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-16-2001 no Fin Ops &amp; JPN" sheetId="1" state="visible" r:id="rId3"/>
    <sheet name="Oct-15-2001" sheetId="2" state="visible" r:id="rId4"/>
    <sheet name="Oct-13-2001" sheetId="3" state="visible" r:id="rId5"/>
  </sheets>
  <definedNames>
    <definedName function="false" hidden="false" localSheetId="2" name="_xlnm.Print_Area" vbProcedure="false">'Oct-13-2001'!$A$1:$Q$63</definedName>
    <definedName function="false" hidden="false" localSheetId="1" name="_xlnm.Print_Area" vbProcedure="false">'Oct-15-2001'!$A$1:$Q$63</definedName>
    <definedName function="false" hidden="false" localSheetId="0" name="_xlnm.Print_Area" vbProcedure="false">'Oct-16-2001 no Fin Ops &amp; JPN'!$A$1:$M$57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<sst xmlns="http://schemas.openxmlformats.org/spreadsheetml/2006/main" count="143" uniqueCount="40">
  <si>
    <t xml:space="preserve">EGM - Energy and Financial Operations 2002 Plan</t>
  </si>
  <si>
    <t xml:space="preserve">Actual Headcount as of 7/31/01</t>
  </si>
  <si>
    <t xml:space="preserve">Plan Headcount as of 12/31/02</t>
  </si>
  <si>
    <t xml:space="preserve">2001 Estimate</t>
  </si>
  <si>
    <t xml:space="preserve">2002 Plan</t>
  </si>
  <si>
    <t xml:space="preserve">Increase / (Decrease) $</t>
  </si>
  <si>
    <t xml:space="preserve">Increase / (Decrease) %</t>
  </si>
  <si>
    <t xml:space="preserve">Cost per Person 2001 Est.</t>
  </si>
  <si>
    <t xml:space="preserve">Cost per Person 2002 Plan</t>
  </si>
  <si>
    <t xml:space="preserve">US Operations</t>
  </si>
  <si>
    <t xml:space="preserve">Global Products</t>
  </si>
  <si>
    <t xml:space="preserve">Risk Management</t>
  </si>
  <si>
    <t xml:space="preserve">Documentation</t>
  </si>
  <si>
    <t xml:space="preserve">Trade Accounting</t>
  </si>
  <si>
    <t xml:space="preserve">Logistics Coordination</t>
  </si>
  <si>
    <t xml:space="preserve">Coal</t>
  </si>
  <si>
    <t xml:space="preserve">EFM</t>
  </si>
  <si>
    <t xml:space="preserve">Operations Management</t>
  </si>
  <si>
    <t xml:space="preserve">Global Settlements</t>
  </si>
  <si>
    <t xml:space="preserve">Weather Risk Management</t>
  </si>
  <si>
    <t xml:space="preserve">Financial Commodities</t>
  </si>
  <si>
    <t xml:space="preserve">Commodity Structuring</t>
  </si>
  <si>
    <t xml:space="preserve">Technology</t>
  </si>
  <si>
    <t xml:space="preserve">Management - CAO</t>
  </si>
  <si>
    <t xml:space="preserve">Global Risk Market</t>
  </si>
  <si>
    <t xml:space="preserve">Total US Operations</t>
  </si>
  <si>
    <t xml:space="preserve">Europe Operations</t>
  </si>
  <si>
    <t xml:space="preserve">Coal Risk Mgt.</t>
  </si>
  <si>
    <t xml:space="preserve">Crude &amp; Products Risk Mgt.</t>
  </si>
  <si>
    <t xml:space="preserve">Settlements</t>
  </si>
  <si>
    <t xml:space="preserve">Management</t>
  </si>
  <si>
    <t xml:space="preserve">Total Europe Operations</t>
  </si>
  <si>
    <t xml:space="preserve">Singapore Operations</t>
  </si>
  <si>
    <t xml:space="preserve">Total EGM Operations</t>
  </si>
  <si>
    <t xml:space="preserve">Physical Commodities</t>
  </si>
  <si>
    <t xml:space="preserve">Transaction Structuring</t>
  </si>
  <si>
    <t xml:space="preserve">Financial Operations</t>
  </si>
  <si>
    <t xml:space="preserve">Risk Mgt. Training Program</t>
  </si>
  <si>
    <t xml:space="preserve">Coal Support</t>
  </si>
  <si>
    <t xml:space="preserve">Japan Operations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</si>
</sst>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\$#,##0_);[RED]&quot;($&quot;#,##0\)"/>
    <numFmt numFmtId="166" formatCode="0"/>
    <numFmt numFmtId="167" formatCode="_(* #,##0.00_);_(* \(#,##0.00\);_(* \-??_);_(@_)"/>
    <numFmt numFmtId="168" formatCode="_(* #,##0_);_(* \(#,##0\);_(* \-??_);_(@_)"/>
    <numFmt numFmtId="169" formatCode="0%"/>
    <numFmt numFmtId="170" formatCode="0.0%"/>
    <numFmt numFmtId="171" formatCode="[$-409]#,##0_);[RED]\(#,##0\)"/>
    <numFmt numFmtId="172" formatCode="m/d/yy\ h:mm\ AM/PM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4"/>
      <name val="Arial Narrow"/>
      <family val="2"/>
    </font>
    <font>
      <b val="true"/>
      <sz val="22"/>
      <color rgb="FF000000"/>
      <name val="Arial Narrow"/>
      <family val="2"/>
    </font>
    <font>
      <b val="true"/>
      <sz val="10"/>
      <name val="Arial Narrow"/>
      <family val="2"/>
    </font>
    <font>
      <b val="true"/>
      <u val="single"/>
      <sz val="10"/>
      <name val="Arial Narrow"/>
      <family val="2"/>
    </font>
    <font>
      <b val="true"/>
      <sz val="12"/>
      <name val="Arial Narrow"/>
      <family val="2"/>
    </font>
    <font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5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7.7"/>
    <col collapsed="false" customWidth="true" hidden="false" outlineLevel="0" max="2" min="2" style="1" width="2.28"/>
    <col collapsed="false" customWidth="true" hidden="false" outlineLevel="0" max="3" min="3" style="1" width="11.7"/>
    <col collapsed="false" customWidth="true" hidden="false" outlineLevel="0" max="4" min="4" style="1" width="2.28"/>
    <col collapsed="false" customWidth="true" hidden="false" outlineLevel="0" max="5" min="5" style="1" width="11.7"/>
    <col collapsed="false" customWidth="true" hidden="false" outlineLevel="0" max="6" min="6" style="2" width="2.28"/>
    <col collapsed="false" customWidth="true" hidden="false" outlineLevel="0" max="7" min="7" style="1" width="11.56"/>
    <col collapsed="false" customWidth="true" hidden="false" outlineLevel="0" max="8" min="8" style="1" width="2.28"/>
    <col collapsed="false" customWidth="true" hidden="false" outlineLevel="0" max="9" min="9" style="1" width="11.7"/>
    <col collapsed="false" customWidth="true" hidden="false" outlineLevel="0" max="10" min="10" style="1" width="2.28"/>
    <col collapsed="false" customWidth="true" hidden="false" outlineLevel="0" max="11" min="11" style="1" width="9.7"/>
    <col collapsed="false" customWidth="true" hidden="false" outlineLevel="0" max="12" min="12" style="1" width="2.28"/>
    <col collapsed="false" customWidth="true" hidden="false" outlineLevel="0" max="13" min="13" style="1" width="9.7"/>
    <col collapsed="false" customWidth="true" hidden="true" outlineLevel="0" max="14" min="14" style="1" width="2.28"/>
    <col collapsed="false" customWidth="true" hidden="true" outlineLevel="0" max="15" min="15" style="1" width="13.14"/>
    <col collapsed="false" customWidth="true" hidden="true" outlineLevel="0" max="16" min="16" style="1" width="2.28"/>
    <col collapsed="false" customWidth="true" hidden="true" outlineLevel="0" max="17" min="17" style="1" width="13.14"/>
    <col collapsed="false" customWidth="false" hidden="false" outlineLevel="0" max="257" min="18" style="1" width="9.14"/>
  </cols>
  <sheetData>
    <row r="1" customFormat="false" ht="27" hidden="false" customHeight="false" outlineLevel="0" collapsed="false">
      <c r="A1" s="3" t="s">
        <v>0</v>
      </c>
      <c r="B1" s="4"/>
      <c r="C1" s="4"/>
      <c r="E1" s="4"/>
      <c r="F1" s="5"/>
    </row>
    <row r="2" customFormat="false" ht="12.75" hidden="false" customHeight="false" outlineLevel="0" collapsed="false">
      <c r="A2" s="6"/>
      <c r="B2" s="7"/>
      <c r="C2" s="7"/>
      <c r="E2" s="7"/>
      <c r="F2" s="8"/>
    </row>
    <row r="3" customFormat="false" ht="41.25" hidden="false" customHeight="true" outlineLevel="0" collapsed="false">
      <c r="A3" s="9"/>
      <c r="B3" s="10"/>
      <c r="C3" s="11" t="s">
        <v>1</v>
      </c>
      <c r="D3" s="12"/>
      <c r="E3" s="11" t="s">
        <v>2</v>
      </c>
      <c r="F3" s="10"/>
      <c r="G3" s="11" t="s">
        <v>3</v>
      </c>
      <c r="H3" s="12"/>
      <c r="I3" s="11" t="s">
        <v>4</v>
      </c>
      <c r="J3" s="12"/>
      <c r="K3" s="11" t="s">
        <v>5</v>
      </c>
      <c r="M3" s="11" t="s">
        <v>6</v>
      </c>
      <c r="O3" s="11" t="s">
        <v>7</v>
      </c>
      <c r="Q3" s="11" t="s">
        <v>8</v>
      </c>
    </row>
    <row r="4" customFormat="false" ht="12.75" hidden="false" customHeight="false" outlineLevel="0" collapsed="false">
      <c r="A4" s="6" t="s">
        <v>9</v>
      </c>
      <c r="B4" s="6"/>
      <c r="C4" s="6"/>
      <c r="E4" s="6"/>
      <c r="F4" s="12"/>
    </row>
    <row r="5" customFormat="false" ht="12.75" hidden="false" customHeight="false" outlineLevel="0" collapsed="false">
      <c r="A5" s="13" t="s">
        <v>10</v>
      </c>
      <c r="B5" s="14"/>
      <c r="C5" s="14" t="n">
        <f aca="false">SUM(C6:C9)</f>
        <v>37</v>
      </c>
      <c r="D5" s="15"/>
      <c r="E5" s="16" t="n">
        <f aca="false">SUM(E6:E9)</f>
        <v>42</v>
      </c>
      <c r="F5" s="17"/>
      <c r="G5" s="18" t="n">
        <f aca="false">SUM(G6:G9)</f>
        <v>2393846</v>
      </c>
      <c r="H5" s="15"/>
      <c r="I5" s="18" t="n">
        <f aca="false">SUM(I6:I9)</f>
        <v>3542123</v>
      </c>
      <c r="J5" s="15"/>
      <c r="K5" s="15" t="n">
        <f aca="false">SUM(K6:K9)</f>
        <v>1148277</v>
      </c>
      <c r="M5" s="19" t="n">
        <f aca="false">+I5/G5-1</f>
        <v>0.479678726200432</v>
      </c>
      <c r="O5" s="18" t="n">
        <f aca="false">+G5/C5</f>
        <v>64698.5405405405</v>
      </c>
      <c r="Q5" s="18" t="n">
        <f aca="false">+I5/E5</f>
        <v>84336.2619047619</v>
      </c>
    </row>
    <row r="6" customFormat="false" ht="12.75" hidden="false" customHeight="false" outlineLevel="0" collapsed="false">
      <c r="A6" s="20" t="s">
        <v>11</v>
      </c>
      <c r="B6" s="14"/>
      <c r="C6" s="14" t="n">
        <v>12</v>
      </c>
      <c r="D6" s="15"/>
      <c r="E6" s="16" t="n">
        <v>15</v>
      </c>
      <c r="F6" s="17"/>
      <c r="G6" s="21" t="n">
        <v>1135131</v>
      </c>
      <c r="H6" s="21"/>
      <c r="I6" s="21" t="n">
        <v>1528796</v>
      </c>
      <c r="J6" s="21"/>
      <c r="K6" s="21" t="n">
        <f aca="false">+I6-G6</f>
        <v>393665</v>
      </c>
      <c r="M6" s="19" t="n">
        <f aca="false">+I6/G6-1</f>
        <v>0.346801382395512</v>
      </c>
      <c r="O6" s="18" t="n">
        <f aca="false">+G6/C6</f>
        <v>94594.25</v>
      </c>
      <c r="Q6" s="18" t="n">
        <f aca="false">+I6/E6</f>
        <v>101919.733333333</v>
      </c>
    </row>
    <row r="7" customFormat="false" ht="12.75" hidden="false" customHeight="false" outlineLevel="0" collapsed="false">
      <c r="A7" s="20" t="s">
        <v>12</v>
      </c>
      <c r="B7" s="14"/>
      <c r="C7" s="14" t="n">
        <v>9</v>
      </c>
      <c r="D7" s="15"/>
      <c r="E7" s="16" t="n">
        <v>9</v>
      </c>
      <c r="F7" s="17"/>
      <c r="G7" s="21" t="n">
        <v>444660</v>
      </c>
      <c r="H7" s="21"/>
      <c r="I7" s="21" t="n">
        <f aca="false">782247-78225</f>
        <v>704022</v>
      </c>
      <c r="J7" s="21"/>
      <c r="K7" s="21" t="n">
        <f aca="false">+I7-G7</f>
        <v>259362</v>
      </c>
      <c r="M7" s="19" t="n">
        <f aca="false">+I7/G7-1</f>
        <v>0.583281608419916</v>
      </c>
      <c r="O7" s="18" t="n">
        <f aca="false">+G7/C7</f>
        <v>49406.6666666667</v>
      </c>
      <c r="Q7" s="18" t="n">
        <f aca="false">+I7/E7</f>
        <v>78224.6666666667</v>
      </c>
    </row>
    <row r="8" customFormat="false" ht="12.75" hidden="false" customHeight="false" outlineLevel="0" collapsed="false">
      <c r="A8" s="20" t="s">
        <v>13</v>
      </c>
      <c r="B8" s="14"/>
      <c r="C8" s="14" t="n">
        <v>8</v>
      </c>
      <c r="D8" s="15"/>
      <c r="E8" s="16" t="n">
        <v>10</v>
      </c>
      <c r="F8" s="17"/>
      <c r="G8" s="21" t="n">
        <v>495700</v>
      </c>
      <c r="H8" s="21"/>
      <c r="I8" s="21" t="n">
        <v>738830</v>
      </c>
      <c r="J8" s="21"/>
      <c r="K8" s="21" t="n">
        <f aca="false">+I8-G8</f>
        <v>243130</v>
      </c>
      <c r="M8" s="19" t="n">
        <f aca="false">+I8/G8-1</f>
        <v>0.490478111761146</v>
      </c>
      <c r="O8" s="18" t="n">
        <f aca="false">+G8/C8</f>
        <v>61962.5</v>
      </c>
      <c r="Q8" s="18" t="n">
        <f aca="false">+I8/E8</f>
        <v>73883</v>
      </c>
    </row>
    <row r="9" customFormat="false" ht="12.75" hidden="false" customHeight="false" outlineLevel="0" collapsed="false">
      <c r="A9" s="20" t="s">
        <v>14</v>
      </c>
      <c r="B9" s="14"/>
      <c r="C9" s="14" t="n">
        <v>8</v>
      </c>
      <c r="D9" s="15"/>
      <c r="E9" s="16" t="n">
        <v>8</v>
      </c>
      <c r="F9" s="17"/>
      <c r="G9" s="21" t="n">
        <v>318355</v>
      </c>
      <c r="H9" s="21"/>
      <c r="I9" s="21" t="n">
        <f aca="false">641784-71309</f>
        <v>570475</v>
      </c>
      <c r="J9" s="21"/>
      <c r="K9" s="21" t="n">
        <f aca="false">+I9-G9</f>
        <v>252120</v>
      </c>
      <c r="M9" s="19" t="n">
        <f aca="false">+I9/G9-1</f>
        <v>0.791946097909566</v>
      </c>
      <c r="O9" s="18" t="n">
        <f aca="false">+G9/C9</f>
        <v>39794.375</v>
      </c>
      <c r="Q9" s="18" t="n">
        <f aca="false">+I9/E9</f>
        <v>71309.375</v>
      </c>
    </row>
    <row r="10" customFormat="false" ht="6" hidden="false" customHeight="true" outlineLevel="0" collapsed="false">
      <c r="A10" s="22"/>
      <c r="B10" s="14"/>
      <c r="C10" s="14"/>
      <c r="D10" s="15"/>
      <c r="E10" s="14"/>
      <c r="F10" s="17"/>
      <c r="G10" s="21"/>
      <c r="H10" s="21"/>
      <c r="I10" s="21"/>
      <c r="J10" s="21"/>
    </row>
    <row r="11" customFormat="false" ht="12.75" hidden="false" customHeight="false" outlineLevel="0" collapsed="false">
      <c r="A11" s="13" t="s">
        <v>15</v>
      </c>
      <c r="B11" s="14"/>
      <c r="C11" s="14" t="n">
        <f aca="false">SUM(C12:C15)</f>
        <v>11</v>
      </c>
      <c r="D11" s="15"/>
      <c r="E11" s="16" t="n">
        <f aca="false">SUM(E12:E15)</f>
        <v>15</v>
      </c>
      <c r="F11" s="17"/>
      <c r="G11" s="21" t="n">
        <f aca="false">SUM(G12:G15)</f>
        <v>1018240</v>
      </c>
      <c r="H11" s="21"/>
      <c r="I11" s="21" t="n">
        <f aca="false">SUM(I12:I15)</f>
        <v>1164908</v>
      </c>
      <c r="J11" s="21"/>
      <c r="K11" s="21" t="n">
        <f aca="false">SUM(K12:K15)</f>
        <v>146668</v>
      </c>
      <c r="M11" s="19" t="n">
        <f aca="false">+I11/G11-1</f>
        <v>0.144040697674419</v>
      </c>
      <c r="O11" s="18" t="n">
        <f aca="false">+G11/C11</f>
        <v>92567.2727272727</v>
      </c>
      <c r="Q11" s="18" t="n">
        <f aca="false">+I11/E11</f>
        <v>77660.5333333333</v>
      </c>
    </row>
    <row r="12" customFormat="false" ht="12.75" hidden="false" customHeight="false" outlineLevel="0" collapsed="false">
      <c r="A12" s="20" t="s">
        <v>11</v>
      </c>
      <c r="B12" s="14"/>
      <c r="C12" s="14" t="n">
        <v>5</v>
      </c>
      <c r="D12" s="15"/>
      <c r="E12" s="16" t="n">
        <v>7</v>
      </c>
      <c r="F12" s="17"/>
      <c r="G12" s="21" t="n">
        <v>413273</v>
      </c>
      <c r="H12" s="21"/>
      <c r="I12" s="21" t="n">
        <v>628906</v>
      </c>
      <c r="J12" s="21"/>
      <c r="K12" s="21" t="n">
        <f aca="false">+I12-G12</f>
        <v>215633</v>
      </c>
      <c r="M12" s="19" t="n">
        <f aca="false">+I12/G12-1</f>
        <v>0.52176890336412</v>
      </c>
      <c r="O12" s="18" t="n">
        <f aca="false">+G12/C12</f>
        <v>82654.6</v>
      </c>
      <c r="Q12" s="18" t="n">
        <f aca="false">+I12/E12</f>
        <v>89843.7142857143</v>
      </c>
    </row>
    <row r="13" customFormat="false" ht="12.75" hidden="false" customHeight="false" outlineLevel="0" collapsed="false">
      <c r="A13" s="20" t="s">
        <v>12</v>
      </c>
      <c r="B13" s="14"/>
      <c r="C13" s="14" t="n">
        <v>1</v>
      </c>
      <c r="D13" s="15"/>
      <c r="E13" s="16" t="n">
        <v>1</v>
      </c>
      <c r="F13" s="17"/>
      <c r="G13" s="21" t="n">
        <v>249185</v>
      </c>
      <c r="H13" s="21"/>
      <c r="I13" s="21" t="n">
        <v>64557</v>
      </c>
      <c r="J13" s="21"/>
      <c r="K13" s="21" t="n">
        <f aca="false">+I13-G13</f>
        <v>-184628</v>
      </c>
      <c r="M13" s="19" t="n">
        <f aca="false">+I13/G13-1</f>
        <v>-0.740927423400285</v>
      </c>
      <c r="O13" s="18" t="n">
        <f aca="false">+G13/C13</f>
        <v>249185</v>
      </c>
      <c r="Q13" s="18" t="n">
        <f aca="false">+I13/E13</f>
        <v>64557</v>
      </c>
    </row>
    <row r="14" customFormat="false" ht="12.75" hidden="false" customHeight="false" outlineLevel="0" collapsed="false">
      <c r="A14" s="20" t="s">
        <v>13</v>
      </c>
      <c r="B14" s="14"/>
      <c r="C14" s="14" t="n">
        <v>3</v>
      </c>
      <c r="D14" s="15"/>
      <c r="E14" s="16" t="n">
        <v>4</v>
      </c>
      <c r="F14" s="17"/>
      <c r="G14" s="21" t="n">
        <v>169059</v>
      </c>
      <c r="H14" s="21"/>
      <c r="I14" s="21" t="n">
        <v>270851</v>
      </c>
      <c r="J14" s="21"/>
      <c r="K14" s="21" t="n">
        <f aca="false">+I14-G14</f>
        <v>101792</v>
      </c>
      <c r="M14" s="19" t="n">
        <f aca="false">+I14/G14-1</f>
        <v>0.602109322780804</v>
      </c>
      <c r="O14" s="18" t="n">
        <f aca="false">+G14/C14</f>
        <v>56353</v>
      </c>
      <c r="Q14" s="18" t="n">
        <f aca="false">+I14/E14</f>
        <v>67712.75</v>
      </c>
    </row>
    <row r="15" customFormat="false" ht="12.75" hidden="false" customHeight="false" outlineLevel="0" collapsed="false">
      <c r="A15" s="20" t="s">
        <v>14</v>
      </c>
      <c r="B15" s="14"/>
      <c r="C15" s="14" t="n">
        <v>2</v>
      </c>
      <c r="D15" s="15"/>
      <c r="E15" s="16" t="n">
        <v>3</v>
      </c>
      <c r="F15" s="17"/>
      <c r="G15" s="21" t="n">
        <v>186723</v>
      </c>
      <c r="H15" s="21"/>
      <c r="I15" s="21" t="n">
        <v>200594</v>
      </c>
      <c r="J15" s="21"/>
      <c r="K15" s="21" t="n">
        <f aca="false">+I15-G15</f>
        <v>13871</v>
      </c>
      <c r="M15" s="19" t="n">
        <f aca="false">+I15/G15-1</f>
        <v>0.0742865099639574</v>
      </c>
      <c r="O15" s="18" t="n">
        <f aca="false">+G15/C15</f>
        <v>93361.5</v>
      </c>
      <c r="Q15" s="18" t="n">
        <f aca="false">+I15/E15</f>
        <v>66864.6666666667</v>
      </c>
    </row>
    <row r="16" customFormat="false" ht="5.1" hidden="false" customHeight="true" outlineLevel="0" collapsed="false">
      <c r="B16" s="14"/>
      <c r="C16" s="14"/>
      <c r="D16" s="15"/>
      <c r="E16" s="14"/>
      <c r="F16" s="17"/>
      <c r="G16" s="21"/>
      <c r="H16" s="21"/>
      <c r="I16" s="21"/>
      <c r="J16" s="21"/>
    </row>
    <row r="17" customFormat="false" ht="12.75" hidden="false" customHeight="false" outlineLevel="0" collapsed="false">
      <c r="A17" s="13" t="s">
        <v>16</v>
      </c>
      <c r="B17" s="14"/>
      <c r="C17" s="14" t="n">
        <f aca="false">SUM(C18:C20)</f>
        <v>15</v>
      </c>
      <c r="D17" s="14"/>
      <c r="E17" s="14" t="n">
        <f aca="false">SUM(E18:E20)</f>
        <v>22</v>
      </c>
      <c r="F17" s="1"/>
      <c r="G17" s="21" t="n">
        <f aca="false">SUM(G18:G20)</f>
        <v>713433</v>
      </c>
      <c r="H17" s="15"/>
      <c r="I17" s="21" t="n">
        <f aca="false">SUM(I18:I20)</f>
        <v>1470008</v>
      </c>
      <c r="J17" s="15"/>
      <c r="K17" s="21" t="n">
        <f aca="false">SUM(K18:K20)</f>
        <v>756575</v>
      </c>
      <c r="M17" s="19" t="n">
        <f aca="false">+I17/G17-1</f>
        <v>1.06047099026818</v>
      </c>
      <c r="O17" s="18" t="n">
        <f aca="false">+G17/C17</f>
        <v>47562.2</v>
      </c>
      <c r="Q17" s="18" t="n">
        <f aca="false">+I17/E17</f>
        <v>66818.5454545455</v>
      </c>
    </row>
    <row r="18" customFormat="false" ht="12.75" hidden="false" customHeight="false" outlineLevel="0" collapsed="false">
      <c r="A18" s="20" t="s">
        <v>11</v>
      </c>
      <c r="B18" s="14"/>
      <c r="C18" s="14" t="n">
        <v>6</v>
      </c>
      <c r="D18" s="14"/>
      <c r="E18" s="14" t="n">
        <v>8</v>
      </c>
      <c r="F18" s="1"/>
      <c r="G18" s="21" t="n">
        <v>377368</v>
      </c>
      <c r="H18" s="15"/>
      <c r="I18" s="21" t="n">
        <v>607494</v>
      </c>
      <c r="J18" s="15"/>
      <c r="K18" s="21" t="n">
        <f aca="false">+I18-G18</f>
        <v>230126</v>
      </c>
      <c r="M18" s="19" t="n">
        <f aca="false">+I18/G18-1</f>
        <v>0.609818532572979</v>
      </c>
      <c r="O18" s="18" t="n">
        <f aca="false">+G18/C18</f>
        <v>62894.6666666667</v>
      </c>
      <c r="Q18" s="18" t="n">
        <f aca="false">+I18/E18</f>
        <v>75936.75</v>
      </c>
    </row>
    <row r="19" customFormat="false" ht="12.75" hidden="false" customHeight="false" outlineLevel="0" collapsed="false">
      <c r="A19" s="20" t="s">
        <v>12</v>
      </c>
      <c r="B19" s="14"/>
      <c r="C19" s="14" t="n">
        <v>3</v>
      </c>
      <c r="D19" s="14"/>
      <c r="E19" s="14" t="n">
        <v>5</v>
      </c>
      <c r="F19" s="1"/>
      <c r="G19" s="21" t="n">
        <v>98292</v>
      </c>
      <c r="H19" s="15"/>
      <c r="I19" s="21" t="n">
        <v>310351</v>
      </c>
      <c r="J19" s="15"/>
      <c r="K19" s="21" t="n">
        <f aca="false">+I19-G19</f>
        <v>212059</v>
      </c>
      <c r="M19" s="19" t="n">
        <f aca="false">+I19/G19-1</f>
        <v>2.15743905912994</v>
      </c>
      <c r="O19" s="18" t="n">
        <f aca="false">+G19/C19</f>
        <v>32764</v>
      </c>
      <c r="Q19" s="18" t="n">
        <f aca="false">+I19/E19</f>
        <v>62070.2</v>
      </c>
    </row>
    <row r="20" customFormat="false" ht="12.75" hidden="false" customHeight="false" outlineLevel="0" collapsed="false">
      <c r="A20" s="20" t="s">
        <v>14</v>
      </c>
      <c r="B20" s="14"/>
      <c r="C20" s="14" t="n">
        <v>6</v>
      </c>
      <c r="D20" s="14"/>
      <c r="E20" s="14" t="n">
        <v>9</v>
      </c>
      <c r="F20" s="1"/>
      <c r="G20" s="21" t="n">
        <v>237773</v>
      </c>
      <c r="H20" s="15"/>
      <c r="I20" s="21" t="n">
        <f aca="false">613514-61351</f>
        <v>552163</v>
      </c>
      <c r="J20" s="15"/>
      <c r="K20" s="21" t="n">
        <f aca="false">+I20-G20</f>
        <v>314390</v>
      </c>
      <c r="M20" s="19" t="n">
        <f aca="false">+I20/G20-1</f>
        <v>1.32222750270216</v>
      </c>
      <c r="O20" s="18" t="n">
        <f aca="false">+G20/C20</f>
        <v>39628.8333333333</v>
      </c>
      <c r="Q20" s="18" t="n">
        <f aca="false">+I20/E20</f>
        <v>61351.4444444444</v>
      </c>
    </row>
    <row r="21" customFormat="false" ht="5.1" hidden="false" customHeight="true" outlineLevel="0" collapsed="false">
      <c r="B21" s="14"/>
      <c r="C21" s="14"/>
      <c r="D21" s="15"/>
      <c r="E21" s="14"/>
      <c r="F21" s="17"/>
      <c r="G21" s="21"/>
      <c r="H21" s="21"/>
      <c r="I21" s="21"/>
      <c r="J21" s="21"/>
    </row>
    <row r="22" customFormat="false" ht="12.75" hidden="false" customHeight="false" outlineLevel="0" collapsed="false">
      <c r="A22" s="13" t="s">
        <v>17</v>
      </c>
      <c r="B22" s="14"/>
      <c r="C22" s="14" t="n">
        <v>9</v>
      </c>
      <c r="D22" s="15"/>
      <c r="E22" s="16" t="n">
        <v>9</v>
      </c>
      <c r="F22" s="17"/>
      <c r="G22" s="21" t="n">
        <v>1752364</v>
      </c>
      <c r="H22" s="21"/>
      <c r="I22" s="21" t="n">
        <v>1233265</v>
      </c>
      <c r="J22" s="21"/>
      <c r="K22" s="21" t="n">
        <f aca="false">+I22-G22</f>
        <v>-519099</v>
      </c>
      <c r="M22" s="19" t="n">
        <f aca="false">+I22/G22-1</f>
        <v>-0.296227838508438</v>
      </c>
      <c r="O22" s="18" t="n">
        <f aca="false">+G22/C22</f>
        <v>194707.111111111</v>
      </c>
      <c r="Q22" s="18" t="n">
        <f aca="false">+I22/E22</f>
        <v>137029.444444444</v>
      </c>
    </row>
    <row r="23" customFormat="false" ht="4.5" hidden="false" customHeight="true" outlineLevel="0" collapsed="false">
      <c r="A23" s="20"/>
      <c r="B23" s="14"/>
      <c r="C23" s="14"/>
      <c r="D23" s="15"/>
      <c r="E23" s="16"/>
      <c r="F23" s="17"/>
      <c r="G23" s="21"/>
      <c r="H23" s="21"/>
      <c r="I23" s="21"/>
      <c r="J23" s="21"/>
      <c r="K23" s="21"/>
      <c r="M23" s="19"/>
      <c r="O23" s="18"/>
      <c r="Q23" s="18"/>
    </row>
    <row r="24" customFormat="false" ht="12.75" hidden="false" customHeight="false" outlineLevel="0" collapsed="false">
      <c r="A24" s="13" t="s">
        <v>18</v>
      </c>
      <c r="B24" s="14"/>
      <c r="C24" s="14" t="n">
        <v>8</v>
      </c>
      <c r="D24" s="15"/>
      <c r="E24" s="14" t="n">
        <v>9</v>
      </c>
      <c r="F24" s="17"/>
      <c r="G24" s="21" t="n">
        <v>418770</v>
      </c>
      <c r="H24" s="21"/>
      <c r="I24" s="21" t="n">
        <v>620610</v>
      </c>
      <c r="J24" s="21"/>
      <c r="K24" s="21" t="n">
        <f aca="false">+I24-G24</f>
        <v>201840</v>
      </c>
      <c r="M24" s="19" t="n">
        <f aca="false">+I24/G24-1</f>
        <v>0.481982950068056</v>
      </c>
      <c r="O24" s="18" t="n">
        <f aca="false">+G24/C24</f>
        <v>52346.25</v>
      </c>
      <c r="Q24" s="18" t="n">
        <f aca="false">+I24/E24</f>
        <v>68956.6666666667</v>
      </c>
    </row>
    <row r="25" customFormat="false" ht="5.1" hidden="false" customHeight="true" outlineLevel="0" collapsed="false">
      <c r="B25" s="14"/>
      <c r="C25" s="14"/>
      <c r="D25" s="15"/>
      <c r="E25" s="14"/>
      <c r="F25" s="17"/>
      <c r="G25" s="21"/>
      <c r="H25" s="21"/>
      <c r="I25" s="21"/>
      <c r="J25" s="21"/>
    </row>
    <row r="26" customFormat="false" ht="12.75" hidden="false" customHeight="false" outlineLevel="0" collapsed="false">
      <c r="A26" s="13" t="s">
        <v>19</v>
      </c>
      <c r="B26" s="14"/>
      <c r="C26" s="14" t="n">
        <v>4</v>
      </c>
      <c r="D26" s="15"/>
      <c r="E26" s="14" t="n">
        <v>6</v>
      </c>
      <c r="F26" s="17"/>
      <c r="G26" s="21" t="n">
        <f aca="false">659402-100000</f>
        <v>559402</v>
      </c>
      <c r="H26" s="21"/>
      <c r="I26" s="21" t="n">
        <f aca="false">763100-110000</f>
        <v>653100</v>
      </c>
      <c r="J26" s="21"/>
      <c r="K26" s="21" t="n">
        <f aca="false">+I26-G26</f>
        <v>93698</v>
      </c>
      <c r="M26" s="19" t="n">
        <f aca="false">+I26/G26-1</f>
        <v>0.167496719711406</v>
      </c>
      <c r="O26" s="18" t="n">
        <f aca="false">+G26/C26</f>
        <v>139850.5</v>
      </c>
      <c r="Q26" s="18" t="n">
        <f aca="false">+I26/E26</f>
        <v>108850</v>
      </c>
    </row>
    <row r="27" customFormat="false" ht="3.75" hidden="false" customHeight="true" outlineLevel="0" collapsed="false">
      <c r="A27" s="23"/>
      <c r="B27" s="14"/>
      <c r="C27" s="14"/>
      <c r="D27" s="15"/>
      <c r="E27" s="14"/>
      <c r="F27" s="17"/>
      <c r="G27" s="21"/>
      <c r="H27" s="21"/>
      <c r="I27" s="21"/>
      <c r="J27" s="21"/>
    </row>
    <row r="28" customFormat="false" ht="12.75" hidden="false" customHeight="false" outlineLevel="0" collapsed="false">
      <c r="A28" s="13" t="s">
        <v>20</v>
      </c>
      <c r="B28" s="14"/>
      <c r="C28" s="14" t="n">
        <v>23</v>
      </c>
      <c r="D28" s="15"/>
      <c r="E28" s="14" t="n">
        <v>25</v>
      </c>
      <c r="F28" s="17"/>
      <c r="G28" s="21" t="n">
        <v>2212003</v>
      </c>
      <c r="H28" s="21"/>
      <c r="I28" s="21" t="n">
        <v>2948249</v>
      </c>
      <c r="J28" s="21"/>
      <c r="K28" s="21" t="n">
        <f aca="false">+I28-G28</f>
        <v>736246</v>
      </c>
      <c r="M28" s="19" t="n">
        <f aca="false">+I28/G28-1</f>
        <v>0.332841320739619</v>
      </c>
      <c r="O28" s="18" t="n">
        <f aca="false">+G28/C28</f>
        <v>96174.0434782609</v>
      </c>
      <c r="Q28" s="18" t="n">
        <f aca="false">+I28/E28</f>
        <v>117929.96</v>
      </c>
    </row>
    <row r="29" customFormat="false" ht="3.75" hidden="false" customHeight="true" outlineLevel="0" collapsed="false">
      <c r="A29" s="20"/>
      <c r="B29" s="14"/>
      <c r="C29" s="14"/>
      <c r="D29" s="15"/>
      <c r="E29" s="14"/>
      <c r="F29" s="17"/>
      <c r="G29" s="21"/>
      <c r="H29" s="21"/>
      <c r="I29" s="21"/>
      <c r="J29" s="21"/>
    </row>
    <row r="30" customFormat="false" ht="12.75" hidden="false" customHeight="false" outlineLevel="0" collapsed="false">
      <c r="A30" s="13" t="s">
        <v>21</v>
      </c>
      <c r="B30" s="14"/>
      <c r="C30" s="14" t="n">
        <v>10</v>
      </c>
      <c r="D30" s="15"/>
      <c r="E30" s="14" t="n">
        <v>10</v>
      </c>
      <c r="F30" s="17"/>
      <c r="G30" s="21" t="n">
        <v>951399</v>
      </c>
      <c r="H30" s="21"/>
      <c r="I30" s="21" t="n">
        <v>1012528</v>
      </c>
      <c r="J30" s="21"/>
      <c r="K30" s="21" t="n">
        <f aca="false">+I30-G30</f>
        <v>61129</v>
      </c>
      <c r="M30" s="19" t="n">
        <f aca="false">+I30/G30-1</f>
        <v>0.0642516967118949</v>
      </c>
      <c r="O30" s="18" t="n">
        <f aca="false">+G30/C30</f>
        <v>95139.9</v>
      </c>
      <c r="Q30" s="18" t="n">
        <f aca="false">+I30/E30</f>
        <v>101252.8</v>
      </c>
    </row>
    <row r="31" customFormat="false" ht="5.25" hidden="false" customHeight="true" outlineLevel="0" collapsed="false">
      <c r="A31" s="23"/>
      <c r="B31" s="14"/>
      <c r="C31" s="14"/>
      <c r="D31" s="15"/>
      <c r="E31" s="14"/>
      <c r="F31" s="17"/>
      <c r="G31" s="21"/>
      <c r="H31" s="21"/>
      <c r="I31" s="21"/>
      <c r="J31" s="21"/>
    </row>
    <row r="32" customFormat="false" ht="12.75" hidden="false" customHeight="false" outlineLevel="0" collapsed="false">
      <c r="A32" s="13" t="s">
        <v>22</v>
      </c>
      <c r="B32" s="14"/>
      <c r="C32" s="14" t="n">
        <v>2</v>
      </c>
      <c r="D32" s="15"/>
      <c r="E32" s="14" t="n">
        <v>2</v>
      </c>
      <c r="F32" s="17"/>
      <c r="G32" s="21" t="n">
        <v>778232</v>
      </c>
      <c r="H32" s="21"/>
      <c r="I32" s="21" t="n">
        <v>209420</v>
      </c>
      <c r="J32" s="21"/>
      <c r="K32" s="21" t="n">
        <f aca="false">+I32-G32</f>
        <v>-568812</v>
      </c>
      <c r="M32" s="19" t="n">
        <f aca="false">+I32/G32-1</f>
        <v>-0.73090286701138</v>
      </c>
      <c r="O32" s="18" t="n">
        <f aca="false">+G32/C32</f>
        <v>389116</v>
      </c>
      <c r="Q32" s="18" t="n">
        <f aca="false">+I32/E32</f>
        <v>104710</v>
      </c>
    </row>
    <row r="33" customFormat="false" ht="5.25" hidden="false" customHeight="true" outlineLevel="0" collapsed="false">
      <c r="A33" s="20"/>
      <c r="B33" s="14"/>
      <c r="C33" s="14"/>
      <c r="D33" s="15"/>
      <c r="E33" s="14"/>
      <c r="F33" s="17"/>
      <c r="G33" s="21"/>
      <c r="H33" s="21"/>
      <c r="I33" s="21"/>
      <c r="J33" s="21"/>
    </row>
    <row r="34" customFormat="false" ht="12.75" hidden="false" customHeight="false" outlineLevel="0" collapsed="false">
      <c r="A34" s="13" t="s">
        <v>23</v>
      </c>
      <c r="B34" s="14"/>
      <c r="C34" s="14" t="n">
        <v>5</v>
      </c>
      <c r="D34" s="15"/>
      <c r="E34" s="14" t="n">
        <v>5</v>
      </c>
      <c r="F34" s="17"/>
      <c r="G34" s="21" t="n">
        <f aca="false">675830+64796+100000</f>
        <v>840626</v>
      </c>
      <c r="H34" s="21"/>
      <c r="I34" s="21" t="n">
        <f aca="false">771419+80527+110000</f>
        <v>961946</v>
      </c>
      <c r="J34" s="21"/>
      <c r="K34" s="21" t="n">
        <f aca="false">+I34-G34</f>
        <v>121320</v>
      </c>
      <c r="M34" s="19" t="n">
        <f aca="false">+I34/G34-1</f>
        <v>0.144321017908083</v>
      </c>
      <c r="O34" s="18" t="n">
        <f aca="false">+G34/C34</f>
        <v>168125.2</v>
      </c>
      <c r="Q34" s="18" t="n">
        <f aca="false">+I34/E34</f>
        <v>192389.2</v>
      </c>
    </row>
    <row r="35" customFormat="false" ht="5.1" hidden="false" customHeight="true" outlineLevel="0" collapsed="false">
      <c r="B35" s="14"/>
      <c r="C35" s="14"/>
      <c r="D35" s="15"/>
      <c r="E35" s="14"/>
      <c r="F35" s="17"/>
      <c r="G35" s="21"/>
      <c r="H35" s="21"/>
      <c r="I35" s="21"/>
      <c r="J35" s="21"/>
    </row>
    <row r="36" customFormat="false" ht="12.75" hidden="false" customHeight="false" outlineLevel="0" collapsed="false">
      <c r="A36" s="13" t="s">
        <v>24</v>
      </c>
      <c r="B36" s="14"/>
      <c r="C36" s="14" t="n">
        <v>2</v>
      </c>
      <c r="D36" s="15"/>
      <c r="E36" s="14" t="n">
        <v>2</v>
      </c>
      <c r="F36" s="17"/>
      <c r="G36" s="21" t="n">
        <v>82331</v>
      </c>
      <c r="H36" s="21"/>
      <c r="I36" s="21" t="n">
        <v>232695.56173125</v>
      </c>
      <c r="J36" s="21"/>
      <c r="K36" s="21" t="n">
        <f aca="false">+I36-G36</f>
        <v>150364.56173125</v>
      </c>
      <c r="M36" s="19" t="n">
        <f aca="false">+I36/G36-1</f>
        <v>1.82634198213613</v>
      </c>
      <c r="O36" s="18" t="n">
        <f aca="false">+G36/C36</f>
        <v>41165.5</v>
      </c>
      <c r="Q36" s="18" t="n">
        <f aca="false">+I36/E36</f>
        <v>116347.780865625</v>
      </c>
    </row>
    <row r="37" customFormat="false" ht="5.1" hidden="false" customHeight="true" outlineLevel="0" collapsed="false">
      <c r="B37" s="14"/>
      <c r="C37" s="14"/>
      <c r="D37" s="15"/>
      <c r="E37" s="14"/>
      <c r="F37" s="17"/>
      <c r="G37" s="21"/>
      <c r="H37" s="21"/>
      <c r="I37" s="21"/>
      <c r="J37" s="21"/>
    </row>
    <row r="38" customFormat="false" ht="12.75" hidden="false" customHeight="false" outlineLevel="0" collapsed="false">
      <c r="A38" s="6" t="s">
        <v>25</v>
      </c>
      <c r="B38" s="24"/>
      <c r="C38" s="25" t="n">
        <f aca="false">SUM(C22:C36,C17,C11,C5)</f>
        <v>126</v>
      </c>
      <c r="D38" s="26"/>
      <c r="E38" s="27" t="n">
        <f aca="false">SUM(E22:E36,E17,E11,E5)</f>
        <v>147</v>
      </c>
      <c r="F38" s="24"/>
      <c r="G38" s="28" t="n">
        <f aca="false">SUM(G22:G36,G17,G11,G5)</f>
        <v>11720646</v>
      </c>
      <c r="H38" s="29"/>
      <c r="I38" s="28" t="n">
        <f aca="false">SUM(I22:I36,I17,I11,I5)</f>
        <v>14048852.5617313</v>
      </c>
      <c r="J38" s="29"/>
      <c r="K38" s="28" t="n">
        <f aca="false">SUM(K22:K36,K17,K11,K5)</f>
        <v>2328206.56173125</v>
      </c>
      <c r="L38" s="6"/>
      <c r="M38" s="30" t="n">
        <f aca="false">+I38/G38-1</f>
        <v>0.198641487997441</v>
      </c>
      <c r="N38" s="6"/>
      <c r="O38" s="31" t="n">
        <f aca="false">+G38/C38</f>
        <v>93021</v>
      </c>
      <c r="P38" s="6"/>
      <c r="Q38" s="31" t="n">
        <f aca="false">+I38/E38</f>
        <v>95570.4255900085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</row>
    <row r="39" customFormat="false" ht="7.5" hidden="false" customHeight="true" outlineLevel="0" collapsed="false">
      <c r="B39" s="14"/>
      <c r="C39" s="14"/>
      <c r="D39" s="15"/>
      <c r="E39" s="14"/>
      <c r="F39" s="17"/>
      <c r="G39" s="21"/>
      <c r="H39" s="21"/>
      <c r="I39" s="21"/>
      <c r="J39" s="21"/>
    </row>
    <row r="40" customFormat="false" ht="12.75" hidden="false" customHeight="false" outlineLevel="0" collapsed="false">
      <c r="A40" s="32" t="s">
        <v>26</v>
      </c>
      <c r="B40" s="14"/>
      <c r="C40" s="14"/>
      <c r="D40" s="15"/>
      <c r="E40" s="14"/>
      <c r="G40" s="33"/>
      <c r="H40" s="15"/>
      <c r="I40" s="33"/>
      <c r="J40" s="15"/>
    </row>
    <row r="41" customFormat="false" ht="12.75" hidden="false" customHeight="false" outlineLevel="0" collapsed="false">
      <c r="A41" s="13" t="s">
        <v>27</v>
      </c>
      <c r="B41" s="14"/>
      <c r="C41" s="14" t="n">
        <v>5</v>
      </c>
      <c r="D41" s="15"/>
      <c r="E41" s="16" t="n">
        <v>5</v>
      </c>
      <c r="F41" s="17"/>
      <c r="G41" s="21" t="n">
        <v>427988</v>
      </c>
      <c r="H41" s="21"/>
      <c r="I41" s="34" t="n">
        <v>412191</v>
      </c>
      <c r="J41" s="21"/>
      <c r="K41" s="21" t="n">
        <f aca="false">+I41-G41</f>
        <v>-15797</v>
      </c>
      <c r="M41" s="19" t="n">
        <f aca="false">+I41/G41-1</f>
        <v>-0.0369099133620568</v>
      </c>
      <c r="O41" s="18" t="n">
        <f aca="false">+G41/C41</f>
        <v>85597.6</v>
      </c>
      <c r="Q41" s="18" t="n">
        <f aca="false">+I41/E41</f>
        <v>82438.2</v>
      </c>
    </row>
    <row r="42" customFormat="false" ht="12.75" hidden="false" customHeight="false" outlineLevel="0" collapsed="false">
      <c r="A42" s="13" t="s">
        <v>28</v>
      </c>
      <c r="B42" s="14"/>
      <c r="C42" s="14" t="n">
        <v>6</v>
      </c>
      <c r="D42" s="15"/>
      <c r="E42" s="16" t="n">
        <v>7</v>
      </c>
      <c r="F42" s="17"/>
      <c r="G42" s="21" t="n">
        <v>629499</v>
      </c>
      <c r="H42" s="21"/>
      <c r="I42" s="34" t="n">
        <v>654117</v>
      </c>
      <c r="J42" s="21"/>
      <c r="K42" s="21" t="n">
        <f aca="false">+I42-G42</f>
        <v>24618</v>
      </c>
      <c r="M42" s="19" t="n">
        <f aca="false">+I42/G42-1</f>
        <v>0.039107290083066</v>
      </c>
      <c r="O42" s="18" t="n">
        <f aca="false">+G42/C42</f>
        <v>104916.5</v>
      </c>
      <c r="Q42" s="18" t="n">
        <f aca="false">+I42/E42</f>
        <v>93445.2857142857</v>
      </c>
    </row>
    <row r="43" customFormat="false" ht="12.75" hidden="false" customHeight="false" outlineLevel="0" collapsed="false">
      <c r="A43" s="13" t="s">
        <v>12</v>
      </c>
      <c r="B43" s="14"/>
      <c r="C43" s="14" t="n">
        <v>11</v>
      </c>
      <c r="D43" s="15"/>
      <c r="E43" s="16" t="n">
        <v>12</v>
      </c>
      <c r="F43" s="17"/>
      <c r="G43" s="21" t="n">
        <v>643921</v>
      </c>
      <c r="H43" s="21"/>
      <c r="I43" s="34" t="n">
        <v>884497</v>
      </c>
      <c r="J43" s="21"/>
      <c r="K43" s="21" t="n">
        <f aca="false">+I43-G43</f>
        <v>240576</v>
      </c>
      <c r="M43" s="19" t="n">
        <f aca="false">+I43/G43-1</f>
        <v>0.373611048560305</v>
      </c>
      <c r="O43" s="18" t="n">
        <f aca="false">+G43/C43</f>
        <v>58538.2727272727</v>
      </c>
      <c r="Q43" s="18" t="n">
        <f aca="false">+I43/E43</f>
        <v>73708.0833333333</v>
      </c>
    </row>
    <row r="44" customFormat="false" ht="12.75" hidden="false" customHeight="false" outlineLevel="0" collapsed="false">
      <c r="A44" s="13" t="s">
        <v>14</v>
      </c>
      <c r="B44" s="14"/>
      <c r="C44" s="14" t="n">
        <v>5</v>
      </c>
      <c r="D44" s="15"/>
      <c r="E44" s="16" t="n">
        <v>7</v>
      </c>
      <c r="F44" s="17"/>
      <c r="G44" s="21" t="n">
        <v>287192</v>
      </c>
      <c r="H44" s="21"/>
      <c r="I44" s="34" t="n">
        <v>503124</v>
      </c>
      <c r="J44" s="21"/>
      <c r="K44" s="21" t="n">
        <f aca="false">+I44-G44</f>
        <v>215932</v>
      </c>
      <c r="M44" s="19" t="n">
        <f aca="false">+I44/G44-1</f>
        <v>0.751873311234296</v>
      </c>
      <c r="O44" s="18" t="n">
        <f aca="false">+G44/C44</f>
        <v>57438.4</v>
      </c>
      <c r="Q44" s="18" t="n">
        <f aca="false">+I44/E44</f>
        <v>71874.8571428571</v>
      </c>
    </row>
    <row r="45" customFormat="false" ht="12.75" hidden="false" customHeight="false" outlineLevel="0" collapsed="false">
      <c r="A45" s="13" t="s">
        <v>13</v>
      </c>
      <c r="B45" s="14"/>
      <c r="C45" s="14" t="n">
        <v>11</v>
      </c>
      <c r="D45" s="15"/>
      <c r="E45" s="16" t="n">
        <v>10</v>
      </c>
      <c r="F45" s="17"/>
      <c r="G45" s="21" t="n">
        <v>1081966</v>
      </c>
      <c r="H45" s="21"/>
      <c r="I45" s="34" t="n">
        <v>844972</v>
      </c>
      <c r="J45" s="21"/>
      <c r="K45" s="21" t="n">
        <f aca="false">+I45-G45</f>
        <v>-236994</v>
      </c>
      <c r="M45" s="19" t="n">
        <f aca="false">+I45/G45-1</f>
        <v>-0.219040154681386</v>
      </c>
      <c r="O45" s="18" t="n">
        <f aca="false">+G45/C45</f>
        <v>98360.5454545455</v>
      </c>
      <c r="Q45" s="18" t="n">
        <f aca="false">+I45/E45</f>
        <v>84497.2</v>
      </c>
    </row>
    <row r="46" customFormat="false" ht="12.75" hidden="false" customHeight="false" outlineLevel="0" collapsed="false">
      <c r="A46" s="13" t="s">
        <v>29</v>
      </c>
      <c r="B46" s="14"/>
      <c r="C46" s="14" t="n">
        <v>9</v>
      </c>
      <c r="D46" s="15"/>
      <c r="E46" s="16" t="n">
        <v>8</v>
      </c>
      <c r="F46" s="17"/>
      <c r="G46" s="21" t="n">
        <v>398773</v>
      </c>
      <c r="H46" s="21"/>
      <c r="I46" s="34" t="n">
        <v>540334</v>
      </c>
      <c r="J46" s="21"/>
      <c r="K46" s="21" t="n">
        <f aca="false">+I46-G46</f>
        <v>141561</v>
      </c>
      <c r="M46" s="19" t="n">
        <f aca="false">+I46/G46-1</f>
        <v>0.354991436230637</v>
      </c>
      <c r="O46" s="18" t="n">
        <f aca="false">+G46/C46</f>
        <v>44308.1111111111</v>
      </c>
      <c r="Q46" s="18" t="n">
        <f aca="false">+I46/E46</f>
        <v>67541.75</v>
      </c>
    </row>
    <row r="47" customFormat="false" ht="12.75" hidden="false" customHeight="false" outlineLevel="0" collapsed="false">
      <c r="A47" s="13" t="s">
        <v>22</v>
      </c>
      <c r="B47" s="14"/>
      <c r="C47" s="14" t="n">
        <v>4</v>
      </c>
      <c r="D47" s="15"/>
      <c r="E47" s="16" t="n">
        <v>4</v>
      </c>
      <c r="F47" s="17"/>
      <c r="G47" s="21" t="n">
        <v>691236</v>
      </c>
      <c r="H47" s="21"/>
      <c r="I47" s="34" t="n">
        <v>420107</v>
      </c>
      <c r="J47" s="21"/>
      <c r="K47" s="21" t="n">
        <f aca="false">+I47-G47</f>
        <v>-271129</v>
      </c>
      <c r="M47" s="19" t="n">
        <f aca="false">+I47/G47-1</f>
        <v>-0.392237962143175</v>
      </c>
      <c r="O47" s="18" t="n">
        <f aca="false">+G47/C47</f>
        <v>172809</v>
      </c>
      <c r="Q47" s="18" t="n">
        <f aca="false">+I47/E47</f>
        <v>105026.75</v>
      </c>
    </row>
    <row r="48" customFormat="false" ht="12.75" hidden="false" customHeight="false" outlineLevel="0" collapsed="false">
      <c r="A48" s="13" t="s">
        <v>30</v>
      </c>
      <c r="B48" s="14"/>
      <c r="C48" s="14" t="n">
        <v>4</v>
      </c>
      <c r="D48" s="15"/>
      <c r="E48" s="16" t="n">
        <v>6</v>
      </c>
      <c r="F48" s="17"/>
      <c r="G48" s="21" t="n">
        <v>709897</v>
      </c>
      <c r="H48" s="21"/>
      <c r="I48" s="34" t="n">
        <v>893359</v>
      </c>
      <c r="J48" s="21"/>
      <c r="K48" s="21" t="n">
        <f aca="false">+I48-G48</f>
        <v>183462</v>
      </c>
      <c r="M48" s="19" t="n">
        <f aca="false">+I48/G48-1</f>
        <v>0.258434674325994</v>
      </c>
      <c r="O48" s="18" t="n">
        <f aca="false">+G48/C48</f>
        <v>177474.25</v>
      </c>
      <c r="Q48" s="18" t="n">
        <f aca="false">+I48/E48</f>
        <v>148893.166666667</v>
      </c>
    </row>
    <row r="49" customFormat="false" ht="5.1" hidden="false" customHeight="true" outlineLevel="0" collapsed="false">
      <c r="B49" s="14"/>
      <c r="C49" s="14"/>
      <c r="D49" s="15"/>
      <c r="E49" s="14"/>
      <c r="F49" s="17"/>
      <c r="G49" s="21"/>
      <c r="H49" s="21"/>
      <c r="I49" s="21"/>
      <c r="J49" s="21"/>
    </row>
    <row r="50" customFormat="false" ht="12.75" hidden="false" customHeight="false" outlineLevel="0" collapsed="false">
      <c r="A50" s="6" t="s">
        <v>31</v>
      </c>
      <c r="B50" s="24"/>
      <c r="C50" s="25" t="n">
        <f aca="false">SUM(C41:C49)</f>
        <v>55</v>
      </c>
      <c r="D50" s="26"/>
      <c r="E50" s="25" t="n">
        <f aca="false">SUM(E41:E49)</f>
        <v>59</v>
      </c>
      <c r="F50" s="24"/>
      <c r="G50" s="28" t="n">
        <f aca="false">SUM(G41:G49)</f>
        <v>4870472</v>
      </c>
      <c r="H50" s="29"/>
      <c r="I50" s="28" t="n">
        <f aca="false">SUM(I41:I49)</f>
        <v>5152701</v>
      </c>
      <c r="J50" s="29"/>
      <c r="K50" s="28" t="n">
        <f aca="false">SUM(K41:K49)</f>
        <v>282229</v>
      </c>
      <c r="L50" s="6"/>
      <c r="M50" s="30" t="n">
        <f aca="false">+I50/G50-1</f>
        <v>0.0579469505214278</v>
      </c>
      <c r="N50" s="6"/>
      <c r="O50" s="31" t="n">
        <f aca="false">+G50/C50</f>
        <v>88554.0363636364</v>
      </c>
      <c r="P50" s="6"/>
      <c r="Q50" s="31" t="n">
        <f aca="false">+I50/E50</f>
        <v>87333.9152542373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</row>
    <row r="51" customFormat="false" ht="5.25" hidden="false" customHeight="true" outlineLevel="0" collapsed="false">
      <c r="A51" s="20"/>
      <c r="B51" s="14"/>
      <c r="C51" s="14"/>
      <c r="D51" s="15"/>
      <c r="E51" s="14"/>
      <c r="F51" s="17"/>
      <c r="G51" s="21"/>
      <c r="H51" s="21"/>
      <c r="I51" s="21"/>
      <c r="J51" s="21"/>
    </row>
    <row r="52" customFormat="false" ht="12.75" hidden="false" customHeight="false" outlineLevel="0" collapsed="false">
      <c r="A52" s="32" t="s">
        <v>32</v>
      </c>
      <c r="B52" s="35"/>
      <c r="C52" s="24" t="n">
        <v>7</v>
      </c>
      <c r="D52" s="36"/>
      <c r="E52" s="24" t="n">
        <v>7</v>
      </c>
      <c r="F52" s="36"/>
      <c r="G52" s="37" t="n">
        <v>647000</v>
      </c>
      <c r="H52" s="36"/>
      <c r="I52" s="38" t="n">
        <v>400000</v>
      </c>
      <c r="J52" s="36"/>
      <c r="K52" s="29" t="n">
        <f aca="false">+I52-G52</f>
        <v>-247000</v>
      </c>
      <c r="L52" s="6"/>
      <c r="M52" s="39" t="n">
        <f aca="false">+I52/G52-1</f>
        <v>-0.381761978361669</v>
      </c>
      <c r="N52" s="6"/>
      <c r="O52" s="40" t="n">
        <f aca="false">+G52/C52</f>
        <v>92428.5714285714</v>
      </c>
      <c r="P52" s="6"/>
      <c r="Q52" s="40" t="n">
        <f aca="false">+I52/E52</f>
        <v>57142.8571428571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</row>
    <row r="53" customFormat="false" ht="12.75" hidden="false" customHeight="false" outlineLevel="0" collapsed="false">
      <c r="B53" s="14"/>
      <c r="C53" s="14"/>
      <c r="D53" s="15"/>
      <c r="E53" s="14"/>
      <c r="G53" s="33"/>
      <c r="H53" s="15"/>
      <c r="I53" s="33"/>
      <c r="J53" s="15"/>
    </row>
    <row r="54" customFormat="false" ht="13.5" hidden="false" customHeight="false" outlineLevel="0" collapsed="false">
      <c r="A54" s="6" t="s">
        <v>33</v>
      </c>
      <c r="B54" s="35"/>
      <c r="C54" s="41" t="n">
        <f aca="false">SUM(C50:C52,C38)</f>
        <v>188</v>
      </c>
      <c r="D54" s="26"/>
      <c r="E54" s="41" t="n">
        <f aca="false">SUM(E50:E52,E38)</f>
        <v>213</v>
      </c>
      <c r="F54" s="26"/>
      <c r="G54" s="42" t="n">
        <f aca="false">SUM(G50:G52,G38)</f>
        <v>17238118</v>
      </c>
      <c r="H54" s="29"/>
      <c r="I54" s="42" t="n">
        <f aca="false">SUM(I50:I52,I38)</f>
        <v>19601553.5617313</v>
      </c>
      <c r="J54" s="29"/>
      <c r="K54" s="42" t="n">
        <f aca="false">SUM(K50:K52,K38)</f>
        <v>2363435.56173125</v>
      </c>
      <c r="L54" s="6"/>
      <c r="M54" s="43" t="n">
        <f aca="false">+I54/G54-1</f>
        <v>0.137105196851028</v>
      </c>
      <c r="N54" s="6"/>
      <c r="O54" s="44" t="n">
        <f aca="false">+G54/C54</f>
        <v>91692.1170212766</v>
      </c>
      <c r="P54" s="6"/>
      <c r="Q54" s="44" t="n">
        <f aca="false">+I54/E54</f>
        <v>92026.0730597711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</row>
    <row r="55" customFormat="false" ht="13.5" hidden="false" customHeight="false" outlineLevel="0" collapsed="false"/>
    <row r="56" customFormat="false" ht="13.5" hidden="false" customHeight="false" outlineLevel="0" collapsed="false">
      <c r="A56" s="45" t="str">
        <f aca="true">CELL("filename")</f>
        <v>'file:///mnt/12tb/@roms/datasets/enron/EDRM Enron Email Data Set v2 XML/filtered-attachments/xls/EGM_Operations___BP.xls'#$Oct-16-2001 no Fin Ops &amp; JPN</v>
      </c>
      <c r="I56" s="15"/>
    </row>
    <row r="57" customFormat="false" ht="13.5" hidden="false" customHeight="false" outlineLevel="0" collapsed="false">
      <c r="A57" s="46" t="n">
        <f aca="true">NOW()</f>
        <v>45926.9172441888</v>
      </c>
    </row>
  </sheetData>
  <printOptions headings="false" gridLines="false" gridLinesSet="true" horizontalCentered="tru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7.7"/>
    <col collapsed="false" customWidth="true" hidden="false" outlineLevel="0" max="2" min="2" style="1" width="2.28"/>
    <col collapsed="false" customWidth="true" hidden="false" outlineLevel="0" max="3" min="3" style="1" width="11.7"/>
    <col collapsed="false" customWidth="true" hidden="false" outlineLevel="0" max="4" min="4" style="1" width="2.28"/>
    <col collapsed="false" customWidth="true" hidden="false" outlineLevel="0" max="5" min="5" style="1" width="11.7"/>
    <col collapsed="false" customWidth="true" hidden="false" outlineLevel="0" max="6" min="6" style="2" width="2.28"/>
    <col collapsed="false" customWidth="true" hidden="false" outlineLevel="0" max="7" min="7" style="1" width="11.56"/>
    <col collapsed="false" customWidth="true" hidden="false" outlineLevel="0" max="8" min="8" style="1" width="2.28"/>
    <col collapsed="false" customWidth="true" hidden="false" outlineLevel="0" max="9" min="9" style="1" width="11.7"/>
    <col collapsed="false" customWidth="true" hidden="false" outlineLevel="0" max="10" min="10" style="1" width="2.28"/>
    <col collapsed="false" customWidth="true" hidden="false" outlineLevel="0" max="11" min="11" style="1" width="9.7"/>
    <col collapsed="false" customWidth="true" hidden="false" outlineLevel="0" max="12" min="12" style="1" width="2.28"/>
    <col collapsed="false" customWidth="true" hidden="false" outlineLevel="0" max="13" min="13" style="1" width="9.7"/>
    <col collapsed="false" customWidth="true" hidden="false" outlineLevel="0" max="14" min="14" style="1" width="2.28"/>
    <col collapsed="false" customWidth="true" hidden="false" outlineLevel="0" max="15" min="15" style="1" width="13.14"/>
    <col collapsed="false" customWidth="true" hidden="false" outlineLevel="0" max="16" min="16" style="1" width="2.28"/>
    <col collapsed="false" customWidth="true" hidden="false" outlineLevel="0" max="17" min="17" style="1" width="13.14"/>
    <col collapsed="false" customWidth="false" hidden="false" outlineLevel="0" max="257" min="18" style="1" width="9.14"/>
  </cols>
  <sheetData>
    <row r="1" customFormat="false" ht="27" hidden="false" customHeight="false" outlineLevel="0" collapsed="false">
      <c r="A1" s="3" t="s">
        <v>0</v>
      </c>
      <c r="B1" s="4"/>
      <c r="C1" s="4"/>
      <c r="E1" s="4"/>
      <c r="F1" s="5"/>
    </row>
    <row r="2" customFormat="false" ht="12.75" hidden="false" customHeight="false" outlineLevel="0" collapsed="false">
      <c r="A2" s="6"/>
      <c r="B2" s="7"/>
      <c r="C2" s="7"/>
      <c r="E2" s="7"/>
      <c r="F2" s="8"/>
    </row>
    <row r="3" customFormat="false" ht="41.25" hidden="false" customHeight="true" outlineLevel="0" collapsed="false">
      <c r="A3" s="9"/>
      <c r="B3" s="10"/>
      <c r="C3" s="11" t="s">
        <v>1</v>
      </c>
      <c r="D3" s="12"/>
      <c r="E3" s="11" t="s">
        <v>2</v>
      </c>
      <c r="F3" s="10"/>
      <c r="G3" s="11" t="s">
        <v>3</v>
      </c>
      <c r="H3" s="12"/>
      <c r="I3" s="11" t="s">
        <v>4</v>
      </c>
      <c r="J3" s="12"/>
      <c r="K3" s="11" t="s">
        <v>5</v>
      </c>
      <c r="M3" s="11" t="s">
        <v>6</v>
      </c>
      <c r="O3" s="11" t="s">
        <v>7</v>
      </c>
      <c r="Q3" s="11" t="s">
        <v>8</v>
      </c>
    </row>
    <row r="4" customFormat="false" ht="12.75" hidden="false" customHeight="false" outlineLevel="0" collapsed="false">
      <c r="A4" s="6" t="s">
        <v>9</v>
      </c>
      <c r="B4" s="6"/>
      <c r="C4" s="6"/>
      <c r="E4" s="6"/>
      <c r="F4" s="12"/>
    </row>
    <row r="5" customFormat="false" ht="12.75" hidden="false" customHeight="false" outlineLevel="0" collapsed="false">
      <c r="A5" s="13" t="s">
        <v>10</v>
      </c>
      <c r="B5" s="14"/>
      <c r="C5" s="14" t="n">
        <f aca="false">SUM(C6:C10)</f>
        <v>46</v>
      </c>
      <c r="D5" s="15"/>
      <c r="E5" s="16" t="n">
        <f aca="false">SUM(E6:E10)</f>
        <v>51</v>
      </c>
      <c r="F5" s="17"/>
      <c r="G5" s="18" t="n">
        <f aca="false">SUM(G6:G10)</f>
        <v>4146210</v>
      </c>
      <c r="H5" s="15"/>
      <c r="I5" s="18" t="n">
        <f aca="false">SUM(I6:I10)</f>
        <v>4775388</v>
      </c>
      <c r="J5" s="15"/>
      <c r="K5" s="15" t="n">
        <f aca="false">SUM(K6:K10)</f>
        <v>629178</v>
      </c>
      <c r="M5" s="19" t="n">
        <f aca="false">+I5/G5-1</f>
        <v>0.151747740707779</v>
      </c>
      <c r="O5" s="18" t="n">
        <f aca="false">+G5/C5</f>
        <v>90135</v>
      </c>
      <c r="Q5" s="18" t="n">
        <f aca="false">+I5/E5</f>
        <v>93635.0588235294</v>
      </c>
    </row>
    <row r="6" customFormat="false" ht="12.75" hidden="false" customHeight="false" outlineLevel="0" collapsed="false">
      <c r="A6" s="20" t="s">
        <v>11</v>
      </c>
      <c r="B6" s="14"/>
      <c r="C6" s="14" t="n">
        <v>12</v>
      </c>
      <c r="D6" s="15"/>
      <c r="E6" s="16" t="n">
        <v>15</v>
      </c>
      <c r="F6" s="17"/>
      <c r="G6" s="21" t="n">
        <v>1135131</v>
      </c>
      <c r="H6" s="21"/>
      <c r="I6" s="21" t="n">
        <v>1528796</v>
      </c>
      <c r="J6" s="21"/>
      <c r="K6" s="21" t="n">
        <f aca="false">+I6-G6</f>
        <v>393665</v>
      </c>
      <c r="M6" s="19" t="n">
        <f aca="false">+I6/G6-1</f>
        <v>0.346801382395512</v>
      </c>
      <c r="O6" s="18" t="n">
        <f aca="false">+G6/C6</f>
        <v>94594.25</v>
      </c>
      <c r="Q6" s="18" t="n">
        <f aca="false">+I6/E6</f>
        <v>101919.733333333</v>
      </c>
    </row>
    <row r="7" customFormat="false" ht="12.75" hidden="false" customHeight="false" outlineLevel="0" collapsed="false">
      <c r="A7" s="20" t="s">
        <v>12</v>
      </c>
      <c r="B7" s="14"/>
      <c r="C7" s="14" t="n">
        <v>9</v>
      </c>
      <c r="D7" s="15"/>
      <c r="E7" s="16" t="n">
        <v>9</v>
      </c>
      <c r="F7" s="17"/>
      <c r="G7" s="21" t="n">
        <v>444660</v>
      </c>
      <c r="H7" s="21"/>
      <c r="I7" s="21" t="n">
        <f aca="false">782247-78225</f>
        <v>704022</v>
      </c>
      <c r="J7" s="21"/>
      <c r="K7" s="21" t="n">
        <f aca="false">+I7-G7</f>
        <v>259362</v>
      </c>
      <c r="M7" s="19" t="n">
        <f aca="false">+I7/G7-1</f>
        <v>0.583281608419916</v>
      </c>
      <c r="O7" s="18" t="n">
        <f aca="false">+G7/C7</f>
        <v>49406.6666666667</v>
      </c>
      <c r="Q7" s="18" t="n">
        <f aca="false">+I7/E7</f>
        <v>78224.6666666667</v>
      </c>
    </row>
    <row r="8" customFormat="false" ht="12.75" hidden="false" customHeight="false" outlineLevel="0" collapsed="false">
      <c r="A8" s="20" t="s">
        <v>13</v>
      </c>
      <c r="B8" s="14"/>
      <c r="C8" s="14" t="n">
        <v>8</v>
      </c>
      <c r="D8" s="15"/>
      <c r="E8" s="16" t="n">
        <v>10</v>
      </c>
      <c r="F8" s="17"/>
      <c r="G8" s="21" t="n">
        <v>495700</v>
      </c>
      <c r="H8" s="21"/>
      <c r="I8" s="21" t="n">
        <v>738830</v>
      </c>
      <c r="J8" s="21"/>
      <c r="K8" s="21" t="n">
        <f aca="false">+I8-G8</f>
        <v>243130</v>
      </c>
      <c r="M8" s="19" t="n">
        <f aca="false">+I8/G8-1</f>
        <v>0.490478111761146</v>
      </c>
      <c r="O8" s="18" t="n">
        <f aca="false">+G8/C8</f>
        <v>61962.5</v>
      </c>
      <c r="Q8" s="18" t="n">
        <f aca="false">+I8/E8</f>
        <v>73883</v>
      </c>
    </row>
    <row r="9" customFormat="false" ht="12.75" hidden="false" customHeight="false" outlineLevel="0" collapsed="false">
      <c r="A9" s="20" t="s">
        <v>14</v>
      </c>
      <c r="B9" s="14"/>
      <c r="C9" s="14" t="n">
        <v>8</v>
      </c>
      <c r="D9" s="15"/>
      <c r="E9" s="16" t="n">
        <v>8</v>
      </c>
      <c r="F9" s="17"/>
      <c r="G9" s="21" t="n">
        <v>318355</v>
      </c>
      <c r="H9" s="21"/>
      <c r="I9" s="21" t="n">
        <f aca="false">641784-71309</f>
        <v>570475</v>
      </c>
      <c r="J9" s="21"/>
      <c r="K9" s="21" t="n">
        <f aca="false">+I9-G9</f>
        <v>252120</v>
      </c>
      <c r="M9" s="19" t="n">
        <f aca="false">+I9/G9-1</f>
        <v>0.791946097909566</v>
      </c>
      <c r="O9" s="18" t="n">
        <f aca="false">+G9/C9</f>
        <v>39794.375</v>
      </c>
      <c r="Q9" s="18" t="n">
        <f aca="false">+I9/E9</f>
        <v>71309.375</v>
      </c>
    </row>
    <row r="10" customFormat="false" ht="12.75" hidden="false" customHeight="false" outlineLevel="0" collapsed="false">
      <c r="A10" s="20" t="s">
        <v>30</v>
      </c>
      <c r="B10" s="14"/>
      <c r="C10" s="14" t="n">
        <v>9</v>
      </c>
      <c r="D10" s="15"/>
      <c r="E10" s="16" t="n">
        <v>9</v>
      </c>
      <c r="F10" s="17"/>
      <c r="G10" s="21" t="n">
        <v>1752364</v>
      </c>
      <c r="H10" s="21"/>
      <c r="I10" s="21" t="n">
        <v>1233265</v>
      </c>
      <c r="J10" s="21"/>
      <c r="K10" s="21" t="n">
        <f aca="false">+I10-G10</f>
        <v>-519099</v>
      </c>
      <c r="M10" s="19" t="n">
        <f aca="false">+I10/G10-1</f>
        <v>-0.296227838508438</v>
      </c>
      <c r="O10" s="18" t="n">
        <f aca="false">+G10/C10</f>
        <v>194707.111111111</v>
      </c>
      <c r="Q10" s="18" t="n">
        <f aca="false">+I10/E10</f>
        <v>137029.444444444</v>
      </c>
    </row>
    <row r="11" customFormat="false" ht="6" hidden="false" customHeight="true" outlineLevel="0" collapsed="false">
      <c r="A11" s="22"/>
      <c r="B11" s="14"/>
      <c r="C11" s="14"/>
      <c r="D11" s="15"/>
      <c r="E11" s="14"/>
      <c r="F11" s="17"/>
      <c r="G11" s="21"/>
      <c r="H11" s="21"/>
      <c r="I11" s="21"/>
      <c r="J11" s="21"/>
    </row>
    <row r="12" customFormat="false" ht="12.75" hidden="false" customHeight="false" outlineLevel="0" collapsed="false">
      <c r="A12" s="13" t="s">
        <v>15</v>
      </c>
      <c r="B12" s="14"/>
      <c r="C12" s="14" t="n">
        <f aca="false">SUM(C13:C16)</f>
        <v>11</v>
      </c>
      <c r="D12" s="15"/>
      <c r="E12" s="16" t="n">
        <f aca="false">SUM(E13:E16)</f>
        <v>15</v>
      </c>
      <c r="F12" s="17"/>
      <c r="G12" s="21" t="n">
        <f aca="false">SUM(G13:G16)</f>
        <v>1018240</v>
      </c>
      <c r="H12" s="21"/>
      <c r="I12" s="21" t="n">
        <f aca="false">SUM(I13:I16)</f>
        <v>1164908</v>
      </c>
      <c r="J12" s="21"/>
      <c r="K12" s="21" t="n">
        <f aca="false">SUM(K13:K16)</f>
        <v>146668</v>
      </c>
      <c r="M12" s="19" t="n">
        <f aca="false">+I12/G12-1</f>
        <v>0.144040697674419</v>
      </c>
      <c r="O12" s="18" t="n">
        <f aca="false">+G12/C12</f>
        <v>92567.2727272727</v>
      </c>
      <c r="Q12" s="18" t="n">
        <f aca="false">+I12/E12</f>
        <v>77660.5333333333</v>
      </c>
    </row>
    <row r="13" customFormat="false" ht="12.75" hidden="false" customHeight="false" outlineLevel="0" collapsed="false">
      <c r="A13" s="20" t="s">
        <v>11</v>
      </c>
      <c r="B13" s="14"/>
      <c r="C13" s="14" t="n">
        <v>5</v>
      </c>
      <c r="D13" s="15"/>
      <c r="E13" s="16" t="n">
        <v>7</v>
      </c>
      <c r="F13" s="17"/>
      <c r="G13" s="21" t="n">
        <v>413273</v>
      </c>
      <c r="H13" s="21"/>
      <c r="I13" s="21" t="n">
        <v>628906</v>
      </c>
      <c r="J13" s="21"/>
      <c r="K13" s="21" t="n">
        <f aca="false">+I13-G13</f>
        <v>215633</v>
      </c>
      <c r="M13" s="19" t="n">
        <f aca="false">+I13/G13-1</f>
        <v>0.52176890336412</v>
      </c>
      <c r="O13" s="18" t="n">
        <f aca="false">+G13/C13</f>
        <v>82654.6</v>
      </c>
      <c r="Q13" s="18" t="n">
        <f aca="false">+I13/E13</f>
        <v>89843.7142857143</v>
      </c>
    </row>
    <row r="14" customFormat="false" ht="12.75" hidden="false" customHeight="false" outlineLevel="0" collapsed="false">
      <c r="A14" s="20" t="s">
        <v>12</v>
      </c>
      <c r="B14" s="14"/>
      <c r="C14" s="14" t="n">
        <v>1</v>
      </c>
      <c r="D14" s="15"/>
      <c r="E14" s="16" t="n">
        <v>1</v>
      </c>
      <c r="F14" s="17"/>
      <c r="G14" s="21" t="n">
        <v>249185</v>
      </c>
      <c r="H14" s="21"/>
      <c r="I14" s="21" t="n">
        <v>64557</v>
      </c>
      <c r="J14" s="21"/>
      <c r="K14" s="21" t="n">
        <f aca="false">+I14-G14</f>
        <v>-184628</v>
      </c>
      <c r="M14" s="19" t="n">
        <f aca="false">+I14/G14-1</f>
        <v>-0.740927423400285</v>
      </c>
      <c r="O14" s="18" t="n">
        <f aca="false">+G14/C14</f>
        <v>249185</v>
      </c>
      <c r="Q14" s="18" t="n">
        <f aca="false">+I14/E14</f>
        <v>64557</v>
      </c>
    </row>
    <row r="15" customFormat="false" ht="12.75" hidden="false" customHeight="false" outlineLevel="0" collapsed="false">
      <c r="A15" s="20" t="s">
        <v>13</v>
      </c>
      <c r="B15" s="14"/>
      <c r="C15" s="14" t="n">
        <v>3</v>
      </c>
      <c r="D15" s="15"/>
      <c r="E15" s="16" t="n">
        <v>4</v>
      </c>
      <c r="F15" s="17"/>
      <c r="G15" s="21" t="n">
        <v>169059</v>
      </c>
      <c r="H15" s="21"/>
      <c r="I15" s="21" t="n">
        <v>270851</v>
      </c>
      <c r="J15" s="21"/>
      <c r="K15" s="21" t="n">
        <f aca="false">+I15-G15</f>
        <v>101792</v>
      </c>
      <c r="M15" s="19" t="n">
        <f aca="false">+I15/G15-1</f>
        <v>0.602109322780804</v>
      </c>
      <c r="O15" s="18" t="n">
        <f aca="false">+G15/C15</f>
        <v>56353</v>
      </c>
      <c r="Q15" s="18" t="n">
        <f aca="false">+I15/E15</f>
        <v>67712.75</v>
      </c>
    </row>
    <row r="16" customFormat="false" ht="12.75" hidden="false" customHeight="false" outlineLevel="0" collapsed="false">
      <c r="A16" s="20" t="s">
        <v>14</v>
      </c>
      <c r="B16" s="14"/>
      <c r="C16" s="14" t="n">
        <v>2</v>
      </c>
      <c r="D16" s="15"/>
      <c r="E16" s="16" t="n">
        <v>3</v>
      </c>
      <c r="F16" s="17"/>
      <c r="G16" s="21" t="n">
        <v>186723</v>
      </c>
      <c r="H16" s="21"/>
      <c r="I16" s="21" t="n">
        <v>200594</v>
      </c>
      <c r="J16" s="21"/>
      <c r="K16" s="21" t="n">
        <f aca="false">+I16-G16</f>
        <v>13871</v>
      </c>
      <c r="M16" s="19" t="n">
        <f aca="false">+I16/G16-1</f>
        <v>0.0742865099639574</v>
      </c>
      <c r="O16" s="18" t="n">
        <f aca="false">+G16/C16</f>
        <v>93361.5</v>
      </c>
      <c r="Q16" s="18" t="n">
        <f aca="false">+I16/E16</f>
        <v>66864.6666666667</v>
      </c>
    </row>
    <row r="17" customFormat="false" ht="5.1" hidden="false" customHeight="true" outlineLevel="0" collapsed="false">
      <c r="B17" s="14"/>
      <c r="C17" s="14"/>
      <c r="D17" s="15"/>
      <c r="E17" s="14"/>
      <c r="F17" s="17"/>
      <c r="G17" s="21"/>
      <c r="H17" s="21"/>
      <c r="I17" s="21"/>
      <c r="J17" s="21"/>
    </row>
    <row r="18" customFormat="false" ht="12.75" hidden="false" customHeight="false" outlineLevel="0" collapsed="false">
      <c r="A18" s="13" t="s">
        <v>16</v>
      </c>
      <c r="B18" s="14"/>
      <c r="C18" s="14" t="n">
        <f aca="false">SUM(C19:C21)</f>
        <v>15</v>
      </c>
      <c r="D18" s="14"/>
      <c r="E18" s="14" t="n">
        <f aca="false">SUM(E19:E21)</f>
        <v>22</v>
      </c>
      <c r="F18" s="1"/>
      <c r="G18" s="21" t="n">
        <f aca="false">SUM(G19:G21)</f>
        <v>713433</v>
      </c>
      <c r="H18" s="15"/>
      <c r="I18" s="21" t="n">
        <f aca="false">SUM(I19:I21)</f>
        <v>1470008</v>
      </c>
      <c r="J18" s="15"/>
      <c r="K18" s="21" t="n">
        <f aca="false">SUM(K19:K21)</f>
        <v>756575</v>
      </c>
      <c r="M18" s="19" t="n">
        <f aca="false">+I18/G18-1</f>
        <v>1.06047099026818</v>
      </c>
      <c r="O18" s="18" t="n">
        <f aca="false">+G18/C18</f>
        <v>47562.2</v>
      </c>
      <c r="Q18" s="18" t="n">
        <f aca="false">+I18/E18</f>
        <v>66818.5454545455</v>
      </c>
    </row>
    <row r="19" customFormat="false" ht="12.75" hidden="false" customHeight="false" outlineLevel="0" collapsed="false">
      <c r="A19" s="20" t="s">
        <v>11</v>
      </c>
      <c r="B19" s="14"/>
      <c r="C19" s="14" t="n">
        <v>6</v>
      </c>
      <c r="D19" s="14"/>
      <c r="E19" s="14" t="n">
        <v>8</v>
      </c>
      <c r="F19" s="1"/>
      <c r="G19" s="21" t="n">
        <v>377368</v>
      </c>
      <c r="H19" s="15"/>
      <c r="I19" s="21" t="n">
        <v>607494</v>
      </c>
      <c r="J19" s="15"/>
      <c r="K19" s="21" t="n">
        <f aca="false">+I19-G19</f>
        <v>230126</v>
      </c>
      <c r="M19" s="19" t="n">
        <f aca="false">+I19/G19-1</f>
        <v>0.609818532572979</v>
      </c>
      <c r="O19" s="18" t="n">
        <f aca="false">+G19/C19</f>
        <v>62894.6666666667</v>
      </c>
      <c r="Q19" s="18" t="n">
        <f aca="false">+I19/E19</f>
        <v>75936.75</v>
      </c>
    </row>
    <row r="20" customFormat="false" ht="12.75" hidden="false" customHeight="false" outlineLevel="0" collapsed="false">
      <c r="A20" s="20" t="s">
        <v>12</v>
      </c>
      <c r="B20" s="14"/>
      <c r="C20" s="14" t="n">
        <v>3</v>
      </c>
      <c r="D20" s="14"/>
      <c r="E20" s="14" t="n">
        <v>5</v>
      </c>
      <c r="F20" s="1"/>
      <c r="G20" s="21" t="n">
        <v>98292</v>
      </c>
      <c r="H20" s="15"/>
      <c r="I20" s="21" t="n">
        <v>310351</v>
      </c>
      <c r="J20" s="15"/>
      <c r="K20" s="21" t="n">
        <f aca="false">+I20-G20</f>
        <v>212059</v>
      </c>
      <c r="M20" s="19" t="n">
        <f aca="false">+I20/G20-1</f>
        <v>2.15743905912994</v>
      </c>
      <c r="O20" s="18" t="n">
        <f aca="false">+G20/C20</f>
        <v>32764</v>
      </c>
      <c r="Q20" s="18" t="n">
        <f aca="false">+I20/E20</f>
        <v>62070.2</v>
      </c>
    </row>
    <row r="21" customFormat="false" ht="12.75" hidden="false" customHeight="false" outlineLevel="0" collapsed="false">
      <c r="A21" s="20" t="s">
        <v>14</v>
      </c>
      <c r="B21" s="14"/>
      <c r="C21" s="14" t="n">
        <v>6</v>
      </c>
      <c r="D21" s="14"/>
      <c r="E21" s="14" t="n">
        <v>9</v>
      </c>
      <c r="F21" s="1"/>
      <c r="G21" s="21" t="n">
        <v>237773</v>
      </c>
      <c r="H21" s="15"/>
      <c r="I21" s="21" t="n">
        <f aca="false">613514-61351</f>
        <v>552163</v>
      </c>
      <c r="J21" s="15"/>
      <c r="K21" s="21" t="n">
        <f aca="false">+I21-G21</f>
        <v>314390</v>
      </c>
      <c r="M21" s="19" t="n">
        <f aca="false">+I21/G21-1</f>
        <v>1.32222750270216</v>
      </c>
      <c r="O21" s="18" t="n">
        <f aca="false">+G21/C21</f>
        <v>39628.8333333333</v>
      </c>
      <c r="Q21" s="18" t="n">
        <f aca="false">+I21/E21</f>
        <v>61351.4444444444</v>
      </c>
    </row>
    <row r="22" customFormat="false" ht="5.1" hidden="false" customHeight="true" outlineLevel="0" collapsed="false">
      <c r="B22" s="14"/>
      <c r="C22" s="14"/>
      <c r="D22" s="15"/>
      <c r="E22" s="14"/>
      <c r="F22" s="17"/>
      <c r="G22" s="21"/>
      <c r="H22" s="21"/>
      <c r="I22" s="21"/>
      <c r="J22" s="21"/>
    </row>
    <row r="23" customFormat="false" ht="12.75" hidden="false" customHeight="false" outlineLevel="0" collapsed="false">
      <c r="A23" s="13" t="s">
        <v>29</v>
      </c>
      <c r="B23" s="14"/>
      <c r="C23" s="14" t="n">
        <v>8</v>
      </c>
      <c r="D23" s="15"/>
      <c r="E23" s="14" t="n">
        <v>9</v>
      </c>
      <c r="F23" s="17"/>
      <c r="G23" s="21" t="n">
        <v>418770</v>
      </c>
      <c r="H23" s="21"/>
      <c r="I23" s="21" t="n">
        <v>620610</v>
      </c>
      <c r="J23" s="21"/>
      <c r="K23" s="21" t="n">
        <f aca="false">+I23-G23</f>
        <v>201840</v>
      </c>
      <c r="M23" s="19" t="n">
        <f aca="false">+I23/G23-1</f>
        <v>0.481982950068056</v>
      </c>
      <c r="O23" s="18" t="n">
        <f aca="false">+G23/C23</f>
        <v>52346.25</v>
      </c>
      <c r="Q23" s="18" t="n">
        <f aca="false">+I23/E23</f>
        <v>68956.6666666667</v>
      </c>
    </row>
    <row r="24" customFormat="false" ht="5.1" hidden="false" customHeight="true" outlineLevel="0" collapsed="false">
      <c r="B24" s="14"/>
      <c r="C24" s="14"/>
      <c r="D24" s="15"/>
      <c r="E24" s="14"/>
      <c r="F24" s="17"/>
      <c r="G24" s="21"/>
      <c r="H24" s="21"/>
      <c r="I24" s="21"/>
      <c r="J24" s="21"/>
    </row>
    <row r="25" customFormat="false" ht="12.75" hidden="false" customHeight="false" outlineLevel="0" collapsed="false">
      <c r="A25" s="13" t="s">
        <v>34</v>
      </c>
      <c r="B25" s="14"/>
      <c r="C25" s="14" t="n">
        <v>5</v>
      </c>
      <c r="D25" s="15"/>
      <c r="E25" s="14" t="n">
        <v>7</v>
      </c>
      <c r="F25" s="17"/>
      <c r="G25" s="21" t="n">
        <v>659402</v>
      </c>
      <c r="H25" s="21"/>
      <c r="I25" s="21" t="n">
        <v>763100</v>
      </c>
      <c r="J25" s="21"/>
      <c r="K25" s="21" t="n">
        <f aca="false">+I25-G25</f>
        <v>103698</v>
      </c>
      <c r="M25" s="19" t="n">
        <f aca="false">+I25/G25-1</f>
        <v>0.157260669515713</v>
      </c>
      <c r="O25" s="18" t="n">
        <f aca="false">+G25/C25</f>
        <v>131880.4</v>
      </c>
      <c r="Q25" s="18" t="n">
        <f aca="false">+I25/E25</f>
        <v>109014.285714286</v>
      </c>
    </row>
    <row r="26" customFormat="false" ht="3.75" hidden="false" customHeight="true" outlineLevel="0" collapsed="false">
      <c r="A26" s="23"/>
      <c r="B26" s="14"/>
      <c r="C26" s="14"/>
      <c r="D26" s="15"/>
      <c r="E26" s="14"/>
      <c r="F26" s="17"/>
      <c r="G26" s="21"/>
      <c r="H26" s="21"/>
      <c r="I26" s="21"/>
      <c r="J26" s="21"/>
    </row>
    <row r="27" customFormat="false" ht="12.75" hidden="false" customHeight="false" outlineLevel="0" collapsed="false">
      <c r="A27" s="13" t="s">
        <v>20</v>
      </c>
      <c r="B27" s="14"/>
      <c r="C27" s="14" t="n">
        <v>23</v>
      </c>
      <c r="D27" s="15"/>
      <c r="E27" s="14" t="n">
        <v>25</v>
      </c>
      <c r="F27" s="17"/>
      <c r="G27" s="21" t="n">
        <v>2212003</v>
      </c>
      <c r="H27" s="21"/>
      <c r="I27" s="21" t="n">
        <v>2948249</v>
      </c>
      <c r="J27" s="21"/>
      <c r="K27" s="21" t="n">
        <f aca="false">+I27-G27</f>
        <v>736246</v>
      </c>
      <c r="M27" s="19" t="n">
        <f aca="false">+I27/G27-1</f>
        <v>0.332841320739619</v>
      </c>
      <c r="O27" s="18" t="n">
        <f aca="false">+G27/C27</f>
        <v>96174.0434782609</v>
      </c>
      <c r="Q27" s="18" t="n">
        <f aca="false">+I27/E27</f>
        <v>117929.96</v>
      </c>
    </row>
    <row r="28" customFormat="false" ht="3.75" hidden="false" customHeight="true" outlineLevel="0" collapsed="false">
      <c r="A28" s="20"/>
      <c r="B28" s="14"/>
      <c r="C28" s="14"/>
      <c r="D28" s="15"/>
      <c r="E28" s="14"/>
      <c r="F28" s="17"/>
      <c r="G28" s="21"/>
      <c r="H28" s="21"/>
      <c r="I28" s="21"/>
      <c r="J28" s="21"/>
    </row>
    <row r="29" customFormat="false" ht="12.75" hidden="false" customHeight="false" outlineLevel="0" collapsed="false">
      <c r="A29" s="13" t="s">
        <v>35</v>
      </c>
      <c r="B29" s="14"/>
      <c r="C29" s="14" t="n">
        <v>10</v>
      </c>
      <c r="D29" s="15"/>
      <c r="E29" s="14" t="n">
        <v>10</v>
      </c>
      <c r="F29" s="17"/>
      <c r="G29" s="21" t="n">
        <v>951399</v>
      </c>
      <c r="H29" s="21"/>
      <c r="I29" s="21" t="n">
        <v>1012528</v>
      </c>
      <c r="J29" s="21"/>
      <c r="K29" s="21" t="n">
        <f aca="false">+I29-G29</f>
        <v>61129</v>
      </c>
      <c r="M29" s="19" t="n">
        <f aca="false">+I29/G29-1</f>
        <v>0.0642516967118949</v>
      </c>
      <c r="O29" s="18" t="n">
        <f aca="false">+G29/C29</f>
        <v>95139.9</v>
      </c>
      <c r="Q29" s="18" t="n">
        <f aca="false">+I29/E29</f>
        <v>101252.8</v>
      </c>
    </row>
    <row r="30" customFormat="false" ht="5.25" hidden="false" customHeight="true" outlineLevel="0" collapsed="false">
      <c r="A30" s="23"/>
      <c r="B30" s="14"/>
      <c r="C30" s="14"/>
      <c r="D30" s="15"/>
      <c r="E30" s="14"/>
      <c r="F30" s="17"/>
      <c r="G30" s="21"/>
      <c r="H30" s="21"/>
      <c r="I30" s="21"/>
      <c r="J30" s="21"/>
    </row>
    <row r="31" customFormat="false" ht="12.75" hidden="false" customHeight="false" outlineLevel="0" collapsed="false">
      <c r="A31" s="13" t="s">
        <v>22</v>
      </c>
      <c r="B31" s="14"/>
      <c r="C31" s="14" t="n">
        <v>2</v>
      </c>
      <c r="D31" s="15"/>
      <c r="E31" s="14" t="n">
        <v>2</v>
      </c>
      <c r="F31" s="17"/>
      <c r="G31" s="21" t="n">
        <v>778232</v>
      </c>
      <c r="H31" s="21"/>
      <c r="I31" s="21" t="n">
        <v>209420</v>
      </c>
      <c r="J31" s="21"/>
      <c r="K31" s="21" t="n">
        <f aca="false">+I31-G31</f>
        <v>-568812</v>
      </c>
      <c r="M31" s="19" t="n">
        <f aca="false">+I31/G31-1</f>
        <v>-0.73090286701138</v>
      </c>
      <c r="O31" s="18" t="n">
        <f aca="false">+G31/C31</f>
        <v>389116</v>
      </c>
      <c r="Q31" s="18" t="n">
        <f aca="false">+I31/E31</f>
        <v>104710</v>
      </c>
    </row>
    <row r="32" customFormat="false" ht="5.25" hidden="false" customHeight="true" outlineLevel="0" collapsed="false">
      <c r="A32" s="20"/>
      <c r="B32" s="14"/>
      <c r="C32" s="14"/>
      <c r="D32" s="15"/>
      <c r="E32" s="14"/>
      <c r="F32" s="17"/>
      <c r="G32" s="21"/>
      <c r="H32" s="21"/>
      <c r="I32" s="21"/>
      <c r="J32" s="21"/>
    </row>
    <row r="33" customFormat="false" ht="12.75" hidden="false" customHeight="false" outlineLevel="0" collapsed="false">
      <c r="A33" s="13" t="s">
        <v>36</v>
      </c>
      <c r="B33" s="14"/>
      <c r="C33" s="14" t="n">
        <v>33</v>
      </c>
      <c r="D33" s="15"/>
      <c r="E33" s="14" t="n">
        <v>40</v>
      </c>
      <c r="F33" s="17"/>
      <c r="G33" s="34" t="n">
        <v>3763960</v>
      </c>
      <c r="H33" s="21"/>
      <c r="I33" s="21" t="n">
        <v>4017865.72627859</v>
      </c>
      <c r="J33" s="21"/>
      <c r="K33" s="21" t="n">
        <f aca="false">+I33-G33</f>
        <v>253905.726278593</v>
      </c>
      <c r="M33" s="19" t="n">
        <f aca="false">+I33/G33-1</f>
        <v>0.0674570734754336</v>
      </c>
      <c r="O33" s="18" t="n">
        <f aca="false">+G33/C33</f>
        <v>114059.393939394</v>
      </c>
      <c r="Q33" s="18" t="n">
        <f aca="false">+I33/E33</f>
        <v>100446.643156965</v>
      </c>
    </row>
    <row r="34" customFormat="false" ht="5.25" hidden="false" customHeight="true" outlineLevel="0" collapsed="false">
      <c r="A34" s="20"/>
      <c r="B34" s="14"/>
      <c r="C34" s="14"/>
      <c r="D34" s="15"/>
      <c r="E34" s="14"/>
      <c r="F34" s="17"/>
      <c r="G34" s="21"/>
      <c r="H34" s="21"/>
      <c r="I34" s="21"/>
      <c r="J34" s="21"/>
    </row>
    <row r="35" customFormat="false" ht="12.75" hidden="false" customHeight="false" outlineLevel="0" collapsed="false">
      <c r="A35" s="13" t="s">
        <v>23</v>
      </c>
      <c r="B35" s="14"/>
      <c r="C35" s="14" t="n">
        <v>4</v>
      </c>
      <c r="D35" s="15"/>
      <c r="E35" s="14" t="n">
        <v>4</v>
      </c>
      <c r="F35" s="17"/>
      <c r="G35" s="21" t="n">
        <v>675830</v>
      </c>
      <c r="H35" s="21"/>
      <c r="I35" s="21" t="n">
        <v>771419</v>
      </c>
      <c r="J35" s="21"/>
      <c r="K35" s="21" t="n">
        <f aca="false">+I35-G35</f>
        <v>95589</v>
      </c>
      <c r="M35" s="19" t="n">
        <f aca="false">+I35/G35-1</f>
        <v>0.14143941523756</v>
      </c>
      <c r="O35" s="18" t="n">
        <f aca="false">+G35/C35</f>
        <v>168957.5</v>
      </c>
      <c r="Q35" s="18" t="n">
        <f aca="false">+I35/E35</f>
        <v>192854.75</v>
      </c>
    </row>
    <row r="36" customFormat="false" ht="5.25" hidden="false" customHeight="true" outlineLevel="0" collapsed="false">
      <c r="A36" s="20"/>
      <c r="B36" s="14"/>
      <c r="C36" s="14"/>
      <c r="D36" s="15"/>
      <c r="E36" s="14"/>
      <c r="F36" s="17"/>
      <c r="G36" s="21"/>
      <c r="H36" s="21"/>
      <c r="I36" s="21"/>
      <c r="J36" s="21"/>
    </row>
    <row r="37" customFormat="false" ht="12.75" hidden="false" customHeight="false" outlineLevel="0" collapsed="false">
      <c r="A37" s="13" t="s">
        <v>37</v>
      </c>
      <c r="B37" s="14"/>
      <c r="C37" s="14" t="n">
        <v>0</v>
      </c>
      <c r="D37" s="15"/>
      <c r="E37" s="14" t="n">
        <v>0</v>
      </c>
      <c r="F37" s="17"/>
      <c r="G37" s="21" t="n">
        <v>64796</v>
      </c>
      <c r="H37" s="21"/>
      <c r="I37" s="21" t="n">
        <v>80527</v>
      </c>
      <c r="J37" s="21"/>
      <c r="K37" s="21" t="n">
        <f aca="false">+I37-G37</f>
        <v>15731</v>
      </c>
      <c r="M37" s="19" t="n">
        <f aca="false">+I37/G37-1</f>
        <v>0.24277733193407</v>
      </c>
      <c r="O37" s="18"/>
      <c r="Q37" s="18"/>
    </row>
    <row r="38" customFormat="false" ht="5.1" hidden="false" customHeight="true" outlineLevel="0" collapsed="false">
      <c r="B38" s="14"/>
      <c r="C38" s="14"/>
      <c r="D38" s="15"/>
      <c r="E38" s="14"/>
      <c r="F38" s="17"/>
      <c r="G38" s="21"/>
      <c r="H38" s="21"/>
      <c r="I38" s="21"/>
      <c r="J38" s="21"/>
    </row>
    <row r="39" customFormat="false" ht="12.75" hidden="false" customHeight="false" outlineLevel="0" collapsed="false">
      <c r="A39" s="13" t="s">
        <v>24</v>
      </c>
      <c r="B39" s="14"/>
      <c r="C39" s="14" t="n">
        <v>2</v>
      </c>
      <c r="D39" s="15"/>
      <c r="E39" s="14" t="n">
        <v>2</v>
      </c>
      <c r="F39" s="17"/>
      <c r="G39" s="21" t="n">
        <v>82331</v>
      </c>
      <c r="H39" s="21"/>
      <c r="I39" s="21" t="n">
        <v>232695.56173125</v>
      </c>
      <c r="J39" s="21"/>
      <c r="K39" s="21" t="n">
        <f aca="false">+I39-G39</f>
        <v>150364.56173125</v>
      </c>
      <c r="M39" s="19" t="n">
        <f aca="false">+I39/G39-1</f>
        <v>1.82634198213613</v>
      </c>
      <c r="O39" s="18" t="n">
        <f aca="false">+G39/C39</f>
        <v>41165.5</v>
      </c>
      <c r="Q39" s="18" t="n">
        <f aca="false">+I39/E39</f>
        <v>116347.780865625</v>
      </c>
    </row>
    <row r="40" customFormat="false" ht="5.1" hidden="false" customHeight="true" outlineLevel="0" collapsed="false">
      <c r="B40" s="14"/>
      <c r="C40" s="14"/>
      <c r="D40" s="15"/>
      <c r="E40" s="14"/>
      <c r="F40" s="17"/>
      <c r="G40" s="21"/>
      <c r="H40" s="21"/>
      <c r="I40" s="21"/>
      <c r="J40" s="21"/>
    </row>
    <row r="41" customFormat="false" ht="12.75" hidden="false" customHeight="false" outlineLevel="0" collapsed="false">
      <c r="A41" s="6" t="s">
        <v>25</v>
      </c>
      <c r="B41" s="24"/>
      <c r="C41" s="25" t="n">
        <f aca="false">SUM(C23:C39,C18,C12,C5)</f>
        <v>159</v>
      </c>
      <c r="D41" s="26"/>
      <c r="E41" s="27" t="n">
        <f aca="false">SUM(E23:E39,E18,E12,E5)</f>
        <v>187</v>
      </c>
      <c r="F41" s="24"/>
      <c r="G41" s="28" t="n">
        <f aca="false">SUM(G23:G39,G18,G12,G5)</f>
        <v>15484606</v>
      </c>
      <c r="H41" s="29"/>
      <c r="I41" s="28" t="n">
        <f aca="false">SUM(I23:I39,I18,I12,I5)</f>
        <v>18066718.2880098</v>
      </c>
      <c r="J41" s="29"/>
      <c r="K41" s="28" t="n">
        <f aca="false">SUM(K23:K39,K18,K12,K5)</f>
        <v>2582112.28800984</v>
      </c>
      <c r="L41" s="6"/>
      <c r="M41" s="30" t="n">
        <f aca="false">+I41/G41-1</f>
        <v>0.166753502672902</v>
      </c>
      <c r="N41" s="6"/>
      <c r="O41" s="31" t="n">
        <f aca="false">+G41/C41</f>
        <v>97387.4591194969</v>
      </c>
      <c r="P41" s="6"/>
      <c r="Q41" s="31" t="n">
        <f aca="false">+I41/E41</f>
        <v>96613.4667808013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</row>
    <row r="42" customFormat="false" ht="7.5" hidden="false" customHeight="true" outlineLevel="0" collapsed="false">
      <c r="B42" s="14"/>
      <c r="C42" s="14"/>
      <c r="D42" s="15"/>
      <c r="E42" s="14"/>
      <c r="F42" s="17"/>
      <c r="G42" s="21"/>
      <c r="H42" s="21"/>
      <c r="I42" s="21"/>
      <c r="J42" s="21"/>
    </row>
    <row r="43" customFormat="false" ht="12.75" hidden="false" customHeight="false" outlineLevel="0" collapsed="false">
      <c r="A43" s="32" t="s">
        <v>26</v>
      </c>
      <c r="B43" s="14"/>
      <c r="C43" s="14"/>
      <c r="D43" s="15"/>
      <c r="E43" s="14"/>
      <c r="G43" s="33"/>
      <c r="H43" s="15"/>
      <c r="I43" s="33"/>
      <c r="J43" s="15"/>
    </row>
    <row r="44" customFormat="false" ht="12.75" hidden="false" customHeight="false" outlineLevel="0" collapsed="false">
      <c r="A44" s="13" t="s">
        <v>38</v>
      </c>
      <c r="B44" s="14"/>
      <c r="C44" s="14" t="n">
        <v>5</v>
      </c>
      <c r="D44" s="15"/>
      <c r="E44" s="16" t="n">
        <v>5</v>
      </c>
      <c r="F44" s="17"/>
      <c r="G44" s="21" t="n">
        <v>427988</v>
      </c>
      <c r="H44" s="21"/>
      <c r="I44" s="47" t="n">
        <v>412191</v>
      </c>
      <c r="J44" s="21"/>
      <c r="K44" s="21" t="n">
        <f aca="false">+I44-G44</f>
        <v>-15797</v>
      </c>
      <c r="M44" s="19" t="n">
        <f aca="false">+I44/G44-1</f>
        <v>-0.0369099133620568</v>
      </c>
      <c r="O44" s="18" t="n">
        <f aca="false">+G44/C44</f>
        <v>85597.6</v>
      </c>
      <c r="Q44" s="18" t="n">
        <f aca="false">+I44/E44</f>
        <v>82438.2</v>
      </c>
    </row>
    <row r="45" customFormat="false" ht="12.75" hidden="false" customHeight="false" outlineLevel="0" collapsed="false">
      <c r="A45" s="13" t="s">
        <v>11</v>
      </c>
      <c r="B45" s="14"/>
      <c r="C45" s="14" t="n">
        <v>6</v>
      </c>
      <c r="D45" s="15"/>
      <c r="E45" s="16" t="n">
        <v>7</v>
      </c>
      <c r="F45" s="17"/>
      <c r="G45" s="21" t="n">
        <v>629499</v>
      </c>
      <c r="H45" s="21"/>
      <c r="I45" s="47" t="n">
        <v>654117</v>
      </c>
      <c r="J45" s="21"/>
      <c r="K45" s="21" t="n">
        <f aca="false">+I45-G45</f>
        <v>24618</v>
      </c>
      <c r="M45" s="19" t="n">
        <f aca="false">+I45/G45-1</f>
        <v>0.039107290083066</v>
      </c>
      <c r="O45" s="18" t="n">
        <f aca="false">+G45/C45</f>
        <v>104916.5</v>
      </c>
      <c r="Q45" s="18" t="n">
        <f aca="false">+I45/E45</f>
        <v>93445.2857142857</v>
      </c>
    </row>
    <row r="46" customFormat="false" ht="12.75" hidden="false" customHeight="false" outlineLevel="0" collapsed="false">
      <c r="A46" s="13" t="s">
        <v>12</v>
      </c>
      <c r="B46" s="14"/>
      <c r="C46" s="14" t="n">
        <v>11</v>
      </c>
      <c r="D46" s="15"/>
      <c r="E46" s="16" t="n">
        <v>12</v>
      </c>
      <c r="F46" s="17"/>
      <c r="G46" s="21" t="n">
        <v>643921</v>
      </c>
      <c r="H46" s="21"/>
      <c r="I46" s="47" t="n">
        <v>884497</v>
      </c>
      <c r="J46" s="21"/>
      <c r="K46" s="21" t="n">
        <f aca="false">+I46-G46</f>
        <v>240576</v>
      </c>
      <c r="M46" s="19" t="n">
        <f aca="false">+I46/G46-1</f>
        <v>0.373611048560305</v>
      </c>
      <c r="O46" s="18" t="n">
        <f aca="false">+G46/C46</f>
        <v>58538.2727272727</v>
      </c>
      <c r="Q46" s="18" t="n">
        <f aca="false">+I46/E46</f>
        <v>73708.0833333333</v>
      </c>
    </row>
    <row r="47" customFormat="false" ht="12.75" hidden="false" customHeight="false" outlineLevel="0" collapsed="false">
      <c r="A47" s="13" t="s">
        <v>14</v>
      </c>
      <c r="B47" s="14"/>
      <c r="C47" s="14" t="n">
        <v>5</v>
      </c>
      <c r="D47" s="15"/>
      <c r="E47" s="16" t="n">
        <v>7</v>
      </c>
      <c r="F47" s="17"/>
      <c r="G47" s="21" t="n">
        <v>287192</v>
      </c>
      <c r="H47" s="21"/>
      <c r="I47" s="47" t="n">
        <v>503124</v>
      </c>
      <c r="J47" s="21"/>
      <c r="K47" s="21" t="n">
        <f aca="false">+I47-G47</f>
        <v>215932</v>
      </c>
      <c r="M47" s="19" t="n">
        <f aca="false">+I47/G47-1</f>
        <v>0.751873311234296</v>
      </c>
      <c r="O47" s="18" t="n">
        <f aca="false">+G47/C47</f>
        <v>57438.4</v>
      </c>
      <c r="Q47" s="18" t="n">
        <f aca="false">+I47/E47</f>
        <v>71874.8571428571</v>
      </c>
    </row>
    <row r="48" customFormat="false" ht="12.75" hidden="false" customHeight="false" outlineLevel="0" collapsed="false">
      <c r="A48" s="13" t="s">
        <v>13</v>
      </c>
      <c r="B48" s="14"/>
      <c r="C48" s="14" t="n">
        <v>11</v>
      </c>
      <c r="D48" s="15"/>
      <c r="E48" s="16" t="n">
        <v>10</v>
      </c>
      <c r="F48" s="17"/>
      <c r="G48" s="21" t="n">
        <v>1081966</v>
      </c>
      <c r="H48" s="21"/>
      <c r="I48" s="47" t="n">
        <v>844972</v>
      </c>
      <c r="J48" s="21"/>
      <c r="K48" s="21" t="n">
        <f aca="false">+I48-G48</f>
        <v>-236994</v>
      </c>
      <c r="M48" s="19" t="n">
        <f aca="false">+I48/G48-1</f>
        <v>-0.219040154681386</v>
      </c>
      <c r="O48" s="18" t="n">
        <f aca="false">+G48/C48</f>
        <v>98360.5454545455</v>
      </c>
      <c r="Q48" s="18" t="n">
        <f aca="false">+I48/E48</f>
        <v>84497.2</v>
      </c>
    </row>
    <row r="49" customFormat="false" ht="12.75" hidden="false" customHeight="false" outlineLevel="0" collapsed="false">
      <c r="A49" s="13" t="s">
        <v>29</v>
      </c>
      <c r="B49" s="14"/>
      <c r="C49" s="14" t="n">
        <v>9</v>
      </c>
      <c r="D49" s="15"/>
      <c r="E49" s="16" t="n">
        <v>8</v>
      </c>
      <c r="F49" s="17"/>
      <c r="G49" s="21" t="n">
        <v>398773</v>
      </c>
      <c r="H49" s="21"/>
      <c r="I49" s="47" t="n">
        <v>540334</v>
      </c>
      <c r="J49" s="21"/>
      <c r="K49" s="21" t="n">
        <f aca="false">+I49-G49</f>
        <v>141561</v>
      </c>
      <c r="M49" s="19" t="n">
        <f aca="false">+I49/G49-1</f>
        <v>0.354991436230637</v>
      </c>
      <c r="O49" s="18" t="n">
        <f aca="false">+G49/C49</f>
        <v>44308.1111111111</v>
      </c>
      <c r="Q49" s="18" t="n">
        <f aca="false">+I49/E49</f>
        <v>67541.75</v>
      </c>
    </row>
    <row r="50" customFormat="false" ht="12.75" hidden="false" customHeight="false" outlineLevel="0" collapsed="false">
      <c r="A50" s="13" t="s">
        <v>22</v>
      </c>
      <c r="B50" s="14"/>
      <c r="C50" s="14" t="n">
        <v>4</v>
      </c>
      <c r="D50" s="15"/>
      <c r="E50" s="16" t="n">
        <v>4</v>
      </c>
      <c r="F50" s="17"/>
      <c r="G50" s="21" t="n">
        <v>691236</v>
      </c>
      <c r="H50" s="21"/>
      <c r="I50" s="47" t="n">
        <v>420107</v>
      </c>
      <c r="J50" s="21"/>
      <c r="K50" s="21" t="n">
        <f aca="false">+I50-G50</f>
        <v>-271129</v>
      </c>
      <c r="M50" s="19" t="n">
        <f aca="false">+I50/G50-1</f>
        <v>-0.392237962143175</v>
      </c>
      <c r="O50" s="18" t="n">
        <f aca="false">+G50/C50</f>
        <v>172809</v>
      </c>
      <c r="Q50" s="18" t="n">
        <f aca="false">+I50/E50</f>
        <v>105026.75</v>
      </c>
    </row>
    <row r="51" customFormat="false" ht="12.75" hidden="false" customHeight="false" outlineLevel="0" collapsed="false">
      <c r="A51" s="13" t="s">
        <v>30</v>
      </c>
      <c r="B51" s="14"/>
      <c r="C51" s="14" t="n">
        <v>4</v>
      </c>
      <c r="D51" s="15"/>
      <c r="E51" s="16" t="n">
        <v>6</v>
      </c>
      <c r="F51" s="17"/>
      <c r="G51" s="21" t="n">
        <v>709897</v>
      </c>
      <c r="H51" s="21"/>
      <c r="I51" s="47" t="n">
        <v>893359</v>
      </c>
      <c r="J51" s="21"/>
      <c r="K51" s="21" t="n">
        <f aca="false">+I51-G51</f>
        <v>183462</v>
      </c>
      <c r="M51" s="19" t="n">
        <f aca="false">+I51/G51-1</f>
        <v>0.258434674325994</v>
      </c>
      <c r="O51" s="18" t="n">
        <f aca="false">+G51/C51</f>
        <v>177474.25</v>
      </c>
      <c r="Q51" s="18" t="n">
        <f aca="false">+I51/E51</f>
        <v>148893.166666667</v>
      </c>
    </row>
    <row r="52" customFormat="false" ht="12.75" hidden="false" customHeight="false" outlineLevel="0" collapsed="false">
      <c r="A52" s="13" t="s">
        <v>36</v>
      </c>
      <c r="B52" s="14"/>
      <c r="C52" s="14" t="n">
        <v>2</v>
      </c>
      <c r="D52" s="15"/>
      <c r="E52" s="16" t="n">
        <v>5</v>
      </c>
      <c r="F52" s="17"/>
      <c r="G52" s="34" t="n">
        <v>396508</v>
      </c>
      <c r="H52" s="21"/>
      <c r="I52" s="21" t="n">
        <v>433567.874911158</v>
      </c>
      <c r="J52" s="21"/>
      <c r="K52" s="21" t="n">
        <f aca="false">+I52-G52</f>
        <v>37059.8749111585</v>
      </c>
      <c r="M52" s="19" t="n">
        <f aca="false">+I52/G52-1</f>
        <v>0.0934656423354849</v>
      </c>
      <c r="O52" s="18" t="n">
        <f aca="false">+G52/C52</f>
        <v>198254</v>
      </c>
      <c r="Q52" s="18" t="n">
        <f aca="false">+I52/E52</f>
        <v>86713.5749822317</v>
      </c>
    </row>
    <row r="53" customFormat="false" ht="5.1" hidden="false" customHeight="true" outlineLevel="0" collapsed="false">
      <c r="B53" s="14"/>
      <c r="C53" s="14"/>
      <c r="D53" s="15"/>
      <c r="E53" s="14"/>
      <c r="F53" s="17"/>
      <c r="G53" s="21"/>
      <c r="H53" s="21"/>
      <c r="I53" s="21"/>
      <c r="J53" s="21"/>
    </row>
    <row r="54" customFormat="false" ht="12.75" hidden="false" customHeight="false" outlineLevel="0" collapsed="false">
      <c r="A54" s="6" t="s">
        <v>31</v>
      </c>
      <c r="B54" s="24"/>
      <c r="C54" s="25" t="n">
        <f aca="false">SUM(C44:C53)</f>
        <v>57</v>
      </c>
      <c r="D54" s="26"/>
      <c r="E54" s="25" t="n">
        <f aca="false">SUM(E44:E53)</f>
        <v>64</v>
      </c>
      <c r="F54" s="24"/>
      <c r="G54" s="28" t="n">
        <f aca="false">SUM(G44:G53)</f>
        <v>5266980</v>
      </c>
      <c r="H54" s="29"/>
      <c r="I54" s="28" t="n">
        <f aca="false">SUM(I44:I53)</f>
        <v>5586268.87491116</v>
      </c>
      <c r="J54" s="29"/>
      <c r="K54" s="28" t="n">
        <f aca="false">SUM(K44:K53)</f>
        <v>319288.874911158</v>
      </c>
      <c r="L54" s="6"/>
      <c r="M54" s="30" t="n">
        <f aca="false">+I54/G54-1</f>
        <v>0.0606208633621466</v>
      </c>
      <c r="N54" s="6"/>
      <c r="O54" s="31" t="n">
        <f aca="false">+G54/C54</f>
        <v>92403.1578947368</v>
      </c>
      <c r="P54" s="6"/>
      <c r="Q54" s="31" t="n">
        <f aca="false">+I54/E54</f>
        <v>87285.4511704869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</row>
    <row r="55" customFormat="false" ht="5.25" hidden="false" customHeight="true" outlineLevel="0" collapsed="false">
      <c r="A55" s="20"/>
      <c r="B55" s="14"/>
      <c r="C55" s="14"/>
      <c r="D55" s="15"/>
      <c r="E55" s="14"/>
      <c r="F55" s="17"/>
      <c r="G55" s="21"/>
      <c r="H55" s="21"/>
      <c r="I55" s="21"/>
      <c r="J55" s="21"/>
    </row>
    <row r="56" customFormat="false" ht="12.75" hidden="false" customHeight="false" outlineLevel="0" collapsed="false">
      <c r="A56" s="32" t="s">
        <v>32</v>
      </c>
      <c r="B56" s="35"/>
      <c r="C56" s="24" t="n">
        <v>7</v>
      </c>
      <c r="D56" s="36"/>
      <c r="E56" s="24" t="n">
        <v>7</v>
      </c>
      <c r="F56" s="36"/>
      <c r="G56" s="37" t="n">
        <v>647000</v>
      </c>
      <c r="H56" s="36"/>
      <c r="I56" s="48" t="n">
        <v>400000</v>
      </c>
      <c r="J56" s="36"/>
      <c r="K56" s="29" t="n">
        <f aca="false">+I56-G56</f>
        <v>-247000</v>
      </c>
      <c r="L56" s="6"/>
      <c r="M56" s="39" t="n">
        <f aca="false">+I56/G56-1</f>
        <v>-0.381761978361669</v>
      </c>
      <c r="N56" s="6"/>
      <c r="O56" s="40" t="n">
        <f aca="false">+G56/C56</f>
        <v>92428.5714285714</v>
      </c>
      <c r="P56" s="6"/>
      <c r="Q56" s="40" t="n">
        <f aca="false">+I56/E56</f>
        <v>57142.8571428571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</row>
    <row r="57" customFormat="false" ht="5.25" hidden="false" customHeight="true" outlineLevel="0" collapsed="false">
      <c r="A57" s="20"/>
      <c r="B57" s="14"/>
      <c r="C57" s="14"/>
      <c r="D57" s="15"/>
      <c r="E57" s="14"/>
      <c r="F57" s="17"/>
      <c r="G57" s="21"/>
      <c r="H57" s="21"/>
      <c r="I57" s="21"/>
      <c r="J57" s="21"/>
    </row>
    <row r="58" customFormat="false" ht="12.75" hidden="false" customHeight="false" outlineLevel="0" collapsed="false">
      <c r="A58" s="32" t="s">
        <v>39</v>
      </c>
      <c r="B58" s="35"/>
      <c r="C58" s="49" t="n">
        <v>6</v>
      </c>
      <c r="D58" s="36"/>
      <c r="E58" s="24" t="n">
        <v>6</v>
      </c>
      <c r="F58" s="36"/>
      <c r="G58" s="50" t="n">
        <v>931565.359823268</v>
      </c>
      <c r="H58" s="36"/>
      <c r="I58" s="38" t="n">
        <v>850012.836801721</v>
      </c>
      <c r="J58" s="36"/>
      <c r="K58" s="29" t="n">
        <f aca="false">+I58-G58</f>
        <v>-81552.523021547</v>
      </c>
      <c r="L58" s="6"/>
      <c r="M58" s="39" t="n">
        <f aca="false">+I58/G58-1</f>
        <v>-0.0875435332170561</v>
      </c>
      <c r="N58" s="6"/>
      <c r="O58" s="40" t="n">
        <f aca="false">+G58/C58</f>
        <v>155260.893303878</v>
      </c>
      <c r="P58" s="6"/>
      <c r="Q58" s="40" t="n">
        <f aca="false">+I58/E58</f>
        <v>141668.80613362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</row>
    <row r="59" customFormat="false" ht="12.75" hidden="false" customHeight="false" outlineLevel="0" collapsed="false">
      <c r="B59" s="14"/>
      <c r="C59" s="14"/>
      <c r="D59" s="15"/>
      <c r="E59" s="14"/>
      <c r="G59" s="33"/>
      <c r="H59" s="15"/>
      <c r="I59" s="33"/>
      <c r="J59" s="15"/>
    </row>
    <row r="60" customFormat="false" ht="13.5" hidden="false" customHeight="false" outlineLevel="0" collapsed="false">
      <c r="A60" s="6" t="s">
        <v>33</v>
      </c>
      <c r="B60" s="35"/>
      <c r="C60" s="41" t="n">
        <f aca="false">SUM(C54:C58,C41)</f>
        <v>229</v>
      </c>
      <c r="D60" s="26"/>
      <c r="E60" s="41" t="n">
        <f aca="false">SUM(E54:E58,E41)</f>
        <v>264</v>
      </c>
      <c r="F60" s="26"/>
      <c r="G60" s="42" t="n">
        <f aca="false">SUM(G54:G58,G41)</f>
        <v>22330151.3598233</v>
      </c>
      <c r="H60" s="29"/>
      <c r="I60" s="42" t="n">
        <f aca="false">SUM(I54:I58,I41)</f>
        <v>24902999.9997227</v>
      </c>
      <c r="J60" s="29"/>
      <c r="K60" s="42" t="n">
        <f aca="false">SUM(K54:K58,K41)</f>
        <v>2572848.63989945</v>
      </c>
      <c r="L60" s="6"/>
      <c r="M60" s="43" t="n">
        <f aca="false">+I60/G60-1</f>
        <v>0.115218593839384</v>
      </c>
      <c r="N60" s="6"/>
      <c r="O60" s="44" t="n">
        <f aca="false">+G60/C60</f>
        <v>97511.5779904946</v>
      </c>
      <c r="P60" s="6"/>
      <c r="Q60" s="44" t="n">
        <f aca="false">+I60/E60</f>
        <v>94329.5454534951</v>
      </c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</row>
    <row r="61" customFormat="false" ht="13.5" hidden="false" customHeight="false" outlineLevel="0" collapsed="false"/>
    <row r="62" customFormat="false" ht="13.5" hidden="false" customHeight="false" outlineLevel="0" collapsed="false">
      <c r="A62" s="45" t="str">
        <f aca="true">CELL("filename")</f>
        <v>'file:///mnt/12tb/@roms/datasets/enron/EDRM Enron Email Data Set v2 XML/filtered-attachments/xls/EGM_Operations___BP.xls'#$Oct-15-2001</v>
      </c>
      <c r="I62" s="15"/>
    </row>
    <row r="63" customFormat="false" ht="13.5" hidden="false" customHeight="false" outlineLevel="0" collapsed="false">
      <c r="A63" s="46" t="n">
        <f aca="true">NOW()</f>
        <v>45926.9172442094</v>
      </c>
    </row>
  </sheetData>
  <printOptions headings="false" gridLines="false" gridLinesSet="true" horizontalCentered="true" verticalCentered="fals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7.7"/>
    <col collapsed="false" customWidth="true" hidden="false" outlineLevel="0" max="2" min="2" style="1" width="2.28"/>
    <col collapsed="false" customWidth="true" hidden="false" outlineLevel="0" max="3" min="3" style="1" width="11.7"/>
    <col collapsed="false" customWidth="true" hidden="false" outlineLevel="0" max="4" min="4" style="1" width="2.28"/>
    <col collapsed="false" customWidth="true" hidden="false" outlineLevel="0" max="5" min="5" style="1" width="11.7"/>
    <col collapsed="false" customWidth="true" hidden="false" outlineLevel="0" max="6" min="6" style="2" width="2.28"/>
    <col collapsed="false" customWidth="true" hidden="false" outlineLevel="0" max="7" min="7" style="1" width="11.56"/>
    <col collapsed="false" customWidth="true" hidden="false" outlineLevel="0" max="8" min="8" style="1" width="2.28"/>
    <col collapsed="false" customWidth="true" hidden="false" outlineLevel="0" max="9" min="9" style="1" width="11.7"/>
    <col collapsed="false" customWidth="true" hidden="false" outlineLevel="0" max="10" min="10" style="1" width="2.28"/>
    <col collapsed="false" customWidth="true" hidden="false" outlineLevel="0" max="11" min="11" style="1" width="9.7"/>
    <col collapsed="false" customWidth="true" hidden="false" outlineLevel="0" max="12" min="12" style="1" width="2.28"/>
    <col collapsed="false" customWidth="true" hidden="false" outlineLevel="0" max="13" min="13" style="1" width="9.7"/>
    <col collapsed="false" customWidth="true" hidden="false" outlineLevel="0" max="14" min="14" style="1" width="2.28"/>
    <col collapsed="false" customWidth="true" hidden="false" outlineLevel="0" max="15" min="15" style="1" width="13.14"/>
    <col collapsed="false" customWidth="true" hidden="false" outlineLevel="0" max="16" min="16" style="1" width="2.28"/>
    <col collapsed="false" customWidth="true" hidden="false" outlineLevel="0" max="17" min="17" style="1" width="13.14"/>
    <col collapsed="false" customWidth="false" hidden="false" outlineLevel="0" max="257" min="18" style="1" width="9.14"/>
  </cols>
  <sheetData>
    <row r="1" customFormat="false" ht="27" hidden="false" customHeight="false" outlineLevel="0" collapsed="false">
      <c r="A1" s="3" t="s">
        <v>0</v>
      </c>
      <c r="B1" s="4"/>
      <c r="C1" s="4"/>
      <c r="E1" s="4"/>
      <c r="F1" s="5"/>
    </row>
    <row r="2" customFormat="false" ht="12.75" hidden="false" customHeight="false" outlineLevel="0" collapsed="false">
      <c r="A2" s="6"/>
      <c r="B2" s="7"/>
      <c r="C2" s="7"/>
      <c r="E2" s="7"/>
      <c r="F2" s="8"/>
    </row>
    <row r="3" customFormat="false" ht="41.25" hidden="false" customHeight="true" outlineLevel="0" collapsed="false">
      <c r="A3" s="9"/>
      <c r="B3" s="10"/>
      <c r="C3" s="11" t="s">
        <v>1</v>
      </c>
      <c r="D3" s="12"/>
      <c r="E3" s="11" t="s">
        <v>2</v>
      </c>
      <c r="F3" s="10"/>
      <c r="G3" s="11" t="s">
        <v>3</v>
      </c>
      <c r="H3" s="12"/>
      <c r="I3" s="11" t="s">
        <v>4</v>
      </c>
      <c r="J3" s="12"/>
      <c r="K3" s="11" t="s">
        <v>5</v>
      </c>
      <c r="M3" s="11" t="s">
        <v>6</v>
      </c>
      <c r="O3" s="11" t="s">
        <v>7</v>
      </c>
      <c r="Q3" s="11" t="s">
        <v>8</v>
      </c>
    </row>
    <row r="4" customFormat="false" ht="12.75" hidden="false" customHeight="false" outlineLevel="0" collapsed="false">
      <c r="A4" s="6" t="s">
        <v>9</v>
      </c>
      <c r="B4" s="6"/>
      <c r="C4" s="6"/>
      <c r="E4" s="6"/>
      <c r="F4" s="12"/>
    </row>
    <row r="5" customFormat="false" ht="12.75" hidden="false" customHeight="false" outlineLevel="0" collapsed="false">
      <c r="A5" s="13" t="s">
        <v>10</v>
      </c>
      <c r="B5" s="14"/>
      <c r="C5" s="14" t="n">
        <f aca="false">SUM(C6:C10)</f>
        <v>46</v>
      </c>
      <c r="D5" s="15"/>
      <c r="E5" s="16" t="n">
        <f aca="false">SUM(E6:E10)</f>
        <v>53</v>
      </c>
      <c r="F5" s="17"/>
      <c r="G5" s="18" t="n">
        <f aca="false">SUM(G6:G10)</f>
        <v>4146210</v>
      </c>
      <c r="H5" s="15"/>
      <c r="I5" s="18" t="n">
        <f aca="false">SUM(I6:I10)</f>
        <v>4924922</v>
      </c>
      <c r="J5" s="15"/>
      <c r="K5" s="15" t="n">
        <f aca="false">SUM(K6:K10)</f>
        <v>778712</v>
      </c>
      <c r="M5" s="19" t="n">
        <f aca="false">+I5/G5-1</f>
        <v>0.187812966540527</v>
      </c>
      <c r="O5" s="18" t="n">
        <f aca="false">+G5/C5</f>
        <v>90135</v>
      </c>
      <c r="Q5" s="18" t="n">
        <f aca="false">+I5/E5</f>
        <v>92923.0566037736</v>
      </c>
    </row>
    <row r="6" customFormat="false" ht="12.75" hidden="false" customHeight="false" outlineLevel="0" collapsed="false">
      <c r="A6" s="20" t="s">
        <v>11</v>
      </c>
      <c r="B6" s="14"/>
      <c r="C6" s="14" t="n">
        <v>12</v>
      </c>
      <c r="D6" s="15"/>
      <c r="E6" s="16" t="n">
        <v>15</v>
      </c>
      <c r="F6" s="17"/>
      <c r="G6" s="21" t="n">
        <v>1135131</v>
      </c>
      <c r="H6" s="21"/>
      <c r="I6" s="21" t="n">
        <v>1528796</v>
      </c>
      <c r="J6" s="21"/>
      <c r="K6" s="21" t="n">
        <f aca="false">+I6-G6</f>
        <v>393665</v>
      </c>
      <c r="M6" s="19" t="n">
        <f aca="false">+I6/G6-1</f>
        <v>0.346801382395512</v>
      </c>
      <c r="O6" s="18" t="n">
        <f aca="false">+G6/C6</f>
        <v>94594.25</v>
      </c>
      <c r="Q6" s="18" t="n">
        <f aca="false">+I6/E6</f>
        <v>101919.733333333</v>
      </c>
    </row>
    <row r="7" customFormat="false" ht="12.75" hidden="false" customHeight="false" outlineLevel="0" collapsed="false">
      <c r="A7" s="20" t="s">
        <v>12</v>
      </c>
      <c r="B7" s="14"/>
      <c r="C7" s="14" t="n">
        <v>9</v>
      </c>
      <c r="D7" s="15"/>
      <c r="E7" s="16" t="n">
        <v>10</v>
      </c>
      <c r="F7" s="17"/>
      <c r="G7" s="21" t="n">
        <v>444660</v>
      </c>
      <c r="H7" s="21"/>
      <c r="I7" s="21" t="n">
        <v>782247</v>
      </c>
      <c r="J7" s="21"/>
      <c r="K7" s="21" t="n">
        <f aca="false">+I7-G7</f>
        <v>337587</v>
      </c>
      <c r="M7" s="19" t="n">
        <f aca="false">+I7/G7-1</f>
        <v>0.759202536769667</v>
      </c>
      <c r="O7" s="18" t="n">
        <f aca="false">+G7/C7</f>
        <v>49406.6666666667</v>
      </c>
      <c r="Q7" s="18" t="n">
        <f aca="false">+I7/E7</f>
        <v>78224.7</v>
      </c>
    </row>
    <row r="8" customFormat="false" ht="12.75" hidden="false" customHeight="false" outlineLevel="0" collapsed="false">
      <c r="A8" s="20" t="s">
        <v>13</v>
      </c>
      <c r="B8" s="14"/>
      <c r="C8" s="14" t="n">
        <v>8</v>
      </c>
      <c r="D8" s="15"/>
      <c r="E8" s="16" t="n">
        <v>10</v>
      </c>
      <c r="F8" s="17"/>
      <c r="G8" s="21" t="n">
        <v>495700</v>
      </c>
      <c r="H8" s="21"/>
      <c r="I8" s="21" t="n">
        <v>738830</v>
      </c>
      <c r="J8" s="21"/>
      <c r="K8" s="21" t="n">
        <f aca="false">+I8-G8</f>
        <v>243130</v>
      </c>
      <c r="M8" s="19" t="n">
        <f aca="false">+I8/G8-1</f>
        <v>0.490478111761146</v>
      </c>
      <c r="O8" s="18" t="n">
        <f aca="false">+G8/C8</f>
        <v>61962.5</v>
      </c>
      <c r="Q8" s="18" t="n">
        <f aca="false">+I8/E8</f>
        <v>73883</v>
      </c>
    </row>
    <row r="9" customFormat="false" ht="12.75" hidden="false" customHeight="false" outlineLevel="0" collapsed="false">
      <c r="A9" s="20" t="s">
        <v>14</v>
      </c>
      <c r="B9" s="14"/>
      <c r="C9" s="14" t="n">
        <v>8</v>
      </c>
      <c r="D9" s="15"/>
      <c r="E9" s="16" t="n">
        <v>9</v>
      </c>
      <c r="F9" s="17"/>
      <c r="G9" s="21" t="n">
        <v>318355</v>
      </c>
      <c r="H9" s="21"/>
      <c r="I9" s="21" t="n">
        <v>641784</v>
      </c>
      <c r="J9" s="21"/>
      <c r="K9" s="21" t="n">
        <f aca="false">+I9-G9</f>
        <v>323429</v>
      </c>
      <c r="M9" s="19" t="n">
        <f aca="false">+I9/G9-1</f>
        <v>1.01593818221796</v>
      </c>
      <c r="O9" s="18" t="n">
        <f aca="false">+G9/C9</f>
        <v>39794.375</v>
      </c>
      <c r="Q9" s="18" t="n">
        <f aca="false">+I9/E9</f>
        <v>71309.3333333333</v>
      </c>
    </row>
    <row r="10" customFormat="false" ht="12.75" hidden="false" customHeight="false" outlineLevel="0" collapsed="false">
      <c r="A10" s="20" t="s">
        <v>30</v>
      </c>
      <c r="B10" s="14"/>
      <c r="C10" s="14" t="n">
        <v>9</v>
      </c>
      <c r="D10" s="15"/>
      <c r="E10" s="16" t="n">
        <v>9</v>
      </c>
      <c r="F10" s="17"/>
      <c r="G10" s="21" t="n">
        <v>1752364</v>
      </c>
      <c r="H10" s="21"/>
      <c r="I10" s="21" t="n">
        <v>1233265</v>
      </c>
      <c r="J10" s="21"/>
      <c r="K10" s="21" t="n">
        <f aca="false">+I10-G10</f>
        <v>-519099</v>
      </c>
      <c r="M10" s="19" t="n">
        <f aca="false">+I10/G10-1</f>
        <v>-0.296227838508438</v>
      </c>
      <c r="O10" s="18" t="n">
        <f aca="false">+G10/C10</f>
        <v>194707.111111111</v>
      </c>
      <c r="Q10" s="18" t="n">
        <f aca="false">+I10/E10</f>
        <v>137029.444444444</v>
      </c>
    </row>
    <row r="11" customFormat="false" ht="6" hidden="false" customHeight="true" outlineLevel="0" collapsed="false">
      <c r="A11" s="22"/>
      <c r="B11" s="14"/>
      <c r="C11" s="14"/>
      <c r="D11" s="15"/>
      <c r="E11" s="14"/>
      <c r="F11" s="17"/>
      <c r="G11" s="21"/>
      <c r="H11" s="21"/>
      <c r="I11" s="21"/>
      <c r="J11" s="21"/>
    </row>
    <row r="12" customFormat="false" ht="12.75" hidden="false" customHeight="false" outlineLevel="0" collapsed="false">
      <c r="A12" s="13" t="s">
        <v>15</v>
      </c>
      <c r="B12" s="14"/>
      <c r="C12" s="14" t="n">
        <f aca="false">SUM(C13:C16)</f>
        <v>11</v>
      </c>
      <c r="D12" s="15"/>
      <c r="E12" s="16" t="n">
        <f aca="false">SUM(E13:E16)</f>
        <v>15</v>
      </c>
      <c r="F12" s="17"/>
      <c r="G12" s="21" t="n">
        <f aca="false">SUM(G13:G16)</f>
        <v>1018240</v>
      </c>
      <c r="H12" s="21"/>
      <c r="I12" s="21" t="n">
        <f aca="false">SUM(I13:I16)</f>
        <v>1164908</v>
      </c>
      <c r="J12" s="21"/>
      <c r="K12" s="21" t="n">
        <f aca="false">SUM(K13:K16)</f>
        <v>146668</v>
      </c>
      <c r="M12" s="19" t="n">
        <f aca="false">+I12/G12-1</f>
        <v>0.144040697674419</v>
      </c>
      <c r="O12" s="18" t="n">
        <f aca="false">+G12/C12</f>
        <v>92567.2727272727</v>
      </c>
      <c r="Q12" s="18" t="n">
        <f aca="false">+I12/E12</f>
        <v>77660.5333333333</v>
      </c>
    </row>
    <row r="13" customFormat="false" ht="12.75" hidden="false" customHeight="false" outlineLevel="0" collapsed="false">
      <c r="A13" s="20" t="s">
        <v>11</v>
      </c>
      <c r="B13" s="14"/>
      <c r="C13" s="14" t="n">
        <v>5</v>
      </c>
      <c r="D13" s="15"/>
      <c r="E13" s="16" t="n">
        <v>7</v>
      </c>
      <c r="F13" s="17"/>
      <c r="G13" s="21" t="n">
        <v>413273</v>
      </c>
      <c r="H13" s="21"/>
      <c r="I13" s="21" t="n">
        <v>628906</v>
      </c>
      <c r="J13" s="21"/>
      <c r="K13" s="21" t="n">
        <f aca="false">+I13-G13</f>
        <v>215633</v>
      </c>
      <c r="M13" s="19" t="n">
        <f aca="false">+I13/G13-1</f>
        <v>0.52176890336412</v>
      </c>
      <c r="O13" s="18" t="n">
        <f aca="false">+G13/C13</f>
        <v>82654.6</v>
      </c>
      <c r="Q13" s="18" t="n">
        <f aca="false">+I13/E13</f>
        <v>89843.7142857143</v>
      </c>
    </row>
    <row r="14" customFormat="false" ht="12.75" hidden="false" customHeight="false" outlineLevel="0" collapsed="false">
      <c r="A14" s="20" t="s">
        <v>12</v>
      </c>
      <c r="B14" s="14"/>
      <c r="C14" s="14" t="n">
        <v>1</v>
      </c>
      <c r="D14" s="15"/>
      <c r="E14" s="16" t="n">
        <v>1</v>
      </c>
      <c r="F14" s="17"/>
      <c r="G14" s="21" t="n">
        <v>249185</v>
      </c>
      <c r="H14" s="21"/>
      <c r="I14" s="21" t="n">
        <v>64557</v>
      </c>
      <c r="J14" s="21"/>
      <c r="K14" s="21" t="n">
        <f aca="false">+I14-G14</f>
        <v>-184628</v>
      </c>
      <c r="M14" s="19" t="n">
        <f aca="false">+I14/G14-1</f>
        <v>-0.740927423400285</v>
      </c>
      <c r="O14" s="18" t="n">
        <f aca="false">+G14/C14</f>
        <v>249185</v>
      </c>
      <c r="Q14" s="18" t="n">
        <f aca="false">+I14/E14</f>
        <v>64557</v>
      </c>
    </row>
    <row r="15" customFormat="false" ht="12.75" hidden="false" customHeight="false" outlineLevel="0" collapsed="false">
      <c r="A15" s="20" t="s">
        <v>13</v>
      </c>
      <c r="B15" s="14"/>
      <c r="C15" s="14" t="n">
        <v>3</v>
      </c>
      <c r="D15" s="15"/>
      <c r="E15" s="16" t="n">
        <v>4</v>
      </c>
      <c r="F15" s="17"/>
      <c r="G15" s="21" t="n">
        <v>169059</v>
      </c>
      <c r="H15" s="21"/>
      <c r="I15" s="21" t="n">
        <v>270851</v>
      </c>
      <c r="J15" s="21"/>
      <c r="K15" s="21" t="n">
        <f aca="false">+I15-G15</f>
        <v>101792</v>
      </c>
      <c r="M15" s="19" t="n">
        <f aca="false">+I15/G15-1</f>
        <v>0.602109322780804</v>
      </c>
      <c r="O15" s="18" t="n">
        <f aca="false">+G15/C15</f>
        <v>56353</v>
      </c>
      <c r="Q15" s="18" t="n">
        <f aca="false">+I15/E15</f>
        <v>67712.75</v>
      </c>
    </row>
    <row r="16" customFormat="false" ht="12.75" hidden="false" customHeight="false" outlineLevel="0" collapsed="false">
      <c r="A16" s="20" t="s">
        <v>14</v>
      </c>
      <c r="B16" s="14"/>
      <c r="C16" s="14" t="n">
        <v>2</v>
      </c>
      <c r="D16" s="15"/>
      <c r="E16" s="16" t="n">
        <v>3</v>
      </c>
      <c r="F16" s="17"/>
      <c r="G16" s="21" t="n">
        <v>186723</v>
      </c>
      <c r="H16" s="21"/>
      <c r="I16" s="21" t="n">
        <v>200594</v>
      </c>
      <c r="J16" s="21"/>
      <c r="K16" s="21" t="n">
        <f aca="false">+I16-G16</f>
        <v>13871</v>
      </c>
      <c r="M16" s="19" t="n">
        <f aca="false">+I16/G16-1</f>
        <v>0.0742865099639574</v>
      </c>
      <c r="O16" s="18" t="n">
        <f aca="false">+G16/C16</f>
        <v>93361.5</v>
      </c>
      <c r="Q16" s="18" t="n">
        <f aca="false">+I16/E16</f>
        <v>66864.6666666667</v>
      </c>
    </row>
    <row r="17" customFormat="false" ht="5.1" hidden="false" customHeight="true" outlineLevel="0" collapsed="false">
      <c r="B17" s="14"/>
      <c r="C17" s="14"/>
      <c r="D17" s="15"/>
      <c r="E17" s="14"/>
      <c r="F17" s="17"/>
      <c r="G17" s="21"/>
      <c r="H17" s="21"/>
      <c r="I17" s="21"/>
      <c r="J17" s="21"/>
    </row>
    <row r="18" customFormat="false" ht="12.75" hidden="false" customHeight="false" outlineLevel="0" collapsed="false">
      <c r="A18" s="13" t="s">
        <v>16</v>
      </c>
      <c r="B18" s="14"/>
      <c r="C18" s="14" t="n">
        <f aca="false">SUM(C19:C21)</f>
        <v>15</v>
      </c>
      <c r="D18" s="14"/>
      <c r="E18" s="14" t="n">
        <f aca="false">SUM(E19:E21)</f>
        <v>23</v>
      </c>
      <c r="F18" s="1"/>
      <c r="G18" s="21" t="n">
        <f aca="false">SUM(G19:G21)</f>
        <v>713433</v>
      </c>
      <c r="H18" s="15"/>
      <c r="I18" s="21" t="n">
        <f aca="false">SUM(I19:I21)</f>
        <v>1531359</v>
      </c>
      <c r="J18" s="15"/>
      <c r="K18" s="21" t="n">
        <f aca="false">SUM(K19:K21)</f>
        <v>817926</v>
      </c>
      <c r="M18" s="19" t="n">
        <f aca="false">+I18/G18-1</f>
        <v>1.14646504997666</v>
      </c>
      <c r="O18" s="18" t="n">
        <f aca="false">+G18/C18</f>
        <v>47562.2</v>
      </c>
      <c r="Q18" s="18" t="n">
        <f aca="false">+I18/E18</f>
        <v>66580.8260869565</v>
      </c>
    </row>
    <row r="19" customFormat="false" ht="12.75" hidden="false" customHeight="false" outlineLevel="0" collapsed="false">
      <c r="A19" s="20" t="s">
        <v>11</v>
      </c>
      <c r="B19" s="14"/>
      <c r="C19" s="14" t="n">
        <v>6</v>
      </c>
      <c r="D19" s="14"/>
      <c r="E19" s="14" t="n">
        <v>8</v>
      </c>
      <c r="F19" s="1"/>
      <c r="G19" s="21" t="n">
        <v>377368</v>
      </c>
      <c r="H19" s="15"/>
      <c r="I19" s="21" t="n">
        <v>607494</v>
      </c>
      <c r="J19" s="15"/>
      <c r="K19" s="21" t="n">
        <f aca="false">+I19-G19</f>
        <v>230126</v>
      </c>
      <c r="M19" s="19" t="n">
        <f aca="false">+I19/G19-1</f>
        <v>0.609818532572979</v>
      </c>
      <c r="O19" s="18" t="n">
        <f aca="false">+G19/C19</f>
        <v>62894.6666666667</v>
      </c>
      <c r="Q19" s="18" t="n">
        <f aca="false">+I19/E19</f>
        <v>75936.75</v>
      </c>
    </row>
    <row r="20" customFormat="false" ht="12.75" hidden="false" customHeight="false" outlineLevel="0" collapsed="false">
      <c r="A20" s="20" t="s">
        <v>12</v>
      </c>
      <c r="B20" s="14"/>
      <c r="C20" s="14" t="n">
        <v>3</v>
      </c>
      <c r="D20" s="14"/>
      <c r="E20" s="14" t="n">
        <v>5</v>
      </c>
      <c r="F20" s="1"/>
      <c r="G20" s="21" t="n">
        <v>98292</v>
      </c>
      <c r="H20" s="15"/>
      <c r="I20" s="21" t="n">
        <v>310351</v>
      </c>
      <c r="J20" s="15"/>
      <c r="K20" s="21" t="n">
        <f aca="false">+I20-G20</f>
        <v>212059</v>
      </c>
      <c r="M20" s="19" t="n">
        <f aca="false">+I20/G20-1</f>
        <v>2.15743905912994</v>
      </c>
      <c r="O20" s="18" t="n">
        <f aca="false">+G20/C20</f>
        <v>32764</v>
      </c>
      <c r="Q20" s="18" t="n">
        <f aca="false">+I20/E20</f>
        <v>62070.2</v>
      </c>
    </row>
    <row r="21" customFormat="false" ht="12.75" hidden="false" customHeight="false" outlineLevel="0" collapsed="false">
      <c r="A21" s="20" t="s">
        <v>14</v>
      </c>
      <c r="B21" s="14"/>
      <c r="C21" s="14" t="n">
        <v>6</v>
      </c>
      <c r="D21" s="14"/>
      <c r="E21" s="14" t="n">
        <v>10</v>
      </c>
      <c r="F21" s="1"/>
      <c r="G21" s="21" t="n">
        <v>237773</v>
      </c>
      <c r="H21" s="15"/>
      <c r="I21" s="21" t="n">
        <v>613514</v>
      </c>
      <c r="J21" s="15"/>
      <c r="K21" s="21" t="n">
        <f aca="false">+I21-G21</f>
        <v>375741</v>
      </c>
      <c r="M21" s="19" t="n">
        <f aca="false">+I21/G21-1</f>
        <v>1.58025091158374</v>
      </c>
      <c r="O21" s="18" t="n">
        <f aca="false">+G21/C21</f>
        <v>39628.8333333333</v>
      </c>
      <c r="Q21" s="18" t="n">
        <f aca="false">+I21/E21</f>
        <v>61351.4</v>
      </c>
    </row>
    <row r="22" customFormat="false" ht="5.1" hidden="false" customHeight="true" outlineLevel="0" collapsed="false">
      <c r="B22" s="14"/>
      <c r="C22" s="14"/>
      <c r="D22" s="15"/>
      <c r="E22" s="14"/>
      <c r="F22" s="17"/>
      <c r="G22" s="21"/>
      <c r="H22" s="21"/>
      <c r="I22" s="21"/>
      <c r="J22" s="21"/>
    </row>
    <row r="23" customFormat="false" ht="12.75" hidden="false" customHeight="false" outlineLevel="0" collapsed="false">
      <c r="A23" s="13" t="s">
        <v>29</v>
      </c>
      <c r="B23" s="14"/>
      <c r="C23" s="14" t="n">
        <v>8</v>
      </c>
      <c r="D23" s="15"/>
      <c r="E23" s="14" t="n">
        <v>9</v>
      </c>
      <c r="F23" s="17"/>
      <c r="G23" s="21" t="n">
        <v>418770</v>
      </c>
      <c r="H23" s="21"/>
      <c r="I23" s="21" t="n">
        <v>620610</v>
      </c>
      <c r="J23" s="21"/>
      <c r="K23" s="21" t="n">
        <f aca="false">+I23-G23</f>
        <v>201840</v>
      </c>
      <c r="M23" s="19" t="n">
        <f aca="false">+I23/G23-1</f>
        <v>0.481982950068056</v>
      </c>
      <c r="O23" s="18" t="n">
        <f aca="false">+G23/C23</f>
        <v>52346.25</v>
      </c>
      <c r="Q23" s="18" t="n">
        <f aca="false">+I23/E23</f>
        <v>68956.6666666667</v>
      </c>
    </row>
    <row r="24" customFormat="false" ht="5.1" hidden="false" customHeight="true" outlineLevel="0" collapsed="false">
      <c r="B24" s="14"/>
      <c r="C24" s="14"/>
      <c r="D24" s="15"/>
      <c r="E24" s="14"/>
      <c r="F24" s="17"/>
      <c r="G24" s="21"/>
      <c r="H24" s="21"/>
      <c r="I24" s="21"/>
      <c r="J24" s="21"/>
    </row>
    <row r="25" customFormat="false" ht="12.75" hidden="false" customHeight="false" outlineLevel="0" collapsed="false">
      <c r="A25" s="13" t="s">
        <v>34</v>
      </c>
      <c r="B25" s="14"/>
      <c r="C25" s="14" t="n">
        <v>5</v>
      </c>
      <c r="D25" s="15"/>
      <c r="E25" s="14" t="n">
        <v>7</v>
      </c>
      <c r="F25" s="17"/>
      <c r="G25" s="21" t="n">
        <v>659402</v>
      </c>
      <c r="H25" s="21"/>
      <c r="I25" s="21" t="n">
        <v>763100</v>
      </c>
      <c r="J25" s="21"/>
      <c r="K25" s="21" t="n">
        <f aca="false">+I25-G25</f>
        <v>103698</v>
      </c>
      <c r="M25" s="19" t="n">
        <f aca="false">+I25/G25-1</f>
        <v>0.157260669515713</v>
      </c>
      <c r="O25" s="18" t="n">
        <f aca="false">+G25/C25</f>
        <v>131880.4</v>
      </c>
      <c r="Q25" s="18" t="n">
        <f aca="false">+I25/E25</f>
        <v>109014.285714286</v>
      </c>
    </row>
    <row r="26" customFormat="false" ht="3.75" hidden="false" customHeight="true" outlineLevel="0" collapsed="false">
      <c r="A26" s="23"/>
      <c r="B26" s="14"/>
      <c r="C26" s="14"/>
      <c r="D26" s="15"/>
      <c r="E26" s="14"/>
      <c r="F26" s="17"/>
      <c r="G26" s="21"/>
      <c r="H26" s="21"/>
      <c r="I26" s="21"/>
      <c r="J26" s="21"/>
    </row>
    <row r="27" customFormat="false" ht="12.75" hidden="false" customHeight="false" outlineLevel="0" collapsed="false">
      <c r="A27" s="13" t="s">
        <v>20</v>
      </c>
      <c r="B27" s="14"/>
      <c r="C27" s="14" t="n">
        <v>23</v>
      </c>
      <c r="D27" s="15"/>
      <c r="E27" s="14" t="n">
        <v>25</v>
      </c>
      <c r="F27" s="17"/>
      <c r="G27" s="21" t="n">
        <v>2212003</v>
      </c>
      <c r="H27" s="21"/>
      <c r="I27" s="21" t="n">
        <v>2948249</v>
      </c>
      <c r="J27" s="21"/>
      <c r="K27" s="21" t="n">
        <f aca="false">+I27-G27</f>
        <v>736246</v>
      </c>
      <c r="M27" s="19" t="n">
        <f aca="false">+I27/G27-1</f>
        <v>0.332841320739619</v>
      </c>
      <c r="O27" s="18" t="n">
        <f aca="false">+G27/C27</f>
        <v>96174.0434782609</v>
      </c>
      <c r="Q27" s="18" t="n">
        <f aca="false">+I27/E27</f>
        <v>117929.96</v>
      </c>
    </row>
    <row r="28" customFormat="false" ht="3.75" hidden="false" customHeight="true" outlineLevel="0" collapsed="false">
      <c r="A28" s="20"/>
      <c r="B28" s="14"/>
      <c r="C28" s="14"/>
      <c r="D28" s="15"/>
      <c r="E28" s="14"/>
      <c r="F28" s="17"/>
      <c r="G28" s="21"/>
      <c r="H28" s="21"/>
      <c r="I28" s="21"/>
      <c r="J28" s="21"/>
    </row>
    <row r="29" customFormat="false" ht="12.75" hidden="false" customHeight="false" outlineLevel="0" collapsed="false">
      <c r="A29" s="13" t="s">
        <v>35</v>
      </c>
      <c r="B29" s="14"/>
      <c r="C29" s="14" t="n">
        <v>10</v>
      </c>
      <c r="D29" s="15"/>
      <c r="E29" s="14" t="n">
        <v>10</v>
      </c>
      <c r="F29" s="17"/>
      <c r="G29" s="21" t="n">
        <v>951399</v>
      </c>
      <c r="H29" s="21"/>
      <c r="I29" s="21" t="n">
        <v>1012528</v>
      </c>
      <c r="J29" s="21"/>
      <c r="K29" s="21" t="n">
        <f aca="false">+I29-G29</f>
        <v>61129</v>
      </c>
      <c r="M29" s="19" t="n">
        <f aca="false">+I29/G29-1</f>
        <v>0.0642516967118949</v>
      </c>
      <c r="O29" s="18" t="n">
        <f aca="false">+G29/C29</f>
        <v>95139.9</v>
      </c>
      <c r="Q29" s="18" t="n">
        <f aca="false">+I29/E29</f>
        <v>101252.8</v>
      </c>
    </row>
    <row r="30" customFormat="false" ht="5.25" hidden="false" customHeight="true" outlineLevel="0" collapsed="false">
      <c r="A30" s="23"/>
      <c r="B30" s="14"/>
      <c r="C30" s="14"/>
      <c r="D30" s="15"/>
      <c r="E30" s="14"/>
      <c r="F30" s="17"/>
      <c r="G30" s="21"/>
      <c r="H30" s="21"/>
      <c r="I30" s="21"/>
      <c r="J30" s="21"/>
    </row>
    <row r="31" customFormat="false" ht="12.75" hidden="false" customHeight="false" outlineLevel="0" collapsed="false">
      <c r="A31" s="13" t="s">
        <v>22</v>
      </c>
      <c r="B31" s="14"/>
      <c r="C31" s="14" t="n">
        <v>2</v>
      </c>
      <c r="D31" s="15"/>
      <c r="E31" s="14" t="n">
        <v>2</v>
      </c>
      <c r="F31" s="17"/>
      <c r="G31" s="21" t="n">
        <v>778232</v>
      </c>
      <c r="H31" s="21"/>
      <c r="I31" s="21" t="n">
        <v>209420</v>
      </c>
      <c r="J31" s="21"/>
      <c r="K31" s="21" t="n">
        <f aca="false">+I31-G31</f>
        <v>-568812</v>
      </c>
      <c r="M31" s="19" t="n">
        <f aca="false">+I31/G31-1</f>
        <v>-0.73090286701138</v>
      </c>
      <c r="O31" s="18" t="n">
        <f aca="false">+G31/C31</f>
        <v>389116</v>
      </c>
      <c r="Q31" s="18" t="n">
        <f aca="false">+I31/E31</f>
        <v>104710</v>
      </c>
    </row>
    <row r="32" customFormat="false" ht="5.25" hidden="false" customHeight="true" outlineLevel="0" collapsed="false">
      <c r="A32" s="20"/>
      <c r="B32" s="14"/>
      <c r="C32" s="14"/>
      <c r="D32" s="15"/>
      <c r="E32" s="14"/>
      <c r="F32" s="17"/>
      <c r="G32" s="21"/>
      <c r="H32" s="21"/>
      <c r="I32" s="21"/>
      <c r="J32" s="21"/>
    </row>
    <row r="33" customFormat="false" ht="12.75" hidden="false" customHeight="false" outlineLevel="0" collapsed="false">
      <c r="A33" s="13" t="s">
        <v>36</v>
      </c>
      <c r="B33" s="14"/>
      <c r="C33" s="14" t="n">
        <v>33</v>
      </c>
      <c r="D33" s="15"/>
      <c r="E33" s="14" t="n">
        <v>40</v>
      </c>
      <c r="F33" s="17"/>
      <c r="G33" s="34" t="n">
        <v>3763960</v>
      </c>
      <c r="H33" s="21"/>
      <c r="I33" s="21" t="n">
        <v>4017865.72627859</v>
      </c>
      <c r="J33" s="21"/>
      <c r="K33" s="21" t="n">
        <f aca="false">+I33-G33</f>
        <v>253905.726278593</v>
      </c>
      <c r="M33" s="19" t="n">
        <f aca="false">+I33/G33-1</f>
        <v>0.0674570734754336</v>
      </c>
      <c r="O33" s="18" t="n">
        <f aca="false">+G33/C33</f>
        <v>114059.393939394</v>
      </c>
      <c r="Q33" s="18" t="n">
        <f aca="false">+I33/E33</f>
        <v>100446.643156965</v>
      </c>
    </row>
    <row r="34" customFormat="false" ht="5.25" hidden="false" customHeight="true" outlineLevel="0" collapsed="false">
      <c r="A34" s="20"/>
      <c r="B34" s="14"/>
      <c r="C34" s="14"/>
      <c r="D34" s="15"/>
      <c r="E34" s="14"/>
      <c r="F34" s="17"/>
      <c r="G34" s="21"/>
      <c r="H34" s="21"/>
      <c r="I34" s="21"/>
      <c r="J34" s="21"/>
    </row>
    <row r="35" customFormat="false" ht="12.75" hidden="false" customHeight="false" outlineLevel="0" collapsed="false">
      <c r="A35" s="13" t="s">
        <v>23</v>
      </c>
      <c r="B35" s="14"/>
      <c r="C35" s="14" t="n">
        <v>4</v>
      </c>
      <c r="D35" s="15"/>
      <c r="E35" s="14" t="n">
        <v>4</v>
      </c>
      <c r="F35" s="17"/>
      <c r="G35" s="21" t="n">
        <v>675830</v>
      </c>
      <c r="H35" s="21"/>
      <c r="I35" s="21" t="n">
        <v>771419</v>
      </c>
      <c r="J35" s="21"/>
      <c r="K35" s="21" t="n">
        <f aca="false">+I35-G35</f>
        <v>95589</v>
      </c>
      <c r="M35" s="19" t="n">
        <f aca="false">+I35/G35-1</f>
        <v>0.14143941523756</v>
      </c>
      <c r="O35" s="18" t="n">
        <f aca="false">+G35/C35</f>
        <v>168957.5</v>
      </c>
      <c r="Q35" s="18" t="n">
        <f aca="false">+I35/E35</f>
        <v>192854.75</v>
      </c>
    </row>
    <row r="36" customFormat="false" ht="5.25" hidden="false" customHeight="true" outlineLevel="0" collapsed="false">
      <c r="A36" s="20"/>
      <c r="B36" s="14"/>
      <c r="C36" s="14"/>
      <c r="D36" s="15"/>
      <c r="E36" s="14"/>
      <c r="F36" s="17"/>
      <c r="G36" s="21"/>
      <c r="H36" s="21"/>
      <c r="I36" s="21"/>
      <c r="J36" s="21"/>
    </row>
    <row r="37" customFormat="false" ht="12.75" hidden="false" customHeight="false" outlineLevel="0" collapsed="false">
      <c r="A37" s="13" t="s">
        <v>37</v>
      </c>
      <c r="B37" s="14"/>
      <c r="C37" s="14" t="n">
        <v>0</v>
      </c>
      <c r="D37" s="15"/>
      <c r="E37" s="14" t="n">
        <v>0</v>
      </c>
      <c r="F37" s="17"/>
      <c r="G37" s="21" t="n">
        <v>64796</v>
      </c>
      <c r="H37" s="21"/>
      <c r="I37" s="21" t="n">
        <v>80527</v>
      </c>
      <c r="J37" s="21"/>
      <c r="K37" s="21" t="n">
        <f aca="false">+I37-G37</f>
        <v>15731</v>
      </c>
      <c r="M37" s="19" t="n">
        <f aca="false">+I37/G37-1</f>
        <v>0.24277733193407</v>
      </c>
      <c r="O37" s="18"/>
      <c r="Q37" s="18"/>
    </row>
    <row r="38" customFormat="false" ht="5.1" hidden="false" customHeight="true" outlineLevel="0" collapsed="false">
      <c r="B38" s="14"/>
      <c r="C38" s="14"/>
      <c r="D38" s="15"/>
      <c r="E38" s="14"/>
      <c r="F38" s="17"/>
      <c r="G38" s="21"/>
      <c r="H38" s="21"/>
      <c r="I38" s="21"/>
      <c r="J38" s="21"/>
    </row>
    <row r="39" customFormat="false" ht="12.75" hidden="false" customHeight="false" outlineLevel="0" collapsed="false">
      <c r="A39" s="13" t="s">
        <v>24</v>
      </c>
      <c r="B39" s="14"/>
      <c r="C39" s="14" t="n">
        <v>2</v>
      </c>
      <c r="D39" s="15"/>
      <c r="E39" s="14" t="n">
        <v>2</v>
      </c>
      <c r="F39" s="17"/>
      <c r="G39" s="21" t="n">
        <v>82331</v>
      </c>
      <c r="H39" s="21"/>
      <c r="I39" s="21" t="n">
        <v>232695.56173125</v>
      </c>
      <c r="J39" s="21"/>
      <c r="K39" s="21" t="n">
        <f aca="false">+I39-G39</f>
        <v>150364.56173125</v>
      </c>
      <c r="M39" s="19" t="n">
        <f aca="false">+I39/G39-1</f>
        <v>1.82634198213613</v>
      </c>
      <c r="O39" s="18" t="n">
        <f aca="false">+G39/C39</f>
        <v>41165.5</v>
      </c>
      <c r="Q39" s="18"/>
    </row>
    <row r="40" customFormat="false" ht="5.1" hidden="false" customHeight="true" outlineLevel="0" collapsed="false">
      <c r="B40" s="14"/>
      <c r="C40" s="14"/>
      <c r="D40" s="15"/>
      <c r="E40" s="14"/>
      <c r="F40" s="17"/>
      <c r="G40" s="21"/>
      <c r="H40" s="21"/>
      <c r="I40" s="21"/>
      <c r="J40" s="21"/>
    </row>
    <row r="41" customFormat="false" ht="12.75" hidden="false" customHeight="false" outlineLevel="0" collapsed="false">
      <c r="A41" s="6" t="s">
        <v>25</v>
      </c>
      <c r="B41" s="24"/>
      <c r="C41" s="25" t="n">
        <f aca="false">SUM(C23:C39,C18,C12,C5)</f>
        <v>159</v>
      </c>
      <c r="D41" s="26"/>
      <c r="E41" s="27" t="n">
        <f aca="false">SUM(E23:E39,E18,E12,E5)</f>
        <v>190</v>
      </c>
      <c r="F41" s="24"/>
      <c r="G41" s="28" t="n">
        <f aca="false">SUM(G23:G39,G18,G12,G5)</f>
        <v>15484606</v>
      </c>
      <c r="H41" s="29"/>
      <c r="I41" s="28" t="n">
        <f aca="false">SUM(I23:I39,I18,I12,I5)</f>
        <v>18277603.2880098</v>
      </c>
      <c r="J41" s="29"/>
      <c r="K41" s="28" t="n">
        <f aca="false">SUM(K23:K39,K18,K12,K5)</f>
        <v>2792997.28800984</v>
      </c>
      <c r="L41" s="6"/>
      <c r="M41" s="30" t="n">
        <f aca="false">+I41/G41-1</f>
        <v>0.180372512417161</v>
      </c>
      <c r="N41" s="6"/>
      <c r="O41" s="31" t="n">
        <f aca="false">+G41/C41</f>
        <v>97387.4591194969</v>
      </c>
      <c r="P41" s="6"/>
      <c r="Q41" s="31" t="n">
        <f aca="false">+I41/E41</f>
        <v>96197.9120421571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</row>
    <row r="42" customFormat="false" ht="7.5" hidden="false" customHeight="true" outlineLevel="0" collapsed="false">
      <c r="B42" s="14"/>
      <c r="C42" s="14"/>
      <c r="D42" s="15"/>
      <c r="E42" s="14"/>
      <c r="F42" s="17"/>
      <c r="G42" s="21"/>
      <c r="H42" s="21"/>
      <c r="I42" s="21"/>
      <c r="J42" s="21"/>
    </row>
    <row r="43" customFormat="false" ht="12.75" hidden="false" customHeight="false" outlineLevel="0" collapsed="false">
      <c r="A43" s="32" t="s">
        <v>26</v>
      </c>
      <c r="B43" s="14"/>
      <c r="C43" s="14"/>
      <c r="D43" s="15"/>
      <c r="E43" s="14"/>
      <c r="G43" s="33"/>
      <c r="H43" s="15"/>
      <c r="I43" s="33"/>
      <c r="J43" s="15"/>
    </row>
    <row r="44" customFormat="false" ht="12.75" hidden="false" customHeight="false" outlineLevel="0" collapsed="false">
      <c r="A44" s="13" t="s">
        <v>38</v>
      </c>
      <c r="B44" s="14"/>
      <c r="C44" s="14" t="n">
        <v>5</v>
      </c>
      <c r="D44" s="15"/>
      <c r="E44" s="16" t="n">
        <v>5</v>
      </c>
      <c r="F44" s="17"/>
      <c r="G44" s="21" t="n">
        <v>427988</v>
      </c>
      <c r="H44" s="21"/>
      <c r="I44" s="47" t="n">
        <v>412191</v>
      </c>
      <c r="J44" s="21"/>
      <c r="K44" s="21" t="n">
        <f aca="false">+I44-G44</f>
        <v>-15797</v>
      </c>
      <c r="M44" s="19" t="n">
        <f aca="false">+I44/G44-1</f>
        <v>-0.0369099133620568</v>
      </c>
      <c r="O44" s="18" t="n">
        <f aca="false">+G44/C44</f>
        <v>85597.6</v>
      </c>
      <c r="Q44" s="18" t="n">
        <f aca="false">+I44/E44</f>
        <v>82438.2</v>
      </c>
    </row>
    <row r="45" customFormat="false" ht="12.75" hidden="false" customHeight="false" outlineLevel="0" collapsed="false">
      <c r="A45" s="13" t="s">
        <v>11</v>
      </c>
      <c r="B45" s="14"/>
      <c r="C45" s="14" t="n">
        <v>6</v>
      </c>
      <c r="D45" s="15"/>
      <c r="E45" s="16" t="n">
        <v>7</v>
      </c>
      <c r="F45" s="17"/>
      <c r="G45" s="21" t="n">
        <v>629499</v>
      </c>
      <c r="H45" s="21"/>
      <c r="I45" s="47" t="n">
        <v>654117</v>
      </c>
      <c r="J45" s="21"/>
      <c r="K45" s="21" t="n">
        <f aca="false">+I45-G45</f>
        <v>24618</v>
      </c>
      <c r="M45" s="19" t="n">
        <f aca="false">+I45/G45-1</f>
        <v>0.039107290083066</v>
      </c>
      <c r="O45" s="18" t="n">
        <f aca="false">+G45/C45</f>
        <v>104916.5</v>
      </c>
      <c r="Q45" s="18" t="n">
        <f aca="false">+I45/E45</f>
        <v>93445.2857142857</v>
      </c>
    </row>
    <row r="46" customFormat="false" ht="12.75" hidden="false" customHeight="false" outlineLevel="0" collapsed="false">
      <c r="A46" s="13" t="s">
        <v>12</v>
      </c>
      <c r="B46" s="14"/>
      <c r="C46" s="14" t="n">
        <v>11</v>
      </c>
      <c r="D46" s="15"/>
      <c r="E46" s="16" t="n">
        <v>12</v>
      </c>
      <c r="F46" s="17"/>
      <c r="G46" s="21" t="n">
        <v>643921</v>
      </c>
      <c r="H46" s="21"/>
      <c r="I46" s="47" t="n">
        <v>884497</v>
      </c>
      <c r="J46" s="21"/>
      <c r="K46" s="21" t="n">
        <f aca="false">+I46-G46</f>
        <v>240576</v>
      </c>
      <c r="M46" s="19" t="n">
        <f aca="false">+I46/G46-1</f>
        <v>0.373611048560305</v>
      </c>
      <c r="O46" s="18" t="n">
        <f aca="false">+G46/C46</f>
        <v>58538.2727272727</v>
      </c>
      <c r="Q46" s="18" t="n">
        <f aca="false">+I46/E46</f>
        <v>73708.0833333333</v>
      </c>
    </row>
    <row r="47" customFormat="false" ht="12.75" hidden="false" customHeight="false" outlineLevel="0" collapsed="false">
      <c r="A47" s="13" t="s">
        <v>14</v>
      </c>
      <c r="B47" s="14"/>
      <c r="C47" s="14" t="n">
        <v>5</v>
      </c>
      <c r="D47" s="15"/>
      <c r="E47" s="16" t="n">
        <v>7</v>
      </c>
      <c r="F47" s="17"/>
      <c r="G47" s="21" t="n">
        <v>287192</v>
      </c>
      <c r="H47" s="21"/>
      <c r="I47" s="47" t="n">
        <v>503124</v>
      </c>
      <c r="J47" s="21"/>
      <c r="K47" s="21" t="n">
        <f aca="false">+I47-G47</f>
        <v>215932</v>
      </c>
      <c r="M47" s="19" t="n">
        <f aca="false">+I47/G47-1</f>
        <v>0.751873311234296</v>
      </c>
      <c r="O47" s="18" t="n">
        <f aca="false">+G47/C47</f>
        <v>57438.4</v>
      </c>
      <c r="Q47" s="18" t="n">
        <f aca="false">+I47/E47</f>
        <v>71874.8571428571</v>
      </c>
    </row>
    <row r="48" customFormat="false" ht="12.75" hidden="false" customHeight="false" outlineLevel="0" collapsed="false">
      <c r="A48" s="13" t="s">
        <v>13</v>
      </c>
      <c r="B48" s="14"/>
      <c r="C48" s="14" t="n">
        <v>11</v>
      </c>
      <c r="D48" s="15"/>
      <c r="E48" s="16" t="n">
        <v>10</v>
      </c>
      <c r="F48" s="17"/>
      <c r="G48" s="21" t="n">
        <v>1081966</v>
      </c>
      <c r="H48" s="21"/>
      <c r="I48" s="47" t="n">
        <v>844972</v>
      </c>
      <c r="J48" s="21"/>
      <c r="K48" s="21" t="n">
        <f aca="false">+I48-G48</f>
        <v>-236994</v>
      </c>
      <c r="M48" s="19" t="n">
        <f aca="false">+I48/G48-1</f>
        <v>-0.219040154681386</v>
      </c>
      <c r="O48" s="18" t="n">
        <f aca="false">+G48/C48</f>
        <v>98360.5454545455</v>
      </c>
      <c r="Q48" s="18" t="n">
        <f aca="false">+I48/E48</f>
        <v>84497.2</v>
      </c>
    </row>
    <row r="49" customFormat="false" ht="12.75" hidden="false" customHeight="false" outlineLevel="0" collapsed="false">
      <c r="A49" s="13" t="s">
        <v>29</v>
      </c>
      <c r="B49" s="14"/>
      <c r="C49" s="14" t="n">
        <v>9</v>
      </c>
      <c r="D49" s="15"/>
      <c r="E49" s="16" t="n">
        <v>8</v>
      </c>
      <c r="F49" s="17"/>
      <c r="G49" s="21" t="n">
        <v>398773</v>
      </c>
      <c r="H49" s="21"/>
      <c r="I49" s="47" t="n">
        <v>540334</v>
      </c>
      <c r="J49" s="21"/>
      <c r="K49" s="21" t="n">
        <f aca="false">+I49-G49</f>
        <v>141561</v>
      </c>
      <c r="M49" s="19" t="n">
        <f aca="false">+I49/G49-1</f>
        <v>0.354991436230637</v>
      </c>
      <c r="O49" s="18" t="n">
        <f aca="false">+G49/C49</f>
        <v>44308.1111111111</v>
      </c>
      <c r="Q49" s="18" t="n">
        <f aca="false">+I49/E49</f>
        <v>67541.75</v>
      </c>
    </row>
    <row r="50" customFormat="false" ht="12.75" hidden="false" customHeight="false" outlineLevel="0" collapsed="false">
      <c r="A50" s="13" t="s">
        <v>22</v>
      </c>
      <c r="B50" s="14"/>
      <c r="C50" s="14" t="n">
        <v>4</v>
      </c>
      <c r="D50" s="15"/>
      <c r="E50" s="16" t="n">
        <v>4</v>
      </c>
      <c r="F50" s="17"/>
      <c r="G50" s="21" t="n">
        <v>691236</v>
      </c>
      <c r="H50" s="21"/>
      <c r="I50" s="47" t="n">
        <v>420107</v>
      </c>
      <c r="J50" s="21"/>
      <c r="K50" s="21" t="n">
        <f aca="false">+I50-G50</f>
        <v>-271129</v>
      </c>
      <c r="M50" s="19" t="n">
        <f aca="false">+I50/G50-1</f>
        <v>-0.392237962143175</v>
      </c>
      <c r="O50" s="18" t="n">
        <f aca="false">+G50/C50</f>
        <v>172809</v>
      </c>
      <c r="Q50" s="18" t="n">
        <f aca="false">+I50/E50</f>
        <v>105026.75</v>
      </c>
    </row>
    <row r="51" customFormat="false" ht="12.75" hidden="false" customHeight="false" outlineLevel="0" collapsed="false">
      <c r="A51" s="13" t="s">
        <v>30</v>
      </c>
      <c r="B51" s="14"/>
      <c r="C51" s="14" t="n">
        <v>4</v>
      </c>
      <c r="D51" s="15"/>
      <c r="E51" s="16" t="n">
        <v>6</v>
      </c>
      <c r="F51" s="17"/>
      <c r="G51" s="21" t="n">
        <v>709897</v>
      </c>
      <c r="H51" s="21"/>
      <c r="I51" s="47" t="n">
        <v>893359</v>
      </c>
      <c r="J51" s="21"/>
      <c r="K51" s="21" t="n">
        <f aca="false">+I51-G51</f>
        <v>183462</v>
      </c>
      <c r="M51" s="19" t="n">
        <f aca="false">+I51/G51-1</f>
        <v>0.258434674325994</v>
      </c>
      <c r="O51" s="18" t="n">
        <f aca="false">+G51/C51</f>
        <v>177474.25</v>
      </c>
      <c r="Q51" s="18" t="n">
        <f aca="false">+I51/E51</f>
        <v>148893.166666667</v>
      </c>
    </row>
    <row r="52" customFormat="false" ht="12.75" hidden="false" customHeight="false" outlineLevel="0" collapsed="false">
      <c r="A52" s="13" t="s">
        <v>36</v>
      </c>
      <c r="B52" s="14"/>
      <c r="C52" s="14" t="n">
        <v>2</v>
      </c>
      <c r="D52" s="15"/>
      <c r="E52" s="16" t="n">
        <v>5</v>
      </c>
      <c r="F52" s="17"/>
      <c r="G52" s="34" t="n">
        <v>396508</v>
      </c>
      <c r="H52" s="21"/>
      <c r="I52" s="21" t="n">
        <v>433567.874911158</v>
      </c>
      <c r="J52" s="21"/>
      <c r="K52" s="21" t="n">
        <f aca="false">+I52-G52</f>
        <v>37059.8749111585</v>
      </c>
      <c r="M52" s="19" t="n">
        <f aca="false">+I52/G52-1</f>
        <v>0.0934656423354849</v>
      </c>
      <c r="O52" s="18" t="n">
        <f aca="false">+G52/C52</f>
        <v>198254</v>
      </c>
      <c r="Q52" s="18" t="n">
        <f aca="false">+I52/E52</f>
        <v>86713.5749822317</v>
      </c>
    </row>
    <row r="53" customFormat="false" ht="5.1" hidden="false" customHeight="true" outlineLevel="0" collapsed="false">
      <c r="B53" s="14"/>
      <c r="C53" s="14"/>
      <c r="D53" s="15"/>
      <c r="E53" s="14"/>
      <c r="F53" s="17"/>
      <c r="G53" s="21"/>
      <c r="H53" s="21"/>
      <c r="I53" s="21"/>
      <c r="J53" s="21"/>
    </row>
    <row r="54" customFormat="false" ht="12.75" hidden="false" customHeight="false" outlineLevel="0" collapsed="false">
      <c r="A54" s="6" t="s">
        <v>31</v>
      </c>
      <c r="B54" s="24"/>
      <c r="C54" s="25" t="n">
        <f aca="false">SUM(C44:C53)</f>
        <v>57</v>
      </c>
      <c r="D54" s="26"/>
      <c r="E54" s="25" t="n">
        <f aca="false">SUM(E44:E53)</f>
        <v>64</v>
      </c>
      <c r="F54" s="24"/>
      <c r="G54" s="28" t="n">
        <f aca="false">SUM(G44:G53)</f>
        <v>5266980</v>
      </c>
      <c r="H54" s="29"/>
      <c r="I54" s="28" t="n">
        <f aca="false">SUM(I44:I53)</f>
        <v>5586268.87491116</v>
      </c>
      <c r="J54" s="29"/>
      <c r="K54" s="28" t="n">
        <f aca="false">SUM(K44:K53)</f>
        <v>319288.874911158</v>
      </c>
      <c r="L54" s="6"/>
      <c r="M54" s="30" t="n">
        <f aca="false">+I54/G54-1</f>
        <v>0.0606208633621466</v>
      </c>
      <c r="N54" s="6"/>
      <c r="O54" s="31" t="n">
        <f aca="false">+G54/C54</f>
        <v>92403.1578947368</v>
      </c>
      <c r="P54" s="6"/>
      <c r="Q54" s="31" t="n">
        <f aca="false">+I54/E54</f>
        <v>87285.4511704869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</row>
    <row r="55" customFormat="false" ht="5.25" hidden="false" customHeight="true" outlineLevel="0" collapsed="false">
      <c r="A55" s="20"/>
      <c r="B55" s="14"/>
      <c r="C55" s="14"/>
      <c r="D55" s="15"/>
      <c r="E55" s="14"/>
      <c r="F55" s="17"/>
      <c r="G55" s="21"/>
      <c r="H55" s="21"/>
      <c r="I55" s="21"/>
      <c r="J55" s="21"/>
    </row>
    <row r="56" customFormat="false" ht="12.75" hidden="false" customHeight="false" outlineLevel="0" collapsed="false">
      <c r="A56" s="32" t="s">
        <v>32</v>
      </c>
      <c r="B56" s="35"/>
      <c r="C56" s="24" t="n">
        <v>7</v>
      </c>
      <c r="D56" s="36"/>
      <c r="E56" s="24" t="n">
        <v>7</v>
      </c>
      <c r="F56" s="36"/>
      <c r="G56" s="37" t="n">
        <v>647000</v>
      </c>
      <c r="H56" s="36"/>
      <c r="I56" s="48" t="n">
        <v>400000</v>
      </c>
      <c r="J56" s="36"/>
      <c r="K56" s="29" t="n">
        <f aca="false">+I56-G56</f>
        <v>-247000</v>
      </c>
      <c r="L56" s="6"/>
      <c r="M56" s="39" t="n">
        <f aca="false">+I56/G56-1</f>
        <v>-0.381761978361669</v>
      </c>
      <c r="N56" s="6"/>
      <c r="O56" s="40" t="n">
        <f aca="false">+G56/C56</f>
        <v>92428.5714285714</v>
      </c>
      <c r="P56" s="6"/>
      <c r="Q56" s="40" t="n">
        <f aca="false">+I56/E56</f>
        <v>57142.8571428571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</row>
    <row r="57" customFormat="false" ht="5.25" hidden="false" customHeight="true" outlineLevel="0" collapsed="false">
      <c r="A57" s="20"/>
      <c r="B57" s="14"/>
      <c r="C57" s="14"/>
      <c r="D57" s="15"/>
      <c r="E57" s="14"/>
      <c r="F57" s="17"/>
      <c r="G57" s="21"/>
      <c r="H57" s="21"/>
      <c r="I57" s="21"/>
      <c r="J57" s="21"/>
    </row>
    <row r="58" customFormat="false" ht="12.75" hidden="false" customHeight="false" outlineLevel="0" collapsed="false">
      <c r="A58" s="32" t="s">
        <v>39</v>
      </c>
      <c r="B58" s="35"/>
      <c r="C58" s="49" t="n">
        <v>6</v>
      </c>
      <c r="D58" s="36"/>
      <c r="E58" s="24" t="n">
        <v>6</v>
      </c>
      <c r="F58" s="36"/>
      <c r="G58" s="50" t="n">
        <v>931565.359823268</v>
      </c>
      <c r="H58" s="36"/>
      <c r="I58" s="38" t="n">
        <v>850012.836801721</v>
      </c>
      <c r="J58" s="36"/>
      <c r="K58" s="29" t="n">
        <f aca="false">+I58-G58</f>
        <v>-81552.523021547</v>
      </c>
      <c r="L58" s="6"/>
      <c r="M58" s="39" t="n">
        <f aca="false">+I58/G58-1</f>
        <v>-0.0875435332170561</v>
      </c>
      <c r="N58" s="6"/>
      <c r="O58" s="40" t="n">
        <f aca="false">+G58/C58</f>
        <v>155260.893303878</v>
      </c>
      <c r="P58" s="6"/>
      <c r="Q58" s="40" t="n">
        <f aca="false">+I58/E58</f>
        <v>141668.80613362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</row>
    <row r="59" customFormat="false" ht="12.75" hidden="false" customHeight="false" outlineLevel="0" collapsed="false">
      <c r="B59" s="14"/>
      <c r="C59" s="14"/>
      <c r="D59" s="15"/>
      <c r="E59" s="14"/>
      <c r="G59" s="33"/>
      <c r="H59" s="15"/>
      <c r="I59" s="33"/>
      <c r="J59" s="15"/>
    </row>
    <row r="60" customFormat="false" ht="13.5" hidden="false" customHeight="false" outlineLevel="0" collapsed="false">
      <c r="A60" s="6" t="s">
        <v>33</v>
      </c>
      <c r="B60" s="35"/>
      <c r="C60" s="41" t="n">
        <f aca="false">SUM(C54:C58,C41)</f>
        <v>229</v>
      </c>
      <c r="D60" s="26"/>
      <c r="E60" s="41" t="n">
        <f aca="false">SUM(E54:E58,E41)</f>
        <v>267</v>
      </c>
      <c r="F60" s="26"/>
      <c r="G60" s="42" t="n">
        <f aca="false">SUM(G54:G58,G41)</f>
        <v>22330151.3598233</v>
      </c>
      <c r="H60" s="29"/>
      <c r="I60" s="42" t="n">
        <f aca="false">SUM(I54:I58,I41)</f>
        <v>25113884.9997227</v>
      </c>
      <c r="J60" s="29"/>
      <c r="K60" s="42" t="n">
        <f aca="false">SUM(K54:K58,K41)</f>
        <v>2783733.63989945</v>
      </c>
      <c r="L60" s="6"/>
      <c r="M60" s="43" t="n">
        <f aca="false">+I60/G60-1</f>
        <v>0.12466255132099</v>
      </c>
      <c r="N60" s="6"/>
      <c r="O60" s="44" t="n">
        <f aca="false">+G60/C60</f>
        <v>97511.5779904946</v>
      </c>
      <c r="P60" s="6"/>
      <c r="Q60" s="44" t="n">
        <f aca="false">+I60/E60</f>
        <v>94059.494380984</v>
      </c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</row>
    <row r="61" customFormat="false" ht="13.5" hidden="false" customHeight="false" outlineLevel="0" collapsed="false"/>
    <row r="62" customFormat="false" ht="13.5" hidden="false" customHeight="false" outlineLevel="0" collapsed="false">
      <c r="A62" s="45" t="str">
        <f aca="true">CELL("filename")</f>
        <v>'file:///mnt/12tb/@roms/datasets/enron/EDRM Enron Email Data Set v2 XML/filtered-attachments/xls/EGM_Operations___BP.xls'#$Oct-13-2001</v>
      </c>
      <c r="I62" s="15"/>
    </row>
    <row r="63" customFormat="false" ht="13.5" hidden="false" customHeight="false" outlineLevel="0" collapsed="false">
      <c r="A63" s="46" t="n">
        <f aca="true">NOW()</f>
        <v>45926.9172442287</v>
      </c>
    </row>
  </sheetData>
  <printOptions headings="false" gridLines="false" gridLinesSet="true" horizontalCentered="true" verticalCentered="fals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2001-10-13T17:17:21Z</dcterms:created>
  <dc:creator>Sayed A Khoja</dc:creator>
  <dc:description/>
  <dc:language>en-US</dc:language>
  <cp:lastModifiedBy>Sayed A Khoja</cp:lastModifiedBy>
  <cp:lastPrinted>2001-10-16T14:46:34Z</cp:lastPrinted>
  <dcterms:modified xsi:type="dcterms:W3CDTF">2001-10-16T14:48:29Z</dcterms:modified>
  <cp:revision>0</cp:revision>
  <dc:subject/>
  <dc:title/>
</cp:coreProperties>
</file>