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drawings/drawing7.xml" ContentType="application/vnd.openxmlformats-officedocument.drawing+xml"/>
  <Override PartName="/xl/drawings/vmlDrawing6.vml" ContentType="application/vnd.openxmlformats-officedocument.vmlDrawing"/>
  <Override PartName="/xl/drawings/drawing6.xml" ContentType="application/vnd.openxmlformats-officedocument.drawing+xml"/>
  <Override PartName="/xl/drawings/vmlDrawing5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vmlDrawing4.vml" ContentType="application/vnd.openxmlformats-officedocument.vmlDrawing"/>
  <Override PartName="/xl/drawings/drawing5.xml" ContentType="application/vnd.openxmlformats-officedocument.drawing+xml"/>
  <Override PartName="/xl/comments11.xml" ContentType="application/vnd.openxmlformats-officedocument.spreadsheetml.comment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9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theme/theme1.xml" ContentType="application/vnd.openxmlformats-officedocument.theme+xml"/>
  <Override PartName="/xl/comments7.xml" ContentType="application/vnd.openxmlformats-officedocument.spreadsheetml.comments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YTD Mgmt Summary" sheetId="1" state="hidden" r:id="rId3"/>
    <sheet name="Prior ENA Teams QTD Mgmt Summ" sheetId="2" state="hidden" r:id="rId4"/>
    <sheet name="QTD Mgmt Summary" sheetId="3" state="visible" r:id="rId5"/>
    <sheet name="Mgmt Summary" sheetId="4" state="visible" r:id="rId6"/>
    <sheet name="GM-WeeklyChnge" sheetId="5" state="visible" r:id="rId7"/>
    <sheet name="GrossMargin" sheetId="6" state="visible" r:id="rId8"/>
    <sheet name="Expenses" sheetId="7" state="visible" r:id="rId9"/>
    <sheet name="Expense Weekly Change" sheetId="8" state="hidden" r:id="rId10"/>
    <sheet name="CapChrg-AllocExp" sheetId="9" state="visible" r:id="rId11"/>
    <sheet name="IntIncome-Expense" sheetId="10" state="visible" r:id="rId12"/>
    <sheet name="Headcount" sheetId="11" state="hidden" r:id="rId13"/>
  </sheets>
  <externalReferences>
    <externalReference r:id="rId14"/>
    <externalReference r:id="rId15"/>
    <externalReference r:id="rId16"/>
  </externalReferences>
  <definedNames>
    <definedName function="false" hidden="false" localSheetId="8" name="_xlnm.Print_Area" vbProcedure="false">'CapChrg-AllocExp'!$B$2:$P$32</definedName>
    <definedName function="false" hidden="false" localSheetId="7" name="_xlnm.Print_Area" vbProcedure="false">'Expense Weekly Change'!$A$2:$J$40</definedName>
    <definedName function="false" hidden="false" localSheetId="6" name="_xlnm.Print_Area" vbProcedure="false">Expenses!$B$2:$K$39</definedName>
    <definedName function="false" hidden="false" localSheetId="4" name="_xlnm.Print_Area" vbProcedure="false">'GM-WeeklyChnge'!$A$1:$K$39</definedName>
    <definedName function="false" hidden="false" localSheetId="5" name="_xlnm.Print_Area" vbProcedure="false">GrossMargin!$B$2:$N$41</definedName>
    <definedName function="false" hidden="false" localSheetId="10" name="_xlnm.Print_Area" vbProcedure="false">Headcount!$B$1:$N$19</definedName>
    <definedName function="false" hidden="false" localSheetId="9" name="_xlnm.Print_Area" vbProcedure="false">'IntIncome-Expense'!$1:$65536</definedName>
    <definedName function="false" hidden="false" localSheetId="3" name="_xlnm.Print_Area" vbProcedure="false">'Mgmt Summary'!$A$1:$V$43</definedName>
    <definedName function="false" hidden="false" localSheetId="1" name="_xlnm.Print_Area" vbProcedure="false">'Prior ENA Teams QTD Mgmt Summ'!$A$1:$Q$27</definedName>
    <definedName function="false" hidden="false" localSheetId="2" name="_xlnm.Print_Area" vbProcedure="false">'QTD Mgmt Summary'!$A$1:$Q$40</definedName>
    <definedName function="false" hidden="false" localSheetId="0" name="_xlnm.Print_Area" vbProcedure="false">'YTD Mgmt Summary'!$A$1:$V$32</definedName>
    <definedName function="false" hidden="false" name="CriteriaAll" vbProcedure="false">'[3]Mgmt Summary'!$A$11:$A$13</definedName>
    <definedName function="false" hidden="false" name="CriteriaForUK" vbProcedure="false">'[3]Mgmt Summary'!$A$16:$A$17</definedName>
    <definedName function="false" hidden="false" name="DealMakerTable" vbProcedure="false">'[3]Mgmt Summary'!$B$2:$C$105</definedName>
    <definedName function="false" hidden="false" name="Excel_BuiltIn_Criteria" vbProcedure="false">'[3]Mgmt Summary'!$A$5:$A$6</definedName>
    <definedName function="false" hidden="false" name="HedgeNames" vbProcedure="false">'[3]Mgmt Summary'!$E$92:$E$129</definedName>
    <definedName function="false" hidden="false" name="HedgeUsedMarketValue" vbProcedure="false">'[3]Mgmt Summary'!$G$92:$G$129</definedName>
    <definedName function="false" hidden="false" name="Hedge_Beta" vbProcedure="false">'[3]Mgmt Summary'!$AS$388:$AT$740</definedName>
    <definedName function="false" hidden="false" name="Hedge_Daily_P_L" vbProcedure="false">'[3]Mgmt Summary'!$I$92:$I$129</definedName>
    <definedName function="false" hidden="false" name="Hedge_QTD_P_L" vbProcedure="false">'[3]Mgmt Summary'!$J$92:$J$129</definedName>
    <definedName function="false" hidden="false" name="IndexLivePercentChange" vbProcedure="false">'[3]Mgmt Summary'!$S$60:$S$87</definedName>
    <definedName function="false" hidden="false" name="IndexSummaryTable" vbProcedure="false">'[3]Mgmt Summary'!$A$1:$I$26</definedName>
    <definedName function="false" hidden="false" name="IndexTags" vbProcedure="false">'[3]Mgmt Summary'!$F$60:$F$87</definedName>
    <definedName function="false" hidden="false" name="IndexValues" vbProcedure="false">'[3]Mgmt Summary'!$E$58:$S$87</definedName>
    <definedName function="false" hidden="false" name="NAMEECM_Non_SLP_Total" vbProcedure="false">'[3]Mgmt Summary'!$H$4:$H$18</definedName>
    <definedName function="false" hidden="false" name="NAMEECM_SLP_Total" vbProcedure="false">'[3]Mgmt Summary'!$G$4:$G$18</definedName>
    <definedName function="false" hidden="false" name="NAMEEnron_Asia_Pacific_Total" vbProcedure="false">'[3]Mgmt Summary'!$K$4:$K$18</definedName>
    <definedName function="false" hidden="false" name="NAMEEnron_Broadband_Svcs__Total" vbProcedure="false">'[3]Mgmt Summary'!$O$4:$O$18</definedName>
    <definedName function="false" hidden="false" name="NAMEEnron_CALME_Total" vbProcedure="false">'[3]Mgmt Summary'!$J$4:$J$18</definedName>
    <definedName function="false" hidden="false" name="NAMEEnron_Corp__Total" vbProcedure="false">'[3]Mgmt Summary'!$I$4:$I$18</definedName>
    <definedName function="false" hidden="false" name="NAMEEnron_Europe_Total" vbProcedure="false">'[3]Mgmt Summary'!$N$4:$N$18</definedName>
    <definedName function="false" hidden="false" name="NAMEEnron_NA_Accrual_Income" vbProcedure="false">'[3]Mgmt Summary'!$F$4:$F$18</definedName>
    <definedName function="false" hidden="false" name="NAMEEnron_NA_Funding_Cost" vbProcedure="false">'[3]Mgmt Summary'!$E$4:$E$18</definedName>
    <definedName function="false" hidden="false" name="NAMEEnron_NA_Int_l_Total" vbProcedure="false">'[3]Mgmt Summary'!$M$4:$M$18</definedName>
    <definedName function="false" hidden="false" name="NAMEEnron_NA_Total" vbProcedure="false">'[3]Mgmt Summary'!$C$4:$C$18</definedName>
    <definedName function="false" hidden="false" name="NAMEEnron_Networks_Total" vbProcedure="false">'[3]Mgmt Summary'!$P$4:$P$18</definedName>
    <definedName function="false" hidden="false" name="NAMEEnron_South_America_Total" vbProcedure="false">'[3]Mgmt Summary'!$L$4:$L$18</definedName>
    <definedName function="false" hidden="false" name="NAMEGrand_Total" vbProcedure="false">'[3]Mgmt Summary'!$Q$4:$Q$18</definedName>
    <definedName function="false" hidden="false" name="NAMEPortfolio_Insurance" vbProcedure="false">'[3]Mgmt Summary'!$D$4:$D$18</definedName>
    <definedName function="false" hidden="false" name="nr_Mgmt_Summary" vbProcedure="false">'QTD Mgmt Summary'!$A$1:$M$40</definedName>
    <definedName function="false" hidden="false" name="PL_Date" vbProcedure="false">'[3]Mgmt Summary'!$V$53</definedName>
    <definedName function="false" hidden="false" name="Position" vbProcedure="false">'[3]Mgmt Summary'!$A$1:$AE$346</definedName>
    <definedName function="false" hidden="false" name="PricingTypeOptions" vbProcedure="false">'[3]Mgmt Summary'!$B$6:$B$10</definedName>
    <definedName function="false" hidden="false" name="Pricing_Type_Options" vbProcedure="false">'[3]Mgmt Summary'!$A$5:$B$9</definedName>
    <definedName function="false" hidden="false" name="StockPriceTable" vbProcedure="false">'[3]Mgmt Summary'!$F$18:$N$55</definedName>
    <definedName function="false" hidden="false" name="SummaryPivotPoint" vbProcedure="false">'[3]Mgmt Summary'!$A$452</definedName>
    <definedName function="false" hidden="false" name="Z_83874C97_8BB7_11D2_9732_00104B678AA7__wvu_Cols" vbProcedure="false">'[3]Mgmt Summary'!$A$1:$A$1048576,'[3]Mgmt Summary'!$I$1:$R$1048576,'[3]Mgmt Summary'!$W$1:$Y$1048576,'[3]Mgmt Summary'!$AM$1:$AO$1048576</definedName>
    <definedName function="false" hidden="false" name="Z_83874C97_8BB7_11D2_9732_00104B678AA7__wvu_PrintArea" vbProcedure="false">'[3]Mgmt Summary'!$B$1:$BE$346</definedName>
    <definedName function="false" hidden="false" name="Z_83874C97_8BB7_11D2_9732_00104B678AA7__wvu_PrintTitles" vbProcedure="false">'[3]Mgmt Summary'!$A$51:$XFD$53</definedName>
    <definedName function="false" hidden="false" localSheetId="1" name="nr_Mgmt_Summary" vbProcedure="false">'Prior ENA Teams QTD Mgmt Summ'!$A$1:$M$27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0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25</xdr:row>
                <xdr:rowOff>3</xdr:rowOff>
              </xdr:from>
              <xdr:to>
                <xdr:col>9</xdr:col>
                <xdr:colOff>60</xdr:colOff>
                <xdr:row>37</xdr:row>
                <xdr:rowOff>2</xdr:rowOff>
              </xdr:to>
            </anchor>
          </commentPr>
        </mc:Choice>
        <mc:Fallback/>
      </mc:AlternateContent>
    </comment>
  </commentList>
</comments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41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35</xdr:row>
                <xdr:rowOff>0</xdr:rowOff>
              </xdr:from>
              <xdr:to>
                <xdr:col>9</xdr:col>
                <xdr:colOff>60</xdr:colOff>
                <xdr:row>46</xdr:row>
                <xdr:rowOff>7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16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November and December activity only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4</xdr:col>
                <xdr:colOff>16</xdr:colOff>
                <xdr:row>20</xdr:row>
                <xdr:rowOff>8</xdr:rowOff>
              </xdr:from>
              <xdr:to>
                <xdr:col>6</xdr:col>
                <xdr:colOff>23</xdr:colOff>
                <xdr:row>23</xdr:row>
                <xdr:rowOff>4</xdr:rowOff>
              </xdr:to>
            </anchor>
          </commentPr>
        </mc:Choice>
        <mc:Fallback/>
      </mc:AlternateContent>
    </comment>
    <comment ref="F28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excludes trading margin related to $100K Spot Sales, $300K Fuel Mgmt and $188K capital charge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60</xdr:colOff>
                <xdr:row>28</xdr:row>
                <xdr:rowOff>12</xdr:rowOff>
              </xdr:from>
              <xdr:to>
                <xdr:col>11</xdr:col>
                <xdr:colOff>3</xdr:colOff>
                <xdr:row>34</xdr:row>
                <xdr:rowOff>10</xdr:rowOff>
              </xdr:to>
            </anchor>
          </commentPr>
        </mc:Choice>
        <mc:Fallback/>
      </mc:AlternateContent>
    </comment>
    <comment ref="F30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Total LPG              ($1,790)
Total EcoElectrica (</t>
        </r>
        <r>
          <rPr>
            <u val="single"/>
            <sz val="8"/>
            <color rgb="FF000000"/>
            <rFont val="Tahoma"/>
            <family val="2"/>
          </rPr>
          <t xml:space="preserve">$1,299)
</t>
        </r>
        <r>
          <rPr>
            <sz val="8"/>
            <color rgb="FF000000"/>
            <rFont val="Tahoma"/>
            <family val="2"/>
          </rPr>
          <t xml:space="preserve">                             ($3,089)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38</xdr:row>
                <xdr:rowOff>10</xdr:rowOff>
              </xdr:from>
              <xdr:to>
                <xdr:col>10</xdr:col>
                <xdr:colOff>4</xdr:colOff>
                <xdr:row>43</xdr:row>
                <xdr:rowOff>15</xdr:rowOff>
              </xdr:to>
            </anchor>
          </commentPr>
        </mc:Choice>
        <mc:Fallback/>
      </mc:AlternateContent>
    </comment>
    <comment ref="G37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Jedi II Facility Fee
per A. Beltri @ 10/13/00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55</xdr:colOff>
                <xdr:row>42</xdr:row>
                <xdr:rowOff>10</xdr:rowOff>
              </xdr:from>
              <xdr:to>
                <xdr:col>11</xdr:col>
                <xdr:colOff>61</xdr:colOff>
                <xdr:row>45</xdr:row>
                <xdr:rowOff>5</xdr:rowOff>
              </xdr:to>
            </anchor>
          </commentPr>
        </mc:Choice>
        <mc:Fallback/>
      </mc:AlternateContent>
    </comment>
    <comment ref="M21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Fin Drift &amp; Trade      $33.8MM
Less Drift                ($22.3MM)
Less Debt Trade       ($2.5MM)
Add Convert Trade   ($2.5MM)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28</xdr:colOff>
                <xdr:row>23</xdr:row>
                <xdr:rowOff>2</xdr:rowOff>
              </xdr:from>
              <xdr:to>
                <xdr:col>16</xdr:col>
                <xdr:colOff>4</xdr:colOff>
                <xdr:row>32</xdr:row>
                <xdr:rowOff>4</xdr:rowOff>
              </xdr:to>
            </anchor>
          </commentPr>
        </mc:Choice>
        <mc:Fallback/>
      </mc:AlternateContent>
    </comment>
    <comment ref="M28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$1159 margin plan less 
$15K cap charge plan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21</xdr:colOff>
                <xdr:row>31</xdr:row>
                <xdr:rowOff>7</xdr:rowOff>
              </xdr:from>
              <xdr:to>
                <xdr:col>15</xdr:col>
                <xdr:colOff>20</xdr:colOff>
                <xdr:row>38</xdr:row>
                <xdr:rowOff>2</xdr:rowOff>
              </xdr:to>
            </anchor>
          </commentPr>
        </mc:Choice>
        <mc:Fallback/>
      </mc:AlternateContent>
    </comment>
    <comment ref="M37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Jedi II Facility Fee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</xdr:colOff>
                <xdr:row>34</xdr:row>
                <xdr:rowOff>9</xdr:rowOff>
              </xdr:from>
              <xdr:to>
                <xdr:col>15</xdr:col>
                <xdr:colOff>57</xdr:colOff>
                <xdr:row>38</xdr:row>
                <xdr:rowOff>12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Fin Drift &amp; Trade      $2.0MM
Less Debt Trade     ($0.5MM)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31</xdr:colOff>
                <xdr:row>12</xdr:row>
                <xdr:rowOff>8</xdr:rowOff>
              </xdr:from>
              <xdr:to>
                <xdr:col>8</xdr:col>
                <xdr:colOff>85</xdr:colOff>
                <xdr:row>15</xdr:row>
                <xdr:rowOff>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5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Fin Drift &amp; Trade      $2.1MM
Less Debt Trade     ($0.2MM)
Less Drift                ($1.0MM)
Add Convertible Trd ($0.2MM)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19</xdr:colOff>
                <xdr:row>13</xdr:row>
                <xdr:rowOff>8</xdr:rowOff>
              </xdr:from>
              <xdr:to>
                <xdr:col>17</xdr:col>
                <xdr:colOff>7</xdr:colOff>
                <xdr:row>17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<sst xmlns="http://schemas.openxmlformats.org/spreadsheetml/2006/main" count="505" uniqueCount="156">
  <si>
    <t xml:space="preserve">ENRON GLOBAL MARKETS</t>
  </si>
  <si>
    <t xml:space="preserve">YTD 2000 EARNINGS ESTIMATE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</si>
  <si>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</si>
  <si>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</si>
  <si>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</si>
  <si>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</si>
  <si>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</si>
  <si>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</si>
  <si>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</si>
  <si>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</si>
  <si>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</si>
  <si>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</si>
  <si>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</si>
  <si>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</si>
  <si>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</si>
  <si>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</si>
  <si>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</si>
  <si>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</si>
  <si>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</si>
  <si>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</si>
  <si>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Liquids</t>
  </si>
  <si>
    <t xml:space="preserve">Coal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</si>
  <si>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</si>
  <si>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</si>
  <si>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</si>
  <si>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</si>
  <si>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Overview</t>
  </si>
  <si>
    <t xml:space="preserve">Office of the Chairman</t>
  </si>
  <si>
    <t xml:space="preserve">Total Commercial</t>
  </si>
  <si>
    <t xml:space="preserve">Group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</si>
  <si>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</si>
  <si>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</si>
  <si>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</si>
  <si>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</si>
  <si>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</si>
  <si>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</si>
  <si>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</si>
  <si>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</si>
  <si>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capital charge, direct, and allocated expenses</t>
  </si>
  <si>
    <t xml:space="preserve">Enron Global Markets</t>
  </si>
  <si>
    <t xml:space="preserve">4TH QTR 2000 EARNINGS ESTIMATE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</si>
  <si>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</si>
  <si>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</si>
  <si>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Weekly Forecast Change</t>
  </si>
  <si>
    <t xml:space="preserve">Variance</t>
  </si>
  <si>
    <r>
      <rPr>
        <b val="true"/>
        <sz val="8"/>
        <rFont val="Arial Narrow"/>
        <family val="2"/>
      </rPr>
      <t xml:space="preserve">Expenses</t>
    </r>
    <r>
      <rPr>
        <vertAlign val="superscript"/>
        <sz val="8"/>
        <rFont val="Arial Narrow"/>
        <family val="2"/>
      </rPr>
      <t xml:space="preserve"> (1)</t>
    </r>
  </si>
  <si>
    <t xml:space="preserve">Group Support Cost</t>
  </si>
  <si>
    <t xml:space="preserve">Support Cost Allocated to Teams</t>
  </si>
  <si>
    <t xml:space="preserve">(1) Includes Capital Charge &amp; Operating, Direct, and Allocated Expenses</t>
  </si>
  <si>
    <t xml:space="preserve">does not include group bonus from ENA</t>
  </si>
  <si>
    <t xml:space="preserve">Weekly Change - Fav / (Unfav)</t>
  </si>
  <si>
    <t xml:space="preserve">Transportation</t>
  </si>
  <si>
    <t xml:space="preserve">Subtotal Commercial</t>
  </si>
  <si>
    <t xml:space="preserve">LNG</t>
  </si>
  <si>
    <t xml:space="preserve">Middle East</t>
  </si>
  <si>
    <t xml:space="preserve">Puerto Rico</t>
  </si>
  <si>
    <t xml:space="preserve">Subtotal LNG / ME / PR</t>
  </si>
  <si>
    <t xml:space="preserve">Margin change from: 10/26/00</t>
  </si>
  <si>
    <t xml:space="preserve">Expense changes from: 10/26/00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</si>
  <si>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</si>
  <si>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</si>
  <si>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</si>
  <si>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</si>
  <si>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</si>
  <si>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</si>
  <si>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</si>
  <si>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Total Margin - QTD</t>
  </si>
  <si>
    <t xml:space="preserve">Total Expense</t>
  </si>
  <si>
    <t xml:space="preserve">Prior Week:</t>
  </si>
  <si>
    <t xml:space="preserve">This Week:</t>
  </si>
  <si>
    <t xml:space="preserve">Change:</t>
  </si>
  <si>
    <t xml:space="preserve">4TH QUARTER 2000 EARNINGS ESTIMATE</t>
  </si>
  <si>
    <t xml:space="preserve">Results based on activity through December 7, 2000</t>
  </si>
  <si>
    <t xml:space="preserve">4TH QUARTER 2000 DETAIL OF GROSS MARGIN - WEEKLY CHANGE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</si>
  <si>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</si>
  <si>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</si>
  <si>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</si>
  <si>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</si>
  <si>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</si>
  <si>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</si>
  <si>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Convertible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</si>
  <si>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</si>
  <si>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</si>
  <si>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</si>
  <si>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</si>
  <si>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Subtotal Commercial Change</t>
  </si>
  <si>
    <t xml:space="preserve">Subtotal LNG / ME / PR Change</t>
  </si>
  <si>
    <t xml:space="preserve">Total Gross Margin Change</t>
  </si>
  <si>
    <t xml:space="preserve">Change in EGM Pre-tax Income</t>
  </si>
  <si>
    <t xml:space="preserve">(1) Excludes Cap. Charge &amp; Operating Costs</t>
  </si>
  <si>
    <t xml:space="preserve">PLAN2000</t>
  </si>
  <si>
    <t xml:space="preserve">GROSS_MARGIN</t>
  </si>
  <si>
    <t xml:space="preserve">4TH QUARTER 2000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</si>
  <si>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</si>
  <si>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</si>
  <si>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</si>
  <si>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</si>
  <si>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</si>
  <si>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</si>
  <si>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</si>
  <si>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</si>
  <si>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</si>
  <si>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</si>
  <si>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</si>
  <si>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4TH QUARTER 2000 EXPENSES</t>
  </si>
  <si>
    <t xml:space="preserve">Direct Expenses</t>
  </si>
  <si>
    <t xml:space="preserve">Variance Explanation</t>
  </si>
  <si>
    <t xml:space="preserve">McKinsey study exp xfer to Transportation; Employee exp &amp; other allocations</t>
  </si>
  <si>
    <t xml:space="preserve">Nox Tech R&amp;D Project</t>
  </si>
  <si>
    <t xml:space="preserve">Employee cost and EEX legal</t>
  </si>
  <si>
    <t xml:space="preserve">McKinsey study; Diamond Tech study</t>
  </si>
  <si>
    <t xml:space="preserve">Subtotal</t>
  </si>
  <si>
    <t xml:space="preserve">Development expenses over plan</t>
  </si>
  <si>
    <t xml:space="preserve">Increase in overhead cost; Write off UAE Atlantis Project</t>
  </si>
  <si>
    <t xml:space="preserve">Development expenses under plan</t>
  </si>
  <si>
    <t xml:space="preserve">Unplanned IT and legal expenses</t>
  </si>
  <si>
    <t xml:space="preserve">Operating Expenses</t>
  </si>
  <si>
    <t xml:space="preserve">4TH QUARTER 2000 EXPENSES - WEEKLY CHANGE</t>
  </si>
  <si>
    <t xml:space="preserve">CAP_CHRG</t>
  </si>
  <si>
    <t xml:space="preserve">TOT_ALLOCATION</t>
  </si>
  <si>
    <t xml:space="preserve">4TH QUARTER 2000 CAPITAL CHARGE &amp; ALLOCATED EXPENSES</t>
  </si>
  <si>
    <t xml:space="preserve">Capital Charge</t>
  </si>
  <si>
    <t xml:space="preserve">Allocated Expenses</t>
  </si>
  <si>
    <t xml:space="preserve">Explanation</t>
  </si>
  <si>
    <t xml:space="preserve">Unplanned Legal &amp; IT Expenses</t>
  </si>
  <si>
    <t xml:space="preserve">Cap Charge Offset</t>
  </si>
  <si>
    <t xml:space="preserve">Group Allocated to Teams</t>
  </si>
  <si>
    <t xml:space="preserve">4TH QTR 2000 INTEREST (INCOME) / EXPENSE</t>
  </si>
  <si>
    <t xml:space="preserve">Liquids Corp Interest Expense</t>
  </si>
  <si>
    <t xml:space="preserve">Subtotal Liquids</t>
  </si>
  <si>
    <t xml:space="preserve">Coal Capital Charge</t>
  </si>
  <si>
    <t xml:space="preserve">Subtotal Coal</t>
  </si>
  <si>
    <t xml:space="preserve">LNG Capital Charge</t>
  </si>
  <si>
    <t xml:space="preserve">Subtotal LNG</t>
  </si>
  <si>
    <t xml:space="preserve">Middle East Capital Charge</t>
  </si>
  <si>
    <t xml:space="preserve">Subtotal Middle East</t>
  </si>
  <si>
    <t xml:space="preserve">PR- Interest Expense in San Juan Gas</t>
  </si>
  <si>
    <t xml:space="preserve">PR - Pref Stock Dividend - Big Eco</t>
  </si>
  <si>
    <t xml:space="preserve">PR - Interest Income - Big Eco</t>
  </si>
  <si>
    <t xml:space="preserve">PR - Interest Income - Little Eco</t>
  </si>
  <si>
    <t xml:space="preserve">Puerto Rico Capital Charge</t>
  </si>
  <si>
    <t xml:space="preserve">Subtotal Puerto Rico</t>
  </si>
  <si>
    <t xml:space="preserve">Total Interest (Income) / Expense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</si>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</sst>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60">
    <numFmt numFmtId="164" formatCode="General"/>
    <numFmt numFmtId="165" formatCode="_ * #,##0_ ;_ * \-#,##0_ ;_ * \-_ ;_ @_ "/>
    <numFmt numFmtId="166" formatCode="_-* #,##0_-;\-* #,##0_-;_-* \-_-;_-@_-"/>
    <numFmt numFmtId="167" formatCode="_(* #,##0_);_(* \(#,##0\);_(* \-_);_(@_)"/>
    <numFmt numFmtId="168" formatCode="[$-409]#,##0_);[RED]\(#,##0\)"/>
    <numFmt numFmtId="169" formatCode="\\#,##0;[RED]&quot;\\\\\\\\\-&quot;#,##0"/>
    <numFmt numFmtId="170" formatCode="\\#,##0;&quot;\\\\\\\\\-&quot;#,##0"/>
    <numFmt numFmtId="171" formatCode="_ * #,##0.00_ ;_ * &quot;\\\\\\\-&quot;#,##0.00_ ;_ * \-??_ ;_ @_ "/>
    <numFmt numFmtId="172" formatCode="0.000"/>
    <numFmt numFmtId="173" formatCode="#,##0.00;[RED]\-#,##0.00"/>
    <numFmt numFmtId="174" formatCode="_-* #,##0.00_-;\-* #,##0.00_-;_-* \-??_-;_-@_-"/>
    <numFmt numFmtId="175" formatCode="#,##0.00"/>
    <numFmt numFmtId="176" formatCode="_(* #,##0.00_);_(* \(#,##0.00\);_(* \-??_);_(@_)"/>
    <numFmt numFmtId="177" formatCode="[$-409]#,##0.00_);[RED]\(#,##0.00\)"/>
    <numFmt numFmtId="178" formatCode="_ * #,##0.00_ ;_ * \-#,##0.00_ ;_ * \-??_ ;_ @_ "/>
    <numFmt numFmtId="179" formatCode="_ * #,##0_ ;_ * &quot;\\-&quot;#,##0_ ;_ * \-_ ;_ @_ "/>
    <numFmt numFmtId="180" formatCode="_ \\* #,##0_ ;_ \\* \-#,##0_ ;_ \\* \-_ ;_ @_ "/>
    <numFmt numFmtId="181" formatCode="_(\$* #,##0_);_(\$* \(#,##0\);_(\$* \-_);_(@_)"/>
    <numFmt numFmtId="182" formatCode="\\#,##0.00;[RED]&quot;\\\\\\-&quot;#,##0.00"/>
    <numFmt numFmtId="183" formatCode="\\#,##0;[RED]&quot;\-&quot;#,##0"/>
    <numFmt numFmtId="184" formatCode="\$#,##0_);[RED]&quot;($&quot;#,##0\)"/>
    <numFmt numFmtId="185" formatCode="_ * #,##0_ ;_ * &quot;\\\\-&quot;#,##0_ ;_ * \-_ ;_ @_ "/>
    <numFmt numFmtId="186" formatCode="_-\\* #,##0_-;&quot;-\&quot;* #,##0_-;_-\\* \-_-;_-@_-"/>
    <numFmt numFmtId="187" formatCode="\\#,##0.00;&quot;\-&quot;#,##0.00"/>
    <numFmt numFmtId="188" formatCode="_(* #,##0.0_);_(* \(#,##0.0\);_(* \-??_);_(@_)"/>
    <numFmt numFmtId="189" formatCode="\\#,##0.00;&quot;\\\\\\\\-&quot;#,##0.00"/>
    <numFmt numFmtId="190" formatCode="\\#,##0.00;&quot;\\\\\\\\\-&quot;#,##0.00"/>
    <numFmt numFmtId="191" formatCode="\\#,##0.00;&quot;\\\-&quot;#,##0.00"/>
    <numFmt numFmtId="192" formatCode="\\#,##0.00;[RED]&quot;\\\\\\\-&quot;#,##0.00"/>
    <numFmt numFmtId="193" formatCode="_ \\* #,##0.00_ ;_ \\* &quot;\\-&quot;#,##0.00_ ;_ \\* \-??_ ;_ @_ "/>
    <numFmt numFmtId="194" formatCode="\$#,##0.00_);[RED]&quot;($&quot;#,##0.00\)"/>
    <numFmt numFmtId="195" formatCode="_(\$* #,##0.00_);_(\$* \(#,##0.00\);_(\$* \-??_);_(@_)"/>
    <numFmt numFmtId="196" formatCode="_ \\* #,##0_ ;_ \\* &quot;\\\\\-&quot;#,##0_ ;_ \\* \-_ ;_ @_ "/>
    <numFmt numFmtId="197" formatCode="\\#,##0.00;[RED]&quot;\-&quot;#,##0.00"/>
    <numFmt numFmtId="198" formatCode="_ \\* #,##0.00_ ;_ \\* &quot;\\\\-&quot;#,##0.00_ ;_ \\* \-??_ ;_ @_ "/>
    <numFmt numFmtId="199" formatCode="_-\\* #,##0.00_-;&quot;-\&quot;* #,##0.00_-;_-\\* \-??_-;_-@_-"/>
    <numFmt numFmtId="200" formatCode="#,##0.0_);\(#,##0.0\)"/>
    <numFmt numFmtId="201" formatCode="\\#,##0.00;[RED]&quot;\\\\\\\\-&quot;#,##0.00"/>
    <numFmt numFmtId="202" formatCode="_ \\* #,##0_ ;_ \\* &quot;\\-&quot;#,##0_ ;_ \\* \-_ ;_ @_ "/>
    <numFmt numFmtId="203" formatCode="0.00"/>
    <numFmt numFmtId="204" formatCode="_ \\* #,##0.00_ ;_ \\* &quot;\-&quot;#,##0.00_ ;_ \\* \-??_ ;_ @_ "/>
    <numFmt numFmtId="205" formatCode="\\#,##0;&quot;\\\\\\\-&quot;#,##0"/>
    <numFmt numFmtId="206" formatCode="_ \\* #,##0.00_ ;_ \\* &quot;\\\\\-&quot;#,##0.00_ ;_ \\* \-??_ ;_ @_ "/>
    <numFmt numFmtId="207" formatCode="yy&quot;\\\-&quot;mm&quot;\\\-&quot;dd&quot;\\\\ &quot;h:mm"/>
    <numFmt numFmtId="208" formatCode="#&quot;\\\\ &quot;??/??"/>
    <numFmt numFmtId="209" formatCode="[$-409]#,##0_);\(#,##0\)"/>
    <numFmt numFmtId="210" formatCode="#,##0"/>
    <numFmt numFmtId="211" formatCode="_ \\* #,##0_ ;_ \\* &quot;\\\\\\-&quot;#,##0_ ;_ \\* \-_ ;_ @_ "/>
    <numFmt numFmtId="212" formatCode="General_)"/>
    <numFmt numFmtId="213" formatCode="#,##0;[RED]\-#,##0"/>
    <numFmt numFmtId="214" formatCode="_ * #,##0.00_ ;_ * &quot;\\\\-&quot;#,##0.00_ ;_ * \-??_ ;_ @_ "/>
    <numFmt numFmtId="215" formatCode="\\#,##0;[RED]&quot;\\\\-&quot;#,##0"/>
    <numFmt numFmtId="216" formatCode="_ \\* #,##0_ ;_ \\* &quot;\\\\-&quot;#,##0_ ;_ \\* \-_ ;_ @_ "/>
    <numFmt numFmtId="217" formatCode="_ \\* #,##0.00_ ;_ \\* \-#,##0.00_ ;_ \\* \-??_ ;_ @_ "/>
    <numFmt numFmtId="218" formatCode="\\#,##0;&quot;\\\\\\-&quot;#,##0"/>
    <numFmt numFmtId="219" formatCode="_ \\* #,##0_ ;_ \\* &quot;\\\\\\\-&quot;#,##0_ ;_ \\* \-_ ;_ @_ "/>
    <numFmt numFmtId="220" formatCode="mmmm\ d&quot;, &quot;yyyy"/>
    <numFmt numFmtId="221" formatCode="_(* #,##0_);_(* \(#,##0\);_(* \-??_);_(@_)"/>
    <numFmt numFmtId="222" formatCode="_(\$* #,##0_);_(\$* \(#,##0\);_(\$* \-??_);_(@_)"/>
    <numFmt numFmtId="223" formatCode="[$-409]mmm\-yy"/>
  </numFmts>
  <fonts count="8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10"/>
      <name val="Courier New"/>
      <family val="0"/>
    </font>
    <font>
      <sz val="10"/>
      <name val="MS Sans Serif"/>
      <family val="2"/>
    </font>
    <font>
      <sz val="8"/>
      <name val=""/>
      <family val="0"/>
    </font>
    <font>
      <sz val="10"/>
      <name val="Tahoma"/>
      <family val="0"/>
    </font>
    <font>
      <sz val="11"/>
      <name val="Arial"/>
      <family val="0"/>
    </font>
    <font>
      <sz val="8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vertAlign val="superscript"/>
      <sz val="8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b val="true"/>
      <sz val="8"/>
      <color rgb="FF0000FF"/>
      <name val="Arial Narrow"/>
      <family val="2"/>
    </font>
    <font>
      <i val="true"/>
      <sz val="9"/>
      <color rgb="FF0000FF"/>
      <name val="Arial Narrow"/>
      <family val="2"/>
    </font>
    <font>
      <b val="true"/>
      <i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u val="single"/>
      <sz val="8"/>
      <color rgb="FF000000"/>
      <name val="Tahoma"/>
      <family val="2"/>
    </font>
    <font>
      <sz val="8"/>
      <color rgb="FF000000"/>
      <name val="Tahoma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91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20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3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1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0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7" fontId="4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0" applyFont="true" applyBorder="false" applyAlignment="false" applyProtection="false"/>
    <xf numFmtId="209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0" applyFont="true" applyBorder="false" applyAlignment="false" applyProtection="false"/>
    <xf numFmtId="210" fontId="39" fillId="0" borderId="1" applyFont="true" applyBorder="true" applyAlignment="true" applyProtection="false">
      <alignment horizontal="general" vertical="bottom" textRotation="0" wrapText="false" indent="0" shrinkToFit="false"/>
    </xf>
    <xf numFmtId="21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49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0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5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221" fontId="5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22" fontId="5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5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20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5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6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5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4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3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2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46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4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5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1" fontId="69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69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69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35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221" fontId="52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2" fontId="69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69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2" fontId="69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1" fontId="35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2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9" fillId="2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9" fillId="2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5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53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53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53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3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5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52" fillId="2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52" fillId="2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1" fontId="52" fillId="2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7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2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3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3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3" fontId="7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7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7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21" fontId="4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3" fontId="7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8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2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221" fontId="84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4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3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2" fontId="84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8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2" fontId="84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83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3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3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8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1" fontId="83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8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8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4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4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84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9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" xfId="20"/>
    <cellStyle name="Comma [0]_A_dimon" xfId="21"/>
    <cellStyle name="Comma [0]_algasdefault" xfId="22"/>
    <cellStyle name="Comma [0]_Alternative1" xfId="23"/>
    <cellStyle name="Comma [0]_Alternative1_1" xfId="24"/>
    <cellStyle name="Comma [0]_App E" xfId="25"/>
    <cellStyle name="Comma [0]_Arapahoe" xfId="26"/>
    <cellStyle name="Comma [0]_Assumptions" xfId="27"/>
    <cellStyle name="Comma [0]_bahiadefault" xfId="28"/>
    <cellStyle name="Comma [0]_Book3" xfId="29"/>
    <cellStyle name="Comma [0]_Calculations" xfId="30"/>
    <cellStyle name="Comma [0]_Calculations (2)" xfId="31"/>
    <cellStyle name="Comma [0]_Calculations II" xfId="32"/>
    <cellStyle name="Comma [0]_Calculations III" xfId="33"/>
    <cellStyle name="Comma [0]_Calculations_1" xfId="34"/>
    <cellStyle name="Comma [0]_CAPEX" xfId="35"/>
    <cellStyle name="Comma [0]_CAPEX94" xfId="36"/>
    <cellStyle name="Comma [0]_CCA" xfId="37"/>
    <cellStyle name="Comma [0]_Charts" xfId="38"/>
    <cellStyle name="Comma [0]_Comm File" xfId="39"/>
    <cellStyle name="Comma [0]_coperdefault" xfId="40"/>
    <cellStyle name="Comma [0]_DEFAULT" xfId="41"/>
    <cellStyle name="Comma [0]_dimon" xfId="42"/>
    <cellStyle name="Comma [0]_Dowell C1b" xfId="43"/>
    <cellStyle name="Comma [0]_Dowell-C1a" xfId="44"/>
    <cellStyle name="Comma [0]_emserdefault" xfId="45"/>
    <cellStyle name="Comma [0]_EquityDev.xls Chart 1" xfId="46"/>
    <cellStyle name="Comma [0]_FP 20 A (1)" xfId="47"/>
    <cellStyle name="Comma [0]_FP 20 A (2)" xfId="48"/>
    <cellStyle name="Comma [0]_FP-20 (App. E)" xfId="49"/>
    <cellStyle name="Comma [0]_FP-20 (App.A) " xfId="50"/>
    <cellStyle name="Comma [0]_FP-20 (App.D)" xfId="51"/>
    <cellStyle name="Comma [0]_FP-20(App.B)" xfId="52"/>
    <cellStyle name="Comma [0]_FP-20(C1) (a)" xfId="53"/>
    <cellStyle name="Comma [0]_FP-20(C1) (a) (2)" xfId="54"/>
    <cellStyle name="Comma [0]_FP-20(C1) (b)" xfId="55"/>
    <cellStyle name="Comma [0]_FP-20(C1) (b) " xfId="56"/>
    <cellStyle name="Comma [0]_FP-20(C1) (b) (2)" xfId="57"/>
    <cellStyle name="Comma [0]_GenAssum" xfId="58"/>
    <cellStyle name="Comma [0]_GP C1a" xfId="59"/>
    <cellStyle name="Comma [0]_GP C1b" xfId="60"/>
    <cellStyle name="Comma [0]_GP_EI_3" xfId="61"/>
    <cellStyle name="Comma [0]_GQ C1A" xfId="62"/>
    <cellStyle name="Comma [0]_GQ C1B" xfId="63"/>
    <cellStyle name="Comma [0]_IPM C1b" xfId="64"/>
    <cellStyle name="Comma [0]_IPMC1a" xfId="65"/>
    <cellStyle name="Comma [0]_IS-Hold" xfId="66"/>
    <cellStyle name="Comma [0]_laroux" xfId="67"/>
    <cellStyle name="Comma [0]_laroux_1" xfId="68"/>
    <cellStyle name="Comma [0]_laroux_1_dimon" xfId="69"/>
    <cellStyle name="Comma [0]_laroux_1_dimon_1" xfId="70"/>
    <cellStyle name="Comma [0]_laroux_1_laroux" xfId="71"/>
    <cellStyle name="Comma [0]_laroux_1_PLDT" xfId="72"/>
    <cellStyle name="Comma [0]_laroux_1_VERA" xfId="73"/>
    <cellStyle name="Comma [0]_laroux_1_VIRUS-EDY" xfId="74"/>
    <cellStyle name="Comma [0]_laroux_2" xfId="75"/>
    <cellStyle name="Comma [0]_laroux_2_dimon" xfId="76"/>
    <cellStyle name="Comma [0]_laroux_2_dimon_1" xfId="77"/>
    <cellStyle name="Comma [0]_laroux_2_laroux" xfId="78"/>
    <cellStyle name="Comma [0]_laroux_2_laroux_dimon" xfId="79"/>
    <cellStyle name="Comma [0]_laroux_2_PLDT" xfId="80"/>
    <cellStyle name="Comma [0]_laroux_2_VERA" xfId="81"/>
    <cellStyle name="Comma [0]_laroux_3" xfId="82"/>
    <cellStyle name="Comma [0]_laroux_3_dimon" xfId="83"/>
    <cellStyle name="Comma [0]_laroux_dimon" xfId="84"/>
    <cellStyle name="Comma [0]_laroux_dimon_1" xfId="85"/>
    <cellStyle name="Comma [0]_laroux_laroux" xfId="86"/>
    <cellStyle name="Comma [0]_laroux_laroux_1" xfId="87"/>
    <cellStyle name="Comma [0]_laroux_laroux_dimon" xfId="88"/>
    <cellStyle name="Comma [0]_laroux_MATERAL2" xfId="89"/>
    <cellStyle name="Comma [0]_laroux_MATERAL2_dimon" xfId="90"/>
    <cellStyle name="Comma [0]_laroux_MATERAL2_laroux" xfId="91"/>
    <cellStyle name="Comma [0]_laroux_MATERAL2_laroux_dimon" xfId="92"/>
    <cellStyle name="Comma [0]_laroux_MATERAL2_VERA" xfId="93"/>
    <cellStyle name="Comma [0]_laroux_MATERAL2_VIRUS-EDY" xfId="94"/>
    <cellStyle name="Comma [0]_laroux_mud plant bolted" xfId="95"/>
    <cellStyle name="Comma [0]_laroux_mud plant bolted_dimon" xfId="96"/>
    <cellStyle name="Comma [0]_laroux_PLDT" xfId="97"/>
    <cellStyle name="Comma [0]_laroux_VERA" xfId="98"/>
    <cellStyle name="Comma [0]_laroux_VERA_1" xfId="99"/>
    <cellStyle name="Comma [0]_laroux_VIRUS-EDY" xfId="100"/>
    <cellStyle name="Comma [0]_MATERAL2" xfId="101"/>
    <cellStyle name="Comma [0]_MATERAL2_dimon" xfId="102"/>
    <cellStyle name="Comma [0]_mud plant bolted" xfId="103"/>
    <cellStyle name="Comma [0]_mud plant bolted_dimon" xfId="104"/>
    <cellStyle name="Comma [0]_mud plant bolted_laroux" xfId="105"/>
    <cellStyle name="Comma [0]_mud plant bolted_laroux_dimon" xfId="106"/>
    <cellStyle name="Comma [0]_mud plant bolted_VERA" xfId="107"/>
    <cellStyle name="Comma [0]_mud plant bolted_VIRUS-EDY" xfId="108"/>
    <cellStyle name="Comma [0]_Odner" xfId="109"/>
    <cellStyle name="Comma [0]_Odner (2)" xfId="110"/>
    <cellStyle name="Comma [0]_Odner (3)" xfId="111"/>
    <cellStyle name="Comma [0]_Other Months" xfId="112"/>
    <cellStyle name="Comma [0]_pbdefault" xfId="113"/>
    <cellStyle name="Comma [0]_PERSONAL" xfId="114"/>
    <cellStyle name="Comma [0]_Pink" xfId="115"/>
    <cellStyle name="Comma [0]_Plan" xfId="116"/>
    <cellStyle name="Comma [0]_PLDT" xfId="117"/>
    <cellStyle name="Comma [0]_PLDT_1" xfId="118"/>
    <cellStyle name="Comma [0]_pldt_Calculations" xfId="119"/>
    <cellStyle name="Comma [0]_pldt_dimon" xfId="120"/>
    <cellStyle name="Comma [0]_priccurv" xfId="121"/>
    <cellStyle name="Comma [0]_PROFILE4" xfId="122"/>
    <cellStyle name="Comma [0]_Projects" xfId="123"/>
    <cellStyle name="Comma [0]_Quarter End Months" xfId="124"/>
    <cellStyle name="Comma [0]_r1" xfId="125"/>
    <cellStyle name="Comma [0]_RFI" xfId="126"/>
    <cellStyle name="Comma [0]_RFI_1" xfId="127"/>
    <cellStyle name="Comma [0]_Sales Order" xfId="128"/>
    <cellStyle name="Comma [0]_Sheet1" xfId="129"/>
    <cellStyle name="Comma [0]_Snr. CO" xfId="130"/>
    <cellStyle name="Comma [0]_Subcont File" xfId="131"/>
    <cellStyle name="Comma [0]_Summary Info" xfId="132"/>
    <cellStyle name="Comma [0]_SUMPAGE" xfId="133"/>
    <cellStyle name="Comma [0]_Tribasa_option" xfId="134"/>
    <cellStyle name="Comma [0]_VIRUS-EDY" xfId="135"/>
    <cellStyle name="Comma [0]_White" xfId="136"/>
    <cellStyle name="Comma [0]_WSP" xfId="137"/>
    <cellStyle name="Comma_A" xfId="138"/>
    <cellStyle name="Comma_A_dimon" xfId="139"/>
    <cellStyle name="Comma_algasdefault" xfId="140"/>
    <cellStyle name="Comma_algasdefault_1" xfId="141"/>
    <cellStyle name="Comma_Alternative1" xfId="142"/>
    <cellStyle name="Comma_Alternative1_1" xfId="143"/>
    <cellStyle name="Comma_App E" xfId="144"/>
    <cellStyle name="Comma_Arapahoe" xfId="145"/>
    <cellStyle name="Comma_Assumptions" xfId="146"/>
    <cellStyle name="Comma_bahiadefault" xfId="147"/>
    <cellStyle name="Comma_bahiadefault_1" xfId="148"/>
    <cellStyle name="Comma_Book3" xfId="149"/>
    <cellStyle name="Comma_Calculations" xfId="150"/>
    <cellStyle name="Comma_Calculations (2)" xfId="151"/>
    <cellStyle name="Comma_Calculations II" xfId="152"/>
    <cellStyle name="Comma_Calculations III" xfId="153"/>
    <cellStyle name="Comma_Calculations_1" xfId="154"/>
    <cellStyle name="Comma_CAPEX" xfId="155"/>
    <cellStyle name="Comma_CAPEX94" xfId="156"/>
    <cellStyle name="Comma_CCA" xfId="157"/>
    <cellStyle name="Comma_Charts" xfId="158"/>
    <cellStyle name="Comma_Comm File" xfId="159"/>
    <cellStyle name="Comma_coperdefault" xfId="160"/>
    <cellStyle name="Comma_coperdefault_1" xfId="161"/>
    <cellStyle name="Comma_DEFAULT" xfId="162"/>
    <cellStyle name="Comma_dimon" xfId="163"/>
    <cellStyle name="Comma_Dowell C1b" xfId="164"/>
    <cellStyle name="Comma_Dowell-C1a" xfId="165"/>
    <cellStyle name="Comma_emserdefault" xfId="166"/>
    <cellStyle name="Comma_emserdefault_1" xfId="167"/>
    <cellStyle name="Comma_EquityDev.xls Chart 1" xfId="168"/>
    <cellStyle name="Comma_FP 20 A (1)" xfId="169"/>
    <cellStyle name="Comma_FP 20 A (2)" xfId="170"/>
    <cellStyle name="Comma_FP-20 (App. E)" xfId="171"/>
    <cellStyle name="Comma_FP-20 (App.A) " xfId="172"/>
    <cellStyle name="Comma_FP-20 (App.D)" xfId="173"/>
    <cellStyle name="Comma_FP-20(App.B)" xfId="174"/>
    <cellStyle name="Comma_FP-20(C1) (a)" xfId="175"/>
    <cellStyle name="Comma_FP-20(C1) (a) (2)" xfId="176"/>
    <cellStyle name="Comma_FP-20(C1) (b)" xfId="177"/>
    <cellStyle name="Comma_FP-20(C1) (b) " xfId="178"/>
    <cellStyle name="Comma_FP-20(C1) (b) (2)" xfId="179"/>
    <cellStyle name="Comma_GenAssum" xfId="180"/>
    <cellStyle name="Comma_GP C1a" xfId="181"/>
    <cellStyle name="Comma_GP C1b" xfId="182"/>
    <cellStyle name="Comma_GP_EI_3" xfId="183"/>
    <cellStyle name="Comma_GQ C1A" xfId="184"/>
    <cellStyle name="Comma_GQ C1B" xfId="185"/>
    <cellStyle name="Comma_IPM C1b" xfId="186"/>
    <cellStyle name="Comma_IPMC1a" xfId="187"/>
    <cellStyle name="Comma_IS-Hold" xfId="188"/>
    <cellStyle name="Comma_laroux" xfId="189"/>
    <cellStyle name="Comma_laroux_1" xfId="190"/>
    <cellStyle name="Comma_laroux_1_dimon" xfId="191"/>
    <cellStyle name="Comma_laroux_1_dimon_1" xfId="192"/>
    <cellStyle name="Comma_laroux_1_laroux" xfId="193"/>
    <cellStyle name="Comma_laroux_1_PLDT" xfId="194"/>
    <cellStyle name="Comma_laroux_1_VERA" xfId="195"/>
    <cellStyle name="Comma_laroux_1_VERA_1" xfId="196"/>
    <cellStyle name="Comma_laroux_1_VIRUS-EDY" xfId="197"/>
    <cellStyle name="Comma_laroux_2" xfId="198"/>
    <cellStyle name="Comma_laroux_2_dimon" xfId="199"/>
    <cellStyle name="Comma_laroux_2_dimon_1" xfId="200"/>
    <cellStyle name="Comma_laroux_2_laroux" xfId="201"/>
    <cellStyle name="Comma_laroux_2_laroux_dimon" xfId="202"/>
    <cellStyle name="Comma_laroux_2_PLDT" xfId="203"/>
    <cellStyle name="Comma_laroux_2_VERA" xfId="204"/>
    <cellStyle name="Comma_laroux_2_VERA_1" xfId="205"/>
    <cellStyle name="Comma_laroux_3" xfId="206"/>
    <cellStyle name="Comma_laroux_3_dimon" xfId="207"/>
    <cellStyle name="Comma_laroux_3_dimon_1" xfId="208"/>
    <cellStyle name="Comma_laroux_dimon" xfId="209"/>
    <cellStyle name="Comma_laroux_dimon_1" xfId="210"/>
    <cellStyle name="Comma_laroux_laroux" xfId="211"/>
    <cellStyle name="Comma_laroux_laroux_1" xfId="212"/>
    <cellStyle name="Comma_laroux_laroux_dimon" xfId="213"/>
    <cellStyle name="Comma_laroux_PLDT" xfId="214"/>
    <cellStyle name="Comma_laroux_VERA" xfId="215"/>
    <cellStyle name="Comma_laroux_VERA_1" xfId="216"/>
    <cellStyle name="Comma_laroux_VIRUS-EDY" xfId="217"/>
    <cellStyle name="Comma_MATERAL2" xfId="218"/>
    <cellStyle name="Comma_MATERAL2_dimon" xfId="219"/>
    <cellStyle name="Comma_mud plant bolted" xfId="220"/>
    <cellStyle name="Comma_NewUSFormat1999_11_18" xfId="221"/>
    <cellStyle name="Comma_Odner" xfId="222"/>
    <cellStyle name="Comma_Odner (2)" xfId="223"/>
    <cellStyle name="Comma_Odner (3)" xfId="224"/>
    <cellStyle name="Comma_Other Months" xfId="225"/>
    <cellStyle name="Comma_pbdefault" xfId="226"/>
    <cellStyle name="Comma_pbdefault_1" xfId="227"/>
    <cellStyle name="Comma_PERSONAL" xfId="228"/>
    <cellStyle name="Comma_Pink" xfId="229"/>
    <cellStyle name="Comma_Plan" xfId="230"/>
    <cellStyle name="Comma_PLDT" xfId="231"/>
    <cellStyle name="Comma_PLDT_1" xfId="232"/>
    <cellStyle name="Comma_pldt_Calculations" xfId="233"/>
    <cellStyle name="Comma_pldt_dimon" xfId="234"/>
    <cellStyle name="Comma_priccurv" xfId="235"/>
    <cellStyle name="Comma_PROFILE4" xfId="236"/>
    <cellStyle name="Comma_Projects" xfId="237"/>
    <cellStyle name="Comma_Quarter End Months" xfId="238"/>
    <cellStyle name="Comma_r1" xfId="239"/>
    <cellStyle name="Comma_RFI" xfId="240"/>
    <cellStyle name="Comma_RFI_1" xfId="241"/>
    <cellStyle name="Comma_Sales Order" xfId="242"/>
    <cellStyle name="Comma_Sheet1" xfId="243"/>
    <cellStyle name="Comma_Snr. CO" xfId="244"/>
    <cellStyle name="Comma_Subcont File" xfId="245"/>
    <cellStyle name="Comma_Summary Info" xfId="246"/>
    <cellStyle name="Comma_SUMPAGE" xfId="247"/>
    <cellStyle name="Comma_Tribasa_option" xfId="248"/>
    <cellStyle name="Comma_VIRUS-EDY" xfId="249"/>
    <cellStyle name="Comma_White" xfId="250"/>
    <cellStyle name="Comma_WSP" xfId="251"/>
    <cellStyle name="Currency [0]_A" xfId="252"/>
    <cellStyle name="Currency [0]_A_dimon" xfId="253"/>
    <cellStyle name="Currency [0]_algasdefault" xfId="254"/>
    <cellStyle name="Currency [0]_Alternative1" xfId="255"/>
    <cellStyle name="Currency [0]_Alternative1_1" xfId="256"/>
    <cellStyle name="Currency [0]_App E" xfId="257"/>
    <cellStyle name="Currency [0]_Arapahoe" xfId="258"/>
    <cellStyle name="Currency [0]_Assumptions" xfId="259"/>
    <cellStyle name="Currency [0]_bahiadefault" xfId="260"/>
    <cellStyle name="Currency [0]_Book3" xfId="261"/>
    <cellStyle name="Currency [0]_Calculations" xfId="262"/>
    <cellStyle name="Currency [0]_Calculations (2)" xfId="263"/>
    <cellStyle name="Currency [0]_Calculations II" xfId="264"/>
    <cellStyle name="Currency [0]_Calculations III" xfId="265"/>
    <cellStyle name="Currency [0]_Calculations_1" xfId="266"/>
    <cellStyle name="Currency [0]_CAPEX" xfId="267"/>
    <cellStyle name="Currency [0]_CAPEX94" xfId="268"/>
    <cellStyle name="Currency [0]_Cardig GHS" xfId="269"/>
    <cellStyle name="Currency [0]_Cash Flows" xfId="270"/>
    <cellStyle name="Currency [0]_CCA" xfId="271"/>
    <cellStyle name="Currency [0]_Charts" xfId="272"/>
    <cellStyle name="Currency [0]_Comm File" xfId="273"/>
    <cellStyle name="Currency [0]_coperdefault" xfId="274"/>
    <cellStyle name="Currency [0]_Cost Code" xfId="275"/>
    <cellStyle name="Currency [0]_DEFAULT" xfId="276"/>
    <cellStyle name="Currency [0]_dimon" xfId="277"/>
    <cellStyle name="Currency [0]_dimon_1" xfId="278"/>
    <cellStyle name="Currency [0]_dimon_2" xfId="279"/>
    <cellStyle name="Currency [0]_Dowell C1b" xfId="280"/>
    <cellStyle name="Currency [0]_Dowell-C1a" xfId="281"/>
    <cellStyle name="Currency [0]_emserdefault" xfId="282"/>
    <cellStyle name="Currency [0]_EquityDev.xls Chart 1" xfId="283"/>
    <cellStyle name="Currency [0]_FP 20 A (1)" xfId="284"/>
    <cellStyle name="Currency [0]_FP 20 A (2)" xfId="285"/>
    <cellStyle name="Currency [0]_FP-20 (App. E)" xfId="286"/>
    <cellStyle name="Currency [0]_FP-20 (App.A) " xfId="287"/>
    <cellStyle name="Currency [0]_FP-20 (App.D)" xfId="288"/>
    <cellStyle name="Currency [0]_FP-20(App.B)" xfId="289"/>
    <cellStyle name="Currency [0]_FP-20(C1) (a)" xfId="290"/>
    <cellStyle name="Currency [0]_FP-20(C1) (a) (2)" xfId="291"/>
    <cellStyle name="Currency [0]_FP-20(C1) (b)" xfId="292"/>
    <cellStyle name="Currency [0]_FP-20(C1) (b) " xfId="293"/>
    <cellStyle name="Currency [0]_FP-20(C1) (b) (2)" xfId="294"/>
    <cellStyle name="Currency [0]_GenAssum" xfId="295"/>
    <cellStyle name="Currency [0]_GP C1a" xfId="296"/>
    <cellStyle name="Currency [0]_GP C1b" xfId="297"/>
    <cellStyle name="Currency [0]_GP_EI_3" xfId="298"/>
    <cellStyle name="Currency [0]_GQ C1A" xfId="299"/>
    <cellStyle name="Currency [0]_GQ C1B" xfId="300"/>
    <cellStyle name="Currency [0]_IPM C1b" xfId="301"/>
    <cellStyle name="Currency [0]_IPMC1a" xfId="302"/>
    <cellStyle name="Currency [0]_IS-Hold" xfId="303"/>
    <cellStyle name="Currency [0]_laroux" xfId="304"/>
    <cellStyle name="Currency [0]_laroux_1" xfId="305"/>
    <cellStyle name="Currency [0]_laroux_1_dimon" xfId="306"/>
    <cellStyle name="Currency [0]_laroux_1_dimon_1" xfId="307"/>
    <cellStyle name="Currency [0]_laroux_1_dimon_2" xfId="308"/>
    <cellStyle name="Currency [0]_laroux_1_laroux" xfId="309"/>
    <cellStyle name="Currency [0]_laroux_1_laroux_1" xfId="310"/>
    <cellStyle name="Currency [0]_laroux_1_laroux_dimon" xfId="311"/>
    <cellStyle name="Currency [0]_laroux_1_Locas" xfId="312"/>
    <cellStyle name="Currency [0]_laroux_1_PLDT" xfId="313"/>
    <cellStyle name="Currency [0]_laroux_1_VERA" xfId="314"/>
    <cellStyle name="Currency [0]_laroux_1_VERA_1" xfId="315"/>
    <cellStyle name="Currency [0]_laroux_1_VIRUS-EDY" xfId="316"/>
    <cellStyle name="Currency [0]_laroux_2" xfId="317"/>
    <cellStyle name="Currency [0]_laroux_2_dimon" xfId="318"/>
    <cellStyle name="Currency [0]_laroux_2_dimon_1" xfId="319"/>
    <cellStyle name="Currency [0]_laroux_2_dimon_2" xfId="320"/>
    <cellStyle name="Currency [0]_laroux_2_laroux" xfId="321"/>
    <cellStyle name="Currency [0]_laroux_2_laroux_dimon" xfId="322"/>
    <cellStyle name="Currency [0]_laroux_2_Locas" xfId="323"/>
    <cellStyle name="Currency [0]_laroux_2_PLDT" xfId="324"/>
    <cellStyle name="Currency [0]_laroux_2_VIRUS-EDY" xfId="325"/>
    <cellStyle name="Currency [0]_laroux_3" xfId="326"/>
    <cellStyle name="Currency [0]_laroux_3_dimon" xfId="327"/>
    <cellStyle name="Currency [0]_laroux_3_dimon_1" xfId="328"/>
    <cellStyle name="Currency [0]_laroux_3_dimon_2" xfId="329"/>
    <cellStyle name="Currency [0]_laroux_4" xfId="330"/>
    <cellStyle name="Currency [0]_laroux_4_dimon" xfId="331"/>
    <cellStyle name="Currency [0]_laroux_4_dimon_1" xfId="332"/>
    <cellStyle name="Currency [0]_laroux_5" xfId="333"/>
    <cellStyle name="Currency [0]_laroux_6" xfId="334"/>
    <cellStyle name="Currency [0]_laroux_7" xfId="335"/>
    <cellStyle name="Currency [0]_laroux_dimon" xfId="336"/>
    <cellStyle name="Currency [0]_laroux_dimon_1" xfId="337"/>
    <cellStyle name="Currency [0]_laroux_dimon_2" xfId="338"/>
    <cellStyle name="Currency [0]_laroux_laroux" xfId="339"/>
    <cellStyle name="Currency [0]_laroux_laroux_1" xfId="340"/>
    <cellStyle name="Currency [0]_laroux_laroux_1_dimon" xfId="341"/>
    <cellStyle name="Currency [0]_laroux_laroux_dimon" xfId="342"/>
    <cellStyle name="Currency [0]_laroux_Locas" xfId="343"/>
    <cellStyle name="Currency [0]_laroux_MATERAL2" xfId="344"/>
    <cellStyle name="Currency [0]_laroux_MATERAL2_dimon" xfId="345"/>
    <cellStyle name="Currency [0]_laroux_MATERAL2_laroux" xfId="346"/>
    <cellStyle name="Currency [0]_laroux_MATERAL2_laroux_dimon" xfId="347"/>
    <cellStyle name="Currency [0]_laroux_MATERAL2_VERA" xfId="348"/>
    <cellStyle name="Currency [0]_laroux_MATERAL2_VIRUS-EDY" xfId="349"/>
    <cellStyle name="Currency [0]_laroux_mud plant bolted" xfId="350"/>
    <cellStyle name="Currency [0]_laroux_mud plant bolted_dimon" xfId="351"/>
    <cellStyle name="Currency [0]_laroux_VERA" xfId="352"/>
    <cellStyle name="Currency [0]_laroux_VERA_1" xfId="353"/>
    <cellStyle name="Currency [0]_laroux_VIRUS-EDY" xfId="354"/>
    <cellStyle name="Currency [0]_List" xfId="355"/>
    <cellStyle name="Currency [0]_MATERAL2" xfId="356"/>
    <cellStyle name="Currency [0]_MATERAL2_dimon" xfId="357"/>
    <cellStyle name="Currency [0]_mud plant bolted" xfId="358"/>
    <cellStyle name="Currency [0]_mud plant bolted_dimon" xfId="359"/>
    <cellStyle name="Currency [0]_mud plant bolted_laroux" xfId="360"/>
    <cellStyle name="Currency [0]_mud plant bolted_laroux_dimon" xfId="361"/>
    <cellStyle name="Currency [0]_mud plant bolted_VERA" xfId="362"/>
    <cellStyle name="Currency [0]_mud plant bolted_VIRUS-EDY" xfId="363"/>
    <cellStyle name="Currency [0]_Odner" xfId="364"/>
    <cellStyle name="Currency [0]_Odner (2)" xfId="365"/>
    <cellStyle name="Currency [0]_Odner (3)" xfId="366"/>
    <cellStyle name="Currency [0]_Other Months" xfId="367"/>
    <cellStyle name="Currency [0]_pbdefault" xfId="368"/>
    <cellStyle name="Currency [0]_PERSONAL" xfId="369"/>
    <cellStyle name="Currency [0]_Pink" xfId="370"/>
    <cellStyle name="Currency [0]_Plan" xfId="371"/>
    <cellStyle name="Currency [0]_PLDT" xfId="372"/>
    <cellStyle name="Currency [0]_PLDT_1" xfId="373"/>
    <cellStyle name="Currency [0]_pldt_1_dimon" xfId="374"/>
    <cellStyle name="Currency [0]_pldt_Calculations" xfId="375"/>
    <cellStyle name="Currency [0]_pldt_dimon" xfId="376"/>
    <cellStyle name="Currency [0]_priccurv" xfId="377"/>
    <cellStyle name="Currency [0]_PROFILE4" xfId="378"/>
    <cellStyle name="Currency [0]_Projects" xfId="379"/>
    <cellStyle name="Currency [0]_Quarter End Months" xfId="380"/>
    <cellStyle name="Currency [0]_r1" xfId="381"/>
    <cellStyle name="Currency [0]_RFI" xfId="382"/>
    <cellStyle name="Currency [0]_RFI_1" xfId="383"/>
    <cellStyle name="Currency [0]_Sales Order" xfId="384"/>
    <cellStyle name="Currency [0]_Sheet1" xfId="385"/>
    <cellStyle name="Currency [0]_Sheet1 (2)" xfId="386"/>
    <cellStyle name="Currency [0]_Snr. CO" xfId="387"/>
    <cellStyle name="Currency [0]_Subcont File" xfId="388"/>
    <cellStyle name="Currency [0]_Summary Info" xfId="389"/>
    <cellStyle name="Currency [0]_SUMPAGE" xfId="390"/>
    <cellStyle name="Currency [0]_Tribasa_option" xfId="391"/>
    <cellStyle name="Currency [0]_VERA" xfId="392"/>
    <cellStyle name="Currency [0]_VIRUS-EDY" xfId="393"/>
    <cellStyle name="Currency [0]_VIRUS-EDY_1" xfId="394"/>
    <cellStyle name="Currency [0]_White" xfId="395"/>
    <cellStyle name="Currency [0]_WSP" xfId="396"/>
    <cellStyle name="Currency_A" xfId="397"/>
    <cellStyle name="Currency_A_dimon" xfId="398"/>
    <cellStyle name="Currency_algasdefault" xfId="399"/>
    <cellStyle name="Currency_algasdefault_1" xfId="400"/>
    <cellStyle name="Currency_Alternative1" xfId="401"/>
    <cellStyle name="Currency_Alternative1_1" xfId="402"/>
    <cellStyle name="Currency_App E" xfId="403"/>
    <cellStyle name="Currency_Arapahoe" xfId="404"/>
    <cellStyle name="Currency_Assumptions" xfId="405"/>
    <cellStyle name="Currency_bahiadefault" xfId="406"/>
    <cellStyle name="Currency_bahiadefault_1" xfId="407"/>
    <cellStyle name="Currency_BIGOUT" xfId="408"/>
    <cellStyle name="Currency_Book3" xfId="409"/>
    <cellStyle name="Currency_Calculations" xfId="410"/>
    <cellStyle name="Currency_Calculations (2)" xfId="411"/>
    <cellStyle name="Currency_Calculations II" xfId="412"/>
    <cellStyle name="Currency_Calculations III" xfId="413"/>
    <cellStyle name="Currency_Calculations_1" xfId="414"/>
    <cellStyle name="Currency_CAPEX" xfId="415"/>
    <cellStyle name="Currency_CAPEX94" xfId="416"/>
    <cellStyle name="Currency_Cardig GHS" xfId="417"/>
    <cellStyle name="Currency_Cash Flows" xfId="418"/>
    <cellStyle name="Currency_CCA" xfId="419"/>
    <cellStyle name="Currency_Charts" xfId="420"/>
    <cellStyle name="Currency_Comm File" xfId="421"/>
    <cellStyle name="Currency_coperdefault" xfId="422"/>
    <cellStyle name="Currency_coperdefault_1" xfId="423"/>
    <cellStyle name="Currency_Cost Code" xfId="424"/>
    <cellStyle name="Currency_DEFAULT" xfId="425"/>
    <cellStyle name="Currency_dimon" xfId="426"/>
    <cellStyle name="Currency_dimon_1" xfId="427"/>
    <cellStyle name="Currency_dimon_2" xfId="428"/>
    <cellStyle name="Currency_Dowell C1b" xfId="429"/>
    <cellStyle name="Currency_Dowell-C1a" xfId="430"/>
    <cellStyle name="Currency_emserdefault" xfId="431"/>
    <cellStyle name="Currency_emserdefault_1" xfId="432"/>
    <cellStyle name="Currency_EquityDev.xls Chart 1" xfId="433"/>
    <cellStyle name="Currency_FP 20 A (1)" xfId="434"/>
    <cellStyle name="Currency_FP 20 A (2)" xfId="435"/>
    <cellStyle name="Currency_FP-20 (App. E)" xfId="436"/>
    <cellStyle name="Currency_FP-20 (App.A) " xfId="437"/>
    <cellStyle name="Currency_FP-20 (App.D)" xfId="438"/>
    <cellStyle name="Currency_FP-20(App.B)" xfId="439"/>
    <cellStyle name="Currency_FP-20(C1) (a)" xfId="440"/>
    <cellStyle name="Currency_FP-20(C1) (a) (2)" xfId="441"/>
    <cellStyle name="Currency_FP-20(C1) (b)" xfId="442"/>
    <cellStyle name="Currency_FP-20(C1) (b) " xfId="443"/>
    <cellStyle name="Currency_FP-20(C1) (b) (2)" xfId="444"/>
    <cellStyle name="Currency_GenAssum" xfId="445"/>
    <cellStyle name="Currency_GP C1a" xfId="446"/>
    <cellStyle name="Currency_GP C1b" xfId="447"/>
    <cellStyle name="Currency_GP_EI_3" xfId="448"/>
    <cellStyle name="Currency_GQ C1A" xfId="449"/>
    <cellStyle name="Currency_GQ C1B" xfId="450"/>
    <cellStyle name="Currency_IPM C1b" xfId="451"/>
    <cellStyle name="Currency_IPMC1a" xfId="452"/>
    <cellStyle name="Currency_IS-Hold" xfId="453"/>
    <cellStyle name="Currency_laroux" xfId="454"/>
    <cellStyle name="Currency_laroux_1" xfId="455"/>
    <cellStyle name="Currency_laroux_1_dimon" xfId="456"/>
    <cellStyle name="Currency_laroux_1_dimon_1" xfId="457"/>
    <cellStyle name="Currency_laroux_1_dimon_2" xfId="458"/>
    <cellStyle name="Currency_laroux_1_laroux" xfId="459"/>
    <cellStyle name="Currency_laroux_1_laroux_1" xfId="460"/>
    <cellStyle name="Currency_laroux_1_laroux_dimon" xfId="461"/>
    <cellStyle name="Currency_laroux_1_Locas" xfId="462"/>
    <cellStyle name="Currency_laroux_1_PLDT" xfId="463"/>
    <cellStyle name="Currency_laroux_1_VERA" xfId="464"/>
    <cellStyle name="Currency_laroux_1_VERA_1" xfId="465"/>
    <cellStyle name="Currency_laroux_1_VIRUS-EDY" xfId="466"/>
    <cellStyle name="Currency_laroux_2" xfId="467"/>
    <cellStyle name="Currency_laroux_2_dimon" xfId="468"/>
    <cellStyle name="Currency_laroux_2_dimon_1" xfId="469"/>
    <cellStyle name="Currency_laroux_2_dimon_2" xfId="470"/>
    <cellStyle name="Currency_laroux_2_laroux" xfId="471"/>
    <cellStyle name="Currency_laroux_2_laroux_dimon" xfId="472"/>
    <cellStyle name="Currency_laroux_2_Locas" xfId="473"/>
    <cellStyle name="Currency_laroux_2_PLDT" xfId="474"/>
    <cellStyle name="Currency_laroux_2_VIRUS-EDY" xfId="475"/>
    <cellStyle name="Currency_laroux_3" xfId="476"/>
    <cellStyle name="Currency_laroux_3_dimon" xfId="477"/>
    <cellStyle name="Currency_laroux_3_dimon_1" xfId="478"/>
    <cellStyle name="Currency_laroux_3_dimon_2" xfId="479"/>
    <cellStyle name="Currency_laroux_4" xfId="480"/>
    <cellStyle name="Currency_laroux_4_dimon" xfId="481"/>
    <cellStyle name="Currency_laroux_4_dimon_1" xfId="482"/>
    <cellStyle name="Currency_laroux_5" xfId="483"/>
    <cellStyle name="Currency_laroux_6" xfId="484"/>
    <cellStyle name="Currency_laroux_7" xfId="485"/>
    <cellStyle name="Currency_laroux_8" xfId="486"/>
    <cellStyle name="Currency_laroux_dimon" xfId="487"/>
    <cellStyle name="Currency_laroux_dimon_1" xfId="488"/>
    <cellStyle name="Currency_laroux_dimon_2" xfId="489"/>
    <cellStyle name="Currency_laroux_laroux" xfId="490"/>
    <cellStyle name="Currency_laroux_laroux_1" xfId="491"/>
    <cellStyle name="Currency_laroux_laroux_1_dimon" xfId="492"/>
    <cellStyle name="Currency_laroux_laroux_dimon" xfId="493"/>
    <cellStyle name="Currency_laroux_Locas" xfId="494"/>
    <cellStyle name="Currency_laroux_VERA" xfId="495"/>
    <cellStyle name="Currency_laroux_VERA_1" xfId="496"/>
    <cellStyle name="Currency_laroux_VIRUS-EDY" xfId="497"/>
    <cellStyle name="Currency_List" xfId="498"/>
    <cellStyle name="Currency_MATERAL2" xfId="499"/>
    <cellStyle name="Currency_MATERAL2_dimon" xfId="500"/>
    <cellStyle name="Currency_mud plant bolted" xfId="501"/>
    <cellStyle name="Currency_mud plant bolted_dimon" xfId="502"/>
    <cellStyle name="Currency_mud plant bolted_PLDT" xfId="503"/>
    <cellStyle name="Currency_mud plant bolted_VERA" xfId="504"/>
    <cellStyle name="Currency_mud plant bolted_VERA_1" xfId="505"/>
    <cellStyle name="Currency_Odner" xfId="506"/>
    <cellStyle name="Currency_Odner (2)" xfId="507"/>
    <cellStyle name="Currency_Odner (3)" xfId="508"/>
    <cellStyle name="Currency_Other Months" xfId="509"/>
    <cellStyle name="Currency_PalladinInformation" xfId="510"/>
    <cellStyle name="Currency_pbdefault" xfId="511"/>
    <cellStyle name="Currency_pbdefault_1" xfId="512"/>
    <cellStyle name="Currency_PERSONAL" xfId="513"/>
    <cellStyle name="Currency_Pink" xfId="514"/>
    <cellStyle name="Currency_Plan" xfId="515"/>
    <cellStyle name="Currency_PLDT" xfId="516"/>
    <cellStyle name="Currency_PLDT_1" xfId="517"/>
    <cellStyle name="Currency_pldt_1_dimon" xfId="518"/>
    <cellStyle name="Currency_pldt_Calculations" xfId="519"/>
    <cellStyle name="Currency_pldt_dimon" xfId="520"/>
    <cellStyle name="Currency_priccurv" xfId="521"/>
    <cellStyle name="Currency_PROFILE4" xfId="522"/>
    <cellStyle name="Currency_Projects" xfId="523"/>
    <cellStyle name="Currency_Quarter End Months" xfId="524"/>
    <cellStyle name="Currency_r1" xfId="525"/>
    <cellStyle name="Currency_RFI" xfId="526"/>
    <cellStyle name="Currency_RFI_1" xfId="527"/>
    <cellStyle name="Currency_Sales Order" xfId="528"/>
    <cellStyle name="Currency_Sheet1" xfId="529"/>
    <cellStyle name="Currency_Sheet1 (2)" xfId="530"/>
    <cellStyle name="Currency_Snr. CO" xfId="531"/>
    <cellStyle name="Currency_Subcont File" xfId="532"/>
    <cellStyle name="Currency_Summary Info" xfId="533"/>
    <cellStyle name="Currency_SUMPAGE" xfId="534"/>
    <cellStyle name="Currency_Tribasa_option" xfId="535"/>
    <cellStyle name="Currency_VERA" xfId="536"/>
    <cellStyle name="Currency_VIRUS-EDY" xfId="537"/>
    <cellStyle name="Currency_VIRUS-EDY_1" xfId="538"/>
    <cellStyle name="Currency_White" xfId="539"/>
    <cellStyle name="Currency_WSP" xfId="540"/>
    <cellStyle name="Date" xfId="541"/>
    <cellStyle name="Fixed" xfId="542"/>
    <cellStyle name="HEADER" xfId="543"/>
    <cellStyle name="Heading 1" xfId="544"/>
    <cellStyle name="Heading2" xfId="545"/>
    <cellStyle name="HIGHLIGHT" xfId="546"/>
    <cellStyle name="Normal - Style1" xfId="547"/>
    <cellStyle name="Normal_20196" xfId="548"/>
    <cellStyle name="Normal_4018fin" xfId="549"/>
    <cellStyle name="Normal_4021fin" xfId="550"/>
    <cellStyle name="Normal_A" xfId="551"/>
    <cellStyle name="Normal_A (2)" xfId="552"/>
    <cellStyle name="Normal_A_dimon" xfId="553"/>
    <cellStyle name="Normal_A_VERA" xfId="554"/>
    <cellStyle name="Normal_algasdefault" xfId="555"/>
    <cellStyle name="Normal_algasdefault_1" xfId="556"/>
    <cellStyle name="Normal_Alternative1" xfId="557"/>
    <cellStyle name="Normal_Alternative1_1" xfId="558"/>
    <cellStyle name="Normal_AOPS" xfId="559"/>
    <cellStyle name="Normal_App E" xfId="560"/>
    <cellStyle name="Normal_Arapahoe" xfId="561"/>
    <cellStyle name="Normal_Assumptions" xfId="562"/>
    <cellStyle name="Normal_bahiadefault" xfId="563"/>
    <cellStyle name="Normal_bahiadefault_1" xfId="564"/>
    <cellStyle name="Normal_BIGOUT" xfId="565"/>
    <cellStyle name="Normal_Book3" xfId="566"/>
    <cellStyle name="Normal_BREPAIR" xfId="567"/>
    <cellStyle name="Normal_Calculations" xfId="568"/>
    <cellStyle name="Normal_Calculations (2)" xfId="569"/>
    <cellStyle name="Normal_Calculations II" xfId="570"/>
    <cellStyle name="Normal_Calculations II_1" xfId="571"/>
    <cellStyle name="Normal_Calculations III" xfId="572"/>
    <cellStyle name="Normal_Calculations_1" xfId="573"/>
    <cellStyle name="Normal_Calculations_2" xfId="574"/>
    <cellStyle name="Normal_Canadian Hedge Estimates" xfId="575"/>
    <cellStyle name="Normal_CAPEX" xfId="576"/>
    <cellStyle name="Normal_CAPEX2" xfId="577"/>
    <cellStyle name="Normal_CAPEX94" xfId="578"/>
    <cellStyle name="Normal_CAPEX_VERA" xfId="579"/>
    <cellStyle name="Normal_Cardig GHS" xfId="580"/>
    <cellStyle name="Normal_Cash Flows" xfId="581"/>
    <cellStyle name="Normal_Certs Q2" xfId="582"/>
    <cellStyle name="Normal_Certs Q2 (2)" xfId="583"/>
    <cellStyle name="Normal_CFMACROS.XLM" xfId="584"/>
    <cellStyle name="Normal_CFMODEL.XLS" xfId="585"/>
    <cellStyle name="Normal_Co-wide Monthly" xfId="586"/>
    <cellStyle name="Normal_COMOTH" xfId="587"/>
    <cellStyle name="Normal_completed" xfId="588"/>
    <cellStyle name="Normal_coperdefault" xfId="589"/>
    <cellStyle name="Normal_coperdefault_1" xfId="590"/>
    <cellStyle name="Normal_Cost Code" xfId="591"/>
    <cellStyle name="Normal_Curves" xfId="592"/>
    <cellStyle name="Normal_DEFAULT" xfId="593"/>
    <cellStyle name="Normal_dimon" xfId="594"/>
    <cellStyle name="Normal_dimon_1" xfId="595"/>
    <cellStyle name="Normal_dimon_2" xfId="596"/>
    <cellStyle name="Normal_dimon_3" xfId="597"/>
    <cellStyle name="Normal_DIV" xfId="598"/>
    <cellStyle name="Normal_Dowell C1b" xfId="599"/>
    <cellStyle name="Normal_Dowell-C1a" xfId="600"/>
    <cellStyle name="Normal_ECT1" xfId="601"/>
    <cellStyle name="Normal_emserdefault" xfId="602"/>
    <cellStyle name="Normal_emserdefault_1" xfId="603"/>
    <cellStyle name="Normal_EQCON" xfId="604"/>
    <cellStyle name="Normal_EXTEMP1" xfId="605"/>
    <cellStyle name="Normal_FP 20 A (1)" xfId="606"/>
    <cellStyle name="Normal_FP 20 A (2)" xfId="607"/>
    <cellStyle name="Normal_FP-20 (App. E)" xfId="608"/>
    <cellStyle name="Normal_FP-20 (App.A) " xfId="609"/>
    <cellStyle name="Normal_FP-20 (App.A) _1" xfId="610"/>
    <cellStyle name="Normal_FP-20(C1) (a)" xfId="611"/>
    <cellStyle name="Normal_FP-20(C1) (a) (2)" xfId="612"/>
    <cellStyle name="Normal_FP-20(C1) (a)_1" xfId="613"/>
    <cellStyle name="Normal_FP-20(C1) (b)" xfId="614"/>
    <cellStyle name="Normal_FP-20(C1) (b) " xfId="615"/>
    <cellStyle name="Normal_FP-20(C1) (b) (2)" xfId="616"/>
    <cellStyle name="Normal_FP-20(C1) (e)" xfId="617"/>
    <cellStyle name="Normal_FP20_C1A" xfId="618"/>
    <cellStyle name="Normal_FP20_C1B" xfId="619"/>
    <cellStyle name="Normal_fuel" xfId="620"/>
    <cellStyle name="Normal_GE03" xfId="621"/>
    <cellStyle name="Normal_GE04" xfId="622"/>
    <cellStyle name="Normal_GenAssum" xfId="623"/>
    <cellStyle name="Normal_GP C1a" xfId="624"/>
    <cellStyle name="Normal_GP C1b" xfId="625"/>
    <cellStyle name="Normal_GP_EI_3" xfId="626"/>
    <cellStyle name="Normal_GQ C1A" xfId="627"/>
    <cellStyle name="Normal_GQ C1B" xfId="628"/>
    <cellStyle name="Normal_HC" xfId="629"/>
    <cellStyle name="Normal_Igobox" xfId="630"/>
    <cellStyle name="Normal_Igobox_1" xfId="631"/>
    <cellStyle name="Normal_Igobox_2" xfId="632"/>
    <cellStyle name="Normal_Igobox_Imacros" xfId="633"/>
    <cellStyle name="Normal_Igobox_IPP" xfId="634"/>
    <cellStyle name="Normal_Igobox_Iprintbox" xfId="635"/>
    <cellStyle name="Normal_Imacros" xfId="636"/>
    <cellStyle name="Normal_Imacros_1" xfId="637"/>
    <cellStyle name="Normal_Imacros_2" xfId="638"/>
    <cellStyle name="Normal_Input" xfId="639"/>
    <cellStyle name="Normal_INPUT_1" xfId="640"/>
    <cellStyle name="Normal_INPUT_GenAssum" xfId="641"/>
    <cellStyle name="Normal_Inputs" xfId="642"/>
    <cellStyle name="Normal_INVREV" xfId="643"/>
    <cellStyle name="Normal_IPM C1b" xfId="644"/>
    <cellStyle name="Normal_IPMC1a" xfId="645"/>
    <cellStyle name="Normal_IPP" xfId="646"/>
    <cellStyle name="Normal_IPP_1" xfId="647"/>
    <cellStyle name="Normal_IPP_1_Igobox" xfId="648"/>
    <cellStyle name="Normal_IPP_1_Imacros" xfId="649"/>
    <cellStyle name="Normal_IPP_1_Iprintbox" xfId="650"/>
    <cellStyle name="Normal_IPP_2" xfId="651"/>
    <cellStyle name="Normal_Iprintbox" xfId="652"/>
    <cellStyle name="Normal_Iprintbox_1" xfId="653"/>
    <cellStyle name="Normal_Iprintbox_2" xfId="654"/>
    <cellStyle name="Normal_IS-Hold" xfId="655"/>
    <cellStyle name="Normal_Iterbox" xfId="656"/>
    <cellStyle name="Normal_laroux" xfId="657"/>
    <cellStyle name="Normal_laroux_1" xfId="658"/>
    <cellStyle name="Normal_laroux_1_dimon" xfId="659"/>
    <cellStyle name="Normal_laroux_1_dimon_1" xfId="660"/>
    <cellStyle name="Normal_laroux_1_laroux" xfId="661"/>
    <cellStyle name="Normal_laroux_1_laroux_1" xfId="662"/>
    <cellStyle name="Normal_laroux_1_laroux_2" xfId="663"/>
    <cellStyle name="Normal_laroux_1_Locas" xfId="664"/>
    <cellStyle name="Normal_laroux_1_Locas_1" xfId="665"/>
    <cellStyle name="Normal_laroux_1_PLDT" xfId="666"/>
    <cellStyle name="Normal_laroux_1_VERA" xfId="667"/>
    <cellStyle name="Normal_laroux_1_VERA_1" xfId="668"/>
    <cellStyle name="Normal_laroux_1_VIRUS-EDY" xfId="669"/>
    <cellStyle name="Normal_laroux_2" xfId="670"/>
    <cellStyle name="Normal_laroux_2_dimon" xfId="671"/>
    <cellStyle name="Normal_laroux_2_dimon_1" xfId="672"/>
    <cellStyle name="Normal_laroux_2_dimon_2" xfId="673"/>
    <cellStyle name="Normal_laroux_2_laroux" xfId="674"/>
    <cellStyle name="Normal_laroux_2_laroux_1" xfId="675"/>
    <cellStyle name="Normal_laroux_2_laroux_2" xfId="676"/>
    <cellStyle name="Normal_laroux_2_Locas" xfId="677"/>
    <cellStyle name="Normal_laroux_2_Locas_1" xfId="678"/>
    <cellStyle name="Normal_laroux_2_VIRUS-EDY" xfId="679"/>
    <cellStyle name="Normal_laroux_3" xfId="680"/>
    <cellStyle name="Normal_laroux_3_dimon" xfId="681"/>
    <cellStyle name="Normal_laroux_3_dimon_1" xfId="682"/>
    <cellStyle name="Normal_laroux_3_dimon_2" xfId="683"/>
    <cellStyle name="Normal_laroux_3_dimon_3" xfId="684"/>
    <cellStyle name="Normal_laroux_3_laroux" xfId="685"/>
    <cellStyle name="Normal_laroux_3_laroux_1" xfId="686"/>
    <cellStyle name="Normal_laroux_3_laroux_2" xfId="687"/>
    <cellStyle name="Normal_laroux_3_Locas" xfId="688"/>
    <cellStyle name="Normal_laroux_3_PLDT" xfId="689"/>
    <cellStyle name="Normal_laroux_3_VERA" xfId="690"/>
    <cellStyle name="Normal_laroux_3_VERA_1" xfId="691"/>
    <cellStyle name="Normal_laroux_3_VIRUS-EDY" xfId="692"/>
    <cellStyle name="Normal_laroux_4" xfId="693"/>
    <cellStyle name="Normal_laroux_4_dimon" xfId="694"/>
    <cellStyle name="Normal_laroux_4_dimon_1" xfId="695"/>
    <cellStyle name="Normal_laroux_4_dimon_2" xfId="696"/>
    <cellStyle name="Normal_laroux_4_laroux" xfId="697"/>
    <cellStyle name="Normal_laroux_4_laroux_1" xfId="698"/>
    <cellStyle name="Normal_laroux_4_laroux_2" xfId="699"/>
    <cellStyle name="Normal_laroux_4_PLDT" xfId="700"/>
    <cellStyle name="Normal_laroux_4_VERA" xfId="701"/>
    <cellStyle name="Normal_laroux_4_VIRUS-EDY" xfId="702"/>
    <cellStyle name="Normal_laroux_5" xfId="703"/>
    <cellStyle name="Normal_laroux_5_dimon" xfId="704"/>
    <cellStyle name="Normal_laroux_5_dimon_1" xfId="705"/>
    <cellStyle name="Normal_laroux_5_dimon_2" xfId="706"/>
    <cellStyle name="Normal_laroux_5_laroux" xfId="707"/>
    <cellStyle name="Normal_laroux_5_laroux_1" xfId="708"/>
    <cellStyle name="Normal_laroux_5_laroux_2" xfId="709"/>
    <cellStyle name="Normal_laroux_5_PLDT" xfId="710"/>
    <cellStyle name="Normal_laroux_5_VERA" xfId="711"/>
    <cellStyle name="Normal_laroux_5_VIRUS-EDY" xfId="712"/>
    <cellStyle name="Normal_laroux_6" xfId="713"/>
    <cellStyle name="Normal_laroux_6_dimon" xfId="714"/>
    <cellStyle name="Normal_laroux_6_dimon_1" xfId="715"/>
    <cellStyle name="Normal_laroux_6_dimon_2" xfId="716"/>
    <cellStyle name="Normal_laroux_6_laroux" xfId="717"/>
    <cellStyle name="Normal_laroux_6_laroux_1" xfId="718"/>
    <cellStyle name="Normal_laroux_6_PLDT" xfId="719"/>
    <cellStyle name="Normal_laroux_6_VERA" xfId="720"/>
    <cellStyle name="Normal_laroux_6_VIRUS-EDY" xfId="721"/>
    <cellStyle name="Normal_laroux_7" xfId="722"/>
    <cellStyle name="Normal_laroux_7_dimon" xfId="723"/>
    <cellStyle name="Normal_laroux_7_dimon_1" xfId="724"/>
    <cellStyle name="Normal_laroux_7_laroux" xfId="725"/>
    <cellStyle name="Normal_laroux_7_VERA" xfId="726"/>
    <cellStyle name="Normal_laroux_7_VIRUS-EDY" xfId="727"/>
    <cellStyle name="Normal_laroux_8" xfId="728"/>
    <cellStyle name="Normal_laroux_8_dimon" xfId="729"/>
    <cellStyle name="Normal_laroux_8_VERA" xfId="730"/>
    <cellStyle name="Normal_laroux_9" xfId="731"/>
    <cellStyle name="Normal_laroux_9_dimon" xfId="732"/>
    <cellStyle name="Normal_laroux_A" xfId="733"/>
    <cellStyle name="Normal_laroux_B" xfId="734"/>
    <cellStyle name="Normal_laroux_C" xfId="735"/>
    <cellStyle name="Normal_laroux_D" xfId="736"/>
    <cellStyle name="Normal_laroux_dimon" xfId="737"/>
    <cellStyle name="Normal_laroux_dimon_1" xfId="738"/>
    <cellStyle name="Normal_laroux_dimon_2" xfId="739"/>
    <cellStyle name="Normal_laroux_dimon_3" xfId="740"/>
    <cellStyle name="Normal_laroux_dimon_4" xfId="741"/>
    <cellStyle name="Normal_laroux_laroux" xfId="742"/>
    <cellStyle name="Normal_laroux_laroux_1" xfId="743"/>
    <cellStyle name="Normal_laroux_laroux_2" xfId="744"/>
    <cellStyle name="Normal_laroux_Locas" xfId="745"/>
    <cellStyle name="Normal_laroux_PLDT" xfId="746"/>
    <cellStyle name="Normal_laroux_VERA" xfId="747"/>
    <cellStyle name="Normal_laroux_VERA_1" xfId="748"/>
    <cellStyle name="Normal_laroux_VIRUS-EDY" xfId="749"/>
    <cellStyle name="Normal_Libor 1year" xfId="750"/>
    <cellStyle name="Normal_List" xfId="751"/>
    <cellStyle name="Normal_Locas" xfId="752"/>
    <cellStyle name="Normal_Locas_1" xfId="753"/>
    <cellStyle name="Normal_MAJREP" xfId="754"/>
    <cellStyle name="Normal_MATERAL2" xfId="755"/>
    <cellStyle name="Normal_MgmtSum-Q2-0526" xfId="756"/>
    <cellStyle name="Normal_MID CURVE" xfId="757"/>
    <cellStyle name="Normal_Module1 (2)" xfId="758"/>
    <cellStyle name="Normal_Module1 (2)_1" xfId="759"/>
    <cellStyle name="Normal_MONTHLY" xfId="760"/>
    <cellStyle name="Normal_MOR  - Supp" xfId="761"/>
    <cellStyle name="Normal_mud plant bolted" xfId="762"/>
    <cellStyle name="Normal_Multikarya" xfId="763"/>
    <cellStyle name="Normal_Notes" xfId="764"/>
    <cellStyle name="Normal_OPSTAT" xfId="765"/>
    <cellStyle name="Normal_Other Months" xfId="766"/>
    <cellStyle name="Normal_pbdefault" xfId="767"/>
    <cellStyle name="Normal_pbdefault_1" xfId="768"/>
    <cellStyle name="Normal_PERSONAL" xfId="769"/>
    <cellStyle name="Normal_PERSONAL_dimon" xfId="770"/>
    <cellStyle name="Normal_PERSONAL_Locas" xfId="771"/>
    <cellStyle name="Normal_PH" xfId="772"/>
    <cellStyle name="Normal_PH_1" xfId="773"/>
    <cellStyle name="Normal_Pink" xfId="774"/>
    <cellStyle name="Normal_PLDT" xfId="775"/>
    <cellStyle name="Normal_PLDT_1" xfId="776"/>
    <cellStyle name="Normal_pldt_1_Calculations" xfId="777"/>
    <cellStyle name="Normal_PLDT_2" xfId="778"/>
    <cellStyle name="Normal_pldt_2_Calculations" xfId="779"/>
    <cellStyle name="Normal_pldt_2_dimon" xfId="780"/>
    <cellStyle name="Normal_pldt_3" xfId="781"/>
    <cellStyle name="Normal_pldt_4" xfId="782"/>
    <cellStyle name="Normal_PLDT_4_dimon" xfId="783"/>
    <cellStyle name="Normal_pldt_Calculations" xfId="784"/>
    <cellStyle name="Normal_PLDT_dimon" xfId="785"/>
    <cellStyle name="Normal_POW-Provision" xfId="786"/>
    <cellStyle name="Normal_priccurv" xfId="787"/>
    <cellStyle name="Normal_priccurv_1" xfId="788"/>
    <cellStyle name="Normal_priccurv_2" xfId="789"/>
    <cellStyle name="Normal_PrintBox (2)" xfId="790"/>
    <cellStyle name="Normal_PROD SALES" xfId="791"/>
    <cellStyle name="Normal_PROD SALES by Region Pg 2" xfId="792"/>
    <cellStyle name="Normal_PRODUCT" xfId="793"/>
    <cellStyle name="Normal_Production Payment model" xfId="794"/>
    <cellStyle name="Normal_production tony" xfId="795"/>
    <cellStyle name="Normal_PROFILE4" xfId="796"/>
    <cellStyle name="Normal_Q08-95.XLS" xfId="797"/>
    <cellStyle name="Normal_QMM-1" xfId="798"/>
    <cellStyle name="Normal_Quarter End Months" xfId="799"/>
    <cellStyle name="Normal_r1" xfId="800"/>
    <cellStyle name="Normal_Sales Order" xfId="801"/>
    <cellStyle name="Normal_SC COP" xfId="802"/>
    <cellStyle name="Normal_Sheet1" xfId="803"/>
    <cellStyle name="Normal_Sheet1 (2)" xfId="804"/>
    <cellStyle name="Normal_Sheet1 (2)_VERA" xfId="805"/>
    <cellStyle name="Normal_Sheet1 (2)_VERA_1" xfId="806"/>
    <cellStyle name="Normal_Sheet1_dimon" xfId="807"/>
    <cellStyle name="Normal_Sheet1_List" xfId="808"/>
    <cellStyle name="Normal_Sheet1_VERA" xfId="809"/>
    <cellStyle name="Normal_Sheet1_VERA_1" xfId="810"/>
    <cellStyle name="Normal_SOP" xfId="811"/>
    <cellStyle name="Normal_Summary" xfId="812"/>
    <cellStyle name="Normal_SUMPAGE" xfId="813"/>
    <cellStyle name="Normal_Template" xfId="814"/>
    <cellStyle name="Normal_White" xfId="815"/>
    <cellStyle name="Normal_WSP" xfId="816"/>
    <cellStyle name="Total" xfId="817"/>
    <cellStyle name="Unprot" xfId="818"/>
    <cellStyle name="Unprot$" xfId="819"/>
    <cellStyle name="Unprot_dimon" xfId="820"/>
    <cellStyle name="Unprotect" xfId="821"/>
    <cellStyle name="콤마 [0]_94하반기" xfId="822"/>
    <cellStyle name="콤마 [0]_form" xfId="823"/>
    <cellStyle name="콤마 [0]_laroux" xfId="824"/>
    <cellStyle name="콤마 [0]_laroux_1" xfId="825"/>
    <cellStyle name="콤마 [0]_PERSONAL" xfId="826"/>
    <cellStyle name="콤마 [0]_PERSONAL_1" xfId="827"/>
    <cellStyle name="콤마 [0]_PERSONAL_2" xfId="828"/>
    <cellStyle name="콤마 [0]_기안" xfId="829"/>
    <cellStyle name="콤마 [0]_생산팀" xfId="830"/>
    <cellStyle name="콤마 [0]_품질관리팀" xfId="831"/>
    <cellStyle name="콤마 [0]_품질관리팀_생산팀" xfId="832"/>
    <cellStyle name="콤마_94하반기" xfId="833"/>
    <cellStyle name="콤마_form" xfId="834"/>
    <cellStyle name="콤마_laroux" xfId="835"/>
    <cellStyle name="콤마_laroux_1" xfId="836"/>
    <cellStyle name="콤마_PERSONAL" xfId="837"/>
    <cellStyle name="콤마_PERSONAL_1" xfId="838"/>
    <cellStyle name="콤마_PERSONAL_2" xfId="839"/>
    <cellStyle name="콤마_기안" xfId="840"/>
    <cellStyle name="콤마_생산팀" xfId="841"/>
    <cellStyle name="콤마_품질관리팀" xfId="842"/>
    <cellStyle name="콤마_품질관리팀_생산팀" xfId="843"/>
    <cellStyle name="통화 [0]_94하반기" xfId="844"/>
    <cellStyle name="통화 [0]_dimon" xfId="845"/>
    <cellStyle name="통화 [0]_form" xfId="846"/>
    <cellStyle name="통화 [0]_laroux" xfId="847"/>
    <cellStyle name="통화 [0]_laroux_1" xfId="848"/>
    <cellStyle name="통화 [0]_laroux_2" xfId="849"/>
    <cellStyle name="통화 [0]_PERSONAL" xfId="850"/>
    <cellStyle name="통화 [0]_PERSONAL_1" xfId="851"/>
    <cellStyle name="통화 [0]_PERSONAL_2" xfId="852"/>
    <cellStyle name="통화 [0]_PERSONAL_3" xfId="853"/>
    <cellStyle name="통화 [0]_Sheet2" xfId="854"/>
    <cellStyle name="통화 [0]_기안" xfId="855"/>
    <cellStyle name="통화 [0]_생산팀" xfId="856"/>
    <cellStyle name="통화 [0]_품질관리팀" xfId="857"/>
    <cellStyle name="통화 [0]_품질관리팀_생산팀" xfId="858"/>
    <cellStyle name="통화_94하반기" xfId="859"/>
    <cellStyle name="통화_dimon" xfId="860"/>
    <cellStyle name="통화_form" xfId="861"/>
    <cellStyle name="통화_laroux" xfId="862"/>
    <cellStyle name="통화_laroux_1" xfId="863"/>
    <cellStyle name="통화_laroux_2" xfId="864"/>
    <cellStyle name="통화_PERSONAL" xfId="865"/>
    <cellStyle name="통화_PERSONAL_1" xfId="866"/>
    <cellStyle name="통화_PERSONAL_2" xfId="867"/>
    <cellStyle name="통화_PERSONAL_3" xfId="868"/>
    <cellStyle name="통화_Sheet2" xfId="869"/>
    <cellStyle name="통화_기안" xfId="870"/>
    <cellStyle name="통화_생산팀" xfId="871"/>
    <cellStyle name="통화_품질관리팀" xfId="872"/>
    <cellStyle name="통화_품질관리팀_생산팀" xfId="873"/>
    <cellStyle name="표준_970120" xfId="874"/>
    <cellStyle name="표준_97일정표" xfId="875"/>
    <cellStyle name="표준_BEBU_GI" xfId="876"/>
    <cellStyle name="표준_dimon" xfId="877"/>
    <cellStyle name="표준_form" xfId="878"/>
    <cellStyle name="표준_ga_PB" xfId="879"/>
    <cellStyle name="표준_laroux" xfId="880"/>
    <cellStyle name="표준_laroux_1" xfId="881"/>
    <cellStyle name="표준_laroux_2" xfId="882"/>
    <cellStyle name="표준_laroux_3" xfId="883"/>
    <cellStyle name="표준_laroux_4" xfId="884"/>
    <cellStyle name="표준_laroux_5" xfId="885"/>
    <cellStyle name="표준_laroux_6" xfId="886"/>
    <cellStyle name="표준_laroux_7" xfId="887"/>
    <cellStyle name="표준_laroux_8" xfId="888"/>
    <cellStyle name="표준_PERSONAL" xfId="889"/>
    <cellStyle name="표준_PERSONAL_1" xfId="890"/>
    <cellStyle name="표준_PERSONAL_2" xfId="891"/>
    <cellStyle name="표준_PERSONAL_3" xfId="892"/>
    <cellStyle name="표준_PERSONAL_4" xfId="893"/>
    <cellStyle name="표준_Query11" xfId="894"/>
    <cellStyle name="표준_Sheet1" xfId="895"/>
    <cellStyle name="표준_Sheet1 (2)" xfId="896"/>
    <cellStyle name="표준_Sheet2" xfId="897"/>
    <cellStyle name="표준_Ⅰ.경영실적" xfId="898"/>
    <cellStyle name="표준_공정도" xfId="899"/>
    <cellStyle name="표준_기안" xfId="900"/>
    <cellStyle name="표준_기안_1" xfId="901"/>
    <cellStyle name="표준_기안_사외공문" xfId="902"/>
    <cellStyle name="표준_기안_실예관리" xfId="903"/>
    <cellStyle name="표준_사내공문" xfId="904"/>
    <cellStyle name="표준_사외공문" xfId="905"/>
    <cellStyle name="표준_사외공문_1" xfId="906"/>
    <cellStyle name="표준_생산팀" xfId="907"/>
    <cellStyle name="표준_직제" xfId="908"/>
    <cellStyle name="표준_품질관리팀" xfId="909"/>
    <cellStyle name="표준_품질관리팀_1" xfId="910"/>
    <cellStyle name="표준_품질관리팀_2" xfId="911"/>
    <cellStyle name="표준_품질관리팀_생산팀" xfId="91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externalLink" Target="externalLinks/externalLink3.xml"/><Relationship Id="rId1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0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432360</xdr:colOff>
      <xdr:row>1</xdr:row>
      <xdr:rowOff>47520</xdr:rowOff>
    </xdr:from>
    <xdr:to>
      <xdr:col>8</xdr:col>
      <xdr:colOff>614520</xdr:colOff>
      <xdr:row>2</xdr:row>
      <xdr:rowOff>171000</xdr:rowOff>
    </xdr:to>
    <xdr:sp>
      <xdr:nvSpPr>
        <xdr:cNvPr id="17" name="Text 2"/>
        <xdr:cNvSpPr/>
      </xdr:nvSpPr>
      <xdr:spPr>
        <a:xfrm>
          <a:off x="5049360" y="47520"/>
          <a:ext cx="1620360" cy="32364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1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652680</xdr:colOff>
      <xdr:row>3</xdr:row>
      <xdr:rowOff>104760</xdr:rowOff>
    </xdr:from>
    <xdr:to>
      <xdr:col>16</xdr:col>
      <xdr:colOff>332640</xdr:colOff>
      <xdr:row>3</xdr:row>
      <xdr:rowOff>104760</xdr:rowOff>
    </xdr:to>
    <xdr:sp>
      <xdr:nvSpPr>
        <xdr:cNvPr id="2" name="Line 3"/>
        <xdr:cNvSpPr/>
      </xdr:nvSpPr>
      <xdr:spPr>
        <a:xfrm flipH="1">
          <a:off x="2816280" y="802800"/>
          <a:ext cx="67777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3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4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652680</xdr:colOff>
      <xdr:row>3</xdr:row>
      <xdr:rowOff>104760</xdr:rowOff>
    </xdr:from>
    <xdr:to>
      <xdr:col>16</xdr:col>
      <xdr:colOff>332640</xdr:colOff>
      <xdr:row>3</xdr:row>
      <xdr:rowOff>104760</xdr:rowOff>
    </xdr:to>
    <xdr:sp>
      <xdr:nvSpPr>
        <xdr:cNvPr id="5" name="Line 3"/>
        <xdr:cNvSpPr/>
      </xdr:nvSpPr>
      <xdr:spPr>
        <a:xfrm flipH="1">
          <a:off x="2816280" y="802800"/>
          <a:ext cx="67777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6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7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251640</xdr:colOff>
      <xdr:row>0</xdr:row>
      <xdr:rowOff>76680</xdr:rowOff>
    </xdr:from>
    <xdr:to>
      <xdr:col>11</xdr:col>
      <xdr:colOff>720</xdr:colOff>
      <xdr:row>2</xdr:row>
      <xdr:rowOff>38160</xdr:rowOff>
    </xdr:to>
    <xdr:sp>
      <xdr:nvSpPr>
        <xdr:cNvPr id="8" name="Text 100"/>
        <xdr:cNvSpPr/>
      </xdr:nvSpPr>
      <xdr:spPr>
        <a:xfrm>
          <a:off x="6456960" y="76680"/>
          <a:ext cx="110664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76320</xdr:rowOff>
    </xdr:from>
    <xdr:to>
      <xdr:col>13</xdr:col>
      <xdr:colOff>543240</xdr:colOff>
      <xdr:row>3</xdr:row>
      <xdr:rowOff>38160</xdr:rowOff>
    </xdr:to>
    <xdr:sp>
      <xdr:nvSpPr>
        <xdr:cNvPr id="9" name="Text 5"/>
        <xdr:cNvSpPr/>
      </xdr:nvSpPr>
      <xdr:spPr>
        <a:xfrm>
          <a:off x="5903640" y="238320"/>
          <a:ext cx="213192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0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1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2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3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4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5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542880</xdr:colOff>
      <xdr:row>3</xdr:row>
      <xdr:rowOff>56880</xdr:rowOff>
    </xdr:to>
    <xdr:sp>
      <xdr:nvSpPr>
        <xdr:cNvPr id="16" name="Text 1"/>
        <xdr:cNvSpPr/>
      </xdr:nvSpPr>
      <xdr:spPr>
        <a:xfrm>
          <a:off x="7653960" y="76680"/>
          <a:ext cx="199044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0/4Q%202000/Management%20Summary/EGM_MgmtSum-Q4-113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CONSOL/Mgmt%20Summary/Global%20Markets/2000/1Q%202000/MgmtSum-Q1_Globa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Fin_Ops/Finrpt/CONSOL/Mgmt%20Summary/Global%20Markets/2000/2Q%202000/MgmtSum-Q2_Glob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Prior ENA Teams QTD Mgmt Summ"/>
      <sheetName val="QTD Mgmt Summary"/>
      <sheetName val="Mgmt Summary"/>
      <sheetName val="GM-WeeklyChnge"/>
      <sheetName val="GrossMargin"/>
      <sheetName val="Expenses"/>
      <sheetName val="Expense Weekly Change"/>
      <sheetName val="CapChrg-AllocExp"/>
      <sheetName val="IntIncome-Expense"/>
      <sheetName val="Headcount"/>
      <sheetName val="EGM_MgmtSum-Q4-1130"/>
    </sheetNames>
    <sheetDataSet>
      <sheetData sheetId="0"/>
      <sheetData sheetId="1"/>
      <sheetData sheetId="2">
        <row r="8">
          <cell r="C8">
            <v>-10303.617</v>
          </cell>
        </row>
        <row r="8">
          <cell r="G8">
            <v>14692</v>
          </cell>
        </row>
        <row r="9">
          <cell r="C9">
            <v>4550.27839</v>
          </cell>
        </row>
        <row r="9">
          <cell r="G9">
            <v>4677.9</v>
          </cell>
        </row>
        <row r="10">
          <cell r="C10">
            <v>5350</v>
          </cell>
        </row>
        <row r="10">
          <cell r="G10">
            <v>1498.6</v>
          </cell>
        </row>
        <row r="11">
          <cell r="C11">
            <v>2361</v>
          </cell>
        </row>
        <row r="11">
          <cell r="G11">
            <v>1714.8</v>
          </cell>
        </row>
        <row r="12">
          <cell r="C12">
            <v>0</v>
          </cell>
        </row>
        <row r="12">
          <cell r="G12">
            <v>1679.5</v>
          </cell>
        </row>
        <row r="13">
          <cell r="C13">
            <v>4.31400000000008</v>
          </cell>
        </row>
        <row r="13">
          <cell r="G13">
            <v>1807.141</v>
          </cell>
        </row>
        <row r="14">
          <cell r="C14">
            <v>0</v>
          </cell>
        </row>
        <row r="14">
          <cell r="G14">
            <v>1270</v>
          </cell>
        </row>
        <row r="15">
          <cell r="C15">
            <v>0</v>
          </cell>
        </row>
        <row r="15">
          <cell r="G15">
            <v>0</v>
          </cell>
        </row>
        <row r="16">
          <cell r="C16">
            <v>0</v>
          </cell>
        </row>
        <row r="16">
          <cell r="G16">
            <v>750</v>
          </cell>
        </row>
        <row r="20">
          <cell r="C20">
            <v>86</v>
          </cell>
        </row>
        <row r="20">
          <cell r="G20">
            <v>2776</v>
          </cell>
        </row>
        <row r="21">
          <cell r="C21">
            <v>132</v>
          </cell>
        </row>
        <row r="21">
          <cell r="G21">
            <v>3221</v>
          </cell>
        </row>
        <row r="22">
          <cell r="C22">
            <v>-2354</v>
          </cell>
        </row>
        <row r="22">
          <cell r="G22">
            <v>1056</v>
          </cell>
        </row>
        <row r="29">
          <cell r="C29">
            <v>0</v>
          </cell>
        </row>
        <row r="29">
          <cell r="G29">
            <v>30934.942</v>
          </cell>
        </row>
        <row r="30">
          <cell r="C30">
            <v>0</v>
          </cell>
        </row>
        <row r="30">
          <cell r="G30">
            <v>-12450.415</v>
          </cell>
        </row>
        <row r="31">
          <cell r="C31">
            <v>-520</v>
          </cell>
        </row>
        <row r="31">
          <cell r="G31">
            <v>0</v>
          </cell>
        </row>
        <row r="32">
          <cell r="C32">
            <v>0</v>
          </cell>
        </row>
        <row r="32">
          <cell r="G32">
            <v>-1213</v>
          </cell>
        </row>
        <row r="36">
          <cell r="C36">
            <v>0</v>
          </cell>
        </row>
        <row r="36">
          <cell r="G36">
            <v>2049</v>
          </cell>
        </row>
        <row r="38">
          <cell r="G38">
            <v>54463.468</v>
          </cell>
        </row>
      </sheetData>
      <sheetData sheetId="3"/>
      <sheetData sheetId="4"/>
      <sheetData sheetId="5">
        <row r="10">
          <cell r="D10">
            <v>-10174</v>
          </cell>
          <cell r="E10">
            <v>0</v>
          </cell>
          <cell r="F10">
            <v>0</v>
          </cell>
          <cell r="G10">
            <v>-129.617</v>
          </cell>
          <cell r="H10">
            <v>0</v>
          </cell>
        </row>
        <row r="10">
          <cell r="K10">
            <v>0</v>
          </cell>
        </row>
        <row r="11">
          <cell r="D11">
            <v>4343</v>
          </cell>
          <cell r="E11">
            <v>127.55439</v>
          </cell>
          <cell r="F11">
            <v>79.724</v>
          </cell>
          <cell r="G11">
            <v>0</v>
          </cell>
          <cell r="H11">
            <v>0</v>
          </cell>
        </row>
        <row r="11">
          <cell r="K11">
            <v>0</v>
          </cell>
        </row>
        <row r="12">
          <cell r="D12">
            <v>5350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2">
          <cell r="K12">
            <v>0</v>
          </cell>
        </row>
        <row r="13">
          <cell r="D13">
            <v>2361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3">
          <cell r="K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4">
          <cell r="K14">
            <v>0</v>
          </cell>
        </row>
        <row r="15">
          <cell r="D15">
            <v>-130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5">
          <cell r="K15">
            <v>0</v>
          </cell>
        </row>
        <row r="16">
          <cell r="D16">
            <v>-1206.686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6">
          <cell r="K16">
            <v>0</v>
          </cell>
        </row>
        <row r="17">
          <cell r="D17">
            <v>1444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7">
          <cell r="K17">
            <v>0</v>
          </cell>
        </row>
        <row r="18">
          <cell r="D18">
            <v>-87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8">
          <cell r="K18">
            <v>0</v>
          </cell>
        </row>
        <row r="19">
          <cell r="D19">
            <v>38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19">
          <cell r="K19">
            <v>0</v>
          </cell>
        </row>
        <row r="20">
          <cell r="D20">
            <v>-54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0">
          <cell r="K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2">
          <cell r="K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3">
          <cell r="K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4">
          <cell r="K24">
            <v>0</v>
          </cell>
        </row>
        <row r="28">
          <cell r="D28">
            <v>0</v>
          </cell>
          <cell r="E28">
            <v>0</v>
          </cell>
          <cell r="F28">
            <v>86</v>
          </cell>
          <cell r="G28">
            <v>0</v>
          </cell>
          <cell r="H28">
            <v>0</v>
          </cell>
        </row>
        <row r="28">
          <cell r="K28">
            <v>0</v>
          </cell>
        </row>
        <row r="29">
          <cell r="D29">
            <v>0</v>
          </cell>
          <cell r="E29">
            <v>0</v>
          </cell>
          <cell r="F29">
            <v>132</v>
          </cell>
          <cell r="G29">
            <v>0</v>
          </cell>
          <cell r="H29">
            <v>0</v>
          </cell>
        </row>
        <row r="30">
          <cell r="D30">
            <v>0</v>
          </cell>
          <cell r="E30">
            <v>0</v>
          </cell>
          <cell r="F30">
            <v>-2354</v>
          </cell>
          <cell r="G30">
            <v>0</v>
          </cell>
          <cell r="H30">
            <v>0</v>
          </cell>
        </row>
        <row r="30">
          <cell r="K30">
            <v>0</v>
          </cell>
        </row>
        <row r="32">
          <cell r="J32">
            <v>0</v>
          </cell>
          <cell r="K32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-520</v>
          </cell>
          <cell r="H37">
            <v>0</v>
          </cell>
        </row>
        <row r="39">
          <cell r="I39">
            <v>-694.02461</v>
          </cell>
        </row>
      </sheetData>
      <sheetData sheetId="6">
        <row r="9">
          <cell r="D9">
            <v>6246</v>
          </cell>
          <cell r="E9">
            <v>6246</v>
          </cell>
        </row>
        <row r="10">
          <cell r="D10">
            <v>2059.7</v>
          </cell>
          <cell r="E10">
            <v>2439.7</v>
          </cell>
        </row>
        <row r="11">
          <cell r="D11">
            <v>1224.1</v>
          </cell>
          <cell r="E11">
            <v>104.1</v>
          </cell>
        </row>
        <row r="12">
          <cell r="D12">
            <v>892.1</v>
          </cell>
          <cell r="E12">
            <v>892.1</v>
          </cell>
        </row>
        <row r="13">
          <cell r="D13">
            <v>1643.5</v>
          </cell>
          <cell r="E13">
            <v>1643.5</v>
          </cell>
        </row>
        <row r="14">
          <cell r="D14">
            <v>896.126</v>
          </cell>
          <cell r="E14">
            <v>896.126</v>
          </cell>
        </row>
        <row r="15">
          <cell r="D15">
            <v>1270</v>
          </cell>
          <cell r="E15">
            <v>0</v>
          </cell>
        </row>
        <row r="16">
          <cell r="D16">
            <v>750</v>
          </cell>
          <cell r="E16">
            <v>0</v>
          </cell>
        </row>
        <row r="20">
          <cell r="D20">
            <v>2873</v>
          </cell>
          <cell r="E20">
            <v>1385</v>
          </cell>
        </row>
        <row r="21">
          <cell r="D21">
            <v>2569</v>
          </cell>
          <cell r="E21">
            <v>1536</v>
          </cell>
        </row>
        <row r="22">
          <cell r="D22">
            <v>1056</v>
          </cell>
          <cell r="E22">
            <v>1601</v>
          </cell>
        </row>
        <row r="29">
          <cell r="D29">
            <v>30934.942</v>
          </cell>
          <cell r="E29">
            <v>30334.942</v>
          </cell>
        </row>
        <row r="30">
          <cell r="D30">
            <v>0</v>
          </cell>
          <cell r="E30">
            <v>0</v>
          </cell>
        </row>
        <row r="35">
          <cell r="D35" t="str">
            <v>Operating Expenses</v>
          </cell>
        </row>
        <row r="36">
          <cell r="D36" t="str">
            <v>Forecast</v>
          </cell>
          <cell r="E36" t="str">
            <v>Plan</v>
          </cell>
        </row>
        <row r="37">
          <cell r="D37">
            <v>0</v>
          </cell>
          <cell r="E37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gmt Summary"/>
      <sheetName val="GrossMargin"/>
      <sheetName val="Expenses"/>
      <sheetName val="CapChrg-AllocExp"/>
      <sheetName val="Headcount"/>
    </sheetNames>
    <sheetDataSet>
      <sheetData sheetId="0">
        <row r="9">
          <cell r="C9">
            <v>30000</v>
          </cell>
          <cell r="D9">
            <v>13976</v>
          </cell>
        </row>
        <row r="9">
          <cell r="G9">
            <v>30331</v>
          </cell>
          <cell r="H9">
            <v>0</v>
          </cell>
          <cell r="I9">
            <v>0</v>
          </cell>
        </row>
        <row r="9">
          <cell r="L9">
            <v>0</v>
          </cell>
          <cell r="M9">
            <v>5468.67372638809</v>
          </cell>
          <cell r="N9">
            <v>3307.32627361191</v>
          </cell>
        </row>
        <row r="10">
          <cell r="C10">
            <v>12747.2</v>
          </cell>
          <cell r="D10">
            <v>4727.4</v>
          </cell>
        </row>
        <row r="10">
          <cell r="G10">
            <v>2359</v>
          </cell>
          <cell r="H10">
            <v>0</v>
          </cell>
          <cell r="I10">
            <v>0</v>
          </cell>
        </row>
        <row r="10">
          <cell r="L10">
            <v>618.8</v>
          </cell>
          <cell r="M10">
            <v>4495.6</v>
          </cell>
          <cell r="N10">
            <v>1222.9</v>
          </cell>
        </row>
        <row r="11">
          <cell r="C11">
            <v>750</v>
          </cell>
          <cell r="D11">
            <v>341.3</v>
          </cell>
        </row>
        <row r="11">
          <cell r="G11">
            <v>3674</v>
          </cell>
          <cell r="H11">
            <v>0</v>
          </cell>
          <cell r="I11">
            <v>0</v>
          </cell>
        </row>
        <row r="11">
          <cell r="L11">
            <v>0</v>
          </cell>
          <cell r="M11">
            <v>77.2</v>
          </cell>
          <cell r="N11">
            <v>195.5</v>
          </cell>
        </row>
        <row r="12">
          <cell r="C12">
            <v>3214.8</v>
          </cell>
          <cell r="D12">
            <v>1721.5</v>
          </cell>
        </row>
        <row r="12">
          <cell r="G12">
            <v>5666</v>
          </cell>
          <cell r="H12">
            <v>0</v>
          </cell>
          <cell r="I12">
            <v>0</v>
          </cell>
        </row>
        <row r="12">
          <cell r="L12">
            <v>0</v>
          </cell>
          <cell r="M12">
            <v>1927.2</v>
          </cell>
          <cell r="N12">
            <v>682.1</v>
          </cell>
        </row>
        <row r="13">
          <cell r="C13">
            <v>7712.3</v>
          </cell>
          <cell r="D13">
            <v>1217.2</v>
          </cell>
        </row>
        <row r="13">
          <cell r="G13">
            <v>0</v>
          </cell>
          <cell r="H13">
            <v>0</v>
          </cell>
          <cell r="I13">
            <v>0</v>
          </cell>
        </row>
        <row r="13">
          <cell r="L13">
            <v>0</v>
          </cell>
          <cell r="M13">
            <v>1101</v>
          </cell>
          <cell r="N13">
            <v>447.8</v>
          </cell>
        </row>
        <row r="14">
          <cell r="C14">
            <v>8946.9</v>
          </cell>
          <cell r="D14">
            <v>3377.8</v>
          </cell>
        </row>
        <row r="14">
          <cell r="G14">
            <v>32514.8</v>
          </cell>
          <cell r="H14">
            <v>0</v>
          </cell>
          <cell r="I14">
            <v>0</v>
          </cell>
        </row>
        <row r="14">
          <cell r="L14">
            <v>0</v>
          </cell>
          <cell r="M14">
            <v>1443.3</v>
          </cell>
          <cell r="N14">
            <v>1677</v>
          </cell>
        </row>
        <row r="16">
          <cell r="C16">
            <v>0</v>
          </cell>
          <cell r="D16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6"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</row>
        <row r="17">
          <cell r="G17">
            <v>0</v>
          </cell>
          <cell r="H17">
            <v>0</v>
          </cell>
          <cell r="I17">
            <v>0</v>
          </cell>
        </row>
        <row r="17">
          <cell r="L17">
            <v>0</v>
          </cell>
          <cell r="M17">
            <v>0</v>
          </cell>
          <cell r="N17">
            <v>0</v>
          </cell>
        </row>
        <row r="21">
          <cell r="C21">
            <v>0</v>
          </cell>
          <cell r="D21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1">
          <cell r="L21">
            <v>0</v>
          </cell>
          <cell r="M21">
            <v>7532.62627361191</v>
          </cell>
          <cell r="N21">
            <v>-7532.62627361191</v>
          </cell>
        </row>
        <row r="22">
          <cell r="C22">
            <v>-587.656</v>
          </cell>
          <cell r="D22">
            <v>0</v>
          </cell>
        </row>
        <row r="22">
          <cell r="G22">
            <v>-587.656</v>
          </cell>
          <cell r="H22">
            <v>0</v>
          </cell>
          <cell r="I22">
            <v>0</v>
          </cell>
        </row>
        <row r="22"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-653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3">
          <cell r="L23">
            <v>-618.8</v>
          </cell>
          <cell r="M23">
            <v>0</v>
          </cell>
          <cell r="N23">
            <v>0</v>
          </cell>
        </row>
        <row r="27">
          <cell r="C27">
            <v>0</v>
          </cell>
          <cell r="D27">
            <v>-890</v>
          </cell>
        </row>
        <row r="27">
          <cell r="G27">
            <v>0</v>
          </cell>
          <cell r="H27">
            <v>0</v>
          </cell>
          <cell r="I27">
            <v>0</v>
          </cell>
        </row>
        <row r="27">
          <cell r="L27">
            <v>0</v>
          </cell>
          <cell r="M27">
            <v>-890</v>
          </cell>
          <cell r="N27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reensheet"/>
      <sheetName val="Mgmt Summary"/>
      <sheetName val="Summary YTD"/>
      <sheetName val="Summary YTD-Qtr"/>
      <sheetName val="GrossMargin"/>
      <sheetName val="Expenses"/>
      <sheetName val="CapChrg-AllocExp"/>
      <sheetName val="Headcount"/>
    </sheetNames>
    <sheetDataSet>
      <sheetData sheetId="0"/>
      <sheetData sheetId="1">
        <row r="9">
          <cell r="C9">
            <v>20000</v>
          </cell>
          <cell r="D9">
            <v>14112</v>
          </cell>
        </row>
        <row r="9">
          <cell r="G9">
            <v>13868</v>
          </cell>
          <cell r="H9">
            <v>0</v>
          </cell>
          <cell r="I9">
            <v>0</v>
          </cell>
        </row>
        <row r="9">
          <cell r="L9">
            <v>0</v>
          </cell>
          <cell r="M9">
            <v>11058.4567420109</v>
          </cell>
          <cell r="N9">
            <v>6675.2866151775</v>
          </cell>
        </row>
        <row r="10">
          <cell r="C10">
            <v>12747.2</v>
          </cell>
          <cell r="D10">
            <v>4793.3</v>
          </cell>
        </row>
        <row r="10">
          <cell r="G10">
            <v>4009</v>
          </cell>
          <cell r="H10">
            <v>0</v>
          </cell>
          <cell r="I10">
            <v>0</v>
          </cell>
        </row>
        <row r="10">
          <cell r="L10">
            <v>641.7</v>
          </cell>
          <cell r="M10">
            <v>2726.3</v>
          </cell>
          <cell r="N10">
            <v>2004.5</v>
          </cell>
        </row>
        <row r="11">
          <cell r="C11">
            <v>750</v>
          </cell>
          <cell r="D11">
            <v>338.1</v>
          </cell>
        </row>
        <row r="11">
          <cell r="G11">
            <v>-6918</v>
          </cell>
          <cell r="H11">
            <v>0</v>
          </cell>
          <cell r="I11">
            <v>0</v>
          </cell>
        </row>
        <row r="11">
          <cell r="L11">
            <v>0</v>
          </cell>
          <cell r="M11">
            <v>84.8</v>
          </cell>
          <cell r="N11">
            <v>221.1</v>
          </cell>
        </row>
        <row r="12">
          <cell r="C12">
            <v>3214.8</v>
          </cell>
          <cell r="D12">
            <v>1661.1</v>
          </cell>
        </row>
        <row r="12">
          <cell r="G12">
            <v>3794</v>
          </cell>
          <cell r="H12">
            <v>0</v>
          </cell>
          <cell r="I12">
            <v>0</v>
          </cell>
        </row>
        <row r="12">
          <cell r="L12">
            <v>0</v>
          </cell>
          <cell r="M12">
            <v>688.2</v>
          </cell>
          <cell r="N12">
            <v>709.2</v>
          </cell>
        </row>
        <row r="13">
          <cell r="C13">
            <v>7712.3</v>
          </cell>
          <cell r="D13">
            <v>1334.2</v>
          </cell>
        </row>
        <row r="13">
          <cell r="G13">
            <v>1220</v>
          </cell>
          <cell r="H13">
            <v>0</v>
          </cell>
          <cell r="I13">
            <v>0</v>
          </cell>
        </row>
        <row r="13">
          <cell r="L13">
            <v>0</v>
          </cell>
          <cell r="M13">
            <v>1295.3</v>
          </cell>
          <cell r="N13">
            <v>452.8</v>
          </cell>
        </row>
        <row r="14">
          <cell r="C14">
            <v>8946.9</v>
          </cell>
          <cell r="D14">
            <v>3414.4</v>
          </cell>
        </row>
        <row r="14">
          <cell r="G14">
            <v>13599.9</v>
          </cell>
          <cell r="H14">
            <v>0</v>
          </cell>
          <cell r="I14">
            <v>0</v>
          </cell>
        </row>
        <row r="14">
          <cell r="L14">
            <v>0</v>
          </cell>
          <cell r="M14">
            <v>1513.5</v>
          </cell>
          <cell r="N14">
            <v>1685</v>
          </cell>
        </row>
        <row r="16">
          <cell r="C16">
            <v>0</v>
          </cell>
          <cell r="D16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6">
          <cell r="L16">
            <v>0</v>
          </cell>
          <cell r="M16">
            <v>0</v>
          </cell>
          <cell r="N16">
            <v>0</v>
          </cell>
        </row>
        <row r="17">
          <cell r="C17">
            <v>0</v>
          </cell>
          <cell r="D17">
            <v>0</v>
          </cell>
        </row>
        <row r="17">
          <cell r="G17">
            <v>0</v>
          </cell>
          <cell r="H17">
            <v>0</v>
          </cell>
          <cell r="I17">
            <v>0</v>
          </cell>
        </row>
        <row r="17">
          <cell r="L17">
            <v>0</v>
          </cell>
          <cell r="M17">
            <v>0</v>
          </cell>
          <cell r="N17">
            <v>0</v>
          </cell>
        </row>
        <row r="21">
          <cell r="C21">
            <v>0</v>
          </cell>
          <cell r="D21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1">
          <cell r="L21">
            <v>0</v>
          </cell>
          <cell r="M21">
            <v>11747.8866151775</v>
          </cell>
          <cell r="N21">
            <v>-11747.8866151775</v>
          </cell>
        </row>
        <row r="22">
          <cell r="C22">
            <v>-620.171</v>
          </cell>
          <cell r="D22">
            <v>0</v>
          </cell>
        </row>
        <row r="22">
          <cell r="G22">
            <v>-620.171</v>
          </cell>
          <cell r="H22">
            <v>0</v>
          </cell>
          <cell r="I22">
            <v>0</v>
          </cell>
        </row>
        <row r="22"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-717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3">
          <cell r="L23">
            <v>-641.7</v>
          </cell>
          <cell r="M23">
            <v>0</v>
          </cell>
          <cell r="N23">
            <v>0</v>
          </cell>
        </row>
        <row r="27">
          <cell r="C27">
            <v>0</v>
          </cell>
          <cell r="D27">
            <v>-2522</v>
          </cell>
        </row>
        <row r="27">
          <cell r="G27">
            <v>0</v>
          </cell>
          <cell r="H27">
            <v>0</v>
          </cell>
          <cell r="I27">
            <v>0</v>
          </cell>
        </row>
        <row r="27">
          <cell r="L27">
            <v>0</v>
          </cell>
          <cell r="M27">
            <v>-2522</v>
          </cell>
          <cell r="N2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6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3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4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5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2</v>
      </c>
      <c r="D5" s="10"/>
      <c r="E5" s="10"/>
      <c r="F5" s="9"/>
      <c r="G5" s="10" t="s">
        <v>3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4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5</v>
      </c>
      <c r="H6" s="14" t="s">
        <v>6</v>
      </c>
      <c r="I6" s="14" t="s">
        <v>7</v>
      </c>
      <c r="J6" s="14" t="s">
        <v>8</v>
      </c>
      <c r="K6" s="14" t="s">
        <v>9</v>
      </c>
      <c r="L6" s="14" t="s">
        <v>10</v>
      </c>
      <c r="M6" s="14" t="s">
        <v>11</v>
      </c>
      <c r="N6" s="14" t="s">
        <v>12</v>
      </c>
      <c r="O6" s="14"/>
      <c r="P6" s="9"/>
      <c r="Q6" s="12" t="s">
        <v>8</v>
      </c>
      <c r="R6" s="12" t="s">
        <v>9</v>
      </c>
      <c r="S6" s="14" t="s">
        <v>10</v>
      </c>
      <c r="T6" s="12" t="s">
        <v>11</v>
      </c>
      <c r="U6" s="12" t="s">
        <v>12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13</v>
      </c>
      <c r="B7" s="11"/>
      <c r="C7" s="15" t="s">
        <v>14</v>
      </c>
      <c r="D7" s="16" t="s">
        <v>15</v>
      </c>
      <c r="E7" s="15" t="s">
        <v>16</v>
      </c>
      <c r="F7" s="17"/>
      <c r="G7" s="14" t="s">
        <v>14</v>
      </c>
      <c r="H7" s="14" t="s">
        <v>17</v>
      </c>
      <c r="I7" s="14" t="s">
        <v>14</v>
      </c>
      <c r="J7" s="14" t="s">
        <v>14</v>
      </c>
      <c r="K7" s="15" t="s">
        <v>18</v>
      </c>
      <c r="L7" s="14" t="s">
        <v>19</v>
      </c>
      <c r="M7" s="14" t="s">
        <v>18</v>
      </c>
      <c r="N7" s="14" t="s">
        <v>18</v>
      </c>
      <c r="O7" s="14" t="s">
        <v>8</v>
      </c>
      <c r="P7" s="9"/>
      <c r="Q7" s="14" t="s">
        <v>14</v>
      </c>
      <c r="R7" s="14" t="s">
        <v>18</v>
      </c>
      <c r="S7" s="14" t="s">
        <v>19</v>
      </c>
      <c r="T7" s="14" t="s">
        <v>18</v>
      </c>
      <c r="U7" s="14" t="s">
        <v>18</v>
      </c>
      <c r="V7" s="14" t="s">
        <v>8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20</v>
      </c>
      <c r="B9" s="24"/>
      <c r="C9" s="25" t="n">
        <f aca="false">+'[2]Mgmt Summary'!C9+'[3]Mgmt Summary'!C9+'Mgmt Summary'!C9</f>
        <v>80000</v>
      </c>
      <c r="D9" s="26" t="n">
        <f aca="false">+'[2]Mgmt Summary'!D9+'[3]Mgmt Summary'!D9+'Mgmt Summary'!D9</f>
        <v>42180</v>
      </c>
      <c r="E9" s="27" t="n">
        <f aca="false">C9-D9</f>
        <v>37820</v>
      </c>
      <c r="F9" s="26"/>
      <c r="G9" s="25" t="n">
        <f aca="false">+'[2]Mgmt Summary'!G9+'[3]Mgmt Summary'!G9+'Mgmt Summary'!G9</f>
        <v>31916.383</v>
      </c>
      <c r="H9" s="26" t="n">
        <f aca="false">+'[2]Mgmt Summary'!H9+'[3]Mgmt Summary'!H9+'Mgmt Summary'!H9</f>
        <v>0</v>
      </c>
      <c r="I9" s="26" t="n">
        <f aca="false">+'[2]Mgmt Summary'!I9+'[3]Mgmt Summary'!I9+'Mgmt Summary'!I9</f>
        <v>0</v>
      </c>
      <c r="J9" s="28" t="n">
        <f aca="false">SUM(G9:I9)</f>
        <v>31916.383</v>
      </c>
      <c r="K9" s="29"/>
      <c r="L9" s="25" t="n">
        <f aca="false">+'[2]Mgmt Summary'!L9+'[3]Mgmt Summary'!L9+'Mgmt Summary'!L9</f>
        <v>0</v>
      </c>
      <c r="M9" s="26" t="n">
        <f aca="false">+'[2]Mgmt Summary'!M9+'[3]Mgmt Summary'!M9+'Mgmt Summary'!M9</f>
        <v>22773.130468399</v>
      </c>
      <c r="N9" s="26" t="n">
        <f aca="false">+'[2]Mgmt Summary'!N9+'[3]Mgmt Summary'!N9+'Mgmt Summary'!N9</f>
        <v>18428.6128887894</v>
      </c>
      <c r="O9" s="28" t="n">
        <f aca="false">J9-K9-M9-N9-L9</f>
        <v>-9285.36035718841</v>
      </c>
      <c r="P9" s="26"/>
      <c r="Q9" s="25" t="n">
        <f aca="false">+J9-C9</f>
        <v>-48083.617</v>
      </c>
      <c r="R9" s="26"/>
      <c r="S9" s="26" t="n">
        <f aca="false">'CapChrg-AllocExp'!F10</f>
        <v>0</v>
      </c>
      <c r="T9" s="26" t="n">
        <f aca="false">Expenses!F9</f>
        <v>0</v>
      </c>
      <c r="U9" s="26" t="n">
        <f aca="false">'CapChrg-AllocExp'!M10</f>
        <v>-600</v>
      </c>
      <c r="V9" s="27" t="n">
        <f aca="false">ROUND(SUM(Q9:U9),0)</f>
        <v>-48684</v>
      </c>
      <c r="W9" s="23"/>
      <c r="X9" s="30"/>
    </row>
    <row r="10" customFormat="false" ht="13.5" hidden="false" customHeight="true" outlineLevel="0" collapsed="false">
      <c r="A10" s="11" t="s">
        <v>21</v>
      </c>
      <c r="B10" s="24"/>
      <c r="C10" s="25" t="e">
        <f aca="false">+'[2]Mgmt Summary'!C10+'[3]Mgmt Summary'!C10+'Mgmt Summary'!C10</f>
        <v>#NAME?</v>
      </c>
      <c r="D10" s="26" t="e">
        <f aca="false">+'[2]Mgmt Summary'!D10+'[3]Mgmt Summary'!D10+'Mgmt Summary'!D10</f>
        <v>#NAME?</v>
      </c>
      <c r="E10" s="27" t="e">
        <f aca="false">C10-D10</f>
        <v>#NAME?</v>
      </c>
      <c r="F10" s="26"/>
      <c r="G10" s="25" t="n">
        <f aca="false">+'[2]Mgmt Summary'!G10+'[3]Mgmt Summary'!G10+'Mgmt Summary'!G10</f>
        <v>13495.70231</v>
      </c>
      <c r="H10" s="26" t="n">
        <f aca="false">+'[2]Mgmt Summary'!H10+'[3]Mgmt Summary'!H10+'Mgmt Summary'!H10</f>
        <v>0</v>
      </c>
      <c r="I10" s="26" t="n">
        <f aca="false">+'[2]Mgmt Summary'!I10+'[3]Mgmt Summary'!I10+'Mgmt Summary'!I10</f>
        <v>0</v>
      </c>
      <c r="J10" s="28" t="n">
        <f aca="false">SUM(G10:I10)</f>
        <v>13495.70231</v>
      </c>
      <c r="K10" s="29"/>
      <c r="L10" s="25" t="n">
        <f aca="false">+'[2]Mgmt Summary'!L10+'[3]Mgmt Summary'!L10+'Mgmt Summary'!L10</f>
        <v>1918.5</v>
      </c>
      <c r="M10" s="26" t="n">
        <f aca="false">+'[2]Mgmt Summary'!M10+'[3]Mgmt Summary'!M10+'Mgmt Summary'!M10</f>
        <v>9281.6</v>
      </c>
      <c r="N10" s="26" t="e">
        <f aca="false">+'[2]Mgmt Summary'!N10+'[3]Mgmt Summary'!N10+'Mgmt Summary'!N10</f>
        <v>#NAME?</v>
      </c>
      <c r="O10" s="28" t="e">
        <f aca="false">J10-K10-M10-N10-L10</f>
        <v>#NAME?</v>
      </c>
      <c r="P10" s="26"/>
      <c r="Q10" s="25" t="e">
        <f aca="false">+J10-C10</f>
        <v>#NAME?</v>
      </c>
      <c r="R10" s="26"/>
      <c r="S10" s="26" t="e">
        <f aca="false">'CapChrg-AllocExp'!F11</f>
        <v>#NAME?</v>
      </c>
      <c r="T10" s="26" t="e">
        <f aca="false">Expenses!F10</f>
        <v>#NAME?</v>
      </c>
      <c r="U10" s="26" t="e">
        <f aca="false">'CapChrg-AllocExp'!M11</f>
        <v>#NAME?</v>
      </c>
      <c r="V10" s="27" t="e">
        <f aca="false">ROUND(SUM(Q10:U10),0)</f>
        <v>#NAME?</v>
      </c>
      <c r="W10" s="23"/>
    </row>
    <row r="11" customFormat="false" ht="13.5" hidden="false" customHeight="true" outlineLevel="0" collapsed="false">
      <c r="A11" s="11" t="s">
        <v>22</v>
      </c>
      <c r="B11" s="24"/>
      <c r="C11" s="25" t="e">
        <f aca="false">+'[2]Mgmt Summary'!C11+'[3]Mgmt Summary'!C11+'Mgmt Summary'!C11</f>
        <v>#NAME?</v>
      </c>
      <c r="D11" s="26" t="e">
        <f aca="false">+'[2]Mgmt Summary'!D11+'[3]Mgmt Summary'!D11+'Mgmt Summary'!D11</f>
        <v>#NAME?</v>
      </c>
      <c r="E11" s="27" t="e">
        <f aca="false">C11-D11</f>
        <v>#NAME?</v>
      </c>
      <c r="F11" s="26"/>
      <c r="G11" s="25" t="n">
        <f aca="false">+'[2]Mgmt Summary'!G11+'[3]Mgmt Summary'!G11+'Mgmt Summary'!G11</f>
        <v>3524</v>
      </c>
      <c r="H11" s="26" t="n">
        <f aca="false">+'[2]Mgmt Summary'!H11+'[3]Mgmt Summary'!H11+'Mgmt Summary'!H11</f>
        <v>0</v>
      </c>
      <c r="I11" s="26" t="n">
        <f aca="false">+'[2]Mgmt Summary'!I11+'[3]Mgmt Summary'!I11+'Mgmt Summary'!I11</f>
        <v>0</v>
      </c>
      <c r="J11" s="28" t="n">
        <f aca="false">SUM(G11:I11)</f>
        <v>3524</v>
      </c>
      <c r="K11" s="29"/>
      <c r="L11" s="25" t="e">
        <f aca="false">+'[2]Mgmt Summary'!L11+'[3]Mgmt Summary'!L11+'Mgmt Summary'!L11</f>
        <v>#NAME?</v>
      </c>
      <c r="M11" s="26" t="e">
        <f aca="false">+'[2]Mgmt Summary'!M11+'[3]Mgmt Summary'!M11+'Mgmt Summary'!M11</f>
        <v>#NAME?</v>
      </c>
      <c r="N11" s="26" t="e">
        <f aca="false">+'[2]Mgmt Summary'!N11+'[3]Mgmt Summary'!N11+'Mgmt Summary'!N11</f>
        <v>#NAME?</v>
      </c>
      <c r="O11" s="28" t="e">
        <f aca="false">J11-K11-M11-N11-L11</f>
        <v>#NAME?</v>
      </c>
      <c r="P11" s="26"/>
      <c r="Q11" s="25" t="e">
        <f aca="false">+J11-C11</f>
        <v>#NAME?</v>
      </c>
      <c r="R11" s="26"/>
      <c r="S11" s="26" t="e">
        <f aca="false">'CapChrg-AllocExp'!F12</f>
        <v>#NAME?</v>
      </c>
      <c r="T11" s="26" t="e">
        <f aca="false">Expenses!F11</f>
        <v>#NAME?</v>
      </c>
      <c r="U11" s="26" t="e">
        <f aca="false">'CapChrg-AllocExp'!M12</f>
        <v>#NAME?</v>
      </c>
      <c r="V11" s="27" t="e">
        <f aca="false">ROUND(SUM(Q11:U11),0)</f>
        <v>#NAME?</v>
      </c>
      <c r="W11" s="23"/>
    </row>
    <row r="12" customFormat="false" ht="13.5" hidden="false" customHeight="true" outlineLevel="0" collapsed="false">
      <c r="A12" s="11" t="s">
        <v>23</v>
      </c>
      <c r="B12" s="24"/>
      <c r="C12" s="25" t="e">
        <f aca="false">+'[2]Mgmt Summary'!C12+'[3]Mgmt Summary'!C12+'Mgmt Summary'!C12</f>
        <v>#NAME?</v>
      </c>
      <c r="D12" s="26" t="e">
        <f aca="false">+'[2]Mgmt Summary'!D12+'[3]Mgmt Summary'!D12+'Mgmt Summary'!D12</f>
        <v>#NAME?</v>
      </c>
      <c r="E12" s="27" t="e">
        <f aca="false">C12-D12</f>
        <v>#NAME?</v>
      </c>
      <c r="F12" s="26"/>
      <c r="G12" s="25" t="n">
        <f aca="false">+'[2]Mgmt Summary'!G12+'[3]Mgmt Summary'!G12+'Mgmt Summary'!G12</f>
        <v>12677</v>
      </c>
      <c r="H12" s="26" t="n">
        <f aca="false">+'[2]Mgmt Summary'!H12+'[3]Mgmt Summary'!H12+'Mgmt Summary'!H12</f>
        <v>0</v>
      </c>
      <c r="I12" s="26" t="n">
        <f aca="false">+'[2]Mgmt Summary'!I12+'[3]Mgmt Summary'!I12+'Mgmt Summary'!I12</f>
        <v>0</v>
      </c>
      <c r="J12" s="28" t="n">
        <f aca="false">SUM(G12:I12)</f>
        <v>12677</v>
      </c>
      <c r="K12" s="29"/>
      <c r="L12" s="25" t="e">
        <f aca="false">+'[2]Mgmt Summary'!L12+'[3]Mgmt Summary'!L12+'Mgmt Summary'!L12</f>
        <v>#NAME?</v>
      </c>
      <c r="M12" s="26" t="e">
        <f aca="false">+'[2]Mgmt Summary'!M12+'[3]Mgmt Summary'!M12+'Mgmt Summary'!M12</f>
        <v>#NAME?</v>
      </c>
      <c r="N12" s="26" t="e">
        <f aca="false">+'[2]Mgmt Summary'!N12+'[3]Mgmt Summary'!N12+'Mgmt Summary'!N12</f>
        <v>#NAME?</v>
      </c>
      <c r="O12" s="28" t="e">
        <f aca="false">J12-K12-M12-N12-L12</f>
        <v>#NAME?</v>
      </c>
      <c r="P12" s="26"/>
      <c r="Q12" s="25" t="e">
        <f aca="false">+J12-C12</f>
        <v>#NAME?</v>
      </c>
      <c r="R12" s="26"/>
      <c r="S12" s="26" t="e">
        <f aca="false">'CapChrg-AllocExp'!F13</f>
        <v>#NAME?</v>
      </c>
      <c r="T12" s="26" t="e">
        <f aca="false">Expenses!F12</f>
        <v>#NAME?</v>
      </c>
      <c r="U12" s="26" t="e">
        <f aca="false">'CapChrg-AllocExp'!M13</f>
        <v>#NAME?</v>
      </c>
      <c r="V12" s="27" t="e">
        <f aca="false">ROUND(SUM(Q12:U12),0)</f>
        <v>#NAME?</v>
      </c>
      <c r="W12" s="23"/>
    </row>
    <row r="13" customFormat="false" ht="13.5" hidden="false" customHeight="true" outlineLevel="0" collapsed="false">
      <c r="A13" s="11" t="s">
        <v>24</v>
      </c>
      <c r="B13" s="24"/>
      <c r="C13" s="25" t="e">
        <f aca="false">+'[2]Mgmt Summary'!C13+'[3]Mgmt Summary'!C13+'Mgmt Summary'!C13</f>
        <v>#NAME?</v>
      </c>
      <c r="D13" s="26" t="e">
        <f aca="false">+'[2]Mgmt Summary'!D13+'[3]Mgmt Summary'!D13+'Mgmt Summary'!D13</f>
        <v>#NAME?</v>
      </c>
      <c r="E13" s="27" t="e">
        <f aca="false">C13-D13</f>
        <v>#NAME?</v>
      </c>
      <c r="F13" s="26"/>
      <c r="G13" s="25" t="n">
        <f aca="false">+'[2]Mgmt Summary'!G13+'[3]Mgmt Summary'!G13+'Mgmt Summary'!G13</f>
        <v>1220</v>
      </c>
      <c r="H13" s="26" t="n">
        <f aca="false">+'[2]Mgmt Summary'!H13+'[3]Mgmt Summary'!H13+'Mgmt Summary'!H13</f>
        <v>0</v>
      </c>
      <c r="I13" s="26" t="n">
        <f aca="false">+'[2]Mgmt Summary'!I13+'[3]Mgmt Summary'!I13+'Mgmt Summary'!I13</f>
        <v>0</v>
      </c>
      <c r="J13" s="28" t="n">
        <f aca="false">SUM(G13:I13)</f>
        <v>1220</v>
      </c>
      <c r="K13" s="29"/>
      <c r="L13" s="25" t="n">
        <f aca="false">+'[2]Mgmt Summary'!L13+'[3]Mgmt Summary'!L13+'Mgmt Summary'!L13</f>
        <v>0</v>
      </c>
      <c r="M13" s="26" t="e">
        <f aca="false">+'[2]Mgmt Summary'!M13+'[3]Mgmt Summary'!M13+'Mgmt Summary'!M13</f>
        <v>#NAME?</v>
      </c>
      <c r="N13" s="26" t="e">
        <f aca="false">+'[2]Mgmt Summary'!N13+'[3]Mgmt Summary'!N13+'Mgmt Summary'!N13</f>
        <v>#NAME?</v>
      </c>
      <c r="O13" s="28" t="e">
        <f aca="false">J13-K13-M13-N13-L13</f>
        <v>#NAME?</v>
      </c>
      <c r="P13" s="26"/>
      <c r="Q13" s="25" t="e">
        <f aca="false">+J13-C13</f>
        <v>#NAME?</v>
      </c>
      <c r="R13" s="26"/>
      <c r="S13" s="26" t="e">
        <f aca="false">'CapChrg-AllocExp'!F14</f>
        <v>#NAME?</v>
      </c>
      <c r="T13" s="26" t="e">
        <f aca="false">Expenses!F13</f>
        <v>#NAME?</v>
      </c>
      <c r="U13" s="26" t="e">
        <f aca="false">'CapChrg-AllocExp'!M14</f>
        <v>#NAME?</v>
      </c>
      <c r="V13" s="27" t="e">
        <f aca="false">ROUND(SUM(Q13:U13),0)</f>
        <v>#NAME?</v>
      </c>
      <c r="W13" s="23"/>
    </row>
    <row r="14" customFormat="false" ht="13.5" hidden="false" customHeight="true" outlineLevel="0" collapsed="false">
      <c r="A14" s="31" t="s">
        <v>25</v>
      </c>
      <c r="B14" s="32"/>
      <c r="C14" s="25" t="n">
        <f aca="false">+'[2]Mgmt Summary'!C14+'[3]Mgmt Summary'!C14+'Mgmt Summary'!C14</f>
        <v>29377.013</v>
      </c>
      <c r="D14" s="26" t="e">
        <f aca="false">+'[2]Mgmt Summary'!D14+'[3]Mgmt Summary'!D14+'Mgmt Summary'!D14</f>
        <v>#NAME?</v>
      </c>
      <c r="E14" s="27" t="e">
        <f aca="false">C14-D14</f>
        <v>#NAME?</v>
      </c>
      <c r="F14" s="26"/>
      <c r="G14" s="25" t="n">
        <f aca="false">+'[2]Mgmt Summary'!G14+'[3]Mgmt Summary'!G14+'Mgmt Summary'!G14</f>
        <v>46240.193</v>
      </c>
      <c r="H14" s="26" t="n">
        <f aca="false">+'[2]Mgmt Summary'!H14+'[3]Mgmt Summary'!H14+'Mgmt Summary'!H14</f>
        <v>0</v>
      </c>
      <c r="I14" s="26" t="n">
        <f aca="false">+'[2]Mgmt Summary'!I14+'[3]Mgmt Summary'!I14+'Mgmt Summary'!I14</f>
        <v>0</v>
      </c>
      <c r="J14" s="28" t="n">
        <f aca="false">SUM(G14:I14)</f>
        <v>46240.193</v>
      </c>
      <c r="K14" s="29"/>
      <c r="L14" s="25" t="e">
        <f aca="false">+'[2]Mgmt Summary'!L14+'[3]Mgmt Summary'!L14+'Mgmt Summary'!L14</f>
        <v>#NAME?</v>
      </c>
      <c r="M14" s="26" t="n">
        <f aca="false">+'[2]Mgmt Summary'!M14+'[3]Mgmt Summary'!M14+'Mgmt Summary'!M14</f>
        <v>3852.926</v>
      </c>
      <c r="N14" s="26" t="n">
        <f aca="false">+'[2]Mgmt Summary'!N14+'[3]Mgmt Summary'!N14+'Mgmt Summary'!N14</f>
        <v>4273.015</v>
      </c>
      <c r="O14" s="28" t="e">
        <f aca="false">J14-K14-M14-N14-L14</f>
        <v>#NAME?</v>
      </c>
      <c r="P14" s="26"/>
      <c r="Q14" s="25" t="n">
        <f aca="false">+J14-C14</f>
        <v>16863.18</v>
      </c>
      <c r="R14" s="26"/>
      <c r="S14" s="26" t="e">
        <f aca="false">+'CapChrg-AllocExp'!F15</f>
        <v>#NAME?</v>
      </c>
      <c r="T14" s="26" t="n">
        <f aca="false">Expenses!F14</f>
        <v>0</v>
      </c>
      <c r="U14" s="26" t="n">
        <f aca="false">+'CapChrg-AllocExp'!M15</f>
        <v>0</v>
      </c>
      <c r="V14" s="27" t="e">
        <f aca="false">ROUND(SUM(Q14:U14),0)</f>
        <v>#NAME?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11" t="s">
        <v>26</v>
      </c>
      <c r="B15" s="24"/>
      <c r="C15" s="25" t="n">
        <f aca="false">+'[2]Mgmt Summary'!C16+'[3]Mgmt Summary'!C16+'Mgmt Summary'!C16</f>
        <v>10100</v>
      </c>
      <c r="D15" s="26" t="n">
        <f aca="false">+'[2]Mgmt Summary'!D16+'[3]Mgmt Summary'!D16+'Mgmt Summary'!D16</f>
        <v>0</v>
      </c>
      <c r="E15" s="27" t="n">
        <f aca="false">C15-D15</f>
        <v>10100</v>
      </c>
      <c r="F15" s="26"/>
      <c r="G15" s="25" t="n">
        <f aca="false">+'[2]Mgmt Summary'!G16+'[3]Mgmt Summary'!G16+'Mgmt Summary'!G16</f>
        <v>0</v>
      </c>
      <c r="H15" s="26" t="n">
        <f aca="false">+'[2]Mgmt Summary'!H16+'[3]Mgmt Summary'!H16+'Mgmt Summary'!H16</f>
        <v>0</v>
      </c>
      <c r="I15" s="26" t="n">
        <f aca="false">+'[2]Mgmt Summary'!I16+'[3]Mgmt Summary'!I16+'Mgmt Summary'!I16</f>
        <v>0</v>
      </c>
      <c r="J15" s="28" t="n">
        <f aca="false">SUM(G15:I15)</f>
        <v>0</v>
      </c>
      <c r="K15" s="29"/>
      <c r="L15" s="25" t="n">
        <f aca="false">+'[2]Mgmt Summary'!L16+'[3]Mgmt Summary'!L16+'Mgmt Summary'!L16</f>
        <v>0</v>
      </c>
      <c r="M15" s="26" t="n">
        <f aca="false">+'[2]Mgmt Summary'!M16+'[3]Mgmt Summary'!M16+'Mgmt Summary'!M16</f>
        <v>0</v>
      </c>
      <c r="N15" s="26" t="n">
        <f aca="false">+'[2]Mgmt Summary'!N16+'[3]Mgmt Summary'!N16+'Mgmt Summary'!N16</f>
        <v>0</v>
      </c>
      <c r="O15" s="28" t="n">
        <f aca="false">J15-K15-M15-N15-L15</f>
        <v>0</v>
      </c>
      <c r="P15" s="26"/>
      <c r="Q15" s="25" t="n">
        <f aca="false">+J15-C15</f>
        <v>-10100</v>
      </c>
      <c r="R15" s="26"/>
      <c r="S15" s="26" t="n">
        <v>0</v>
      </c>
      <c r="T15" s="26" t="n">
        <v>0</v>
      </c>
      <c r="U15" s="26" t="n">
        <v>0</v>
      </c>
      <c r="V15" s="27" t="n">
        <f aca="false">ROUND(SUM(Q15:U15),0)</f>
        <v>-10100</v>
      </c>
      <c r="W15" s="23"/>
    </row>
    <row r="16" customFormat="false" ht="13.5" hidden="false" customHeight="true" outlineLevel="0" collapsed="false">
      <c r="A16" s="11" t="s">
        <v>27</v>
      </c>
      <c r="B16" s="24"/>
      <c r="C16" s="25" t="n">
        <f aca="false">+'[2]Mgmt Summary'!C17+'[3]Mgmt Summary'!C17+'Mgmt Summary'!C17</f>
        <v>0</v>
      </c>
      <c r="D16" s="26" t="n">
        <f aca="false">+'[2]Mgmt Summary'!D17+'[3]Mgmt Summary'!D17+'Mgmt Summary'!D17</f>
        <v>0</v>
      </c>
      <c r="E16" s="27" t="n">
        <f aca="false">C16-D16</f>
        <v>0</v>
      </c>
      <c r="F16" s="26"/>
      <c r="G16" s="25" t="n">
        <f aca="false">+'[2]Mgmt Summary'!G17+'[3]Mgmt Summary'!G17+'Mgmt Summary'!G17</f>
        <v>0</v>
      </c>
      <c r="H16" s="26" t="n">
        <f aca="false">+'[2]Mgmt Summary'!H17+'[3]Mgmt Summary'!H17+'Mgmt Summary'!H17</f>
        <v>0</v>
      </c>
      <c r="I16" s="26" t="n">
        <f aca="false">+'[2]Mgmt Summary'!I17+'[3]Mgmt Summary'!I17+'Mgmt Summary'!I17</f>
        <v>0</v>
      </c>
      <c r="J16" s="28" t="n">
        <f aca="false">SUM(G16:I16)</f>
        <v>0</v>
      </c>
      <c r="K16" s="29"/>
      <c r="L16" s="25" t="n">
        <f aca="false">+'[2]Mgmt Summary'!L17+'[3]Mgmt Summary'!L17+'Mgmt Summary'!L17</f>
        <v>0</v>
      </c>
      <c r="M16" s="26" t="n">
        <f aca="false">+'[2]Mgmt Summary'!M17+'[3]Mgmt Summary'!M17+'Mgmt Summary'!M17</f>
        <v>750</v>
      </c>
      <c r="N16" s="26" t="n">
        <f aca="false">+'[2]Mgmt Summary'!N17+'[3]Mgmt Summary'!N17+'Mgmt Summary'!N17</f>
        <v>0</v>
      </c>
      <c r="O16" s="28" t="n">
        <f aca="false">J16-K16-M16-N16-L16</f>
        <v>-750</v>
      </c>
      <c r="P16" s="26"/>
      <c r="Q16" s="25" t="n">
        <f aca="false">+J16-C16</f>
        <v>0</v>
      </c>
      <c r="R16" s="26"/>
      <c r="S16" s="26" t="n">
        <f aca="false">'CapChrg-AllocExp'!F24</f>
        <v>0</v>
      </c>
      <c r="T16" s="26" t="n">
        <f aca="false">Expenses!F16</f>
        <v>-750</v>
      </c>
      <c r="U16" s="26" t="n">
        <f aca="false">'CapChrg-AllocExp'!M24</f>
        <v>0</v>
      </c>
      <c r="V16" s="27" t="n">
        <f aca="false">ROUND(SUM(Q16:U16),0)</f>
        <v>-750</v>
      </c>
      <c r="W16" s="23"/>
    </row>
    <row r="17" customFormat="false" ht="3" hidden="false" customHeight="true" outlineLevel="0" collapsed="false">
      <c r="A17" s="11"/>
      <c r="B17" s="24"/>
      <c r="C17" s="25"/>
      <c r="D17" s="26"/>
      <c r="E17" s="27"/>
      <c r="F17" s="26"/>
      <c r="G17" s="25"/>
      <c r="H17" s="26"/>
      <c r="I17" s="26"/>
      <c r="J17" s="28"/>
      <c r="K17" s="29"/>
      <c r="L17" s="36"/>
      <c r="M17" s="26"/>
      <c r="N17" s="26"/>
      <c r="O17" s="28"/>
      <c r="P17" s="26"/>
      <c r="Q17" s="25"/>
      <c r="R17" s="26"/>
      <c r="S17" s="26"/>
      <c r="T17" s="26"/>
      <c r="U17" s="26"/>
      <c r="V17" s="27"/>
      <c r="W17" s="23"/>
    </row>
    <row r="18" customFormat="false" ht="12" hidden="false" customHeight="true" outlineLevel="0" collapsed="false">
      <c r="A18" s="37" t="s">
        <v>28</v>
      </c>
      <c r="B18" s="24"/>
      <c r="C18" s="38" t="e">
        <f aca="false">SUM(C9:C17)</f>
        <v>#NAME?</v>
      </c>
      <c r="D18" s="39" t="e">
        <f aca="false">SUM(D9:D17)</f>
        <v>#NAME?</v>
      </c>
      <c r="E18" s="40" t="e">
        <f aca="false">+C18-D18</f>
        <v>#NAME?</v>
      </c>
      <c r="F18" s="26"/>
      <c r="G18" s="38" t="n">
        <f aca="false">SUM(G9:G17)</f>
        <v>109073.27831</v>
      </c>
      <c r="H18" s="39" t="n">
        <f aca="false">SUM(H9:H16)</f>
        <v>0</v>
      </c>
      <c r="I18" s="40" t="n">
        <f aca="false">SUM(I15:I17)</f>
        <v>0</v>
      </c>
      <c r="J18" s="41" t="n">
        <f aca="false">SUM(J9:J17)</f>
        <v>109073.27831</v>
      </c>
      <c r="K18" s="39" t="n">
        <f aca="false">SUM(K15:K16)</f>
        <v>0</v>
      </c>
      <c r="L18" s="38" t="e">
        <f aca="false">SUM(L9:L17)</f>
        <v>#NAME?</v>
      </c>
      <c r="M18" s="39" t="e">
        <f aca="false">SUM(M9:M17)</f>
        <v>#NAME?</v>
      </c>
      <c r="N18" s="39" t="e">
        <f aca="false">SUM(N9:N17)</f>
        <v>#NAME?</v>
      </c>
      <c r="O18" s="41" t="e">
        <f aca="false">SUM(O9:O17)</f>
        <v>#NAME?</v>
      </c>
      <c r="P18" s="39" t="n">
        <f aca="false">SUM(P15:P16)</f>
        <v>0</v>
      </c>
      <c r="Q18" s="38" t="e">
        <f aca="false">SUM(Q9:Q17)</f>
        <v>#NAME?</v>
      </c>
      <c r="R18" s="39" t="n">
        <f aca="false">SUM(R15:R17)</f>
        <v>0</v>
      </c>
      <c r="S18" s="39" t="e">
        <f aca="false">SUM(S9:S17)</f>
        <v>#NAME?</v>
      </c>
      <c r="T18" s="39" t="e">
        <f aca="false">SUM(T9:T17)</f>
        <v>#NAME?</v>
      </c>
      <c r="U18" s="39" t="e">
        <f aca="false">SUM(U9:U17)</f>
        <v>#NAME?</v>
      </c>
      <c r="V18" s="40" t="e">
        <f aca="false">SUM(V9:V17)</f>
        <v>#NAME?</v>
      </c>
      <c r="W18" s="23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3" hidden="false" customHeight="true" outlineLevel="0" collapsed="false">
      <c r="A19" s="11"/>
      <c r="B19" s="24"/>
      <c r="C19" s="25"/>
      <c r="D19" s="26"/>
      <c r="E19" s="27"/>
      <c r="F19" s="26"/>
      <c r="G19" s="25"/>
      <c r="H19" s="26"/>
      <c r="I19" s="26"/>
      <c r="J19" s="28"/>
      <c r="K19" s="29"/>
      <c r="L19" s="36"/>
      <c r="M19" s="26"/>
      <c r="N19" s="26"/>
      <c r="O19" s="28"/>
      <c r="P19" s="26"/>
      <c r="Q19" s="25"/>
      <c r="R19" s="26"/>
      <c r="S19" s="26"/>
      <c r="T19" s="26"/>
      <c r="U19" s="26"/>
      <c r="V19" s="27"/>
      <c r="W19" s="23"/>
    </row>
    <row r="20" customFormat="false" ht="13.5" hidden="false" customHeight="true" outlineLevel="0" collapsed="false">
      <c r="A20" s="11" t="s">
        <v>29</v>
      </c>
      <c r="B20" s="24"/>
      <c r="C20" s="25" t="n">
        <f aca="false">+'[2]Mgmt Summary'!C21+'[3]Mgmt Summary'!C21+'Mgmt Summary'!C30</f>
        <v>0</v>
      </c>
      <c r="D20" s="26" t="n">
        <f aca="false">+'[2]Mgmt Summary'!D21+'[3]Mgmt Summary'!D21+'Mgmt Summary'!D30</f>
        <v>30334.942</v>
      </c>
      <c r="E20" s="27" t="n">
        <f aca="false">C20-D20</f>
        <v>-30334.942</v>
      </c>
      <c r="F20" s="26"/>
      <c r="G20" s="25" t="n">
        <f aca="false">+'[2]Mgmt Summary'!G21+'[3]Mgmt Summary'!G21+'Mgmt Summary'!G30</f>
        <v>0</v>
      </c>
      <c r="H20" s="26" t="n">
        <f aca="false">+'[2]Mgmt Summary'!H21+'[3]Mgmt Summary'!H21+'Mgmt Summary'!H30</f>
        <v>0</v>
      </c>
      <c r="I20" s="26" t="n">
        <f aca="false">+'[2]Mgmt Summary'!I21+'[3]Mgmt Summary'!I21+'Mgmt Summary'!I30</f>
        <v>0</v>
      </c>
      <c r="J20" s="28" t="n">
        <f aca="false">SUM(G20:I20)</f>
        <v>0</v>
      </c>
      <c r="K20" s="29"/>
      <c r="L20" s="25" t="n">
        <f aca="false">+'[2]Mgmt Summary'!L21+'[3]Mgmt Summary'!L21+'Mgmt Summary'!L30</f>
        <v>0</v>
      </c>
      <c r="M20" s="26" t="e">
        <f aca="false">+'[2]Mgmt Summary'!M21+'[3]Mgmt Summary'!M21+'Mgmt Summary'!M30</f>
        <v>#NAME?</v>
      </c>
      <c r="N20" s="26" t="n">
        <f aca="false">+'[2]Mgmt Summary'!N21+'[3]Mgmt Summary'!N21+'Mgmt Summary'!N30</f>
        <v>-19280.5128887894</v>
      </c>
      <c r="O20" s="28" t="e">
        <f aca="false">J20-K20-M20-N20-L20</f>
        <v>#NAME?</v>
      </c>
      <c r="P20" s="26"/>
      <c r="Q20" s="25" t="n">
        <f aca="false">+J20-C20</f>
        <v>0</v>
      </c>
      <c r="R20" s="26"/>
      <c r="S20" s="26" t="n">
        <v>0</v>
      </c>
      <c r="T20" s="26" t="e">
        <f aca="false">Expenses!F29</f>
        <v>#NAME?</v>
      </c>
      <c r="U20" s="26" t="n">
        <v>0</v>
      </c>
      <c r="V20" s="27" t="e">
        <f aca="false">ROUND(SUM(Q20:U20),0)</f>
        <v>#NAME?</v>
      </c>
      <c r="W20" s="23"/>
    </row>
    <row r="21" customFormat="false" ht="13.5" hidden="false" customHeight="true" outlineLevel="0" collapsed="false">
      <c r="A21" s="11" t="s">
        <v>30</v>
      </c>
      <c r="B21" s="24"/>
      <c r="C21" s="25" t="n">
        <f aca="false">+'[2]Mgmt Summary'!C22+'[3]Mgmt Summary'!C22+'Mgmt Summary'!C32</f>
        <v>-1727.827</v>
      </c>
      <c r="D21" s="26" t="n">
        <f aca="false">+'[2]Mgmt Summary'!D22+'[3]Mgmt Summary'!D22+'Mgmt Summary'!D32</f>
        <v>0</v>
      </c>
      <c r="E21" s="27" t="n">
        <f aca="false">C21-D21</f>
        <v>-1727.827</v>
      </c>
      <c r="F21" s="29"/>
      <c r="G21" s="25" t="n">
        <f aca="false">+'[2]Mgmt Summary'!G22+'[3]Mgmt Summary'!G22+'Mgmt Summary'!G32</f>
        <v>-1727.827</v>
      </c>
      <c r="H21" s="26" t="n">
        <f aca="false">+'[2]Mgmt Summary'!H22+'[3]Mgmt Summary'!H22+'Mgmt Summary'!H32</f>
        <v>0</v>
      </c>
      <c r="I21" s="26" t="n">
        <f aca="false">+'[2]Mgmt Summary'!I22+'[3]Mgmt Summary'!I22+'Mgmt Summary'!I32</f>
        <v>0</v>
      </c>
      <c r="J21" s="28" t="n">
        <f aca="false">SUM(G21:I21)</f>
        <v>-1727.827</v>
      </c>
      <c r="K21" s="29"/>
      <c r="L21" s="25" t="n">
        <f aca="false">+'[2]Mgmt Summary'!L22+'[3]Mgmt Summary'!L22+'Mgmt Summary'!L32</f>
        <v>0</v>
      </c>
      <c r="M21" s="26" t="n">
        <f aca="false">+'[2]Mgmt Summary'!M22+'[3]Mgmt Summary'!M22+'Mgmt Summary'!M32</f>
        <v>0</v>
      </c>
      <c r="N21" s="26" t="n">
        <f aca="false">+'[2]Mgmt Summary'!N22+'[3]Mgmt Summary'!N22+'Mgmt Summary'!N32</f>
        <v>0</v>
      </c>
      <c r="O21" s="28" t="n">
        <f aca="false">J21-K21-M21-N21-L21</f>
        <v>-1727.827</v>
      </c>
      <c r="P21" s="26"/>
      <c r="Q21" s="25" t="n">
        <f aca="false">+J21-C21</f>
        <v>0</v>
      </c>
      <c r="R21" s="26"/>
      <c r="S21" s="26" t="n">
        <v>0</v>
      </c>
      <c r="T21" s="26" t="n">
        <f aca="false">Expenses!F30</f>
        <v>0</v>
      </c>
      <c r="U21" s="26" t="n">
        <v>0</v>
      </c>
      <c r="V21" s="27" t="n">
        <f aca="false">ROUND(SUM(Q21:U21),0)</f>
        <v>0</v>
      </c>
      <c r="W21" s="23"/>
    </row>
    <row r="22" customFormat="false" ht="13.5" hidden="false" customHeight="true" outlineLevel="0" collapsed="false">
      <c r="A22" s="11" t="s">
        <v>31</v>
      </c>
      <c r="B22" s="24"/>
      <c r="C22" s="25" t="n">
        <f aca="false">+'[2]Mgmt Summary'!C23+'[3]Mgmt Summary'!C23+'Mgmt Summary'!C33</f>
        <v>0</v>
      </c>
      <c r="D22" s="26" t="e">
        <f aca="false">+'[2]Mgmt Summary'!D23+'[3]Mgmt Summary'!D23+'Mgmt Summary'!D33</f>
        <v>#NAME?</v>
      </c>
      <c r="E22" s="27" t="e">
        <f aca="false">C22-D22</f>
        <v>#NAME?</v>
      </c>
      <c r="F22" s="26"/>
      <c r="G22" s="25" t="n">
        <f aca="false">+'[2]Mgmt Summary'!G23+'[3]Mgmt Summary'!G23+'Mgmt Summary'!G33</f>
        <v>0</v>
      </c>
      <c r="H22" s="26" t="n">
        <f aca="false">+'[2]Mgmt Summary'!H23+'[3]Mgmt Summary'!H23+'Mgmt Summary'!H33</f>
        <v>0</v>
      </c>
      <c r="I22" s="26" t="n">
        <f aca="false">+'[2]Mgmt Summary'!I23+'[3]Mgmt Summary'!I23+'Mgmt Summary'!I33</f>
        <v>0</v>
      </c>
      <c r="J22" s="28" t="n">
        <f aca="false">SUM(G22:I22)</f>
        <v>0</v>
      </c>
      <c r="K22" s="29"/>
      <c r="L22" s="25" t="e">
        <f aca="false">+'[2]Mgmt Summary'!L23+'[3]Mgmt Summary'!L23+'Mgmt Summary'!L33</f>
        <v>#NAME?</v>
      </c>
      <c r="M22" s="26" t="n">
        <f aca="false">+'[2]Mgmt Summary'!M23+'[3]Mgmt Summary'!M23+'Mgmt Summary'!M33</f>
        <v>0</v>
      </c>
      <c r="N22" s="26" t="n">
        <f aca="false">+'[2]Mgmt Summary'!N23+'[3]Mgmt Summary'!N23+'Mgmt Summary'!N33</f>
        <v>0</v>
      </c>
      <c r="O22" s="28" t="e">
        <f aca="false">J22-K22-M22-N22-L22</f>
        <v>#NAME?</v>
      </c>
      <c r="P22" s="26"/>
      <c r="Q22" s="25" t="n">
        <f aca="false">+J22-C22</f>
        <v>0</v>
      </c>
      <c r="R22" s="26"/>
      <c r="S22" s="26" t="e">
        <f aca="false">'CapChrg-AllocExp'!F28</f>
        <v>#NAME?</v>
      </c>
      <c r="T22" s="26" t="n">
        <v>0</v>
      </c>
      <c r="U22" s="26" t="n">
        <v>0</v>
      </c>
      <c r="V22" s="27" t="e">
        <f aca="false">ROUND(SUM(Q22:U22),0)</f>
        <v>#NAME?</v>
      </c>
      <c r="W22" s="23"/>
    </row>
    <row r="23" customFormat="false" ht="3" hidden="false" customHeight="true" outlineLevel="0" collapsed="false">
      <c r="A23" s="11"/>
      <c r="B23" s="24"/>
      <c r="C23" s="25"/>
      <c r="D23" s="26"/>
      <c r="E23" s="27"/>
      <c r="F23" s="26"/>
      <c r="G23" s="25"/>
      <c r="H23" s="26"/>
      <c r="I23" s="26"/>
      <c r="J23" s="28"/>
      <c r="K23" s="29"/>
      <c r="L23" s="36"/>
      <c r="M23" s="26"/>
      <c r="N23" s="26"/>
      <c r="O23" s="28"/>
      <c r="P23" s="26"/>
      <c r="Q23" s="25"/>
      <c r="R23" s="26"/>
      <c r="S23" s="26"/>
      <c r="T23" s="26"/>
      <c r="U23" s="26"/>
      <c r="V23" s="27" t="n">
        <f aca="false">ROUND(SUM(Q23:U23),0)</f>
        <v>0</v>
      </c>
      <c r="W23" s="23"/>
    </row>
    <row r="24" customFormat="false" ht="12" hidden="false" customHeight="true" outlineLevel="0" collapsed="false">
      <c r="A24" s="37" t="s">
        <v>32</v>
      </c>
      <c r="B24" s="24"/>
      <c r="C24" s="38" t="e">
        <f aca="false">SUM(C18:C23)</f>
        <v>#NAME?</v>
      </c>
      <c r="D24" s="39" t="e">
        <f aca="false">SUM(D18:D23)</f>
        <v>#NAME?</v>
      </c>
      <c r="E24" s="40" t="e">
        <f aca="false">SUM(E18:E23)</f>
        <v>#NAME?</v>
      </c>
      <c r="F24" s="26"/>
      <c r="G24" s="38" t="n">
        <f aca="false">SUM(G18:G23)</f>
        <v>107345.45131</v>
      </c>
      <c r="H24" s="39" t="n">
        <f aca="false">SUM(H18:H23)</f>
        <v>0</v>
      </c>
      <c r="I24" s="39" t="n">
        <f aca="false">SUM(I18:I23)</f>
        <v>0</v>
      </c>
      <c r="J24" s="41" t="n">
        <f aca="false">SUM(J18:J23)</f>
        <v>107345.45131</v>
      </c>
      <c r="K24" s="39" t="n">
        <f aca="false">SUM(K18:K23)</f>
        <v>0</v>
      </c>
      <c r="L24" s="38" t="e">
        <f aca="false">SUM(L18:L23)</f>
        <v>#NAME?</v>
      </c>
      <c r="M24" s="39" t="e">
        <f aca="false">SUM(M18:M23)</f>
        <v>#NAME?</v>
      </c>
      <c r="N24" s="39" t="e">
        <f aca="false">SUM(N18:N23)</f>
        <v>#NAME?</v>
      </c>
      <c r="O24" s="41" t="e">
        <f aca="false">J24-K24-M24-N24-L24</f>
        <v>#NAME?</v>
      </c>
      <c r="P24" s="26"/>
      <c r="Q24" s="38" t="e">
        <f aca="false">SUM(Q18:Q23)</f>
        <v>#NAME?</v>
      </c>
      <c r="R24" s="39" t="n">
        <f aca="false">SUM(R18:R23)</f>
        <v>0</v>
      </c>
      <c r="S24" s="39" t="e">
        <f aca="false">SUM(S18:S23)</f>
        <v>#NAME?</v>
      </c>
      <c r="T24" s="39" t="e">
        <f aca="false">SUM(T18:T23)</f>
        <v>#NAME?</v>
      </c>
      <c r="U24" s="39" t="e">
        <f aca="false">SUM(U18:U23)</f>
        <v>#NAME?</v>
      </c>
      <c r="V24" s="40" t="e">
        <f aca="false">SUM(V18:V23)</f>
        <v>#NAME?</v>
      </c>
      <c r="W24" s="23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3" hidden="false" customHeight="true" outlineLevel="0" collapsed="false">
      <c r="A25" s="11"/>
      <c r="B25" s="24"/>
      <c r="C25" s="25"/>
      <c r="D25" s="26"/>
      <c r="E25" s="27"/>
      <c r="F25" s="26"/>
      <c r="G25" s="25" t="s">
        <v>33</v>
      </c>
      <c r="H25" s="26"/>
      <c r="I25" s="26"/>
      <c r="J25" s="28"/>
      <c r="K25" s="29"/>
      <c r="L25" s="36"/>
      <c r="M25" s="26" t="s">
        <v>34</v>
      </c>
      <c r="N25" s="26"/>
      <c r="O25" s="28"/>
      <c r="P25" s="26"/>
      <c r="Q25" s="25"/>
      <c r="R25" s="26"/>
      <c r="S25" s="26"/>
      <c r="T25" s="26"/>
      <c r="U25" s="26"/>
      <c r="V25" s="27"/>
      <c r="W25" s="23"/>
    </row>
    <row r="26" customFormat="false" ht="12" hidden="false" customHeight="true" outlineLevel="0" collapsed="false">
      <c r="A26" s="11" t="s">
        <v>35</v>
      </c>
      <c r="B26" s="24"/>
      <c r="C26" s="25" t="n">
        <f aca="false">+'[2]Mgmt Summary'!C27+'[3]Mgmt Summary'!C27+'Mgmt Summary'!C37</f>
        <v>0</v>
      </c>
      <c r="D26" s="26" t="e">
        <f aca="false">+'[2]Mgmt Summary'!D27+'[3]Mgmt Summary'!D27+'Mgmt Summary'!D37</f>
        <v>#NAME?</v>
      </c>
      <c r="E26" s="27" t="e">
        <f aca="false">C26-D26</f>
        <v>#NAME?</v>
      </c>
      <c r="F26" s="26"/>
      <c r="G26" s="25" t="n">
        <f aca="false">+'[2]Mgmt Summary'!G27+'[3]Mgmt Summary'!G27+'Mgmt Summary'!G37</f>
        <v>0</v>
      </c>
      <c r="H26" s="26" t="n">
        <f aca="false">+'[2]Mgmt Summary'!H27+'[3]Mgmt Summary'!H27+'Mgmt Summary'!H37</f>
        <v>0</v>
      </c>
      <c r="I26" s="26" t="n">
        <f aca="false">+'[2]Mgmt Summary'!I27+'[3]Mgmt Summary'!I27+'Mgmt Summary'!I37</f>
        <v>0</v>
      </c>
      <c r="J26" s="28" t="n">
        <f aca="false">SUM(G26:I26)</f>
        <v>0</v>
      </c>
      <c r="K26" s="29"/>
      <c r="L26" s="36" t="n">
        <f aca="false">+'[2]Mgmt Summary'!L27+'[3]Mgmt Summary'!L27+'Mgmt Summary'!L37</f>
        <v>0</v>
      </c>
      <c r="M26" s="26" t="e">
        <f aca="false">+'[2]Mgmt Summary'!M27+'[3]Mgmt Summary'!M27+'Mgmt Summary'!M37</f>
        <v>#NAME?</v>
      </c>
      <c r="N26" s="26" t="n">
        <f aca="false">+'[2]Mgmt Summary'!N27+'[3]Mgmt Summary'!N27+'Mgmt Summary'!N37</f>
        <v>0</v>
      </c>
      <c r="O26" s="28" t="e">
        <f aca="false">J26-K26-M26-N26-L26</f>
        <v>#NAME?</v>
      </c>
      <c r="P26" s="26"/>
      <c r="Q26" s="25" t="n">
        <f aca="false">+J26-C26</f>
        <v>0</v>
      </c>
      <c r="R26" s="26"/>
      <c r="S26" s="26" t="n">
        <v>0</v>
      </c>
      <c r="T26" s="26" t="e">
        <f aca="false">D26-M26</f>
        <v>#NAME?</v>
      </c>
      <c r="U26" s="26" t="n">
        <v>0</v>
      </c>
      <c r="V26" s="27" t="e">
        <f aca="false">ROUND(SUM(Q26:U26),0)</f>
        <v>#NAME?</v>
      </c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36</v>
      </c>
      <c r="B28" s="24"/>
      <c r="C28" s="42" t="e">
        <f aca="false">SUM(C24:C26)</f>
        <v>#NAME?</v>
      </c>
      <c r="D28" s="43" t="e">
        <f aca="false">SUM(D24:D26)</f>
        <v>#NAME?</v>
      </c>
      <c r="E28" s="44" t="e">
        <f aca="false">SUM(E24:E26)</f>
        <v>#NAME?</v>
      </c>
      <c r="F28" s="26"/>
      <c r="G28" s="42" t="n">
        <f aca="false">SUM(G24:G26)</f>
        <v>107345.45131</v>
      </c>
      <c r="H28" s="43" t="n">
        <f aca="false">SUM(H24:H26)</f>
        <v>0</v>
      </c>
      <c r="I28" s="43" t="n">
        <f aca="false">SUM(I24:I26)</f>
        <v>0</v>
      </c>
      <c r="J28" s="45" t="n">
        <f aca="false">SUM(J24:J26)</f>
        <v>107345.45131</v>
      </c>
      <c r="K28" s="43" t="n">
        <f aca="false">SUM(K24:K26)</f>
        <v>0</v>
      </c>
      <c r="L28" s="42" t="e">
        <f aca="false">SUM(L24:L26)</f>
        <v>#NAME?</v>
      </c>
      <c r="M28" s="43" t="e">
        <f aca="false">SUM(M24:M26)</f>
        <v>#NAME?</v>
      </c>
      <c r="N28" s="43" t="e">
        <f aca="false">SUM(N24:N26)</f>
        <v>#NAME?</v>
      </c>
      <c r="O28" s="45" t="e">
        <f aca="false">J28-K28-M28-N28-L28</f>
        <v>#NAME?</v>
      </c>
      <c r="P28" s="26"/>
      <c r="Q28" s="42" t="e">
        <f aca="false">SUM(Q24:Q26)</f>
        <v>#NAME?</v>
      </c>
      <c r="R28" s="43" t="n">
        <f aca="false">SUM(R24:R26)</f>
        <v>0</v>
      </c>
      <c r="S28" s="43" t="e">
        <f aca="false">SUM(S24:S26)</f>
        <v>#NAME?</v>
      </c>
      <c r="T28" s="43" t="e">
        <f aca="false">SUM(T24:T26)</f>
        <v>#NAME?</v>
      </c>
      <c r="U28" s="43" t="e">
        <f aca="false">SUM(U24:U26)</f>
        <v>#NAME?</v>
      </c>
      <c r="V28" s="44" t="e">
        <f aca="false">SUM(V24:V26)</f>
        <v>#NAME?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46"/>
      <c r="B29" s="47"/>
      <c r="C29" s="48"/>
      <c r="D29" s="49"/>
      <c r="E29" s="50"/>
      <c r="F29" s="51"/>
      <c r="G29" s="52"/>
      <c r="H29" s="53"/>
      <c r="I29" s="53"/>
      <c r="J29" s="46"/>
      <c r="K29" s="53"/>
      <c r="L29" s="52"/>
      <c r="M29" s="53"/>
      <c r="N29" s="53"/>
      <c r="O29" s="46"/>
      <c r="P29" s="54"/>
      <c r="Q29" s="52"/>
      <c r="R29" s="53"/>
      <c r="S29" s="53"/>
      <c r="T29" s="53"/>
      <c r="U29" s="53"/>
      <c r="V29" s="55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  <c r="IU29" s="54"/>
      <c r="IV29" s="54"/>
      <c r="IW29" s="54"/>
    </row>
    <row r="30" customFormat="false" ht="13.5" hidden="true" customHeight="false" outlineLevel="0" collapsed="false">
      <c r="A30" s="56"/>
      <c r="C30" s="57"/>
      <c r="D30" s="51"/>
      <c r="E30" s="56" t="s">
        <v>37</v>
      </c>
      <c r="F30" s="51"/>
      <c r="G30" s="58" t="n">
        <f aca="false">+'GM-WeeklyChnge'!C44</f>
        <v>0</v>
      </c>
    </row>
    <row r="31" customFormat="false" ht="6" hidden="false" customHeight="true" outlineLevel="0" collapsed="false">
      <c r="C31" s="51"/>
      <c r="D31" s="51"/>
      <c r="E31" s="51"/>
      <c r="F31" s="51"/>
    </row>
    <row r="32" customFormat="false" ht="12.75" hidden="false" customHeight="false" outlineLevel="0" collapsed="false">
      <c r="A32" s="59" t="s">
        <v>38</v>
      </c>
      <c r="C32" s="51"/>
      <c r="D32" s="51"/>
      <c r="E32" s="51"/>
      <c r="F32" s="51"/>
      <c r="M32" s="30"/>
    </row>
    <row r="33" customFormat="false" ht="12.75" hidden="false" customHeight="false" outlineLevel="0" collapsed="false">
      <c r="C33" s="51"/>
      <c r="D33" s="51"/>
      <c r="E33" s="51"/>
      <c r="F33" s="51"/>
      <c r="G33" s="30"/>
    </row>
    <row r="34" customFormat="false" ht="12.75" hidden="false" customHeight="false" outlineLevel="0" collapsed="false">
      <c r="C34" s="51"/>
      <c r="D34" s="51"/>
      <c r="E34" s="51"/>
      <c r="F34" s="51"/>
      <c r="V34" s="30"/>
    </row>
    <row r="35" customFormat="false" ht="12.75" hidden="false" customHeight="false" outlineLevel="0" collapsed="false">
      <c r="C35" s="51"/>
      <c r="D35" s="51"/>
      <c r="E35" s="51"/>
      <c r="F35" s="51"/>
    </row>
    <row r="36" customFormat="false" ht="12.75" hidden="false" customHeight="false" outlineLevel="0" collapsed="false">
      <c r="C36" s="51"/>
      <c r="D36" s="51"/>
      <c r="E36" s="51"/>
      <c r="F36" s="51"/>
    </row>
    <row r="37" customFormat="false" ht="12.75" hidden="false" customHeight="false" outlineLevel="0" collapsed="false">
      <c r="C37" s="51"/>
      <c r="D37" s="51"/>
      <c r="E37" s="51"/>
      <c r="F37" s="51"/>
    </row>
    <row r="38" customFormat="false" ht="12.75" hidden="false" customHeight="false" outlineLevel="0" collapsed="false">
      <c r="C38" s="51"/>
      <c r="D38" s="51"/>
      <c r="E38" s="51"/>
      <c r="F38" s="51"/>
    </row>
    <row r="39" customFormat="false" ht="12.75" hidden="false" customHeight="false" outlineLevel="0" collapsed="false">
      <c r="C39" s="51"/>
      <c r="D39" s="51"/>
      <c r="E39" s="51"/>
      <c r="F39" s="51"/>
    </row>
    <row r="40" customFormat="false" ht="12.75" hidden="false" customHeight="false" outlineLevel="0" collapsed="false">
      <c r="C40" s="51"/>
      <c r="D40" s="51"/>
      <c r="E40" s="51"/>
    </row>
    <row r="41" customFormat="false" ht="12.75" hidden="false" customHeight="false" outlineLevel="0" collapsed="false">
      <c r="C41" s="51"/>
      <c r="D41" s="51"/>
      <c r="E41" s="51"/>
    </row>
    <row r="42" customFormat="false" ht="12.75" hidden="false" customHeight="false" outlineLevel="0" collapsed="false">
      <c r="C42" s="51"/>
      <c r="D42" s="51"/>
      <c r="E42" s="51"/>
    </row>
    <row r="43" customFormat="false" ht="12.75" hidden="false" customHeight="false" outlineLevel="0" collapsed="false">
      <c r="C43" s="51"/>
      <c r="D43" s="51"/>
      <c r="E43" s="51"/>
    </row>
    <row r="44" customFormat="false" ht="12.75" hidden="false" customHeight="false" outlineLevel="0" collapsed="false">
      <c r="C44" s="51"/>
      <c r="D44" s="51"/>
      <c r="E44" s="51"/>
    </row>
    <row r="45" customFormat="false" ht="12.75" hidden="false" customHeight="false" outlineLevel="0" collapsed="false">
      <c r="C45" s="51"/>
      <c r="D45" s="51"/>
      <c r="E45" s="51"/>
    </row>
    <row r="46" customFormat="false" ht="12.75" hidden="true" customHeight="false" outlineLevel="0" collapsed="false">
      <c r="C46" s="51"/>
      <c r="D46" s="51"/>
      <c r="E46" s="51"/>
      <c r="F46" s="51"/>
    </row>
    <row r="47" customFormat="false" ht="12.75" hidden="true" customHeight="false" outlineLevel="0" collapsed="false">
      <c r="A47" s="51"/>
    </row>
    <row r="48" customFormat="false" ht="12.75" hidden="true" customHeight="false" outlineLevel="0" collapsed="false">
      <c r="A48" s="51"/>
    </row>
    <row r="49" customFormat="false" ht="12.75" hidden="true" customHeight="false" outlineLevel="0" collapsed="false">
      <c r="A49" s="51"/>
    </row>
    <row r="50" customFormat="false" ht="12.75" hidden="true" customHeight="false" outlineLevel="0" collapsed="false">
      <c r="A50" s="51"/>
    </row>
    <row r="51" customFormat="false" ht="12.75" hidden="true" customHeight="false" outlineLevel="0" collapsed="false">
      <c r="A51" s="51"/>
    </row>
    <row r="52" customFormat="false" ht="12.75" hidden="true" customHeight="false" outlineLevel="0" collapsed="false">
      <c r="A52" s="51"/>
    </row>
    <row r="53" customFormat="false" ht="12.75" hidden="true" customHeight="false" outlineLevel="0" collapsed="false">
      <c r="C53" s="51"/>
      <c r="D53" s="51"/>
      <c r="E53" s="51"/>
      <c r="F53" s="51"/>
    </row>
    <row r="54" customFormat="false" ht="12.75" hidden="true" customHeight="false" outlineLevel="0" collapsed="false">
      <c r="C54" s="51"/>
      <c r="D54" s="51"/>
      <c r="E54" s="51"/>
      <c r="F54" s="51"/>
    </row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7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K46" activeCellId="0" sqref="K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41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7" min="7" style="0" width="10.71"/>
    <col collapsed="false" customWidth="true" hidden="false" outlineLevel="0" max="8" min="8" style="0" width="9.7"/>
    <col collapsed="false" customWidth="true" hidden="false" outlineLevel="0" max="9" min="9" style="0" width="9.28"/>
  </cols>
  <sheetData>
    <row r="1" customFormat="false" ht="12.75" hidden="true" customHeight="true" outlineLevel="0" collapsed="false"/>
    <row r="2" customFormat="false" ht="15.75" hidden="false" customHeight="false" outlineLevel="0" collapsed="false">
      <c r="A2" s="189" t="s">
        <v>0</v>
      </c>
      <c r="B2" s="189"/>
      <c r="C2" s="189"/>
      <c r="D2" s="189"/>
      <c r="E2" s="189"/>
      <c r="F2" s="189"/>
      <c r="G2" s="189"/>
      <c r="H2" s="189"/>
      <c r="I2" s="189"/>
    </row>
    <row r="3" customFormat="false" ht="15.75" hidden="false" customHeight="false" outlineLevel="0" collapsed="false">
      <c r="A3" s="191" t="s">
        <v>127</v>
      </c>
      <c r="B3" s="191"/>
      <c r="C3" s="191"/>
      <c r="D3" s="191"/>
      <c r="E3" s="191"/>
      <c r="F3" s="191"/>
      <c r="G3" s="191"/>
      <c r="H3" s="191"/>
      <c r="I3" s="191"/>
    </row>
    <row r="4" customFormat="false" ht="15" hidden="false" customHeight="false" outlineLevel="0" collapsed="false">
      <c r="A4" s="191" t="str">
        <f aca="false">+GrossMargin!B4</f>
        <v>Results based on activity through December 7, 2000</v>
      </c>
      <c r="B4" s="191"/>
      <c r="C4" s="191"/>
      <c r="D4" s="191"/>
      <c r="E4" s="191"/>
      <c r="F4" s="191"/>
      <c r="G4" s="191"/>
      <c r="H4" s="191"/>
      <c r="I4" s="191"/>
    </row>
    <row r="5" customFormat="false" ht="3" hidden="false" customHeight="true" outlineLevel="0" collapsed="false"/>
    <row r="6" customFormat="false" ht="12" hidden="false" customHeight="false" outlineLevel="0" collapsed="false">
      <c r="A6" s="193"/>
      <c r="B6" s="194"/>
      <c r="C6" s="195" t="s">
        <v>14</v>
      </c>
      <c r="D6" s="195"/>
      <c r="E6" s="195"/>
      <c r="F6" s="194"/>
      <c r="G6" s="195" t="s">
        <v>105</v>
      </c>
      <c r="H6" s="195"/>
      <c r="I6" s="195"/>
    </row>
    <row r="7" customFormat="false" ht="12" hidden="false" customHeight="false" outlineLevel="0" collapsed="false">
      <c r="A7" s="199" t="s">
        <v>13</v>
      </c>
      <c r="B7" s="194"/>
      <c r="C7" s="200" t="s">
        <v>7</v>
      </c>
      <c r="D7" s="201" t="s">
        <v>2</v>
      </c>
      <c r="E7" s="202" t="s">
        <v>44</v>
      </c>
      <c r="F7" s="194"/>
      <c r="G7" s="200" t="s">
        <v>7</v>
      </c>
      <c r="H7" s="201" t="s">
        <v>2</v>
      </c>
      <c r="I7" s="202" t="s">
        <v>44</v>
      </c>
    </row>
    <row r="8" customFormat="false" ht="3" hidden="false" customHeight="true" outlineLevel="0" collapsed="false">
      <c r="A8" s="204"/>
      <c r="C8" s="205"/>
      <c r="D8" s="206"/>
      <c r="E8" s="207"/>
      <c r="F8" s="208"/>
      <c r="G8" s="205"/>
      <c r="H8" s="206"/>
      <c r="I8" s="207"/>
    </row>
    <row r="9" customFormat="false" ht="13.5" hidden="false" customHeight="true" outlineLevel="0" collapsed="false">
      <c r="A9" s="209" t="s">
        <v>128</v>
      </c>
      <c r="B9" s="210"/>
      <c r="C9" s="211" t="n">
        <v>0</v>
      </c>
      <c r="D9" s="212" t="n">
        <v>0</v>
      </c>
      <c r="E9" s="213" t="n">
        <f aca="false">D9-C9</f>
        <v>0</v>
      </c>
      <c r="F9" s="212"/>
      <c r="G9" s="211" t="n">
        <v>-127</v>
      </c>
      <c r="H9" s="212" t="n">
        <v>-127</v>
      </c>
      <c r="I9" s="213" t="n">
        <f aca="false">H9-G9</f>
        <v>0</v>
      </c>
    </row>
    <row r="10" customFormat="false" ht="3" hidden="false" customHeight="true" outlineLevel="0" collapsed="false">
      <c r="A10" s="209"/>
      <c r="B10" s="210"/>
      <c r="C10" s="211"/>
      <c r="D10" s="212"/>
      <c r="E10" s="213"/>
      <c r="F10" s="212"/>
      <c r="G10" s="211"/>
      <c r="H10" s="212"/>
      <c r="I10" s="213"/>
    </row>
    <row r="11" customFormat="false" ht="13.5" hidden="false" customHeight="true" outlineLevel="0" collapsed="false">
      <c r="A11" s="270" t="s">
        <v>129</v>
      </c>
      <c r="B11" s="210"/>
      <c r="C11" s="271" t="n">
        <f aca="false">+C9</f>
        <v>0</v>
      </c>
      <c r="D11" s="272" t="n">
        <f aca="false">+D9</f>
        <v>0</v>
      </c>
      <c r="E11" s="223" t="n">
        <f aca="false">+E9</f>
        <v>0</v>
      </c>
      <c r="F11" s="212"/>
      <c r="G11" s="221" t="n">
        <f aca="false">+G9</f>
        <v>-127</v>
      </c>
      <c r="H11" s="222" t="n">
        <f aca="false">+H9</f>
        <v>-127</v>
      </c>
      <c r="I11" s="223" t="n">
        <f aca="false">+I9</f>
        <v>0</v>
      </c>
    </row>
    <row r="12" customFormat="false" ht="3" hidden="false" customHeight="true" outlineLevel="0" collapsed="false">
      <c r="A12" s="209"/>
      <c r="B12" s="210"/>
      <c r="C12" s="211"/>
      <c r="D12" s="212"/>
      <c r="E12" s="213"/>
      <c r="F12" s="212"/>
      <c r="G12" s="211"/>
      <c r="H12" s="212"/>
      <c r="I12" s="213"/>
    </row>
    <row r="13" customFormat="false" ht="13.5" hidden="false" customHeight="true" outlineLevel="0" collapsed="false">
      <c r="A13" s="209" t="s">
        <v>130</v>
      </c>
      <c r="B13" s="210"/>
      <c r="C13" s="211" t="n">
        <v>0</v>
      </c>
      <c r="D13" s="212" t="n">
        <v>0</v>
      </c>
      <c r="E13" s="213" t="n">
        <f aca="false">D13-C13</f>
        <v>0</v>
      </c>
      <c r="F13" s="212"/>
      <c r="G13" s="211" t="e">
        <f aca="false">+'CapChrg-AllocExp'!D11*0+H13</f>
        <v>#NAME?</v>
      </c>
      <c r="H13" s="212" t="e">
        <f aca="false">+'CapChrg-AllocExp'!E11</f>
        <v>#NAME?</v>
      </c>
      <c r="I13" s="213" t="e">
        <f aca="false">H13-G13</f>
        <v>#NAME?</v>
      </c>
    </row>
    <row r="14" customFormat="false" ht="3" hidden="false" customHeight="true" outlineLevel="0" collapsed="false">
      <c r="A14" s="209"/>
      <c r="B14" s="210"/>
      <c r="C14" s="211"/>
      <c r="D14" s="212"/>
      <c r="E14" s="213"/>
      <c r="F14" s="212"/>
      <c r="G14" s="211"/>
      <c r="H14" s="212"/>
      <c r="I14" s="213"/>
    </row>
    <row r="15" customFormat="false" ht="13.5" hidden="false" customHeight="true" outlineLevel="0" collapsed="false">
      <c r="A15" s="270" t="s">
        <v>131</v>
      </c>
      <c r="B15" s="210"/>
      <c r="C15" s="271" t="n">
        <f aca="false">+C13</f>
        <v>0</v>
      </c>
      <c r="D15" s="272" t="n">
        <f aca="false">+D13</f>
        <v>0</v>
      </c>
      <c r="E15" s="223" t="n">
        <f aca="false">+E13</f>
        <v>0</v>
      </c>
      <c r="F15" s="212"/>
      <c r="G15" s="221" t="e">
        <f aca="false">+G13</f>
        <v>#NAME?</v>
      </c>
      <c r="H15" s="222" t="e">
        <f aca="false">+H13</f>
        <v>#NAME?</v>
      </c>
      <c r="I15" s="223" t="e">
        <f aca="false">+I13</f>
        <v>#NAME?</v>
      </c>
    </row>
    <row r="16" customFormat="false" ht="3" hidden="false" customHeight="true" outlineLevel="0" collapsed="false">
      <c r="A16" s="209"/>
      <c r="B16" s="210"/>
      <c r="C16" s="211"/>
      <c r="D16" s="212"/>
      <c r="E16" s="213"/>
      <c r="F16" s="212"/>
      <c r="G16" s="211"/>
      <c r="H16" s="212"/>
      <c r="I16" s="213"/>
    </row>
    <row r="17" customFormat="false" ht="13.5" hidden="false" customHeight="true" outlineLevel="0" collapsed="false">
      <c r="A17" s="218" t="s">
        <v>132</v>
      </c>
      <c r="B17" s="194"/>
      <c r="C17" s="211" t="n">
        <v>0</v>
      </c>
      <c r="D17" s="212" t="n">
        <v>0</v>
      </c>
      <c r="E17" s="213" t="n">
        <f aca="false">D17-C17</f>
        <v>0</v>
      </c>
      <c r="F17" s="212"/>
      <c r="G17" s="211" t="n">
        <f aca="false">-97+82</f>
        <v>-15</v>
      </c>
      <c r="H17" s="212" t="n">
        <f aca="false">+'CapChrg-AllocExp'!E18</f>
        <v>-15</v>
      </c>
      <c r="I17" s="213" t="n">
        <f aca="false">H17-G17</f>
        <v>0</v>
      </c>
    </row>
    <row r="18" customFormat="false" ht="3" hidden="false" customHeight="true" outlineLevel="0" collapsed="false">
      <c r="A18" s="209"/>
      <c r="B18" s="210"/>
      <c r="C18" s="211"/>
      <c r="D18" s="212"/>
      <c r="E18" s="213"/>
      <c r="F18" s="212"/>
      <c r="G18" s="211"/>
      <c r="H18" s="212"/>
      <c r="I18" s="213"/>
    </row>
    <row r="19" customFormat="false" ht="13.5" hidden="false" customHeight="true" outlineLevel="0" collapsed="false">
      <c r="A19" s="270" t="s">
        <v>133</v>
      </c>
      <c r="B19" s="210"/>
      <c r="C19" s="271" t="n">
        <f aca="false">+C17</f>
        <v>0</v>
      </c>
      <c r="D19" s="272" t="n">
        <f aca="false">+D17</f>
        <v>0</v>
      </c>
      <c r="E19" s="223" t="n">
        <f aca="false">+E17</f>
        <v>0</v>
      </c>
      <c r="F19" s="212"/>
      <c r="G19" s="221" t="n">
        <f aca="false">+G17</f>
        <v>-15</v>
      </c>
      <c r="H19" s="222" t="n">
        <f aca="false">+H17</f>
        <v>-15</v>
      </c>
      <c r="I19" s="223" t="n">
        <f aca="false">+I17</f>
        <v>0</v>
      </c>
    </row>
    <row r="20" customFormat="false" ht="3" hidden="false" customHeight="true" outlineLevel="0" collapsed="false">
      <c r="A20" s="209"/>
      <c r="B20" s="210"/>
      <c r="C20" s="211"/>
      <c r="D20" s="212"/>
      <c r="E20" s="213"/>
      <c r="F20" s="212"/>
      <c r="G20" s="211"/>
      <c r="H20" s="212"/>
      <c r="I20" s="213"/>
    </row>
    <row r="21" customFormat="false" ht="13.5" hidden="false" customHeight="true" outlineLevel="0" collapsed="false">
      <c r="A21" s="218" t="s">
        <v>134</v>
      </c>
      <c r="B21" s="194"/>
      <c r="C21" s="211" t="n">
        <v>0</v>
      </c>
      <c r="D21" s="212" t="n">
        <v>0</v>
      </c>
      <c r="E21" s="213" t="n">
        <f aca="false">D21-C21</f>
        <v>0</v>
      </c>
      <c r="F21" s="212"/>
      <c r="G21" s="211" t="n">
        <f aca="false">+'CapChrg-AllocExp'!D19</f>
        <v>652</v>
      </c>
      <c r="H21" s="212" t="n">
        <f aca="false">+'CapChrg-AllocExp'!E19</f>
        <v>652</v>
      </c>
      <c r="I21" s="213" t="n">
        <f aca="false">H21-G21</f>
        <v>0</v>
      </c>
    </row>
    <row r="22" customFormat="false" ht="3" hidden="false" customHeight="true" outlineLevel="0" collapsed="false">
      <c r="A22" s="209"/>
      <c r="B22" s="210"/>
      <c r="C22" s="211"/>
      <c r="D22" s="212"/>
      <c r="E22" s="213"/>
      <c r="F22" s="212"/>
      <c r="G22" s="211"/>
      <c r="H22" s="212"/>
      <c r="I22" s="213"/>
    </row>
    <row r="23" customFormat="false" ht="13.5" hidden="false" customHeight="true" outlineLevel="0" collapsed="false">
      <c r="A23" s="270" t="s">
        <v>135</v>
      </c>
      <c r="B23" s="210"/>
      <c r="C23" s="271" t="n">
        <f aca="false">+C21</f>
        <v>0</v>
      </c>
      <c r="D23" s="272" t="n">
        <f aca="false">+D21</f>
        <v>0</v>
      </c>
      <c r="E23" s="223" t="n">
        <f aca="false">+E21</f>
        <v>0</v>
      </c>
      <c r="F23" s="212"/>
      <c r="G23" s="221" t="n">
        <f aca="false">SUM(G21)</f>
        <v>652</v>
      </c>
      <c r="H23" s="222" t="n">
        <f aca="false">SUM(H21)</f>
        <v>652</v>
      </c>
      <c r="I23" s="223" t="n">
        <f aca="false">SUM(I21)</f>
        <v>0</v>
      </c>
    </row>
    <row r="24" customFormat="false" ht="3" hidden="false" customHeight="true" outlineLevel="0" collapsed="false">
      <c r="A24" s="209"/>
      <c r="B24" s="210"/>
      <c r="C24" s="211"/>
      <c r="D24" s="212"/>
      <c r="E24" s="213"/>
      <c r="F24" s="212"/>
      <c r="G24" s="211"/>
      <c r="H24" s="212"/>
      <c r="I24" s="213"/>
    </row>
    <row r="25" customFormat="false" ht="13.5" hidden="false" customHeight="true" outlineLevel="0" collapsed="false">
      <c r="A25" s="218" t="s">
        <v>136</v>
      </c>
      <c r="B25" s="194"/>
      <c r="C25" s="211" t="n">
        <v>0</v>
      </c>
      <c r="D25" s="212" t="n">
        <v>0</v>
      </c>
      <c r="E25" s="213" t="n">
        <f aca="false">D25-C25</f>
        <v>0</v>
      </c>
      <c r="F25" s="212"/>
      <c r="G25" s="211" t="n">
        <f aca="false">240*0+H25</f>
        <v>147</v>
      </c>
      <c r="H25" s="212" t="n">
        <v>147</v>
      </c>
      <c r="I25" s="213" t="n">
        <f aca="false">H25-G25</f>
        <v>0</v>
      </c>
    </row>
    <row r="26" customFormat="false" ht="13.5" hidden="false" customHeight="true" outlineLevel="0" collapsed="false">
      <c r="A26" s="218" t="s">
        <v>137</v>
      </c>
      <c r="B26" s="210"/>
      <c r="C26" s="211" t="n">
        <v>0</v>
      </c>
      <c r="D26" s="212" t="n">
        <v>0</v>
      </c>
      <c r="E26" s="213" t="n">
        <f aca="false">D26-C26</f>
        <v>0</v>
      </c>
      <c r="F26" s="212"/>
      <c r="G26" s="211" t="n">
        <f aca="false">1876*0</f>
        <v>0</v>
      </c>
      <c r="H26" s="212" t="n">
        <v>0</v>
      </c>
      <c r="I26" s="213" t="n">
        <f aca="false">H26-G26</f>
        <v>0</v>
      </c>
    </row>
    <row r="27" customFormat="false" ht="13.5" hidden="false" customHeight="true" outlineLevel="0" collapsed="false">
      <c r="A27" s="218" t="s">
        <v>138</v>
      </c>
      <c r="B27" s="210"/>
      <c r="C27" s="211" t="n">
        <v>0</v>
      </c>
      <c r="D27" s="212" t="n">
        <v>0</v>
      </c>
      <c r="E27" s="213" t="n">
        <f aca="false">D27-C27</f>
        <v>0</v>
      </c>
      <c r="F27" s="212"/>
      <c r="G27" s="211" t="n">
        <f aca="false">-654*0</f>
        <v>-0</v>
      </c>
      <c r="H27" s="212" t="n">
        <v>0</v>
      </c>
      <c r="I27" s="213" t="n">
        <f aca="false">H27-G27</f>
        <v>0</v>
      </c>
    </row>
    <row r="28" customFormat="false" ht="13.5" hidden="false" customHeight="true" outlineLevel="0" collapsed="false">
      <c r="A28" s="218" t="s">
        <v>139</v>
      </c>
      <c r="B28" s="194"/>
      <c r="C28" s="211" t="n">
        <v>0</v>
      </c>
      <c r="D28" s="212" t="n">
        <v>0</v>
      </c>
      <c r="E28" s="213" t="n">
        <f aca="false">D28-C28</f>
        <v>0</v>
      </c>
      <c r="F28" s="212"/>
      <c r="G28" s="211" t="n">
        <f aca="false">-1541*0</f>
        <v>-0</v>
      </c>
      <c r="H28" s="212" t="n">
        <v>0</v>
      </c>
      <c r="I28" s="213" t="n">
        <f aca="false">H28-G28</f>
        <v>0</v>
      </c>
    </row>
    <row r="29" customFormat="false" ht="13.5" hidden="false" customHeight="true" outlineLevel="0" collapsed="false">
      <c r="A29" s="218" t="s">
        <v>140</v>
      </c>
      <c r="B29" s="194"/>
      <c r="C29" s="211" t="n">
        <v>0</v>
      </c>
      <c r="D29" s="212" t="n">
        <v>0</v>
      </c>
      <c r="E29" s="213" t="n">
        <f aca="false">D29-C29</f>
        <v>0</v>
      </c>
      <c r="F29" s="212"/>
      <c r="G29" s="211" t="n">
        <f aca="false">+'CapChrg-AllocExp'!D20*0+H29</f>
        <v>545</v>
      </c>
      <c r="H29" s="212" t="n">
        <f aca="false">+'CapChrg-AllocExp'!E20</f>
        <v>545</v>
      </c>
      <c r="I29" s="213" t="n">
        <f aca="false">H29-G29</f>
        <v>0</v>
      </c>
    </row>
    <row r="30" customFormat="false" ht="3" hidden="false" customHeight="true" outlineLevel="0" collapsed="false">
      <c r="A30" s="209"/>
      <c r="B30" s="210"/>
      <c r="C30" s="211"/>
      <c r="D30" s="212"/>
      <c r="E30" s="213"/>
      <c r="F30" s="212"/>
      <c r="G30" s="211"/>
      <c r="H30" s="212"/>
      <c r="I30" s="213"/>
    </row>
    <row r="31" customFormat="false" ht="13.5" hidden="false" customHeight="true" outlineLevel="0" collapsed="false">
      <c r="A31" s="270" t="s">
        <v>141</v>
      </c>
      <c r="B31" s="210"/>
      <c r="C31" s="271" t="n">
        <f aca="false">SUM(C25:C30)</f>
        <v>0</v>
      </c>
      <c r="D31" s="272" t="n">
        <f aca="false">SUM(D25:D30)</f>
        <v>0</v>
      </c>
      <c r="E31" s="223" t="n">
        <f aca="false">SUM(E25:E29)</f>
        <v>0</v>
      </c>
      <c r="F31" s="212"/>
      <c r="G31" s="221" t="n">
        <f aca="false">SUM(G25:G30)</f>
        <v>692</v>
      </c>
      <c r="H31" s="222" t="n">
        <f aca="false">SUM(H25:H30)</f>
        <v>692</v>
      </c>
      <c r="I31" s="223" t="n">
        <f aca="false">SUM(I25:I29)</f>
        <v>0</v>
      </c>
    </row>
    <row r="32" customFormat="false" ht="3" hidden="false" customHeight="true" outlineLevel="0" collapsed="false">
      <c r="A32" s="209"/>
      <c r="B32" s="210"/>
      <c r="C32" s="211"/>
      <c r="D32" s="212"/>
      <c r="E32" s="213"/>
      <c r="F32" s="212"/>
      <c r="G32" s="211"/>
      <c r="H32" s="212"/>
      <c r="I32" s="213"/>
    </row>
    <row r="33" customFormat="false" ht="3" hidden="false" customHeight="true" outlineLevel="0" collapsed="false">
      <c r="A33" s="218"/>
      <c r="B33" s="194"/>
      <c r="C33" s="211"/>
      <c r="D33" s="212"/>
      <c r="E33" s="213"/>
      <c r="F33" s="212"/>
      <c r="G33" s="211"/>
      <c r="H33" s="212"/>
      <c r="I33" s="213"/>
    </row>
    <row r="34" customFormat="false" ht="13.5" hidden="false" customHeight="true" outlineLevel="0" collapsed="false">
      <c r="A34" s="220" t="s">
        <v>142</v>
      </c>
      <c r="B34" s="194"/>
      <c r="C34" s="227" t="n">
        <f aca="false">SUM(C9:C33)</f>
        <v>0</v>
      </c>
      <c r="D34" s="228" t="n">
        <f aca="false">SUM(D9:D33)</f>
        <v>0</v>
      </c>
      <c r="E34" s="229" t="n">
        <f aca="false">SUM(C34:D34)</f>
        <v>0</v>
      </c>
      <c r="F34" s="212"/>
      <c r="G34" s="227" t="e">
        <f aca="false">+G11+G15+G19+G23+G31</f>
        <v>#NAME?</v>
      </c>
      <c r="H34" s="228" t="e">
        <f aca="false">+H11+H15+H19+H23+H31</f>
        <v>#NAME?</v>
      </c>
      <c r="I34" s="229" t="e">
        <f aca="false">+I11+I15+I19+I23+I31</f>
        <v>#NAME?</v>
      </c>
    </row>
    <row r="35" customFormat="false" ht="3" hidden="false" customHeight="true" outlineLevel="0" collapsed="false">
      <c r="A35" s="230"/>
      <c r="B35" s="194"/>
      <c r="C35" s="231"/>
      <c r="D35" s="232"/>
      <c r="E35" s="233"/>
      <c r="F35" s="194"/>
      <c r="G35" s="231"/>
      <c r="H35" s="232"/>
      <c r="I35" s="233"/>
    </row>
    <row r="36" customFormat="false" ht="3" hidden="false" customHeight="true" outlineLevel="0" collapsed="false">
      <c r="A36" s="235"/>
      <c r="B36" s="235"/>
      <c r="C36" s="235"/>
      <c r="D36" s="235"/>
      <c r="E36" s="235"/>
      <c r="F36" s="235"/>
      <c r="G36" s="235"/>
      <c r="H36" s="235"/>
      <c r="I36" s="235"/>
    </row>
    <row r="37" customFormat="false" ht="12.75" hidden="true" customHeight="true" outlineLevel="0" collapsed="false">
      <c r="A37" s="237"/>
      <c r="B37" s="217"/>
      <c r="C37" s="238" t="s">
        <v>116</v>
      </c>
      <c r="D37" s="238"/>
      <c r="E37" s="238"/>
      <c r="F37" s="217"/>
      <c r="G37" s="238"/>
      <c r="H37" s="238"/>
      <c r="I37" s="238"/>
    </row>
    <row r="38" customFormat="false" ht="12.75" hidden="true" customHeight="true" outlineLevel="0" collapsed="false">
      <c r="A38" s="242" t="s">
        <v>13</v>
      </c>
      <c r="B38" s="217"/>
      <c r="C38" s="243" t="s">
        <v>7</v>
      </c>
      <c r="D38" s="244" t="s">
        <v>2</v>
      </c>
      <c r="E38" s="245" t="s">
        <v>44</v>
      </c>
      <c r="F38" s="217"/>
      <c r="G38" s="243" t="s">
        <v>106</v>
      </c>
      <c r="H38" s="244"/>
      <c r="I38" s="245"/>
    </row>
    <row r="39" customFormat="false" ht="12" hidden="true" customHeight="true" outlineLevel="0" collapsed="false">
      <c r="A39" s="193"/>
      <c r="B39" s="194"/>
      <c r="C39" s="246" t="n">
        <v>0</v>
      </c>
      <c r="D39" s="247" t="n">
        <v>0</v>
      </c>
      <c r="E39" s="248" t="n">
        <f aca="false">D39-C39</f>
        <v>0</v>
      </c>
      <c r="F39" s="194"/>
      <c r="G39" s="246"/>
      <c r="H39" s="247"/>
      <c r="I39" s="248"/>
    </row>
    <row r="40" customFormat="false" ht="12" hidden="true" customHeight="true" outlineLevel="0" collapsed="false">
      <c r="A40" s="218"/>
      <c r="B40" s="194"/>
      <c r="C40" s="211" t="n">
        <v>0</v>
      </c>
      <c r="D40" s="212" t="n">
        <v>0</v>
      </c>
      <c r="E40" s="213" t="n">
        <f aca="false">D40-C40</f>
        <v>0</v>
      </c>
      <c r="F40" s="194"/>
      <c r="G40" s="211"/>
      <c r="H40" s="212"/>
      <c r="I40" s="213"/>
    </row>
    <row r="41" customFormat="false" ht="12" hidden="true" customHeight="true" outlineLevel="0" collapsed="false">
      <c r="A41" s="230"/>
      <c r="B41" s="194"/>
      <c r="C41" s="249" t="n">
        <v>0</v>
      </c>
      <c r="D41" s="250" t="n">
        <v>0</v>
      </c>
      <c r="E41" s="251" t="n">
        <f aca="false">D41-C41</f>
        <v>0</v>
      </c>
      <c r="F41" s="194"/>
      <c r="G41" s="249"/>
      <c r="H41" s="250"/>
      <c r="I41" s="251"/>
    </row>
    <row r="42" customFormat="false" ht="12.75" hidden="false" customHeight="false" outlineLevel="0" collapsed="false">
      <c r="C42" s="252"/>
      <c r="D42" s="252"/>
      <c r="E42" s="208"/>
      <c r="F42" s="208"/>
      <c r="G42" s="252"/>
      <c r="H42" s="252"/>
      <c r="I42" s="208"/>
    </row>
    <row r="43" customFormat="false" ht="12.75" hidden="false" customHeight="false" outlineLevel="0" collapsed="false">
      <c r="C43" s="208"/>
      <c r="D43" s="208"/>
      <c r="E43" s="208"/>
      <c r="F43" s="208"/>
      <c r="G43" s="208"/>
      <c r="H43" s="208"/>
      <c r="I43" s="208"/>
    </row>
    <row r="44" customFormat="false" ht="12.75" hidden="false" customHeight="false" outlineLevel="0" collapsed="false">
      <c r="C44" s="208"/>
      <c r="D44" s="208"/>
      <c r="E44" s="253"/>
      <c r="F44" s="208"/>
      <c r="G44" s="208"/>
      <c r="H44" s="208"/>
      <c r="I44" s="253"/>
    </row>
    <row r="45" customFormat="false" ht="12.75" hidden="false" customHeight="false" outlineLevel="0" collapsed="false">
      <c r="C45" s="208"/>
      <c r="D45" s="208"/>
      <c r="E45" s="208"/>
      <c r="F45" s="208"/>
      <c r="G45" s="208"/>
      <c r="H45" s="208"/>
      <c r="I45" s="208"/>
    </row>
    <row r="46" customFormat="false" ht="12.75" hidden="false" customHeight="false" outlineLevel="0" collapsed="false">
      <c r="C46" s="208"/>
      <c r="D46" s="208"/>
      <c r="E46" s="208"/>
      <c r="F46" s="208"/>
      <c r="G46" s="208"/>
      <c r="H46" s="208"/>
      <c r="I46" s="208"/>
    </row>
    <row r="47" customFormat="false" ht="12.75" hidden="false" customHeight="false" outlineLevel="0" collapsed="false">
      <c r="C47" s="208"/>
      <c r="D47" s="208"/>
      <c r="E47" s="208"/>
      <c r="F47" s="208"/>
      <c r="G47" s="208"/>
      <c r="H47" s="208"/>
      <c r="I47" s="208"/>
    </row>
    <row r="48" customFormat="false" ht="12.75" hidden="false" customHeight="false" outlineLevel="0" collapsed="false">
      <c r="C48" s="208"/>
      <c r="D48" s="208"/>
      <c r="E48" s="208"/>
      <c r="F48" s="208"/>
      <c r="G48" s="208"/>
      <c r="H48" s="208"/>
      <c r="I48" s="208"/>
    </row>
    <row r="49" customFormat="false" ht="12.75" hidden="false" customHeight="false" outlineLevel="0" collapsed="false">
      <c r="C49" s="208"/>
      <c r="D49" s="208"/>
      <c r="E49" s="208"/>
      <c r="F49" s="208"/>
      <c r="G49" s="208"/>
      <c r="H49" s="208"/>
      <c r="I49" s="208"/>
    </row>
    <row r="50" customFormat="false" ht="12.75" hidden="false" customHeight="false" outlineLevel="0" collapsed="false">
      <c r="C50" s="208"/>
      <c r="D50" s="208"/>
      <c r="E50" s="208"/>
      <c r="F50" s="208"/>
      <c r="G50" s="208"/>
      <c r="H50" s="208"/>
      <c r="I50" s="208"/>
    </row>
    <row r="51" customFormat="false" ht="12.75" hidden="false" customHeight="false" outlineLevel="0" collapsed="false">
      <c r="C51" s="208"/>
      <c r="D51" s="208"/>
      <c r="E51" s="208"/>
      <c r="F51" s="208"/>
      <c r="G51" s="208"/>
      <c r="H51" s="208"/>
      <c r="I51" s="208"/>
    </row>
    <row r="52" customFormat="false" ht="12.75" hidden="false" customHeight="false" outlineLevel="0" collapsed="false">
      <c r="C52" s="208"/>
      <c r="D52" s="208"/>
      <c r="E52" s="208"/>
      <c r="F52" s="208"/>
      <c r="G52" s="208"/>
      <c r="H52" s="208"/>
      <c r="I52" s="208"/>
    </row>
    <row r="53" customFormat="false" ht="12.75" hidden="false" customHeight="false" outlineLevel="0" collapsed="false">
      <c r="C53" s="208"/>
      <c r="D53" s="208"/>
      <c r="G53" s="208"/>
      <c r="H53" s="208"/>
    </row>
    <row r="54" customFormat="false" ht="12.75" hidden="false" customHeight="false" outlineLevel="0" collapsed="false">
      <c r="C54" s="208"/>
      <c r="D54" s="208"/>
      <c r="G54" s="208"/>
      <c r="H54" s="208"/>
    </row>
    <row r="55" customFormat="false" ht="12.75" hidden="false" customHeight="false" outlineLevel="0" collapsed="false">
      <c r="C55" s="208"/>
      <c r="D55" s="208"/>
      <c r="G55" s="208"/>
      <c r="H55" s="208"/>
    </row>
    <row r="56" customFormat="false" ht="12.75" hidden="false" customHeight="false" outlineLevel="0" collapsed="false">
      <c r="C56" s="208"/>
      <c r="D56" s="208"/>
      <c r="G56" s="208"/>
      <c r="H56" s="208"/>
    </row>
    <row r="57" customFormat="false" ht="12.75" hidden="false" customHeight="false" outlineLevel="0" collapsed="false">
      <c r="C57" s="208"/>
      <c r="D57" s="208"/>
      <c r="G57" s="208"/>
      <c r="H57" s="208"/>
    </row>
    <row r="58" customFormat="false" ht="12.75" hidden="false" customHeight="false" outlineLevel="0" collapsed="false">
      <c r="C58" s="208"/>
      <c r="D58" s="208"/>
      <c r="G58" s="208"/>
      <c r="H58" s="208"/>
    </row>
    <row r="59" customFormat="false" ht="12.75" hidden="false" customHeight="false" outlineLevel="0" collapsed="false">
      <c r="C59" s="208"/>
      <c r="D59" s="208"/>
      <c r="E59" s="208"/>
      <c r="F59" s="208"/>
      <c r="G59" s="208"/>
      <c r="H59" s="208"/>
      <c r="I59" s="208"/>
    </row>
    <row r="60" customFormat="false" ht="12.75" hidden="false" customHeight="false" outlineLevel="0" collapsed="false">
      <c r="A60" s="208"/>
      <c r="B60" s="208"/>
      <c r="C60" s="208"/>
      <c r="D60" s="208"/>
      <c r="E60" s="208"/>
      <c r="F60" s="208"/>
      <c r="G60" s="208"/>
      <c r="H60" s="208"/>
      <c r="I60" s="208"/>
    </row>
    <row r="61" customFormat="false" ht="12.75" hidden="false" customHeight="false" outlineLevel="0" collapsed="false">
      <c r="A61" s="208"/>
      <c r="B61" s="208"/>
      <c r="C61" s="208"/>
      <c r="D61" s="208"/>
      <c r="E61" s="208"/>
      <c r="F61" s="208"/>
      <c r="G61" s="208"/>
      <c r="H61" s="208"/>
      <c r="I61" s="208"/>
    </row>
    <row r="62" customFormat="false" ht="12.75" hidden="false" customHeight="false" outlineLevel="0" collapsed="false">
      <c r="A62" s="208"/>
      <c r="B62" s="208"/>
      <c r="C62" s="208"/>
      <c r="D62" s="208"/>
      <c r="E62" s="208"/>
      <c r="F62" s="208"/>
      <c r="G62" s="208"/>
      <c r="H62" s="208"/>
      <c r="I62" s="208"/>
    </row>
    <row r="63" customFormat="false" ht="12.75" hidden="false" customHeight="false" outlineLevel="0" collapsed="false">
      <c r="A63" s="208"/>
      <c r="B63" s="208"/>
      <c r="C63" s="208"/>
      <c r="D63" s="208"/>
      <c r="E63" s="208"/>
      <c r="F63" s="208"/>
      <c r="G63" s="208"/>
      <c r="H63" s="208"/>
      <c r="I63" s="208"/>
    </row>
    <row r="64" customFormat="false" ht="12.75" hidden="false" customHeight="false" outlineLevel="0" collapsed="false">
      <c r="A64" s="208"/>
      <c r="B64" s="208"/>
      <c r="C64" s="208"/>
      <c r="D64" s="208"/>
      <c r="E64" s="208"/>
      <c r="F64" s="208"/>
      <c r="G64" s="208"/>
      <c r="H64" s="208"/>
      <c r="I64" s="208"/>
    </row>
    <row r="65" customFormat="false" ht="12.75" hidden="false" customHeight="false" outlineLevel="0" collapsed="false">
      <c r="A65" s="208"/>
      <c r="B65" s="208"/>
      <c r="C65" s="208"/>
      <c r="D65" s="208"/>
      <c r="E65" s="208"/>
      <c r="F65" s="208"/>
      <c r="G65" s="208"/>
      <c r="H65" s="208"/>
      <c r="I65" s="208"/>
    </row>
    <row r="66" customFormat="false" ht="12.75" hidden="false" customHeight="false" outlineLevel="0" collapsed="false">
      <c r="C66" s="208"/>
      <c r="D66" s="208"/>
      <c r="E66" s="208"/>
      <c r="F66" s="208"/>
      <c r="G66" s="208"/>
      <c r="H66" s="208"/>
      <c r="I66" s="208"/>
    </row>
    <row r="67" customFormat="false" ht="12.75" hidden="false" customHeight="false" outlineLevel="0" collapsed="false">
      <c r="C67" s="208"/>
      <c r="D67" s="208"/>
      <c r="E67" s="208"/>
      <c r="F67" s="208"/>
      <c r="G67" s="208"/>
      <c r="H67" s="208"/>
      <c r="I67" s="208"/>
    </row>
    <row r="68" customFormat="false" ht="12.75" hidden="false" customHeight="false" outlineLevel="0" collapsed="false">
      <c r="C68" s="208"/>
      <c r="D68" s="208"/>
      <c r="E68" s="208"/>
      <c r="F68" s="208"/>
      <c r="G68" s="208"/>
      <c r="H68" s="208"/>
      <c r="I68" s="208"/>
    </row>
    <row r="69" customFormat="false" ht="12.75" hidden="false" customHeight="false" outlineLevel="0" collapsed="false">
      <c r="C69" s="208"/>
      <c r="D69" s="208"/>
      <c r="E69" s="208"/>
      <c r="F69" s="208"/>
      <c r="G69" s="208"/>
      <c r="H69" s="208"/>
      <c r="I69" s="208"/>
    </row>
    <row r="70" customFormat="false" ht="12.75" hidden="false" customHeight="false" outlineLevel="0" collapsed="false">
      <c r="C70" s="208"/>
      <c r="D70" s="208"/>
      <c r="E70" s="208"/>
      <c r="F70" s="208"/>
      <c r="G70" s="208"/>
      <c r="H70" s="208"/>
      <c r="I70" s="208"/>
    </row>
    <row r="71" customFormat="false" ht="12.75" hidden="false" customHeight="false" outlineLevel="0" collapsed="false">
      <c r="C71" s="208"/>
      <c r="D71" s="208"/>
      <c r="E71" s="208"/>
      <c r="F71" s="208"/>
      <c r="G71" s="208"/>
      <c r="H71" s="208"/>
      <c r="I71" s="208"/>
    </row>
    <row r="72" customFormat="false" ht="12.75" hidden="false" customHeight="false" outlineLevel="0" collapsed="false">
      <c r="C72" s="208"/>
      <c r="D72" s="208"/>
      <c r="E72" s="208"/>
      <c r="F72" s="208"/>
      <c r="G72" s="208"/>
      <c r="H72" s="208"/>
      <c r="I72" s="208"/>
    </row>
    <row r="73" customFormat="false" ht="12.75" hidden="false" customHeight="false" outlineLevel="0" collapsed="false">
      <c r="C73" s="208"/>
      <c r="D73" s="208"/>
      <c r="E73" s="208"/>
      <c r="F73" s="208"/>
      <c r="G73" s="208"/>
      <c r="H73" s="208"/>
      <c r="I73" s="208"/>
    </row>
    <row r="74" customFormat="false" ht="12.75" hidden="false" customHeight="false" outlineLevel="0" collapsed="false">
      <c r="C74" s="208"/>
      <c r="D74" s="208"/>
      <c r="E74" s="208"/>
      <c r="F74" s="208"/>
      <c r="G74" s="208"/>
      <c r="H74" s="208"/>
      <c r="I74" s="208"/>
    </row>
    <row r="75" customFormat="false" ht="12.75" hidden="false" customHeight="false" outlineLevel="0" collapsed="false">
      <c r="C75" s="208"/>
      <c r="D75" s="208"/>
      <c r="E75" s="208"/>
      <c r="F75" s="208"/>
      <c r="G75" s="208"/>
      <c r="H75" s="208"/>
      <c r="I75" s="208"/>
    </row>
    <row r="76" customFormat="false" ht="12.75" hidden="false" customHeight="false" outlineLevel="0" collapsed="false">
      <c r="C76" s="208"/>
      <c r="D76" s="208"/>
      <c r="E76" s="208"/>
      <c r="F76" s="208"/>
      <c r="G76" s="208"/>
      <c r="H76" s="208"/>
      <c r="I76" s="208"/>
    </row>
    <row r="77" customFormat="false" ht="12.75" hidden="false" customHeight="false" outlineLevel="0" collapsed="false">
      <c r="C77" s="208"/>
      <c r="D77" s="208"/>
      <c r="E77" s="208"/>
      <c r="F77" s="208"/>
      <c r="G77" s="208"/>
      <c r="H77" s="208"/>
      <c r="I77" s="208"/>
    </row>
    <row r="78" customFormat="false" ht="12.75" hidden="false" customHeight="false" outlineLevel="0" collapsed="false">
      <c r="C78" s="208"/>
      <c r="D78" s="208"/>
      <c r="E78" s="208"/>
      <c r="F78" s="208"/>
      <c r="G78" s="208"/>
      <c r="H78" s="208"/>
      <c r="I78" s="208"/>
    </row>
    <row r="79" customFormat="false" ht="12.75" hidden="false" customHeight="false" outlineLevel="0" collapsed="false">
      <c r="C79" s="208"/>
      <c r="D79" s="208"/>
      <c r="E79" s="208"/>
      <c r="F79" s="208"/>
      <c r="G79" s="208"/>
      <c r="H79" s="208"/>
      <c r="I79" s="208"/>
    </row>
    <row r="80" customFormat="false" ht="12.75" hidden="false" customHeight="false" outlineLevel="0" collapsed="false">
      <c r="C80" s="208"/>
      <c r="D80" s="208"/>
      <c r="E80" s="208"/>
      <c r="F80" s="208"/>
      <c r="G80" s="208"/>
      <c r="H80" s="208"/>
      <c r="I80" s="208"/>
    </row>
    <row r="81" customFormat="false" ht="12.75" hidden="false" customHeight="false" outlineLevel="0" collapsed="false">
      <c r="C81" s="208"/>
      <c r="D81" s="208"/>
      <c r="E81" s="208"/>
      <c r="F81" s="208"/>
      <c r="G81" s="208"/>
      <c r="H81" s="208"/>
      <c r="I81" s="208"/>
    </row>
    <row r="82" customFormat="false" ht="12.75" hidden="false" customHeight="false" outlineLevel="0" collapsed="false">
      <c r="C82" s="208"/>
      <c r="D82" s="208"/>
      <c r="E82" s="208"/>
      <c r="F82" s="208"/>
      <c r="G82" s="208"/>
      <c r="H82" s="208"/>
      <c r="I82" s="208"/>
    </row>
    <row r="83" customFormat="false" ht="12.75" hidden="false" customHeight="false" outlineLevel="0" collapsed="false">
      <c r="C83" s="208"/>
      <c r="D83" s="208"/>
      <c r="E83" s="208"/>
      <c r="F83" s="208"/>
      <c r="G83" s="208"/>
      <c r="H83" s="208"/>
      <c r="I83" s="208"/>
    </row>
    <row r="84" customFormat="false" ht="12.75" hidden="false" customHeight="false" outlineLevel="0" collapsed="false">
      <c r="C84" s="208"/>
      <c r="D84" s="208"/>
      <c r="E84" s="208"/>
      <c r="F84" s="208"/>
      <c r="G84" s="208"/>
      <c r="H84" s="208"/>
      <c r="I84" s="208"/>
    </row>
    <row r="85" customFormat="false" ht="12.75" hidden="false" customHeight="false" outlineLevel="0" collapsed="false">
      <c r="C85" s="208"/>
      <c r="D85" s="208"/>
      <c r="E85" s="208"/>
      <c r="F85" s="208"/>
      <c r="G85" s="208"/>
      <c r="H85" s="208"/>
      <c r="I85" s="208"/>
    </row>
    <row r="86" customFormat="false" ht="12.75" hidden="false" customHeight="false" outlineLevel="0" collapsed="false">
      <c r="C86" s="208"/>
      <c r="D86" s="208"/>
      <c r="E86" s="208"/>
      <c r="F86" s="208"/>
      <c r="G86" s="208"/>
      <c r="H86" s="208"/>
      <c r="I86" s="208"/>
    </row>
    <row r="87" customFormat="false" ht="12.75" hidden="false" customHeight="false" outlineLevel="0" collapsed="false">
      <c r="C87" s="208"/>
      <c r="D87" s="208"/>
      <c r="E87" s="208"/>
      <c r="F87" s="208"/>
      <c r="G87" s="208"/>
      <c r="H87" s="208"/>
      <c r="I87" s="208"/>
    </row>
    <row r="88" customFormat="false" ht="12.75" hidden="false" customHeight="false" outlineLevel="0" collapsed="false">
      <c r="C88" s="208"/>
      <c r="D88" s="208"/>
      <c r="E88" s="208"/>
      <c r="F88" s="208"/>
      <c r="G88" s="208"/>
      <c r="H88" s="208"/>
      <c r="I88" s="208"/>
    </row>
    <row r="89" customFormat="false" ht="12.75" hidden="false" customHeight="false" outlineLevel="0" collapsed="false">
      <c r="C89" s="208"/>
      <c r="D89" s="208"/>
      <c r="E89" s="208"/>
      <c r="F89" s="208"/>
      <c r="G89" s="208"/>
      <c r="H89" s="208"/>
      <c r="I89" s="208"/>
    </row>
    <row r="90" customFormat="false" ht="12.75" hidden="false" customHeight="false" outlineLevel="0" collapsed="false">
      <c r="C90" s="208"/>
      <c r="D90" s="208"/>
      <c r="E90" s="208"/>
      <c r="F90" s="208"/>
      <c r="G90" s="208"/>
      <c r="H90" s="208"/>
      <c r="I90" s="208"/>
    </row>
    <row r="91" customFormat="false" ht="12.75" hidden="false" customHeight="false" outlineLevel="0" collapsed="false">
      <c r="C91" s="208"/>
      <c r="D91" s="208"/>
      <c r="E91" s="208"/>
      <c r="F91" s="208"/>
      <c r="G91" s="208"/>
      <c r="H91" s="208"/>
      <c r="I91" s="208"/>
    </row>
    <row r="92" customFormat="false" ht="12.75" hidden="false" customHeight="false" outlineLevel="0" collapsed="false">
      <c r="C92" s="208"/>
      <c r="D92" s="208"/>
      <c r="E92" s="208"/>
      <c r="F92" s="208"/>
      <c r="G92" s="208"/>
      <c r="H92" s="208"/>
      <c r="I92" s="208"/>
    </row>
    <row r="93" customFormat="false" ht="12.75" hidden="false" customHeight="false" outlineLevel="0" collapsed="false">
      <c r="C93" s="208"/>
      <c r="D93" s="208"/>
      <c r="E93" s="208"/>
      <c r="F93" s="208"/>
      <c r="G93" s="208"/>
      <c r="H93" s="208"/>
      <c r="I93" s="208"/>
    </row>
    <row r="94" customFormat="false" ht="12.75" hidden="false" customHeight="false" outlineLevel="0" collapsed="false">
      <c r="C94" s="208"/>
      <c r="D94" s="208"/>
      <c r="E94" s="208"/>
      <c r="F94" s="208"/>
      <c r="G94" s="208"/>
      <c r="H94" s="208"/>
      <c r="I94" s="208"/>
    </row>
    <row r="95" customFormat="false" ht="12.75" hidden="false" customHeight="false" outlineLevel="0" collapsed="false">
      <c r="C95" s="208"/>
      <c r="D95" s="208"/>
      <c r="E95" s="208"/>
      <c r="F95" s="208"/>
      <c r="G95" s="208"/>
      <c r="H95" s="208"/>
      <c r="I95" s="208"/>
    </row>
    <row r="96" customFormat="false" ht="12.75" hidden="false" customHeight="false" outlineLevel="0" collapsed="false">
      <c r="C96" s="208"/>
      <c r="D96" s="208"/>
      <c r="E96" s="208"/>
      <c r="F96" s="208"/>
      <c r="G96" s="208"/>
      <c r="H96" s="208"/>
      <c r="I96" s="208"/>
    </row>
    <row r="97" customFormat="false" ht="12.75" hidden="false" customHeight="false" outlineLevel="0" collapsed="false">
      <c r="C97" s="208"/>
      <c r="D97" s="208"/>
      <c r="E97" s="208"/>
      <c r="F97" s="208"/>
      <c r="G97" s="208"/>
      <c r="H97" s="208"/>
      <c r="I97" s="208"/>
    </row>
    <row r="98" customFormat="false" ht="12.75" hidden="false" customHeight="false" outlineLevel="0" collapsed="false">
      <c r="C98" s="208"/>
      <c r="D98" s="208"/>
      <c r="E98" s="208"/>
      <c r="F98" s="208"/>
      <c r="G98" s="208"/>
      <c r="H98" s="208"/>
      <c r="I98" s="208"/>
    </row>
    <row r="99" customFormat="false" ht="12.75" hidden="false" customHeight="false" outlineLevel="0" collapsed="false">
      <c r="C99" s="208"/>
      <c r="D99" s="208"/>
      <c r="E99" s="208"/>
      <c r="F99" s="208"/>
      <c r="G99" s="208"/>
      <c r="H99" s="208"/>
      <c r="I99" s="208"/>
    </row>
    <row r="100" customFormat="false" ht="12.75" hidden="false" customHeight="false" outlineLevel="0" collapsed="false">
      <c r="C100" s="208"/>
      <c r="D100" s="208"/>
      <c r="E100" s="208"/>
      <c r="F100" s="208"/>
      <c r="G100" s="208"/>
      <c r="H100" s="208"/>
      <c r="I100" s="208"/>
    </row>
    <row r="101" customFormat="false" ht="12.75" hidden="false" customHeight="false" outlineLevel="0" collapsed="false">
      <c r="C101" s="208"/>
      <c r="D101" s="208"/>
      <c r="E101" s="208"/>
      <c r="F101" s="208"/>
      <c r="G101" s="208"/>
      <c r="H101" s="208"/>
      <c r="I101" s="208"/>
    </row>
    <row r="102" customFormat="false" ht="12.75" hidden="false" customHeight="false" outlineLevel="0" collapsed="false">
      <c r="C102" s="208"/>
      <c r="D102" s="208"/>
      <c r="E102" s="208"/>
      <c r="F102" s="208"/>
      <c r="G102" s="208"/>
      <c r="H102" s="208"/>
      <c r="I102" s="208"/>
    </row>
    <row r="103" customFormat="false" ht="12.75" hidden="false" customHeight="false" outlineLevel="0" collapsed="false">
      <c r="C103" s="208"/>
      <c r="D103" s="208"/>
      <c r="E103" s="208"/>
      <c r="F103" s="208"/>
      <c r="G103" s="208"/>
      <c r="H103" s="208"/>
      <c r="I103" s="208"/>
    </row>
    <row r="104" customFormat="false" ht="12.75" hidden="false" customHeight="false" outlineLevel="0" collapsed="false">
      <c r="C104" s="208"/>
      <c r="D104" s="208"/>
      <c r="E104" s="208"/>
      <c r="F104" s="208"/>
      <c r="G104" s="208"/>
      <c r="H104" s="208"/>
      <c r="I104" s="208"/>
    </row>
    <row r="105" customFormat="false" ht="12.75" hidden="false" customHeight="false" outlineLevel="0" collapsed="false">
      <c r="C105" s="208"/>
      <c r="D105" s="208"/>
      <c r="E105" s="208"/>
      <c r="F105" s="208"/>
      <c r="G105" s="208"/>
      <c r="H105" s="208"/>
      <c r="I105" s="208"/>
    </row>
    <row r="106" customFormat="false" ht="12.75" hidden="false" customHeight="false" outlineLevel="0" collapsed="false">
      <c r="C106" s="208"/>
      <c r="D106" s="208"/>
      <c r="E106" s="208"/>
      <c r="F106" s="208"/>
      <c r="G106" s="208"/>
      <c r="H106" s="208"/>
      <c r="I106" s="208"/>
    </row>
    <row r="107" customFormat="false" ht="12.75" hidden="false" customHeight="false" outlineLevel="0" collapsed="false">
      <c r="C107" s="208"/>
      <c r="D107" s="208"/>
      <c r="E107" s="208"/>
      <c r="F107" s="208"/>
      <c r="G107" s="208"/>
      <c r="H107" s="208"/>
      <c r="I107" s="208"/>
    </row>
    <row r="108" customFormat="false" ht="12.75" hidden="false" customHeight="false" outlineLevel="0" collapsed="false">
      <c r="C108" s="208"/>
      <c r="D108" s="208"/>
      <c r="E108" s="208"/>
      <c r="F108" s="208"/>
      <c r="G108" s="208"/>
      <c r="H108" s="208"/>
      <c r="I108" s="208"/>
    </row>
    <row r="109" customFormat="false" ht="12.75" hidden="false" customHeight="false" outlineLevel="0" collapsed="false">
      <c r="C109" s="208"/>
      <c r="D109" s="208"/>
      <c r="E109" s="208"/>
      <c r="F109" s="208"/>
      <c r="G109" s="208"/>
      <c r="H109" s="208"/>
      <c r="I109" s="208"/>
    </row>
    <row r="110" customFormat="false" ht="12.75" hidden="false" customHeight="false" outlineLevel="0" collapsed="false">
      <c r="C110" s="208"/>
      <c r="D110" s="208"/>
      <c r="E110" s="208"/>
      <c r="F110" s="208"/>
      <c r="G110" s="208"/>
      <c r="H110" s="208"/>
      <c r="I110" s="208"/>
    </row>
    <row r="111" customFormat="false" ht="12.75" hidden="false" customHeight="false" outlineLevel="0" collapsed="false">
      <c r="C111" s="208"/>
      <c r="D111" s="208"/>
      <c r="E111" s="208"/>
      <c r="F111" s="208"/>
      <c r="G111" s="208"/>
      <c r="H111" s="208"/>
      <c r="I111" s="208"/>
    </row>
    <row r="112" customFormat="false" ht="12.75" hidden="false" customHeight="false" outlineLevel="0" collapsed="false">
      <c r="C112" s="208"/>
      <c r="D112" s="208"/>
      <c r="E112" s="208"/>
      <c r="F112" s="208"/>
      <c r="G112" s="208"/>
      <c r="H112" s="208"/>
      <c r="I112" s="208"/>
    </row>
    <row r="113" customFormat="false" ht="12.75" hidden="false" customHeight="false" outlineLevel="0" collapsed="false">
      <c r="C113" s="208"/>
      <c r="D113" s="208"/>
      <c r="E113" s="208"/>
      <c r="F113" s="208"/>
      <c r="G113" s="208"/>
      <c r="H113" s="208"/>
      <c r="I113" s="208"/>
    </row>
    <row r="114" customFormat="false" ht="12.75" hidden="false" customHeight="false" outlineLevel="0" collapsed="false">
      <c r="C114" s="208"/>
      <c r="D114" s="208"/>
      <c r="E114" s="208"/>
      <c r="F114" s="208"/>
      <c r="G114" s="208"/>
      <c r="H114" s="208"/>
      <c r="I114" s="208"/>
    </row>
    <row r="115" customFormat="false" ht="12.75" hidden="false" customHeight="false" outlineLevel="0" collapsed="false">
      <c r="C115" s="208"/>
      <c r="D115" s="208"/>
      <c r="E115" s="208"/>
      <c r="F115" s="208"/>
      <c r="G115" s="208"/>
      <c r="H115" s="208"/>
      <c r="I115" s="208"/>
    </row>
    <row r="116" customFormat="false" ht="12.75" hidden="false" customHeight="false" outlineLevel="0" collapsed="false">
      <c r="C116" s="208"/>
      <c r="D116" s="208"/>
      <c r="E116" s="208"/>
      <c r="F116" s="208"/>
      <c r="G116" s="208"/>
      <c r="H116" s="208"/>
      <c r="I116" s="208"/>
    </row>
    <row r="117" customFormat="false" ht="12.75" hidden="false" customHeight="false" outlineLevel="0" collapsed="false">
      <c r="C117" s="208"/>
      <c r="D117" s="208"/>
      <c r="E117" s="208"/>
      <c r="F117" s="208"/>
      <c r="G117" s="208"/>
      <c r="H117" s="208"/>
      <c r="I117" s="208"/>
    </row>
    <row r="118" customFormat="false" ht="12.75" hidden="false" customHeight="false" outlineLevel="0" collapsed="false">
      <c r="C118" s="208"/>
      <c r="D118" s="208"/>
      <c r="E118" s="208"/>
      <c r="F118" s="208"/>
      <c r="G118" s="208"/>
      <c r="H118" s="208"/>
      <c r="I118" s="208"/>
    </row>
    <row r="119" customFormat="false" ht="12.75" hidden="false" customHeight="false" outlineLevel="0" collapsed="false">
      <c r="C119" s="208"/>
      <c r="D119" s="208"/>
      <c r="E119" s="208"/>
      <c r="F119" s="208"/>
      <c r="G119" s="208"/>
      <c r="H119" s="208"/>
      <c r="I119" s="208"/>
    </row>
    <row r="120" customFormat="false" ht="12.75" hidden="false" customHeight="false" outlineLevel="0" collapsed="false">
      <c r="C120" s="208"/>
      <c r="D120" s="208"/>
      <c r="E120" s="208"/>
      <c r="F120" s="208"/>
      <c r="G120" s="208"/>
      <c r="H120" s="208"/>
      <c r="I120" s="208"/>
    </row>
    <row r="121" customFormat="false" ht="12.75" hidden="false" customHeight="false" outlineLevel="0" collapsed="false">
      <c r="C121" s="208"/>
      <c r="D121" s="208"/>
      <c r="E121" s="208"/>
      <c r="F121" s="208"/>
      <c r="G121" s="208"/>
      <c r="H121" s="208"/>
      <c r="I121" s="208"/>
    </row>
    <row r="122" customFormat="false" ht="12.75" hidden="false" customHeight="false" outlineLevel="0" collapsed="false">
      <c r="C122" s="208"/>
      <c r="D122" s="208"/>
      <c r="E122" s="208"/>
      <c r="F122" s="208"/>
      <c r="G122" s="208"/>
      <c r="H122" s="208"/>
      <c r="I122" s="208"/>
    </row>
    <row r="123" customFormat="false" ht="12.75" hidden="false" customHeight="false" outlineLevel="0" collapsed="false">
      <c r="C123" s="208"/>
      <c r="D123" s="208"/>
      <c r="E123" s="208"/>
      <c r="F123" s="208"/>
      <c r="G123" s="208"/>
      <c r="H123" s="208"/>
      <c r="I123" s="208"/>
    </row>
    <row r="124" customFormat="false" ht="12.75" hidden="false" customHeight="false" outlineLevel="0" collapsed="false">
      <c r="C124" s="208"/>
      <c r="D124" s="208"/>
      <c r="E124" s="208"/>
      <c r="F124" s="208"/>
      <c r="G124" s="208"/>
      <c r="H124" s="208"/>
      <c r="I124" s="208"/>
    </row>
    <row r="125" customFormat="false" ht="12.75" hidden="false" customHeight="false" outlineLevel="0" collapsed="false">
      <c r="C125" s="208"/>
      <c r="D125" s="208"/>
      <c r="E125" s="208"/>
      <c r="F125" s="208"/>
      <c r="G125" s="208"/>
      <c r="H125" s="208"/>
      <c r="I125" s="208"/>
    </row>
    <row r="126" customFormat="false" ht="12.75" hidden="false" customHeight="false" outlineLevel="0" collapsed="false">
      <c r="C126" s="208"/>
      <c r="D126" s="208"/>
      <c r="E126" s="208"/>
      <c r="F126" s="208"/>
      <c r="G126" s="208"/>
      <c r="H126" s="208"/>
      <c r="I126" s="208"/>
    </row>
    <row r="127" customFormat="false" ht="12.75" hidden="false" customHeight="false" outlineLevel="0" collapsed="false">
      <c r="C127" s="208"/>
      <c r="D127" s="208"/>
      <c r="E127" s="208"/>
      <c r="F127" s="208"/>
      <c r="G127" s="208"/>
      <c r="H127" s="208"/>
      <c r="I127" s="208"/>
    </row>
    <row r="128" customFormat="false" ht="12.75" hidden="false" customHeight="false" outlineLevel="0" collapsed="false">
      <c r="C128" s="208"/>
      <c r="D128" s="208"/>
      <c r="E128" s="208"/>
      <c r="F128" s="208"/>
      <c r="G128" s="208"/>
      <c r="H128" s="208"/>
      <c r="I128" s="208"/>
    </row>
    <row r="129" customFormat="false" ht="12.75" hidden="false" customHeight="false" outlineLevel="0" collapsed="false">
      <c r="C129" s="208"/>
      <c r="D129" s="208"/>
      <c r="E129" s="208"/>
      <c r="F129" s="208"/>
      <c r="G129" s="208"/>
      <c r="H129" s="208"/>
      <c r="I129" s="208"/>
    </row>
    <row r="130" customFormat="false" ht="12.75" hidden="false" customHeight="false" outlineLevel="0" collapsed="false">
      <c r="C130" s="208"/>
      <c r="D130" s="208"/>
      <c r="E130" s="208"/>
      <c r="F130" s="208"/>
      <c r="G130" s="208"/>
      <c r="H130" s="208"/>
      <c r="I130" s="208"/>
    </row>
    <row r="131" customFormat="false" ht="12.75" hidden="false" customHeight="false" outlineLevel="0" collapsed="false">
      <c r="C131" s="208"/>
      <c r="D131" s="208"/>
      <c r="E131" s="208"/>
      <c r="F131" s="208"/>
      <c r="G131" s="208"/>
      <c r="H131" s="208"/>
      <c r="I131" s="208"/>
    </row>
    <row r="132" customFormat="false" ht="12.75" hidden="false" customHeight="false" outlineLevel="0" collapsed="false">
      <c r="C132" s="208"/>
      <c r="D132" s="208"/>
      <c r="E132" s="208"/>
      <c r="F132" s="208"/>
      <c r="G132" s="208"/>
      <c r="H132" s="208"/>
      <c r="I132" s="208"/>
    </row>
    <row r="133" customFormat="false" ht="12.75" hidden="false" customHeight="false" outlineLevel="0" collapsed="false">
      <c r="C133" s="208"/>
      <c r="D133" s="208"/>
      <c r="E133" s="208"/>
      <c r="F133" s="208"/>
      <c r="G133" s="208"/>
      <c r="H133" s="208"/>
      <c r="I133" s="208"/>
    </row>
    <row r="134" customFormat="false" ht="12.75" hidden="false" customHeight="false" outlineLevel="0" collapsed="false">
      <c r="C134" s="208"/>
      <c r="D134" s="208"/>
      <c r="E134" s="208"/>
      <c r="F134" s="208"/>
      <c r="G134" s="208"/>
      <c r="H134" s="208"/>
      <c r="I134" s="208"/>
    </row>
    <row r="135" customFormat="false" ht="12.75" hidden="false" customHeight="false" outlineLevel="0" collapsed="false">
      <c r="C135" s="208"/>
      <c r="D135" s="208"/>
      <c r="E135" s="208"/>
      <c r="F135" s="208"/>
      <c r="G135" s="208"/>
      <c r="H135" s="208"/>
      <c r="I135" s="208"/>
    </row>
    <row r="136" customFormat="false" ht="12.75" hidden="false" customHeight="false" outlineLevel="0" collapsed="false">
      <c r="C136" s="208"/>
      <c r="D136" s="208"/>
      <c r="E136" s="208"/>
      <c r="F136" s="208"/>
      <c r="G136" s="208"/>
      <c r="H136" s="208"/>
      <c r="I136" s="208"/>
    </row>
    <row r="137" customFormat="false" ht="12.75" hidden="false" customHeight="false" outlineLevel="0" collapsed="false">
      <c r="C137" s="208"/>
      <c r="D137" s="208"/>
      <c r="E137" s="208"/>
      <c r="F137" s="208"/>
      <c r="G137" s="208"/>
      <c r="H137" s="208"/>
      <c r="I137" s="208"/>
    </row>
  </sheetData>
  <mergeCells count="7">
    <mergeCell ref="A2:I2"/>
    <mergeCell ref="A3:I3"/>
    <mergeCell ref="A4:I4"/>
    <mergeCell ref="C6:E6"/>
    <mergeCell ref="G6:I6"/>
    <mergeCell ref="C37:E37"/>
    <mergeCell ref="G37:I37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88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88" t="s">
        <v>90</v>
      </c>
      <c r="B1" s="273" t="s">
        <v>0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customFormat="false" ht="15" hidden="false" customHeight="false" outlineLevel="0" collapsed="false">
      <c r="A2" s="188" t="s">
        <v>143</v>
      </c>
      <c r="B2" s="274" t="s">
        <v>144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</row>
    <row r="3" customFormat="false" ht="12.75" hidden="false" customHeight="false" outlineLevel="0" collapsed="false">
      <c r="A3" s="188" t="s">
        <v>145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</row>
    <row r="4" customFormat="false" ht="3" hidden="false" customHeight="true" outlineLevel="0" collapsed="false">
      <c r="A4" s="190" t="n">
        <v>36586</v>
      </c>
    </row>
    <row r="5" customFormat="false" ht="12.75" hidden="false" customHeight="false" outlineLevel="0" collapsed="false">
      <c r="A5" s="190" t="n">
        <v>36770</v>
      </c>
      <c r="B5" s="204"/>
      <c r="D5" s="205"/>
      <c r="E5" s="206"/>
      <c r="F5" s="207"/>
      <c r="G5" s="208"/>
      <c r="H5" s="205"/>
      <c r="I5" s="206"/>
      <c r="J5" s="207"/>
      <c r="K5" s="208"/>
      <c r="L5" s="205"/>
      <c r="M5" s="206"/>
      <c r="N5" s="207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</row>
    <row r="6" customFormat="false" ht="12.75" hidden="false" customHeight="false" outlineLevel="0" collapsed="false">
      <c r="A6" s="188" t="s">
        <v>93</v>
      </c>
      <c r="B6" s="276"/>
      <c r="D6" s="277" t="s">
        <v>146</v>
      </c>
      <c r="E6" s="277"/>
      <c r="F6" s="277"/>
      <c r="G6" s="208"/>
      <c r="H6" s="277" t="s">
        <v>147</v>
      </c>
      <c r="I6" s="277"/>
      <c r="J6" s="277"/>
      <c r="K6" s="208"/>
      <c r="L6" s="277" t="s">
        <v>148</v>
      </c>
      <c r="M6" s="277"/>
      <c r="N6" s="277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</row>
    <row r="7" customFormat="false" ht="12.75" hidden="false" customHeight="false" outlineLevel="0" collapsed="false">
      <c r="A7" s="188" t="s">
        <v>94</v>
      </c>
      <c r="B7" s="278" t="s">
        <v>13</v>
      </c>
      <c r="D7" s="279" t="s">
        <v>149</v>
      </c>
      <c r="E7" s="279" t="s">
        <v>64</v>
      </c>
      <c r="F7" s="279" t="s">
        <v>8</v>
      </c>
      <c r="G7" s="208"/>
      <c r="H7" s="280" t="s">
        <v>149</v>
      </c>
      <c r="I7" s="280" t="s">
        <v>64</v>
      </c>
      <c r="J7" s="280" t="s">
        <v>8</v>
      </c>
      <c r="K7" s="208"/>
      <c r="L7" s="280" t="s">
        <v>149</v>
      </c>
      <c r="M7" s="280" t="s">
        <v>64</v>
      </c>
      <c r="N7" s="280" t="s">
        <v>8</v>
      </c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</row>
    <row r="8" customFormat="false" ht="3" hidden="false" customHeight="true" outlineLevel="0" collapsed="false">
      <c r="B8" s="204"/>
      <c r="D8" s="205"/>
      <c r="E8" s="206"/>
      <c r="F8" s="207"/>
      <c r="G8" s="208"/>
      <c r="H8" s="205"/>
      <c r="I8" s="206"/>
      <c r="J8" s="207"/>
      <c r="K8" s="208"/>
      <c r="L8" s="205"/>
      <c r="M8" s="206"/>
      <c r="N8" s="207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</row>
    <row r="9" customFormat="false" ht="13.5" hidden="false" customHeight="true" outlineLevel="0" collapsed="false">
      <c r="B9" s="218" t="s">
        <v>150</v>
      </c>
      <c r="C9" s="194"/>
      <c r="D9" s="281" t="n">
        <v>0</v>
      </c>
      <c r="E9" s="282" t="n">
        <v>0</v>
      </c>
      <c r="F9" s="283" t="n">
        <f aca="false">+D9+E9</f>
        <v>0</v>
      </c>
      <c r="G9" s="212"/>
      <c r="H9" s="281" t="n">
        <v>0</v>
      </c>
      <c r="I9" s="282" t="n">
        <v>0</v>
      </c>
      <c r="J9" s="283" t="n">
        <f aca="false">+H9+I9</f>
        <v>0</v>
      </c>
      <c r="K9" s="194"/>
      <c r="L9" s="281" t="n">
        <f aca="false">+D9-H9</f>
        <v>0</v>
      </c>
      <c r="M9" s="282" t="n">
        <f aca="false">+E9-I9</f>
        <v>0</v>
      </c>
      <c r="N9" s="283" t="n">
        <f aca="false">+L9+M9</f>
        <v>0</v>
      </c>
      <c r="O9" s="194"/>
      <c r="P9" s="217"/>
      <c r="Q9" s="217"/>
      <c r="R9" s="217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</row>
    <row r="10" customFormat="false" ht="13.5" hidden="false" customHeight="true" outlineLevel="0" collapsed="false">
      <c r="A10" s="188" t="s">
        <v>95</v>
      </c>
      <c r="B10" s="218" t="s">
        <v>21</v>
      </c>
      <c r="C10" s="194"/>
      <c r="D10" s="281" t="e">
        <f aca="false">HPVAL($A10,$A$18,$A$2,$A$5,$A$6,$A$7)</f>
        <v>#NAME?</v>
      </c>
      <c r="E10" s="282" t="e">
        <f aca="false">HPVAL($A10,$A$18,$A$3,$A$5,$A$6,$A$7)</f>
        <v>#NAME?</v>
      </c>
      <c r="F10" s="283" t="e">
        <f aca="false">+D10+E10</f>
        <v>#NAME?</v>
      </c>
      <c r="G10" s="212"/>
      <c r="H10" s="281" t="e">
        <f aca="false">HPVAL($A10,$A$1,$A$2,$A$5,$A$6,$A$7)</f>
        <v>#NAME?</v>
      </c>
      <c r="I10" s="282" t="e">
        <f aca="false">HPVAL($A10,$A$1,$A$3,$A$5,$A$6,$A$7)</f>
        <v>#NAME?</v>
      </c>
      <c r="J10" s="283" t="e">
        <f aca="false">+H10+I10</f>
        <v>#NAME?</v>
      </c>
      <c r="K10" s="194"/>
      <c r="L10" s="281" t="e">
        <f aca="false">+D10-H10</f>
        <v>#NAME?</v>
      </c>
      <c r="M10" s="282" t="e">
        <f aca="false">+E10-I10</f>
        <v>#NAME?</v>
      </c>
      <c r="N10" s="283" t="e">
        <f aca="false">+L10+M10</f>
        <v>#NAME?</v>
      </c>
      <c r="O10" s="194"/>
      <c r="P10" s="217"/>
      <c r="Q10" s="217"/>
      <c r="R10" s="217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</row>
    <row r="11" customFormat="false" ht="13.5" hidden="false" customHeight="true" outlineLevel="0" collapsed="false">
      <c r="A11" s="188" t="s">
        <v>96</v>
      </c>
      <c r="B11" s="218" t="s">
        <v>22</v>
      </c>
      <c r="C11" s="194"/>
      <c r="D11" s="281" t="e">
        <f aca="false">HPVAL($A11,$A$18,$A$2,$A$5,$A$6,$A$7)</f>
        <v>#NAME?</v>
      </c>
      <c r="E11" s="282" t="e">
        <f aca="false">HPVAL($A11,$A$18,$A$3,$A$5,$A$6,$A$7)</f>
        <v>#NAME?</v>
      </c>
      <c r="F11" s="283" t="e">
        <f aca="false">+D11+E11</f>
        <v>#NAME?</v>
      </c>
      <c r="G11" s="212"/>
      <c r="H11" s="281" t="e">
        <f aca="false">HPVAL($A11,$A$1,$A$2,$A$5,$A$6,$A$7)</f>
        <v>#NAME?</v>
      </c>
      <c r="I11" s="282" t="e">
        <f aca="false">HPVAL($A11,$A$1,$A$3,$A$5,$A$6,$A$7)</f>
        <v>#NAME?</v>
      </c>
      <c r="J11" s="283" t="e">
        <f aca="false">+H11+I11</f>
        <v>#NAME?</v>
      </c>
      <c r="K11" s="194"/>
      <c r="L11" s="281" t="e">
        <f aca="false">+D11-H11</f>
        <v>#NAME?</v>
      </c>
      <c r="M11" s="282" t="e">
        <f aca="false">+E11-I11</f>
        <v>#NAME?</v>
      </c>
      <c r="N11" s="283" t="e">
        <f aca="false">+L11+M11</f>
        <v>#NAME?</v>
      </c>
      <c r="O11" s="194"/>
      <c r="P11" s="217"/>
      <c r="Q11" s="217"/>
      <c r="R11" s="217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</row>
    <row r="12" customFormat="false" ht="13.5" hidden="false" customHeight="true" outlineLevel="0" collapsed="false">
      <c r="A12" s="188" t="s">
        <v>97</v>
      </c>
      <c r="B12" s="218" t="s">
        <v>23</v>
      </c>
      <c r="C12" s="194"/>
      <c r="D12" s="281" t="e">
        <f aca="false">HPVAL($A12,$A$18,$A$2,$A$5,$A$6,$A$7)</f>
        <v>#NAME?</v>
      </c>
      <c r="E12" s="282" t="e">
        <f aca="false">HPVAL($A12,$A$18,$A$3,$A$5,$A$6,$A$7)</f>
        <v>#NAME?</v>
      </c>
      <c r="F12" s="283" t="e">
        <f aca="false">+D12+E12</f>
        <v>#NAME?</v>
      </c>
      <c r="G12" s="212"/>
      <c r="H12" s="281" t="e">
        <f aca="false">HPVAL($A12,$A$1,$A$2,$A$5,$A$6,$A$7)</f>
        <v>#NAME?</v>
      </c>
      <c r="I12" s="282" t="e">
        <f aca="false">HPVAL($A12,$A$1,$A$3,$A$5,$A$6,$A$7)</f>
        <v>#NAME?</v>
      </c>
      <c r="J12" s="283" t="e">
        <f aca="false">+H12+I12</f>
        <v>#NAME?</v>
      </c>
      <c r="K12" s="194"/>
      <c r="L12" s="281" t="e">
        <f aca="false">+D12-H12</f>
        <v>#NAME?</v>
      </c>
      <c r="M12" s="282" t="e">
        <f aca="false">+E12-I12</f>
        <v>#NAME?</v>
      </c>
      <c r="N12" s="283" t="e">
        <f aca="false">+L12+M12</f>
        <v>#NAME?</v>
      </c>
      <c r="O12" s="194"/>
      <c r="P12" s="217"/>
      <c r="Q12" s="217"/>
      <c r="R12" s="217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</row>
    <row r="13" customFormat="false" ht="13.5" hidden="false" customHeight="true" outlineLevel="0" collapsed="false">
      <c r="A13" s="188" t="s">
        <v>98</v>
      </c>
      <c r="B13" s="218" t="s">
        <v>151</v>
      </c>
      <c r="C13" s="194"/>
      <c r="D13" s="281" t="e">
        <f aca="false">HPVAL($A13,$A$18,$A$2,$A$5,$A$6,$A$7)</f>
        <v>#NAME?</v>
      </c>
      <c r="E13" s="282" t="e">
        <f aca="false">HPVAL($A13,$A$18,$A$3,$A$5,$A$6,$A$7)</f>
        <v>#NAME?</v>
      </c>
      <c r="F13" s="283" t="e">
        <f aca="false">+D13+E13</f>
        <v>#NAME?</v>
      </c>
      <c r="G13" s="212"/>
      <c r="H13" s="281" t="e">
        <f aca="false">HPVAL($A13,$A$1,$A$2,$A$5,$A$6,$A$7)</f>
        <v>#NAME?</v>
      </c>
      <c r="I13" s="282" t="e">
        <f aca="false">HPVAL($A13,$A$1,$A$3,$A$5,$A$6,$A$7)</f>
        <v>#NAME?</v>
      </c>
      <c r="J13" s="283" t="e">
        <f aca="false">+H13+I13</f>
        <v>#NAME?</v>
      </c>
      <c r="K13" s="194"/>
      <c r="L13" s="281" t="e">
        <f aca="false">+D13-H13</f>
        <v>#NAME?</v>
      </c>
      <c r="M13" s="282" t="e">
        <f aca="false">+E13-I13</f>
        <v>#NAME?</v>
      </c>
      <c r="N13" s="283" t="e">
        <f aca="false">+L13+M13</f>
        <v>#NAME?</v>
      </c>
      <c r="O13" s="194"/>
      <c r="P13" s="217"/>
      <c r="Q13" s="217"/>
      <c r="R13" s="217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</row>
    <row r="14" customFormat="false" ht="13.5" hidden="false" customHeight="true" outlineLevel="0" collapsed="false">
      <c r="A14" s="188" t="s">
        <v>152</v>
      </c>
      <c r="B14" s="218" t="s">
        <v>25</v>
      </c>
      <c r="C14" s="194"/>
      <c r="D14" s="281" t="e">
        <f aca="false">HPVAL($A14,$A$18,$A$2,$A$5,$A$6,$A$7)</f>
        <v>#NAME?</v>
      </c>
      <c r="E14" s="282" t="e">
        <f aca="false">HPVAL($A14,$A$18,$A$3,$A$5,$A$6,$A$7)</f>
        <v>#NAME?</v>
      </c>
      <c r="F14" s="283" t="e">
        <f aca="false">+D14+E14</f>
        <v>#NAME?</v>
      </c>
      <c r="G14" s="212"/>
      <c r="H14" s="281" t="e">
        <f aca="false">HPVAL($A14,$A$1,$A$2,$A$5,$A$6,$A$7)</f>
        <v>#NAME?</v>
      </c>
      <c r="I14" s="282" t="e">
        <f aca="false">HPVAL($A14,$A$1,$A$3,$A$5,$A$6,$A$7)</f>
        <v>#NAME?</v>
      </c>
      <c r="J14" s="283" t="e">
        <f aca="false">+H14+I14</f>
        <v>#NAME?</v>
      </c>
      <c r="K14" s="194"/>
      <c r="L14" s="281" t="e">
        <f aca="false">+D14-H14</f>
        <v>#NAME?</v>
      </c>
      <c r="M14" s="282" t="e">
        <f aca="false">+E14-I14</f>
        <v>#NAME?</v>
      </c>
      <c r="N14" s="283" t="e">
        <f aca="false">+L14+M14</f>
        <v>#NAME?</v>
      </c>
      <c r="O14" s="194"/>
      <c r="P14" s="217"/>
      <c r="Q14" s="217"/>
      <c r="R14" s="217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</row>
    <row r="15" customFormat="false" ht="13.5" hidden="false" customHeight="true" outlineLevel="0" collapsed="false">
      <c r="A15" s="194"/>
      <c r="B15" s="218" t="s">
        <v>27</v>
      </c>
      <c r="C15" s="194"/>
      <c r="D15" s="281" t="n">
        <v>0</v>
      </c>
      <c r="E15" s="282" t="n">
        <v>0</v>
      </c>
      <c r="F15" s="283" t="n">
        <f aca="false">+D15+E15</f>
        <v>0</v>
      </c>
      <c r="G15" s="212"/>
      <c r="H15" s="281" t="n">
        <v>0</v>
      </c>
      <c r="I15" s="282" t="n">
        <v>0</v>
      </c>
      <c r="J15" s="283" t="n">
        <f aca="false">+H15+I15</f>
        <v>0</v>
      </c>
      <c r="K15" s="194"/>
      <c r="L15" s="281" t="n">
        <f aca="false">+D15-H15</f>
        <v>0</v>
      </c>
      <c r="M15" s="282" t="n">
        <f aca="false">+E15-I15</f>
        <v>0</v>
      </c>
      <c r="N15" s="283" t="n">
        <f aca="false">+L15+M15</f>
        <v>0</v>
      </c>
      <c r="O15" s="194"/>
      <c r="P15" s="217"/>
      <c r="Q15" s="217"/>
      <c r="R15" s="217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</row>
    <row r="16" customFormat="false" ht="13.5" hidden="false" customHeight="true" outlineLevel="0" collapsed="false">
      <c r="A16" s="188" t="s">
        <v>153</v>
      </c>
      <c r="B16" s="218" t="s">
        <v>29</v>
      </c>
      <c r="C16" s="194"/>
      <c r="D16" s="281" t="n">
        <v>0</v>
      </c>
      <c r="E16" s="282" t="n">
        <v>0</v>
      </c>
      <c r="F16" s="283" t="n">
        <f aca="false">+D16+E16</f>
        <v>0</v>
      </c>
      <c r="G16" s="212"/>
      <c r="H16" s="281" t="n">
        <v>0</v>
      </c>
      <c r="I16" s="282" t="n">
        <v>0</v>
      </c>
      <c r="J16" s="283" t="n">
        <f aca="false">+H16+I16</f>
        <v>0</v>
      </c>
      <c r="K16" s="194"/>
      <c r="L16" s="281" t="n">
        <f aca="false">+D16-H16</f>
        <v>0</v>
      </c>
      <c r="M16" s="282" t="n">
        <f aca="false">+E16-I16</f>
        <v>0</v>
      </c>
      <c r="N16" s="283" t="n">
        <f aca="false">+L16+M16</f>
        <v>0</v>
      </c>
      <c r="O16" s="194"/>
      <c r="P16" s="217"/>
      <c r="Q16" s="217"/>
      <c r="R16" s="217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</row>
    <row r="17" customFormat="false" ht="3" hidden="false" customHeight="true" outlineLevel="0" collapsed="false">
      <c r="A17" s="188" t="s">
        <v>153</v>
      </c>
      <c r="B17" s="218"/>
      <c r="C17" s="194"/>
      <c r="D17" s="281"/>
      <c r="E17" s="282"/>
      <c r="F17" s="283"/>
      <c r="G17" s="212"/>
      <c r="H17" s="281"/>
      <c r="I17" s="282"/>
      <c r="J17" s="283"/>
      <c r="K17" s="194"/>
      <c r="L17" s="281"/>
      <c r="M17" s="282"/>
      <c r="N17" s="283"/>
      <c r="O17" s="194"/>
      <c r="P17" s="217"/>
      <c r="Q17" s="217"/>
      <c r="R17" s="217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</row>
    <row r="18" customFormat="false" ht="11.25" hidden="false" customHeight="true" outlineLevel="0" collapsed="false">
      <c r="A18" s="188" t="s">
        <v>154</v>
      </c>
      <c r="B18" s="220" t="s">
        <v>155</v>
      </c>
      <c r="C18" s="194"/>
      <c r="D18" s="284" t="e">
        <f aca="false">SUM(D9:D17)</f>
        <v>#NAME?</v>
      </c>
      <c r="E18" s="285" t="e">
        <f aca="false">SUM(E9:E17)</f>
        <v>#NAME?</v>
      </c>
      <c r="F18" s="286" t="e">
        <f aca="false">SUM(F9:F16)</f>
        <v>#NAME?</v>
      </c>
      <c r="G18" s="212"/>
      <c r="H18" s="284" t="e">
        <f aca="false">SUM(H9:H17)</f>
        <v>#NAME?</v>
      </c>
      <c r="I18" s="285" t="e">
        <f aca="false">SUM(I9:I17)</f>
        <v>#NAME?</v>
      </c>
      <c r="J18" s="286" t="e">
        <f aca="false">SUM(J9:J16)</f>
        <v>#NAME?</v>
      </c>
      <c r="K18" s="194"/>
      <c r="L18" s="284" t="e">
        <f aca="false">SUM(L9:L17)</f>
        <v>#NAME?</v>
      </c>
      <c r="M18" s="285" t="e">
        <f aca="false">SUM(M9:M17)</f>
        <v>#NAME?</v>
      </c>
      <c r="N18" s="286" t="e">
        <f aca="false">SUM(N9:N16)</f>
        <v>#NAME?</v>
      </c>
      <c r="O18" s="194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</row>
    <row r="19" customFormat="false" ht="3" hidden="false" customHeight="true" outlineLevel="0" collapsed="false">
      <c r="A19" s="194"/>
      <c r="B19" s="230"/>
      <c r="C19" s="194"/>
      <c r="D19" s="231"/>
      <c r="E19" s="232"/>
      <c r="F19" s="233"/>
      <c r="G19" s="194"/>
      <c r="H19" s="231"/>
      <c r="I19" s="232"/>
      <c r="J19" s="233"/>
      <c r="K19" s="194"/>
      <c r="L19" s="231"/>
      <c r="M19" s="232"/>
      <c r="N19" s="233"/>
      <c r="O19" s="194"/>
      <c r="P19" s="217"/>
      <c r="Q19" s="217"/>
      <c r="R19" s="217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</row>
    <row r="20" customFormat="false" ht="12.75" hidden="false" customHeight="false" outlineLevel="0" collapsed="false"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217"/>
      <c r="Q20" s="217"/>
      <c r="R20" s="217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</row>
    <row r="21" customFormat="false" ht="12.75" hidden="false" customHeight="false" outlineLevel="0" collapsed="false"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</row>
    <row r="22" customFormat="false" ht="12.75" hidden="false" customHeight="false" outlineLevel="0" collapsed="false"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</row>
    <row r="23" customFormat="false" ht="12.75" hidden="false" customHeight="false" outlineLevel="0" collapsed="false"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</row>
    <row r="24" customFormat="false" ht="12.75" hidden="false" customHeight="false" outlineLevel="0" collapsed="false"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</row>
    <row r="25" customFormat="false" ht="12.75" hidden="false" customHeight="false" outlineLevel="0" collapsed="false"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</row>
    <row r="26" customFormat="false" ht="12.75" hidden="false" customHeight="false" outlineLevel="0" collapsed="false"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</row>
    <row r="27" customFormat="false" ht="12.75" hidden="false" customHeight="false" outlineLevel="0" collapsed="false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</row>
    <row r="28" customFormat="false" ht="12.75" hidden="false" customHeight="false" outlineLevel="0" collapsed="false"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</row>
    <row r="29" customFormat="false" ht="12.75" hidden="false" customHeight="false" outlineLevel="0" collapsed="false"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</row>
    <row r="30" customFormat="false" ht="12.75" hidden="false" customHeight="false" outlineLevel="0" collapsed="false"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</row>
    <row r="31" customFormat="false" ht="12.75" hidden="false" customHeight="false" outlineLevel="0" collapsed="false"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</row>
    <row r="32" customFormat="false" ht="12.75" hidden="false" customHeight="false" outlineLevel="0" collapsed="false"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</row>
    <row r="33" customFormat="false" ht="12.75" hidden="false" customHeight="false" outlineLevel="0" collapsed="false"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</row>
    <row r="34" customFormat="false" ht="12.75" hidden="false" customHeight="false" outlineLevel="0" collapsed="false"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</row>
    <row r="35" customFormat="false" ht="12.75" hidden="false" customHeight="false" outlineLevel="0" collapsed="false"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</row>
    <row r="36" customFormat="false" ht="12.75" hidden="false" customHeight="false" outlineLevel="0" collapsed="false"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</row>
    <row r="37" customFormat="false" ht="12.75" hidden="false" customHeight="false" outlineLevel="0" collapsed="false"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</row>
    <row r="38" customFormat="false" ht="12.75" hidden="false" customHeight="false" outlineLevel="0" collapsed="false"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</row>
    <row r="39" customFormat="false" ht="12.75" hidden="false" customHeight="false" outlineLevel="0" collapsed="false"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</row>
    <row r="40" customFormat="false" ht="12.75" hidden="false" customHeight="false" outlineLevel="0" collapsed="false"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</row>
    <row r="41" customFormat="false" ht="12.75" hidden="false" customHeight="false" outlineLevel="0" collapsed="false"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</row>
    <row r="42" customFormat="false" ht="12.75" hidden="false" customHeight="false" outlineLevel="0" collapsed="false"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</row>
    <row r="43" customFormat="false" ht="12.75" hidden="false" customHeight="false" outlineLevel="0" collapsed="false"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</row>
    <row r="44" customFormat="false" ht="12.75" hidden="false" customHeight="false" outlineLevel="0" collapsed="false"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</row>
    <row r="45" customFormat="false" ht="12.75" hidden="false" customHeight="false" outlineLevel="0" collapsed="false"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</row>
    <row r="46" customFormat="false" ht="12.75" hidden="false" customHeight="false" outlineLevel="0" collapsed="false"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</row>
    <row r="47" customFormat="false" ht="12.75" hidden="false" customHeight="false" outlineLevel="0" collapsed="false"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</row>
    <row r="48" customFormat="false" ht="12.75" hidden="false" customHeight="false" outlineLevel="0" collapsed="false"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</row>
    <row r="49" customFormat="false" ht="12.75" hidden="false" customHeight="false" outlineLevel="0" collapsed="false"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</row>
    <row r="50" customFormat="false" ht="12.75" hidden="false" customHeight="false" outlineLevel="0" collapsed="false"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</row>
    <row r="51" customFormat="false" ht="12.75" hidden="false" customHeight="false" outlineLevel="0" collapsed="false"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</row>
    <row r="52" customFormat="false" ht="12.75" hidden="false" customHeight="false" outlineLevel="0" collapsed="false"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</row>
    <row r="53" customFormat="false" ht="12.75" hidden="false" customHeight="false" outlineLevel="0" collapsed="false"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</row>
    <row r="54" customFormat="false" ht="12.75" hidden="false" customHeight="false" outlineLevel="0" collapsed="false"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  <c r="AL54" s="208"/>
      <c r="AM54" s="208"/>
      <c r="AN54" s="208"/>
    </row>
    <row r="55" customFormat="false" ht="12.75" hidden="false" customHeight="false" outlineLevel="0" collapsed="false"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  <c r="AL55" s="208"/>
      <c r="AM55" s="208"/>
      <c r="AN55" s="208"/>
    </row>
    <row r="56" customFormat="false" ht="12.75" hidden="false" customHeight="false" outlineLevel="0" collapsed="false"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  <c r="AN56" s="208"/>
    </row>
    <row r="57" customFormat="false" ht="12.75" hidden="false" customHeight="false" outlineLevel="0" collapsed="false"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  <c r="AL57" s="208"/>
      <c r="AM57" s="208"/>
      <c r="AN57" s="208"/>
    </row>
    <row r="58" customFormat="false" ht="12.75" hidden="false" customHeight="false" outlineLevel="0" collapsed="false"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  <c r="AL58" s="208"/>
      <c r="AM58" s="208"/>
      <c r="AN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208"/>
      <c r="AN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208"/>
      <c r="AN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  <c r="AL67" s="208"/>
      <c r="AM67" s="208"/>
      <c r="AN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  <c r="AL68" s="208"/>
      <c r="AM68" s="208"/>
      <c r="AN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  <c r="AM69" s="208"/>
      <c r="AN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  <c r="AL70" s="208"/>
      <c r="AM70" s="208"/>
      <c r="AN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  <c r="AL71" s="208"/>
      <c r="AM71" s="208"/>
      <c r="AN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  <c r="AM72" s="208"/>
      <c r="AN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  <c r="AL73" s="208"/>
      <c r="AM73" s="208"/>
      <c r="AN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  <c r="AL74" s="208"/>
      <c r="AM74" s="208"/>
      <c r="AN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  <c r="AL77" s="208"/>
      <c r="AM77" s="208"/>
      <c r="AN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  <c r="AM82" s="208"/>
      <c r="AN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  <c r="AM86" s="208"/>
      <c r="AN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  <c r="AL87" s="208"/>
      <c r="AM87" s="208"/>
      <c r="AN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  <c r="AL88" s="208"/>
      <c r="AM88" s="208"/>
      <c r="AN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  <c r="AL89" s="208"/>
      <c r="AM89" s="208"/>
      <c r="AN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  <c r="AL92" s="208"/>
      <c r="AM92" s="208"/>
      <c r="AN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  <c r="AM94" s="208"/>
      <c r="AN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  <c r="AL95" s="208"/>
      <c r="AM95" s="208"/>
      <c r="AN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  <c r="AL96" s="208"/>
      <c r="AM96" s="208"/>
      <c r="AN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  <c r="AL97" s="208"/>
      <c r="AM97" s="208"/>
      <c r="AN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  <c r="AL98" s="208"/>
      <c r="AM98" s="208"/>
      <c r="AN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  <c r="AL99" s="208"/>
      <c r="AM99" s="208"/>
      <c r="AN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  <c r="AL100" s="208"/>
      <c r="AM100" s="208"/>
      <c r="AN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  <c r="AL101" s="208"/>
      <c r="AM101" s="208"/>
      <c r="AN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  <c r="AL102" s="208"/>
      <c r="AM102" s="208"/>
      <c r="AN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  <c r="AL103" s="208"/>
      <c r="AM103" s="208"/>
      <c r="AN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  <c r="AL104" s="208"/>
      <c r="AM104" s="208"/>
      <c r="AN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  <c r="AL105" s="208"/>
      <c r="AM105" s="208"/>
      <c r="AN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  <c r="AL106" s="208"/>
      <c r="AM106" s="208"/>
      <c r="AN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  <c r="AL107" s="208"/>
      <c r="AM107" s="208"/>
      <c r="AN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  <c r="AL108" s="208"/>
      <c r="AM108" s="208"/>
      <c r="AN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  <c r="AL109" s="208"/>
      <c r="AM109" s="208"/>
      <c r="AN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  <c r="AL110" s="208"/>
      <c r="AM110" s="208"/>
      <c r="AN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  <c r="AL111" s="208"/>
      <c r="AM111" s="208"/>
      <c r="AN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  <c r="AL112" s="208"/>
      <c r="AM112" s="208"/>
      <c r="AN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  <c r="AL113" s="208"/>
      <c r="AM113" s="208"/>
      <c r="AN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  <c r="AL114" s="208"/>
      <c r="AM114" s="208"/>
      <c r="AN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  <c r="AL115" s="208"/>
      <c r="AM115" s="208"/>
      <c r="AN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  <c r="AL116" s="208"/>
      <c r="AM116" s="208"/>
      <c r="AN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  <c r="AL117" s="208"/>
      <c r="AM117" s="208"/>
      <c r="AN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  <c r="AL118" s="208"/>
      <c r="AM118" s="208"/>
      <c r="AN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  <c r="AL119" s="208"/>
      <c r="AM119" s="208"/>
      <c r="AN119" s="208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C29" activeCellId="0" sqref="C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2" min="11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60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29.25" hidden="false" customHeight="true" outlineLevel="0" collapsed="false">
      <c r="A2" s="62" t="s">
        <v>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3"/>
      <c r="Q2" s="64" t="s">
        <v>40</v>
      </c>
      <c r="R2" s="63"/>
      <c r="S2" s="63"/>
      <c r="T2" s="63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/>
      <c r="N3" s="0"/>
      <c r="O3" s="0"/>
      <c r="P3" s="0"/>
      <c r="Q3" s="67" t="str">
        <f aca="false">+'Mgmt Summary'!A3</f>
        <v>Results based on activity through December 7, 2000</v>
      </c>
      <c r="R3" s="0"/>
      <c r="S3" s="0"/>
      <c r="T3" s="0"/>
      <c r="U3" s="61"/>
      <c r="V3" s="66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68"/>
      <c r="O4" s="0"/>
      <c r="P4" s="0"/>
      <c r="Q4" s="0"/>
      <c r="R4" s="0"/>
      <c r="S4" s="0"/>
      <c r="T4" s="0"/>
      <c r="U4" s="0"/>
      <c r="V4" s="69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8" hidden="false" customHeight="true" outlineLevel="0" collapsed="false">
      <c r="A5" s="70"/>
      <c r="B5" s="71"/>
      <c r="C5" s="72" t="s">
        <v>14</v>
      </c>
      <c r="D5" s="72"/>
      <c r="E5" s="72"/>
      <c r="F5" s="73"/>
      <c r="G5" s="72" t="s">
        <v>41</v>
      </c>
      <c r="H5" s="72"/>
      <c r="I5" s="72"/>
      <c r="J5" s="74"/>
      <c r="K5" s="72" t="s">
        <v>42</v>
      </c>
      <c r="L5" s="72"/>
      <c r="M5" s="72"/>
      <c r="N5" s="75"/>
      <c r="O5" s="72" t="s">
        <v>43</v>
      </c>
      <c r="P5" s="72"/>
      <c r="Q5" s="72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</row>
    <row r="6" customFormat="false" ht="18.75" hidden="false" customHeight="true" outlineLevel="0" collapsed="false">
      <c r="A6" s="77" t="s">
        <v>13</v>
      </c>
      <c r="B6" s="78"/>
      <c r="C6" s="79" t="s">
        <v>5</v>
      </c>
      <c r="D6" s="80" t="s">
        <v>2</v>
      </c>
      <c r="E6" s="81" t="s">
        <v>44</v>
      </c>
      <c r="F6" s="82"/>
      <c r="G6" s="79" t="s">
        <v>7</v>
      </c>
      <c r="H6" s="80" t="s">
        <v>2</v>
      </c>
      <c r="I6" s="81" t="s">
        <v>44</v>
      </c>
      <c r="J6" s="82"/>
      <c r="K6" s="79" t="s">
        <v>7</v>
      </c>
      <c r="L6" s="80" t="s">
        <v>2</v>
      </c>
      <c r="M6" s="81" t="s">
        <v>44</v>
      </c>
      <c r="N6" s="83"/>
      <c r="O6" s="79" t="s">
        <v>14</v>
      </c>
      <c r="P6" s="80" t="s">
        <v>45</v>
      </c>
      <c r="Q6" s="81" t="s">
        <v>8</v>
      </c>
    </row>
    <row r="7" customFormat="false" ht="4.5" hidden="false" customHeight="true" outlineLevel="0" collapsed="false">
      <c r="A7" s="84"/>
      <c r="B7" s="78"/>
      <c r="C7" s="85"/>
      <c r="D7" s="47"/>
      <c r="E7" s="86"/>
      <c r="F7" s="87"/>
      <c r="G7" s="85"/>
      <c r="H7" s="47"/>
      <c r="I7" s="86"/>
      <c r="J7" s="87"/>
      <c r="K7" s="85"/>
      <c r="L7" s="47"/>
      <c r="M7" s="86"/>
      <c r="N7" s="83"/>
      <c r="O7" s="85"/>
      <c r="P7" s="47"/>
      <c r="Q7" s="86"/>
    </row>
    <row r="8" customFormat="false" ht="13.5" hidden="false" customHeight="true" outlineLevel="0" collapsed="false">
      <c r="A8" s="88" t="s">
        <v>21</v>
      </c>
      <c r="B8" s="89"/>
      <c r="C8" s="90" t="n">
        <f aca="false">+'Mgmt Summary'!J10</f>
        <v>7127.70231</v>
      </c>
      <c r="D8" s="91" t="e">
        <f aca="false">+'Mgmt Summary'!C10</f>
        <v>#NAME?</v>
      </c>
      <c r="E8" s="92" t="e">
        <f aca="false">-D8+C8</f>
        <v>#NAME?</v>
      </c>
      <c r="F8" s="93"/>
      <c r="G8" s="90" t="e">
        <f aca="false">+Expenses!D10+'CapChrg-AllocExp'!K11+'CapChrg-AllocExp'!D11</f>
        <v>#NAME?</v>
      </c>
      <c r="H8" s="91" t="e">
        <f aca="false">+Expenses!E10+'CapChrg-AllocExp'!L11+'CapChrg-AllocExp'!E11</f>
        <v>#NAME?</v>
      </c>
      <c r="I8" s="92" t="e">
        <f aca="false">+H8-G8</f>
        <v>#NAME?</v>
      </c>
      <c r="J8" s="93"/>
      <c r="K8" s="90" t="e">
        <f aca="false">C8-G8</f>
        <v>#NAME?</v>
      </c>
      <c r="L8" s="91" t="e">
        <f aca="false">D8-H8</f>
        <v>#NAME?</v>
      </c>
      <c r="M8" s="92" t="e">
        <f aca="false">K8-L8</f>
        <v>#NAME?</v>
      </c>
      <c r="N8" s="94"/>
      <c r="O8" s="90" t="n">
        <f aca="false">+C8-'[1]QTD Mgmt Summary'!C9</f>
        <v>2577.42392</v>
      </c>
      <c r="P8" s="91" t="e">
        <f aca="false">+G8-'[1]QTD Mgmt Summary'!G9</f>
        <v>#NAME?</v>
      </c>
      <c r="Q8" s="92" t="e">
        <f aca="false">O8-P8</f>
        <v>#NAME?</v>
      </c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3.5" hidden="false" customHeight="true" outlineLevel="0" collapsed="false">
      <c r="A9" s="88" t="s">
        <v>22</v>
      </c>
      <c r="B9" s="89"/>
      <c r="C9" s="90" t="n">
        <f aca="false">+'Mgmt Summary'!J11</f>
        <v>6768</v>
      </c>
      <c r="D9" s="91" t="e">
        <f aca="false">+'Mgmt Summary'!C11</f>
        <v>#NAME?</v>
      </c>
      <c r="E9" s="92" t="e">
        <f aca="false">-D9+C9</f>
        <v>#NAME?</v>
      </c>
      <c r="F9" s="93"/>
      <c r="G9" s="90" t="e">
        <f aca="false">+Expenses!D11+'CapChrg-AllocExp'!K12+'CapChrg-AllocExp'!D12</f>
        <v>#NAME?</v>
      </c>
      <c r="H9" s="91" t="e">
        <f aca="false">+Expenses!E11+'CapChrg-AllocExp'!L12+'CapChrg-AllocExp'!E12</f>
        <v>#NAME?</v>
      </c>
      <c r="I9" s="92" t="e">
        <f aca="false">+H9-G9</f>
        <v>#NAME?</v>
      </c>
      <c r="J9" s="93"/>
      <c r="K9" s="90" t="e">
        <f aca="false">C9-G9</f>
        <v>#NAME?</v>
      </c>
      <c r="L9" s="91" t="e">
        <f aca="false">D9-H9</f>
        <v>#NAME?</v>
      </c>
      <c r="M9" s="92" t="e">
        <f aca="false">K9-L9</f>
        <v>#NAME?</v>
      </c>
      <c r="N9" s="94"/>
      <c r="O9" s="90" t="n">
        <f aca="false">+C9-'[1]QTD Mgmt Summary'!C10</f>
        <v>1418</v>
      </c>
      <c r="P9" s="91" t="e">
        <f aca="false">+G9-'[1]QTD Mgmt Summary'!G10</f>
        <v>#NAME?</v>
      </c>
      <c r="Q9" s="92" t="e">
        <f aca="false">O9-P9</f>
        <v>#NAME?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3.5" hidden="false" customHeight="true" outlineLevel="0" collapsed="false">
      <c r="A10" s="88" t="s">
        <v>23</v>
      </c>
      <c r="B10" s="89"/>
      <c r="C10" s="90" t="n">
        <f aca="false">+'Mgmt Summary'!J12</f>
        <v>3217</v>
      </c>
      <c r="D10" s="91" t="e">
        <f aca="false">+'Mgmt Summary'!C12</f>
        <v>#NAME?</v>
      </c>
      <c r="E10" s="92" t="e">
        <f aca="false">-D10+C10</f>
        <v>#NAME?</v>
      </c>
      <c r="F10" s="93"/>
      <c r="G10" s="90" t="e">
        <f aca="false">+Expenses!D12+'CapChrg-AllocExp'!K13+'CapChrg-AllocExp'!D13</f>
        <v>#NAME?</v>
      </c>
      <c r="H10" s="91" t="e">
        <f aca="false">+Expenses!E12+'CapChrg-AllocExp'!L13+'CapChrg-AllocExp'!E13</f>
        <v>#NAME?</v>
      </c>
      <c r="I10" s="92" t="e">
        <f aca="false">+H10-G10</f>
        <v>#NAME?</v>
      </c>
      <c r="J10" s="93"/>
      <c r="K10" s="90" t="e">
        <f aca="false">C10-G10</f>
        <v>#NAME?</v>
      </c>
      <c r="L10" s="91" t="e">
        <f aca="false">D10-H10</f>
        <v>#NAME?</v>
      </c>
      <c r="M10" s="92" t="e">
        <f aca="false">K10-L10</f>
        <v>#NAME?</v>
      </c>
      <c r="N10" s="94"/>
      <c r="O10" s="90" t="n">
        <f aca="false">+C10-'[1]QTD Mgmt Summary'!C11</f>
        <v>856</v>
      </c>
      <c r="P10" s="91" t="e">
        <f aca="false">+G10-'[1]QTD Mgmt Summary'!G11</f>
        <v>#NAME?</v>
      </c>
      <c r="Q10" s="92" t="e">
        <f aca="false">O10-P10</f>
        <v>#NAME?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3.5" hidden="false" customHeight="true" outlineLevel="0" collapsed="false">
      <c r="A11" s="88" t="s">
        <v>24</v>
      </c>
      <c r="B11" s="89"/>
      <c r="C11" s="90" t="n">
        <f aca="false">+'Mgmt Summary'!J13</f>
        <v>0</v>
      </c>
      <c r="D11" s="91" t="e">
        <f aca="false">+'Mgmt Summary'!C13</f>
        <v>#NAME?</v>
      </c>
      <c r="E11" s="92" t="e">
        <f aca="false">-D11+C11</f>
        <v>#NAME?</v>
      </c>
      <c r="F11" s="93"/>
      <c r="G11" s="90" t="e">
        <f aca="false">+Expenses!D13+'CapChrg-AllocExp'!K14+'CapChrg-AllocExp'!D14</f>
        <v>#NAME?</v>
      </c>
      <c r="H11" s="91" t="e">
        <f aca="false">+Expenses!E13+'CapChrg-AllocExp'!L14+'CapChrg-AllocExp'!E14</f>
        <v>#NAME?</v>
      </c>
      <c r="I11" s="92" t="e">
        <f aca="false">+H11-G11</f>
        <v>#NAME?</v>
      </c>
      <c r="J11" s="93"/>
      <c r="K11" s="90" t="e">
        <f aca="false">C11-G11</f>
        <v>#NAME?</v>
      </c>
      <c r="L11" s="91" t="e">
        <f aca="false">D11-H11</f>
        <v>#NAME?</v>
      </c>
      <c r="M11" s="92" t="e">
        <f aca="false">K11-L11</f>
        <v>#NAME?</v>
      </c>
      <c r="N11" s="94"/>
      <c r="O11" s="90" t="n">
        <f aca="false">+C11-'[1]QTD Mgmt Summary'!C12</f>
        <v>0</v>
      </c>
      <c r="P11" s="91" t="e">
        <f aca="false">+G11-'[1]QTD Mgmt Summary'!G12</f>
        <v>#NAME?</v>
      </c>
      <c r="Q11" s="92" t="e">
        <f aca="false">O11-P11</f>
        <v>#NAME?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3.5" hidden="false" customHeight="true" outlineLevel="0" collapsed="false">
      <c r="A12" s="88" t="s">
        <v>25</v>
      </c>
      <c r="B12" s="89"/>
      <c r="C12" s="90" t="n">
        <f aca="false">+'Mgmt Summary'!J14</f>
        <v>125.493</v>
      </c>
      <c r="D12" s="91" t="n">
        <f aca="false">+'Mgmt Summary'!C14</f>
        <v>11483.213</v>
      </c>
      <c r="E12" s="92" t="n">
        <f aca="false">-D12+C12</f>
        <v>-11357.72</v>
      </c>
      <c r="F12" s="93"/>
      <c r="G12" s="90" t="e">
        <f aca="false">+Expenses!D14+'CapChrg-AllocExp'!K15+'CapChrg-AllocExp'!D15</f>
        <v>#NAME?</v>
      </c>
      <c r="H12" s="91" t="e">
        <f aca="false">+Expenses!E14+'CapChrg-AllocExp'!L15+'CapChrg-AllocExp'!E15</f>
        <v>#NAME?</v>
      </c>
      <c r="I12" s="92" t="e">
        <f aca="false">+H12-G12</f>
        <v>#NAME?</v>
      </c>
      <c r="J12" s="93"/>
      <c r="K12" s="90" t="e">
        <f aca="false">C12-G12</f>
        <v>#NAME?</v>
      </c>
      <c r="L12" s="91" t="e">
        <f aca="false">D12-H12</f>
        <v>#NAME?</v>
      </c>
      <c r="M12" s="92" t="e">
        <f aca="false">K12-L12</f>
        <v>#NAME?</v>
      </c>
      <c r="N12" s="94"/>
      <c r="O12" s="90" t="n">
        <f aca="false">+C12-'[1]QTD Mgmt Summary'!C13</f>
        <v>121.179</v>
      </c>
      <c r="P12" s="91" t="e">
        <f aca="false">+G12-'[1]QTD Mgmt Summary'!G13</f>
        <v>#NAME?</v>
      </c>
      <c r="Q12" s="92" t="e">
        <f aca="false">O12-P12</f>
        <v>#NAME?</v>
      </c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4.5" hidden="false" customHeight="true" outlineLevel="0" collapsed="false">
      <c r="A13" s="84"/>
      <c r="B13" s="78"/>
      <c r="C13" s="95"/>
      <c r="D13" s="96"/>
      <c r="E13" s="97"/>
      <c r="F13" s="98"/>
      <c r="G13" s="99"/>
      <c r="H13" s="96"/>
      <c r="I13" s="97"/>
      <c r="J13" s="98"/>
      <c r="K13" s="95"/>
      <c r="L13" s="96"/>
      <c r="M13" s="97"/>
      <c r="N13" s="83"/>
      <c r="O13" s="95"/>
      <c r="P13" s="96"/>
      <c r="Q13" s="97"/>
    </row>
    <row r="14" customFormat="false" ht="16.5" hidden="false" customHeight="false" outlineLevel="0" collapsed="false">
      <c r="A14" s="100" t="s">
        <v>28</v>
      </c>
      <c r="B14" s="101"/>
      <c r="C14" s="102" t="n">
        <f aca="false">SUM(C8:C13)</f>
        <v>17238.19531</v>
      </c>
      <c r="D14" s="103" t="e">
        <f aca="false">SUM(D8:D13)</f>
        <v>#NAME?</v>
      </c>
      <c r="E14" s="104" t="e">
        <f aca="false">SUM(E8:E13)</f>
        <v>#NAME?</v>
      </c>
      <c r="F14" s="105" t="n">
        <f aca="false">SUM(F8:F13)</f>
        <v>0</v>
      </c>
      <c r="G14" s="102" t="e">
        <f aca="false">SUM(G8:G13)</f>
        <v>#NAME?</v>
      </c>
      <c r="H14" s="103" t="e">
        <f aca="false">SUM(H8:H13)</f>
        <v>#NAME?</v>
      </c>
      <c r="I14" s="104" t="e">
        <f aca="false">SUM(I8:I13)</f>
        <v>#NAME?</v>
      </c>
      <c r="J14" s="105" t="n">
        <f aca="false">SUM(J8:J13)</f>
        <v>0</v>
      </c>
      <c r="K14" s="102" t="e">
        <f aca="false">SUM(K8:K13)</f>
        <v>#NAME?</v>
      </c>
      <c r="L14" s="103" t="e">
        <f aca="false">SUM(L8:L13)</f>
        <v>#NAME?</v>
      </c>
      <c r="M14" s="104" t="e">
        <f aca="false">SUM(M8:M13)</f>
        <v>#NAME?</v>
      </c>
      <c r="N14" s="106"/>
      <c r="O14" s="102" t="n">
        <f aca="false">SUM(O8:O13)</f>
        <v>4972.60292</v>
      </c>
      <c r="P14" s="103" t="e">
        <f aca="false">SUM(P8:P13)</f>
        <v>#NAME?</v>
      </c>
      <c r="Q14" s="104" t="e">
        <f aca="false">SUM(Q8:Q13)</f>
        <v>#NAME?</v>
      </c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  <c r="CN14" s="107"/>
      <c r="CO14" s="107"/>
      <c r="CP14" s="107"/>
      <c r="CQ14" s="107"/>
      <c r="CR14" s="107"/>
      <c r="CS14" s="107"/>
      <c r="CT14" s="107"/>
      <c r="CU14" s="107"/>
      <c r="CV14" s="107"/>
      <c r="CW14" s="107"/>
      <c r="CX14" s="107"/>
      <c r="CY14" s="107"/>
      <c r="CZ14" s="107"/>
      <c r="DA14" s="107"/>
      <c r="DB14" s="107"/>
      <c r="DC14" s="107"/>
      <c r="DD14" s="107"/>
      <c r="DE14" s="107"/>
      <c r="DF14" s="107"/>
      <c r="DG14" s="107"/>
      <c r="DH14" s="107"/>
      <c r="DI14" s="107"/>
      <c r="DJ14" s="107"/>
      <c r="DK14" s="107"/>
      <c r="DL14" s="107"/>
      <c r="DM14" s="107"/>
      <c r="DN14" s="107"/>
      <c r="DO14" s="107"/>
      <c r="DP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7"/>
      <c r="EC14" s="107"/>
      <c r="ED14" s="107"/>
      <c r="EE14" s="107"/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/>
      <c r="EQ14" s="107"/>
      <c r="ER14" s="107"/>
      <c r="ES14" s="107"/>
      <c r="ET14" s="107"/>
      <c r="EU14" s="107"/>
      <c r="EV14" s="107"/>
      <c r="EW14" s="107"/>
      <c r="EX14" s="107"/>
      <c r="EY14" s="107"/>
      <c r="EZ14" s="107"/>
      <c r="FA14" s="107"/>
      <c r="FB14" s="107"/>
      <c r="FC14" s="107"/>
      <c r="FD14" s="107"/>
      <c r="FE14" s="107"/>
      <c r="FF14" s="107"/>
      <c r="FG14" s="107"/>
      <c r="FH14" s="107"/>
      <c r="FI14" s="107"/>
      <c r="FJ14" s="107"/>
      <c r="FK14" s="107"/>
      <c r="FL14" s="107"/>
      <c r="FM14" s="107"/>
      <c r="FN14" s="107"/>
      <c r="FO14" s="107"/>
      <c r="FP14" s="107"/>
      <c r="FQ14" s="107"/>
      <c r="FR14" s="107"/>
      <c r="FS14" s="107"/>
      <c r="FT14" s="107"/>
      <c r="FU14" s="107"/>
      <c r="FV14" s="107"/>
      <c r="FW14" s="107"/>
      <c r="FX14" s="107"/>
      <c r="FY14" s="107"/>
      <c r="FZ14" s="107"/>
      <c r="GA14" s="107"/>
      <c r="GB14" s="107"/>
      <c r="GC14" s="107"/>
      <c r="GD14" s="107"/>
      <c r="GE14" s="107"/>
      <c r="GF14" s="107"/>
      <c r="GG14" s="107"/>
      <c r="GH14" s="107"/>
      <c r="GI14" s="107"/>
      <c r="GJ14" s="107"/>
      <c r="GK14" s="107"/>
      <c r="GL14" s="107"/>
      <c r="GM14" s="107"/>
      <c r="GN14" s="107"/>
      <c r="GO14" s="107"/>
      <c r="GP14" s="107"/>
      <c r="GQ14" s="107"/>
      <c r="GR14" s="107"/>
      <c r="GS14" s="107"/>
      <c r="GT14" s="107"/>
      <c r="GU14" s="107"/>
      <c r="GV14" s="107"/>
      <c r="GW14" s="107"/>
      <c r="GX14" s="107"/>
      <c r="GY14" s="107"/>
      <c r="GZ14" s="107"/>
      <c r="HA14" s="107"/>
      <c r="HB14" s="107"/>
      <c r="HC14" s="107"/>
      <c r="HD14" s="107"/>
      <c r="HE14" s="107"/>
      <c r="HF14" s="107"/>
      <c r="HG14" s="107"/>
      <c r="HH14" s="107"/>
      <c r="HI14" s="107"/>
      <c r="HJ14" s="107"/>
      <c r="HK14" s="107"/>
      <c r="HL14" s="107"/>
      <c r="HM14" s="107"/>
      <c r="HN14" s="107"/>
      <c r="HO14" s="107"/>
      <c r="HP14" s="107"/>
      <c r="HQ14" s="107"/>
      <c r="HR14" s="107"/>
      <c r="HS14" s="107"/>
      <c r="HT14" s="107"/>
      <c r="HU14" s="107"/>
      <c r="HV14" s="107"/>
      <c r="HW14" s="107"/>
      <c r="HX14" s="107"/>
      <c r="HY14" s="107"/>
      <c r="HZ14" s="107"/>
      <c r="IA14" s="107"/>
      <c r="IB14" s="107"/>
      <c r="IC14" s="107"/>
      <c r="ID14" s="107"/>
      <c r="IE14" s="107"/>
      <c r="IF14" s="107"/>
      <c r="IG14" s="107"/>
      <c r="IH14" s="107"/>
      <c r="II14" s="107"/>
      <c r="IJ14" s="107"/>
      <c r="IK14" s="107"/>
      <c r="IL14" s="107"/>
      <c r="IM14" s="107"/>
      <c r="IN14" s="107"/>
      <c r="IO14" s="107"/>
      <c r="IP14" s="107"/>
      <c r="IQ14" s="107"/>
      <c r="IR14" s="107"/>
      <c r="IS14" s="107"/>
      <c r="IT14" s="107"/>
      <c r="IU14" s="107"/>
      <c r="IV14" s="107"/>
      <c r="IW14" s="107"/>
    </row>
    <row r="15" customFormat="false" ht="4.5" hidden="false" customHeight="true" outlineLevel="0" collapsed="false">
      <c r="A15" s="84"/>
      <c r="B15" s="78"/>
      <c r="C15" s="95"/>
      <c r="D15" s="96"/>
      <c r="E15" s="97"/>
      <c r="F15" s="98"/>
      <c r="G15" s="99"/>
      <c r="H15" s="96"/>
      <c r="I15" s="97"/>
      <c r="J15" s="98"/>
      <c r="K15" s="95"/>
      <c r="L15" s="96"/>
      <c r="M15" s="97"/>
      <c r="N15" s="83"/>
      <c r="O15" s="95"/>
      <c r="P15" s="96"/>
      <c r="Q15" s="97"/>
    </row>
    <row r="16" customFormat="false" ht="13.5" hidden="false" customHeight="true" outlineLevel="0" collapsed="false">
      <c r="A16" s="88" t="s">
        <v>46</v>
      </c>
      <c r="B16" s="89"/>
      <c r="C16" s="90" t="n">
        <v>0</v>
      </c>
      <c r="D16" s="91" t="n">
        <v>0</v>
      </c>
      <c r="E16" s="92" t="n">
        <f aca="false">-D16+C16</f>
        <v>0</v>
      </c>
      <c r="F16" s="93"/>
      <c r="G16" s="90" t="e">
        <f aca="false">+Expenses!D10+Expenses!D11+Expenses!D12+Expenses!D13+Expenses!D14+'CapChrg-AllocExp'!D11+'CapChrg-AllocExp'!K11+'CapChrg-AllocExp'!K12+'CapChrg-AllocExp'!K13+'CapChrg-AllocExp'!K14+'CapChrg-AllocExp'!K15</f>
        <v>#NAME?</v>
      </c>
      <c r="H16" s="91" t="e">
        <f aca="false">+Expenses!E10+Expenses!E11+Expenses!E12+Expenses!E13+Expenses!E14+'CapChrg-AllocExp'!E11+'CapChrg-AllocExp'!L11+'CapChrg-AllocExp'!L12+'CapChrg-AllocExp'!L13+'CapChrg-AllocExp'!L14+'CapChrg-AllocExp'!L15</f>
        <v>#NAME?</v>
      </c>
      <c r="I16" s="92" t="e">
        <f aca="false">+H16-G16</f>
        <v>#NAME?</v>
      </c>
      <c r="J16" s="93"/>
      <c r="K16" s="90" t="e">
        <f aca="false">C16-G16</f>
        <v>#NAME?</v>
      </c>
      <c r="L16" s="91" t="e">
        <f aca="false">D16-H16</f>
        <v>#NAME?</v>
      </c>
      <c r="M16" s="92" t="e">
        <f aca="false">K16-L16</f>
        <v>#NAME?</v>
      </c>
      <c r="N16" s="94"/>
      <c r="O16" s="90" t="n">
        <f aca="false">+C16-'[1]QTD Mgmt Summary'!C29</f>
        <v>0</v>
      </c>
      <c r="P16" s="91" t="e">
        <f aca="false">+G16-'[1]QTD Mgmt Summary'!G29</f>
        <v>#NAME?</v>
      </c>
      <c r="Q16" s="92" t="e">
        <f aca="false">O16-P16</f>
        <v>#NAME?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3.5" hidden="false" customHeight="true" outlineLevel="0" collapsed="false">
      <c r="A17" s="88" t="s">
        <v>47</v>
      </c>
      <c r="B17" s="89"/>
      <c r="C17" s="90" t="n">
        <v>0</v>
      </c>
      <c r="D17" s="91" t="n">
        <v>0</v>
      </c>
      <c r="E17" s="92" t="n">
        <f aca="false">-D17+C17</f>
        <v>0</v>
      </c>
      <c r="F17" s="93"/>
      <c r="G17" s="90" t="e">
        <f aca="false">-G16</f>
        <v>#NAME?</v>
      </c>
      <c r="H17" s="91" t="e">
        <f aca="false">-H16</f>
        <v>#NAME?</v>
      </c>
      <c r="I17" s="92" t="e">
        <f aca="false">+H17-G17</f>
        <v>#NAME?</v>
      </c>
      <c r="J17" s="93"/>
      <c r="K17" s="90" t="e">
        <f aca="false">C17-G17</f>
        <v>#NAME?</v>
      </c>
      <c r="L17" s="91" t="e">
        <f aca="false">D17-H17</f>
        <v>#NAME?</v>
      </c>
      <c r="M17" s="92" t="e">
        <f aca="false">K17-L17</f>
        <v>#NAME?</v>
      </c>
      <c r="N17" s="94"/>
      <c r="O17" s="90" t="n">
        <f aca="false">+C17-'[1]QTD Mgmt Summary'!C30</f>
        <v>0</v>
      </c>
      <c r="P17" s="91" t="e">
        <f aca="false">+G17-'[1]QTD Mgmt Summary'!G30</f>
        <v>#NAME?</v>
      </c>
      <c r="Q17" s="92" t="e">
        <f aca="false">O17-P17</f>
        <v>#NAME?</v>
      </c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3.5" hidden="false" customHeight="true" outlineLevel="0" collapsed="false">
      <c r="A18" s="88" t="s">
        <v>30</v>
      </c>
      <c r="B18" s="89"/>
      <c r="C18" s="90" t="n">
        <f aca="false">+'Mgmt Summary'!J32</f>
        <v>-520</v>
      </c>
      <c r="D18" s="91" t="n">
        <f aca="false">+'Mgmt Summary'!C32</f>
        <v>-520</v>
      </c>
      <c r="E18" s="92" t="n">
        <f aca="false">-D18+C18</f>
        <v>0</v>
      </c>
      <c r="F18" s="93"/>
      <c r="G18" s="90" t="n">
        <f aca="false">+Expenses!D30</f>
        <v>0</v>
      </c>
      <c r="H18" s="91" t="n">
        <f aca="false">+Expenses!E30</f>
        <v>0</v>
      </c>
      <c r="I18" s="92" t="n">
        <f aca="false">+H18-G18</f>
        <v>0</v>
      </c>
      <c r="J18" s="93"/>
      <c r="K18" s="90" t="n">
        <f aca="false">C18-G18</f>
        <v>-520</v>
      </c>
      <c r="L18" s="91" t="n">
        <f aca="false">D18-H18</f>
        <v>-520</v>
      </c>
      <c r="M18" s="92" t="n">
        <f aca="false">K18-L18</f>
        <v>0</v>
      </c>
      <c r="N18" s="94"/>
      <c r="O18" s="90" t="n">
        <f aca="false">+C18-'[1]QTD Mgmt Summary'!C31</f>
        <v>0</v>
      </c>
      <c r="P18" s="91" t="n">
        <f aca="false">+G18-'[1]QTD Mgmt Summary'!G31</f>
        <v>0</v>
      </c>
      <c r="Q18" s="92" t="n">
        <f aca="false">O18-P18</f>
        <v>0</v>
      </c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3.5" hidden="false" customHeight="true" outlineLevel="0" collapsed="false">
      <c r="A19" s="88" t="s">
        <v>31</v>
      </c>
      <c r="B19" s="89"/>
      <c r="C19" s="90" t="n">
        <f aca="false">+'Mgmt Summary'!J33</f>
        <v>0</v>
      </c>
      <c r="D19" s="91" t="n">
        <f aca="false">+'Mgmt Summary'!C33</f>
        <v>0</v>
      </c>
      <c r="E19" s="92" t="n">
        <f aca="false">-D19+C19</f>
        <v>0</v>
      </c>
      <c r="F19" s="93"/>
      <c r="G19" s="90" t="n">
        <f aca="false">-'CapChrg-AllocExp'!D11</f>
        <v>-658</v>
      </c>
      <c r="H19" s="91" t="e">
        <f aca="false">-'CapChrg-AllocExp'!E11</f>
        <v>#NAME?</v>
      </c>
      <c r="I19" s="92" t="e">
        <f aca="false">+H19-G19</f>
        <v>#NAME?</v>
      </c>
      <c r="J19" s="93"/>
      <c r="K19" s="90" t="n">
        <f aca="false">C19-G19</f>
        <v>658</v>
      </c>
      <c r="L19" s="91" t="e">
        <f aca="false">D19-H19</f>
        <v>#NAME?</v>
      </c>
      <c r="M19" s="92" t="e">
        <f aca="false">K19-L19</f>
        <v>#NAME?</v>
      </c>
      <c r="N19" s="94"/>
      <c r="O19" s="90" t="n">
        <f aca="false">+C19-'[1]QTD Mgmt Summary'!C32</f>
        <v>0</v>
      </c>
      <c r="P19" s="91" t="n">
        <f aca="false">+G19-'[1]QTD Mgmt Summary'!G32</f>
        <v>555</v>
      </c>
      <c r="Q19" s="92" t="n">
        <f aca="false">O19-P19</f>
        <v>-555</v>
      </c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4.5" hidden="false" customHeight="true" outlineLevel="0" collapsed="false">
      <c r="A20" s="84"/>
      <c r="B20" s="78"/>
      <c r="C20" s="95"/>
      <c r="D20" s="96"/>
      <c r="E20" s="97"/>
      <c r="F20" s="98"/>
      <c r="G20" s="99"/>
      <c r="H20" s="96"/>
      <c r="I20" s="97"/>
      <c r="J20" s="98"/>
      <c r="K20" s="95"/>
      <c r="L20" s="96"/>
      <c r="M20" s="97"/>
      <c r="N20" s="83"/>
      <c r="O20" s="95"/>
      <c r="P20" s="96"/>
      <c r="Q20" s="97"/>
    </row>
    <row r="21" customFormat="false" ht="16.5" hidden="false" customHeight="false" outlineLevel="0" collapsed="false">
      <c r="A21" s="100" t="s">
        <v>32</v>
      </c>
      <c r="B21" s="101"/>
      <c r="C21" s="102" t="n">
        <f aca="false">SUM(C16:C19)</f>
        <v>-520</v>
      </c>
      <c r="D21" s="103" t="n">
        <f aca="false">SUM(D16:D19)</f>
        <v>-520</v>
      </c>
      <c r="E21" s="104" t="n">
        <f aca="false">SUM(E16:E19)</f>
        <v>0</v>
      </c>
      <c r="F21" s="105"/>
      <c r="G21" s="102" t="e">
        <f aca="false">SUM(G16:G19)</f>
        <v>#NAME?</v>
      </c>
      <c r="H21" s="103" t="e">
        <f aca="false">SUM(H16:H19)</f>
        <v>#NAME?</v>
      </c>
      <c r="I21" s="104" t="e">
        <f aca="false">SUM(I16:I19)</f>
        <v>#NAME?</v>
      </c>
      <c r="J21" s="105"/>
      <c r="K21" s="102" t="e">
        <f aca="false">SUM(K16:K19)</f>
        <v>#NAME?</v>
      </c>
      <c r="L21" s="103" t="e">
        <f aca="false">SUM(L16:L19)</f>
        <v>#NAME?</v>
      </c>
      <c r="M21" s="104" t="e">
        <f aca="false">SUM(M16:M19)</f>
        <v>#NAME?</v>
      </c>
      <c r="N21" s="106"/>
      <c r="O21" s="102" t="n">
        <f aca="false">SUM(O16:O19)</f>
        <v>0</v>
      </c>
      <c r="P21" s="103" t="e">
        <f aca="false">SUM(P16:P19)</f>
        <v>#NAME?</v>
      </c>
      <c r="Q21" s="104" t="e">
        <f aca="false">SUM(Q16:Q19)</f>
        <v>#NAME?</v>
      </c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107"/>
      <c r="FB21" s="107"/>
      <c r="FC21" s="107"/>
      <c r="FD21" s="107"/>
      <c r="FE21" s="107"/>
      <c r="FF21" s="107"/>
      <c r="FG21" s="107"/>
      <c r="FH21" s="107"/>
      <c r="FI21" s="107"/>
      <c r="FJ21" s="107"/>
      <c r="FK21" s="107"/>
      <c r="FL21" s="107"/>
      <c r="FM21" s="107"/>
      <c r="FN21" s="107"/>
      <c r="FO21" s="107"/>
      <c r="FP21" s="107"/>
      <c r="FQ21" s="107"/>
      <c r="FR21" s="107"/>
      <c r="FS21" s="107"/>
      <c r="FT21" s="107"/>
      <c r="FU21" s="107"/>
      <c r="FV21" s="107"/>
      <c r="FW21" s="107"/>
      <c r="FX21" s="107"/>
      <c r="FY21" s="107"/>
      <c r="FZ21" s="107"/>
      <c r="GA21" s="107"/>
      <c r="GB21" s="107"/>
      <c r="GC21" s="107"/>
      <c r="GD21" s="107"/>
      <c r="GE21" s="107"/>
      <c r="GF21" s="107"/>
      <c r="GG21" s="107"/>
      <c r="GH21" s="107"/>
      <c r="GI21" s="107"/>
      <c r="GJ21" s="107"/>
      <c r="GK21" s="107"/>
      <c r="GL21" s="107"/>
      <c r="GM21" s="107"/>
      <c r="GN21" s="107"/>
      <c r="GO21" s="107"/>
      <c r="GP21" s="107"/>
      <c r="GQ21" s="107"/>
      <c r="GR21" s="107"/>
      <c r="GS21" s="107"/>
      <c r="GT21" s="107"/>
      <c r="GU21" s="107"/>
      <c r="GV21" s="107"/>
      <c r="GW21" s="107"/>
      <c r="GX21" s="107"/>
      <c r="GY21" s="107"/>
      <c r="GZ21" s="107"/>
      <c r="HA21" s="107"/>
      <c r="HB21" s="107"/>
      <c r="HC21" s="107"/>
      <c r="HD21" s="107"/>
      <c r="HE21" s="107"/>
      <c r="HF21" s="107"/>
      <c r="HG21" s="107"/>
      <c r="HH21" s="107"/>
      <c r="HI21" s="107"/>
      <c r="HJ21" s="107"/>
      <c r="HK21" s="107"/>
      <c r="HL21" s="107"/>
      <c r="HM21" s="107"/>
      <c r="HN21" s="107"/>
      <c r="HO21" s="107"/>
      <c r="HP21" s="107"/>
      <c r="HQ21" s="107"/>
      <c r="HR21" s="107"/>
      <c r="HS21" s="107"/>
      <c r="HT21" s="107"/>
      <c r="HU21" s="107"/>
      <c r="HV21" s="107"/>
      <c r="HW21" s="107"/>
      <c r="HX21" s="107"/>
      <c r="HY21" s="107"/>
      <c r="HZ21" s="107"/>
      <c r="IA21" s="107"/>
      <c r="IB21" s="107"/>
      <c r="IC21" s="107"/>
      <c r="ID21" s="107"/>
      <c r="IE21" s="107"/>
      <c r="IF21" s="107"/>
      <c r="IG21" s="107"/>
      <c r="IH21" s="107"/>
      <c r="II21" s="107"/>
      <c r="IJ21" s="107"/>
      <c r="IK21" s="107"/>
      <c r="IL21" s="107"/>
      <c r="IM21" s="107"/>
      <c r="IN21" s="107"/>
      <c r="IO21" s="107"/>
      <c r="IP21" s="107"/>
      <c r="IQ21" s="107"/>
      <c r="IR21" s="107"/>
      <c r="IS21" s="107"/>
      <c r="IT21" s="107"/>
      <c r="IU21" s="107"/>
      <c r="IV21" s="107"/>
      <c r="IW21" s="107"/>
    </row>
    <row r="22" customFormat="false" ht="4.5" hidden="false" customHeight="true" outlineLevel="0" collapsed="false">
      <c r="A22" s="84"/>
      <c r="B22" s="78"/>
      <c r="C22" s="90"/>
      <c r="D22" s="91"/>
      <c r="E22" s="92"/>
      <c r="F22" s="93"/>
      <c r="G22" s="108"/>
      <c r="H22" s="91"/>
      <c r="I22" s="92"/>
      <c r="J22" s="93"/>
      <c r="K22" s="90"/>
      <c r="L22" s="91"/>
      <c r="M22" s="92"/>
      <c r="N22" s="83"/>
      <c r="O22" s="90"/>
      <c r="P22" s="91"/>
      <c r="Q22" s="92"/>
    </row>
    <row r="23" customFormat="false" ht="13.5" hidden="false" customHeight="true" outlineLevel="0" collapsed="false">
      <c r="A23" s="88" t="s">
        <v>35</v>
      </c>
      <c r="B23" s="89"/>
      <c r="C23" s="90" t="n">
        <f aca="false">+'Mgmt Summary'!J37</f>
        <v>0</v>
      </c>
      <c r="D23" s="91" t="n">
        <f aca="false">+'Mgmt Summary'!C37</f>
        <v>0</v>
      </c>
      <c r="E23" s="92" t="n">
        <f aca="false">D23-C23</f>
        <v>0</v>
      </c>
      <c r="F23" s="93"/>
      <c r="G23" s="90" t="e">
        <f aca="false">+'IntIncome-Expense'!G13</f>
        <v>#NAME?</v>
      </c>
      <c r="H23" s="91" t="e">
        <f aca="false">+'IntIncome-Expense'!H13</f>
        <v>#NAME?</v>
      </c>
      <c r="I23" s="92" t="e">
        <f aca="false">+H23-G23</f>
        <v>#NAME?</v>
      </c>
      <c r="J23" s="93"/>
      <c r="K23" s="90" t="e">
        <f aca="false">C23-G23</f>
        <v>#NAME?</v>
      </c>
      <c r="L23" s="91" t="e">
        <f aca="false">D23-H23</f>
        <v>#NAME?</v>
      </c>
      <c r="M23" s="92" t="e">
        <f aca="false">K23-L23</f>
        <v>#NAME?</v>
      </c>
      <c r="N23" s="94"/>
      <c r="O23" s="90" t="n">
        <f aca="false">+C23-'[1]QTD Mgmt Summary'!C36</f>
        <v>0</v>
      </c>
      <c r="P23" s="91" t="e">
        <f aca="false">+G23-'[1]QTD Mgmt Summary'!G36</f>
        <v>#NAME?</v>
      </c>
      <c r="Q23" s="92" t="e">
        <f aca="false">O23-P23</f>
        <v>#NAME?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4.5" hidden="false" customHeight="true" outlineLevel="0" collapsed="false">
      <c r="A24" s="84"/>
      <c r="B24" s="78"/>
      <c r="C24" s="90"/>
      <c r="D24" s="91"/>
      <c r="E24" s="92"/>
      <c r="F24" s="93"/>
      <c r="G24" s="108"/>
      <c r="H24" s="91"/>
      <c r="I24" s="92"/>
      <c r="J24" s="93"/>
      <c r="K24" s="90"/>
      <c r="L24" s="91"/>
      <c r="M24" s="92"/>
      <c r="N24" s="83"/>
      <c r="O24" s="90"/>
      <c r="P24" s="91"/>
      <c r="Q24" s="92"/>
    </row>
    <row r="25" customFormat="false" ht="17.25" hidden="false" customHeight="false" outlineLevel="0" collapsed="false">
      <c r="A25" s="109" t="s">
        <v>36</v>
      </c>
      <c r="B25" s="110"/>
      <c r="C25" s="111" t="n">
        <f aca="false">+C21-C23</f>
        <v>-520</v>
      </c>
      <c r="D25" s="112" t="n">
        <f aca="false">+D21-D23</f>
        <v>-520</v>
      </c>
      <c r="E25" s="113" t="n">
        <f aca="false">+E21-E23</f>
        <v>0</v>
      </c>
      <c r="F25" s="114"/>
      <c r="G25" s="111" t="e">
        <f aca="false">SUM(G21:G23)</f>
        <v>#NAME?</v>
      </c>
      <c r="H25" s="112" t="e">
        <f aca="false">SUM(H21:H23)</f>
        <v>#NAME?</v>
      </c>
      <c r="I25" s="113" t="e">
        <f aca="false">SUM(I21:I23)</f>
        <v>#NAME?</v>
      </c>
      <c r="J25" s="114"/>
      <c r="K25" s="111" t="e">
        <f aca="false">SUM(K21:K23)</f>
        <v>#NAME?</v>
      </c>
      <c r="L25" s="112" t="e">
        <f aca="false">SUM(L21:L23)</f>
        <v>#NAME?</v>
      </c>
      <c r="M25" s="113" t="e">
        <f aca="false">SUM(M21:M23)</f>
        <v>#NAME?</v>
      </c>
      <c r="N25" s="106"/>
      <c r="O25" s="111" t="n">
        <f aca="false">SUM(O21:O23)</f>
        <v>0</v>
      </c>
      <c r="P25" s="112" t="e">
        <f aca="false">SUM(P21:P23)</f>
        <v>#NAME?</v>
      </c>
      <c r="Q25" s="113" t="e">
        <f aca="false">SUM(Q21:Q23)</f>
        <v>#NAME?</v>
      </c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07"/>
      <c r="CR25" s="107"/>
      <c r="CS25" s="107"/>
      <c r="CT25" s="107"/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U25" s="107"/>
      <c r="DV25" s="107"/>
      <c r="DW25" s="107"/>
      <c r="DX25" s="107"/>
      <c r="DY25" s="107"/>
      <c r="DZ25" s="107"/>
      <c r="EA25" s="107"/>
      <c r="EB25" s="107"/>
      <c r="EC25" s="107"/>
      <c r="ED25" s="107"/>
      <c r="EE25" s="107"/>
      <c r="EF25" s="107"/>
      <c r="EG25" s="107"/>
      <c r="EH25" s="107"/>
      <c r="EI25" s="107"/>
      <c r="EJ25" s="107"/>
      <c r="EK25" s="107"/>
      <c r="EL25" s="107"/>
      <c r="EM25" s="107"/>
      <c r="EN25" s="107"/>
      <c r="EO25" s="107"/>
      <c r="EP25" s="107"/>
      <c r="EQ25" s="107"/>
      <c r="ER25" s="107"/>
      <c r="ES25" s="107"/>
      <c r="ET25" s="107"/>
      <c r="EU25" s="107"/>
      <c r="EV25" s="107"/>
      <c r="EW25" s="107"/>
      <c r="EX25" s="107"/>
      <c r="EY25" s="107"/>
      <c r="EZ25" s="107"/>
      <c r="FA25" s="107"/>
      <c r="FB25" s="107"/>
      <c r="FC25" s="107"/>
      <c r="FD25" s="107"/>
      <c r="FE25" s="107"/>
      <c r="FF25" s="107"/>
      <c r="FG25" s="107"/>
      <c r="FH25" s="107"/>
      <c r="FI25" s="107"/>
      <c r="FJ25" s="107"/>
      <c r="FK25" s="107"/>
      <c r="FL25" s="107"/>
      <c r="FM25" s="107"/>
      <c r="FN25" s="107"/>
      <c r="FO25" s="107"/>
      <c r="FP25" s="107"/>
      <c r="FQ25" s="107"/>
      <c r="FR25" s="107"/>
      <c r="FS25" s="107"/>
      <c r="FT25" s="107"/>
      <c r="FU25" s="107"/>
      <c r="FV25" s="107"/>
      <c r="FW25" s="107"/>
      <c r="FX25" s="107"/>
      <c r="FY25" s="107"/>
      <c r="FZ25" s="107"/>
      <c r="GA25" s="107"/>
      <c r="GB25" s="107"/>
      <c r="GC25" s="107"/>
      <c r="GD25" s="107"/>
      <c r="GE25" s="107"/>
      <c r="GF25" s="107"/>
      <c r="GG25" s="107"/>
      <c r="GH25" s="107"/>
      <c r="GI25" s="107"/>
      <c r="GJ25" s="107"/>
      <c r="GK25" s="107"/>
      <c r="GL25" s="107"/>
      <c r="GM25" s="107"/>
      <c r="GN25" s="107"/>
      <c r="GO25" s="107"/>
      <c r="GP25" s="107"/>
      <c r="GQ25" s="107"/>
      <c r="GR25" s="107"/>
      <c r="GS25" s="107"/>
      <c r="GT25" s="107"/>
      <c r="GU25" s="107"/>
      <c r="GV25" s="107"/>
      <c r="GW25" s="107"/>
      <c r="GX25" s="107"/>
      <c r="GY25" s="107"/>
      <c r="GZ25" s="107"/>
      <c r="HA25" s="107"/>
      <c r="HB25" s="107"/>
      <c r="HC25" s="107"/>
      <c r="HD25" s="107"/>
      <c r="HE25" s="107"/>
      <c r="HF25" s="107"/>
      <c r="HG25" s="107"/>
      <c r="HH25" s="107"/>
      <c r="HI25" s="107"/>
      <c r="HJ25" s="107"/>
      <c r="HK25" s="107"/>
      <c r="HL25" s="107"/>
      <c r="HM25" s="107"/>
      <c r="HN25" s="107"/>
      <c r="HO25" s="107"/>
      <c r="HP25" s="107"/>
      <c r="HQ25" s="107"/>
      <c r="HR25" s="107"/>
      <c r="HS25" s="107"/>
      <c r="HT25" s="107"/>
      <c r="HU25" s="107"/>
      <c r="HV25" s="107"/>
      <c r="HW25" s="107"/>
      <c r="HX25" s="107"/>
      <c r="HY25" s="107"/>
      <c r="HZ25" s="107"/>
      <c r="IA25" s="107"/>
      <c r="IB25" s="107"/>
      <c r="IC25" s="107"/>
      <c r="ID25" s="107"/>
      <c r="IE25" s="107"/>
      <c r="IF25" s="107"/>
      <c r="IG25" s="107"/>
      <c r="IH25" s="107"/>
      <c r="II25" s="107"/>
      <c r="IJ25" s="107"/>
      <c r="IK25" s="107"/>
      <c r="IL25" s="107"/>
      <c r="IM25" s="107"/>
      <c r="IN25" s="107"/>
      <c r="IO25" s="107"/>
      <c r="IP25" s="107"/>
      <c r="IQ25" s="107"/>
      <c r="IR25" s="107"/>
      <c r="IS25" s="107"/>
      <c r="IT25" s="107"/>
      <c r="IU25" s="107"/>
      <c r="IV25" s="107"/>
      <c r="IW25" s="107"/>
    </row>
    <row r="26" customFormat="false" ht="3" hidden="false" customHeight="true" outlineLevel="0" collapsed="false">
      <c r="A26" s="56"/>
      <c r="C26" s="57"/>
      <c r="D26" s="51"/>
      <c r="E26" s="56"/>
      <c r="F26" s="51"/>
      <c r="I26" s="56"/>
    </row>
    <row r="27" customFormat="false" ht="12.75" hidden="false" customHeight="false" outlineLevel="0" collapsed="false">
      <c r="A27" s="1" t="s">
        <v>48</v>
      </c>
      <c r="C27" s="51"/>
      <c r="D27" s="51"/>
      <c r="E27" s="51"/>
      <c r="F27" s="51"/>
      <c r="I27" s="51"/>
    </row>
    <row r="28" customFormat="false" ht="12.75" hidden="false" customHeight="false" outlineLevel="0" collapsed="false">
      <c r="G28" s="115" t="s">
        <v>49</v>
      </c>
      <c r="M28" s="116"/>
      <c r="Q28" s="116"/>
    </row>
  </sheetData>
  <mergeCells count="4">
    <mergeCell ref="C5:E5"/>
    <mergeCell ref="G5:I5"/>
    <mergeCell ref="K5:M5"/>
    <mergeCell ref="O5:Q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2" min="11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60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29.25" hidden="false" customHeight="true" outlineLevel="0" collapsed="false">
      <c r="A2" s="62" t="s">
        <v>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3"/>
      <c r="Q2" s="64" t="s">
        <v>40</v>
      </c>
      <c r="R2" s="63"/>
      <c r="S2" s="63"/>
      <c r="T2" s="63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/>
      <c r="N3" s="0"/>
      <c r="O3" s="0"/>
      <c r="P3" s="0"/>
      <c r="Q3" s="67" t="str">
        <f aca="false">+'Mgmt Summary'!A3</f>
        <v>Results based on activity through December 7, 2000</v>
      </c>
      <c r="R3" s="0"/>
      <c r="S3" s="0"/>
      <c r="T3" s="0"/>
      <c r="U3" s="61"/>
      <c r="V3" s="66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68"/>
      <c r="O4" s="0"/>
      <c r="P4" s="0"/>
      <c r="Q4" s="0"/>
      <c r="R4" s="0"/>
      <c r="S4" s="0"/>
      <c r="T4" s="0"/>
      <c r="U4" s="0"/>
      <c r="V4" s="69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8" hidden="false" customHeight="true" outlineLevel="0" collapsed="false">
      <c r="A5" s="70"/>
      <c r="B5" s="71"/>
      <c r="C5" s="72" t="s">
        <v>14</v>
      </c>
      <c r="D5" s="72"/>
      <c r="E5" s="72"/>
      <c r="F5" s="73"/>
      <c r="G5" s="72" t="s">
        <v>41</v>
      </c>
      <c r="H5" s="72"/>
      <c r="I5" s="72"/>
      <c r="J5" s="74"/>
      <c r="K5" s="72" t="s">
        <v>42</v>
      </c>
      <c r="L5" s="72"/>
      <c r="M5" s="72"/>
      <c r="N5" s="75"/>
      <c r="O5" s="72" t="s">
        <v>50</v>
      </c>
      <c r="P5" s="72"/>
      <c r="Q5" s="72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</row>
    <row r="6" customFormat="false" ht="18.75" hidden="false" customHeight="true" outlineLevel="0" collapsed="false">
      <c r="A6" s="77" t="s">
        <v>13</v>
      </c>
      <c r="B6" s="78"/>
      <c r="C6" s="79" t="s">
        <v>5</v>
      </c>
      <c r="D6" s="80" t="s">
        <v>2</v>
      </c>
      <c r="E6" s="81" t="s">
        <v>44</v>
      </c>
      <c r="F6" s="82"/>
      <c r="G6" s="79" t="s">
        <v>7</v>
      </c>
      <c r="H6" s="80" t="s">
        <v>2</v>
      </c>
      <c r="I6" s="81" t="s">
        <v>44</v>
      </c>
      <c r="J6" s="82"/>
      <c r="K6" s="79" t="s">
        <v>7</v>
      </c>
      <c r="L6" s="80" t="s">
        <v>2</v>
      </c>
      <c r="M6" s="81" t="s">
        <v>44</v>
      </c>
      <c r="N6" s="83"/>
      <c r="O6" s="79" t="s">
        <v>14</v>
      </c>
      <c r="P6" s="80" t="s">
        <v>45</v>
      </c>
      <c r="Q6" s="81" t="s">
        <v>8</v>
      </c>
    </row>
    <row r="7" customFormat="false" ht="4.5" hidden="false" customHeight="true" outlineLevel="0" collapsed="false">
      <c r="A7" s="84"/>
      <c r="B7" s="78"/>
      <c r="C7" s="85"/>
      <c r="D7" s="47"/>
      <c r="E7" s="86"/>
      <c r="F7" s="87"/>
      <c r="G7" s="85"/>
      <c r="H7" s="47"/>
      <c r="I7" s="86"/>
      <c r="J7" s="87"/>
      <c r="K7" s="85"/>
      <c r="L7" s="47"/>
      <c r="M7" s="86"/>
      <c r="N7" s="83"/>
      <c r="O7" s="85"/>
      <c r="P7" s="47"/>
      <c r="Q7" s="86"/>
    </row>
    <row r="8" customFormat="false" ht="13.5" hidden="false" customHeight="true" outlineLevel="0" collapsed="false">
      <c r="A8" s="88" t="s">
        <v>20</v>
      </c>
      <c r="B8" s="89"/>
      <c r="C8" s="90" t="n">
        <f aca="false">+'Mgmt Summary'!J9</f>
        <v>-12282.617</v>
      </c>
      <c r="D8" s="91" t="n">
        <f aca="false">+'Mgmt Summary'!C9</f>
        <v>30000</v>
      </c>
      <c r="E8" s="92" t="n">
        <f aca="false">-D8+C8</f>
        <v>-42282.617</v>
      </c>
      <c r="F8" s="93"/>
      <c r="G8" s="90" t="n">
        <f aca="false">+Expenses!D9+'CapChrg-AllocExp'!K10+'CapChrg-AllocExp'!D10</f>
        <v>14692</v>
      </c>
      <c r="H8" s="91" t="n">
        <f aca="false">+Expenses!E9+'CapChrg-AllocExp'!L10+'CapChrg-AllocExp'!E10</f>
        <v>14092</v>
      </c>
      <c r="I8" s="92" t="n">
        <f aca="false">+H8-G8</f>
        <v>-600</v>
      </c>
      <c r="J8" s="93"/>
      <c r="K8" s="90" t="n">
        <f aca="false">+C8-G8</f>
        <v>-26974.617</v>
      </c>
      <c r="L8" s="91" t="n">
        <f aca="false">D8-H8</f>
        <v>15908</v>
      </c>
      <c r="M8" s="92" t="n">
        <f aca="false">K8-L8</f>
        <v>-42882.617</v>
      </c>
      <c r="N8" s="94"/>
      <c r="O8" s="90" t="n">
        <f aca="false">+C8-'[1]QTD Mgmt Summary'!C8</f>
        <v>-1979</v>
      </c>
      <c r="P8" s="91" t="n">
        <f aca="false">-G8+'[1]QTD Mgmt Summary'!G8</f>
        <v>0</v>
      </c>
      <c r="Q8" s="92" t="n">
        <f aca="false">+O8+P8</f>
        <v>-1979</v>
      </c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3.5" hidden="false" customHeight="true" outlineLevel="0" collapsed="false">
      <c r="A9" s="88" t="s">
        <v>21</v>
      </c>
      <c r="B9" s="89"/>
      <c r="C9" s="90" t="n">
        <f aca="false">+'Mgmt Summary'!J10</f>
        <v>7127.70231</v>
      </c>
      <c r="D9" s="91" t="e">
        <f aca="false">+'Mgmt Summary'!C10</f>
        <v>#NAME?</v>
      </c>
      <c r="E9" s="92" t="e">
        <f aca="false">-D9+C9</f>
        <v>#NAME?</v>
      </c>
      <c r="F9" s="93"/>
      <c r="G9" s="90" t="e">
        <f aca="false">+Expenses!D10+'CapChrg-AllocExp'!K11+'CapChrg-AllocExp'!D11</f>
        <v>#NAME?</v>
      </c>
      <c r="H9" s="91" t="e">
        <f aca="false">+Expenses!E10+'CapChrg-AllocExp'!L11+'CapChrg-AllocExp'!E11</f>
        <v>#NAME?</v>
      </c>
      <c r="I9" s="92" t="e">
        <f aca="false">+H9-G9</f>
        <v>#NAME?</v>
      </c>
      <c r="J9" s="93"/>
      <c r="K9" s="90" t="e">
        <f aca="false">C9-G9</f>
        <v>#NAME?</v>
      </c>
      <c r="L9" s="91" t="e">
        <f aca="false">D9-H9</f>
        <v>#NAME?</v>
      </c>
      <c r="M9" s="92" t="e">
        <f aca="false">K9-L9</f>
        <v>#NAME?</v>
      </c>
      <c r="N9" s="94"/>
      <c r="O9" s="90" t="n">
        <f aca="false">+C9-'[1]QTD Mgmt Summary'!C9</f>
        <v>2577.42392</v>
      </c>
      <c r="P9" s="91" t="e">
        <f aca="false">-G9+'[1]QTD Mgmt Summary'!G9</f>
        <v>#NAME?</v>
      </c>
      <c r="Q9" s="92" t="e">
        <f aca="false">+O9+P9</f>
        <v>#NAME?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3.5" hidden="false" customHeight="true" outlineLevel="0" collapsed="false">
      <c r="A10" s="88" t="s">
        <v>22</v>
      </c>
      <c r="B10" s="89"/>
      <c r="C10" s="90" t="n">
        <f aca="false">+'Mgmt Summary'!J11</f>
        <v>6768</v>
      </c>
      <c r="D10" s="91" t="e">
        <f aca="false">+'Mgmt Summary'!C11</f>
        <v>#NAME?</v>
      </c>
      <c r="E10" s="92" t="e">
        <f aca="false">-D10+C10</f>
        <v>#NAME?</v>
      </c>
      <c r="F10" s="93"/>
      <c r="G10" s="90" t="e">
        <f aca="false">+Expenses!D11+'CapChrg-AllocExp'!K12+'CapChrg-AllocExp'!D12</f>
        <v>#NAME?</v>
      </c>
      <c r="H10" s="91" t="e">
        <f aca="false">+Expenses!E11+'CapChrg-AllocExp'!L12+'CapChrg-AllocExp'!E12</f>
        <v>#NAME?</v>
      </c>
      <c r="I10" s="92" t="e">
        <f aca="false">+H10-G10</f>
        <v>#NAME?</v>
      </c>
      <c r="J10" s="93"/>
      <c r="K10" s="90" t="e">
        <f aca="false">C10-G10</f>
        <v>#NAME?</v>
      </c>
      <c r="L10" s="91" t="e">
        <f aca="false">D10-H10</f>
        <v>#NAME?</v>
      </c>
      <c r="M10" s="92" t="e">
        <f aca="false">K10-L10</f>
        <v>#NAME?</v>
      </c>
      <c r="N10" s="94"/>
      <c r="O10" s="90" t="n">
        <f aca="false">+C10-'[1]QTD Mgmt Summary'!C10</f>
        <v>1418</v>
      </c>
      <c r="P10" s="91" t="e">
        <f aca="false">-G10+'[1]QTD Mgmt Summary'!G10</f>
        <v>#NAME?</v>
      </c>
      <c r="Q10" s="92" t="e">
        <f aca="false">+O10+P10</f>
        <v>#NAME?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3.5" hidden="false" customHeight="true" outlineLevel="0" collapsed="false">
      <c r="A11" s="88" t="s">
        <v>23</v>
      </c>
      <c r="B11" s="89"/>
      <c r="C11" s="90" t="n">
        <f aca="false">+'Mgmt Summary'!J12</f>
        <v>3217</v>
      </c>
      <c r="D11" s="91" t="e">
        <f aca="false">+'Mgmt Summary'!C12</f>
        <v>#NAME?</v>
      </c>
      <c r="E11" s="92" t="e">
        <f aca="false">-D11+C11</f>
        <v>#NAME?</v>
      </c>
      <c r="F11" s="93"/>
      <c r="G11" s="90" t="e">
        <f aca="false">+Expenses!D12+'CapChrg-AllocExp'!K13+'CapChrg-AllocExp'!D13</f>
        <v>#NAME?</v>
      </c>
      <c r="H11" s="91" t="e">
        <f aca="false">+Expenses!E12+'CapChrg-AllocExp'!L13+'CapChrg-AllocExp'!E13</f>
        <v>#NAME?</v>
      </c>
      <c r="I11" s="92" t="e">
        <f aca="false">+H11-G11</f>
        <v>#NAME?</v>
      </c>
      <c r="J11" s="93"/>
      <c r="K11" s="90" t="e">
        <f aca="false">C11-G11</f>
        <v>#NAME?</v>
      </c>
      <c r="L11" s="91" t="e">
        <f aca="false">D11-H11</f>
        <v>#NAME?</v>
      </c>
      <c r="M11" s="92" t="e">
        <f aca="false">K11-L11</f>
        <v>#NAME?</v>
      </c>
      <c r="N11" s="94"/>
      <c r="O11" s="90" t="n">
        <f aca="false">+C11-'[1]QTD Mgmt Summary'!C11</f>
        <v>856</v>
      </c>
      <c r="P11" s="91" t="e">
        <f aca="false">-G11+'[1]QTD Mgmt Summary'!G11</f>
        <v>#NAME?</v>
      </c>
      <c r="Q11" s="92" t="e">
        <f aca="false">+O11+P11</f>
        <v>#NAME?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3.5" hidden="false" customHeight="true" outlineLevel="0" collapsed="false">
      <c r="A12" s="88" t="s">
        <v>24</v>
      </c>
      <c r="B12" s="89"/>
      <c r="C12" s="90" t="n">
        <f aca="false">+'Mgmt Summary'!J13</f>
        <v>0</v>
      </c>
      <c r="D12" s="91" t="e">
        <f aca="false">+'Mgmt Summary'!C13</f>
        <v>#NAME?</v>
      </c>
      <c r="E12" s="92" t="e">
        <f aca="false">-D12+C12</f>
        <v>#NAME?</v>
      </c>
      <c r="F12" s="93"/>
      <c r="G12" s="90" t="e">
        <f aca="false">+Expenses!D13+'CapChrg-AllocExp'!K14+'CapChrg-AllocExp'!D14</f>
        <v>#NAME?</v>
      </c>
      <c r="H12" s="91" t="e">
        <f aca="false">+Expenses!E13+'CapChrg-AllocExp'!L14+'CapChrg-AllocExp'!E14</f>
        <v>#NAME?</v>
      </c>
      <c r="I12" s="92" t="e">
        <f aca="false">+H12-G12</f>
        <v>#NAME?</v>
      </c>
      <c r="J12" s="93"/>
      <c r="K12" s="90" t="e">
        <f aca="false">C12-G12</f>
        <v>#NAME?</v>
      </c>
      <c r="L12" s="91" t="e">
        <f aca="false">D12-H12</f>
        <v>#NAME?</v>
      </c>
      <c r="M12" s="92" t="e">
        <f aca="false">K12-L12</f>
        <v>#NAME?</v>
      </c>
      <c r="N12" s="94"/>
      <c r="O12" s="90" t="n">
        <f aca="false">+C12-'[1]QTD Mgmt Summary'!C12</f>
        <v>0</v>
      </c>
      <c r="P12" s="91" t="e">
        <f aca="false">-G12+'[1]QTD Mgmt Summary'!G12</f>
        <v>#NAME?</v>
      </c>
      <c r="Q12" s="92" t="e">
        <f aca="false">+O12+P12</f>
        <v>#NAME?</v>
      </c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3.5" hidden="false" customHeight="true" outlineLevel="0" collapsed="false">
      <c r="A13" s="88" t="s">
        <v>25</v>
      </c>
      <c r="B13" s="89"/>
      <c r="C13" s="90" t="n">
        <f aca="false">+'Mgmt Summary'!J14</f>
        <v>125.493</v>
      </c>
      <c r="D13" s="91" t="n">
        <f aca="false">+'Mgmt Summary'!C14</f>
        <v>11483.213</v>
      </c>
      <c r="E13" s="92" t="n">
        <f aca="false">-D13+C13</f>
        <v>-11357.72</v>
      </c>
      <c r="F13" s="93"/>
      <c r="G13" s="90" t="e">
        <f aca="false">+Expenses!D14+'CapChrg-AllocExp'!K15+'CapChrg-AllocExp'!D15</f>
        <v>#NAME?</v>
      </c>
      <c r="H13" s="91" t="e">
        <f aca="false">+Expenses!E14+'CapChrg-AllocExp'!L15+'CapChrg-AllocExp'!E15</f>
        <v>#NAME?</v>
      </c>
      <c r="I13" s="92" t="e">
        <f aca="false">+H13-G13</f>
        <v>#NAME?</v>
      </c>
      <c r="J13" s="93"/>
      <c r="K13" s="90" t="e">
        <f aca="false">C13-G13</f>
        <v>#NAME?</v>
      </c>
      <c r="L13" s="91" t="e">
        <f aca="false">D13-H13</f>
        <v>#NAME?</v>
      </c>
      <c r="M13" s="92" t="e">
        <f aca="false">K13-L13</f>
        <v>#NAME?</v>
      </c>
      <c r="N13" s="94"/>
      <c r="O13" s="90" t="n">
        <f aca="false">+C13-'[1]QTD Mgmt Summary'!C13</f>
        <v>121.179</v>
      </c>
      <c r="P13" s="117" t="e">
        <f aca="false">(-G13+'[1]QTD Mgmt Summary'!G13)*0</f>
        <v>#NAME?</v>
      </c>
      <c r="Q13" s="92" t="e">
        <f aca="false">+O13+P13</f>
        <v>#NAME?</v>
      </c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3.5" hidden="false" customHeight="true" outlineLevel="0" collapsed="false">
      <c r="A14" s="88" t="s">
        <v>51</v>
      </c>
      <c r="B14" s="89"/>
      <c r="C14" s="90" t="n">
        <f aca="false">+'Mgmt Summary'!J15</f>
        <v>0</v>
      </c>
      <c r="D14" s="91" t="n">
        <f aca="false">+'Mgmt Summary'!C15</f>
        <v>0</v>
      </c>
      <c r="E14" s="92" t="n">
        <f aca="false">-D14+C14</f>
        <v>0</v>
      </c>
      <c r="F14" s="93"/>
      <c r="G14" s="90" t="n">
        <f aca="false">+Expenses!D15+'CapChrg-AllocExp'!K16+'CapChrg-AllocExp'!D16</f>
        <v>1525</v>
      </c>
      <c r="H14" s="91" t="n">
        <f aca="false">+Expenses!E15+'CapChrg-AllocExp'!L16+'CapChrg-AllocExp'!E16</f>
        <v>0</v>
      </c>
      <c r="I14" s="92" t="n">
        <f aca="false">+H14-G14</f>
        <v>-1525</v>
      </c>
      <c r="J14" s="93"/>
      <c r="K14" s="90" t="n">
        <f aca="false">C14-G14</f>
        <v>-1525</v>
      </c>
      <c r="L14" s="91" t="n">
        <f aca="false">D14-H14</f>
        <v>0</v>
      </c>
      <c r="M14" s="92" t="n">
        <f aca="false">K14-L14</f>
        <v>-1525</v>
      </c>
      <c r="N14" s="94"/>
      <c r="O14" s="90" t="n">
        <f aca="false">+C14-'[1]QTD Mgmt Summary'!C14</f>
        <v>0</v>
      </c>
      <c r="P14" s="91" t="n">
        <f aca="false">-G14+'[1]QTD Mgmt Summary'!G14</f>
        <v>-255</v>
      </c>
      <c r="Q14" s="92" t="n">
        <f aca="false">+O14+P14</f>
        <v>-255</v>
      </c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3.5" hidden="false" customHeight="true" outlineLevel="0" collapsed="false">
      <c r="A15" s="88" t="s">
        <v>26</v>
      </c>
      <c r="B15" s="89"/>
      <c r="C15" s="90" t="n">
        <f aca="false">+'Mgmt Summary'!J16</f>
        <v>0</v>
      </c>
      <c r="D15" s="91" t="n">
        <f aca="false">+'Mgmt Summary'!C16</f>
        <v>10100</v>
      </c>
      <c r="E15" s="92" t="n">
        <f aca="false">-D15+C15</f>
        <v>-10100</v>
      </c>
      <c r="F15" s="93"/>
      <c r="G15" s="90" t="n">
        <v>0</v>
      </c>
      <c r="H15" s="91" t="n">
        <v>0</v>
      </c>
      <c r="I15" s="92" t="n">
        <f aca="false">+H15-G15</f>
        <v>0</v>
      </c>
      <c r="J15" s="93"/>
      <c r="K15" s="90" t="n">
        <f aca="false">C15-G15</f>
        <v>0</v>
      </c>
      <c r="L15" s="91" t="n">
        <f aca="false">D15-H15</f>
        <v>10100</v>
      </c>
      <c r="M15" s="92" t="n">
        <f aca="false">K15-L15</f>
        <v>-10100</v>
      </c>
      <c r="N15" s="94"/>
      <c r="O15" s="90" t="n">
        <f aca="false">+C15-'[1]QTD Mgmt Summary'!C15</f>
        <v>0</v>
      </c>
      <c r="P15" s="91" t="n">
        <f aca="false">-G15+'[1]QTD Mgmt Summary'!G15</f>
        <v>0</v>
      </c>
      <c r="Q15" s="92" t="n">
        <f aca="false">+O15+P15</f>
        <v>0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13.5" hidden="false" customHeight="true" outlineLevel="0" collapsed="false">
      <c r="A16" s="88" t="s">
        <v>27</v>
      </c>
      <c r="B16" s="89"/>
      <c r="C16" s="90" t="n">
        <f aca="false">+'Mgmt Summary'!J17</f>
        <v>0</v>
      </c>
      <c r="D16" s="91" t="n">
        <f aca="false">+'Mgmt Summary'!C17</f>
        <v>0</v>
      </c>
      <c r="E16" s="92" t="n">
        <f aca="false">-D16+C16</f>
        <v>0</v>
      </c>
      <c r="F16" s="93"/>
      <c r="G16" s="90" t="n">
        <f aca="false">+Expenses!D16+'CapChrg-AllocExp'!K24</f>
        <v>750</v>
      </c>
      <c r="H16" s="91" t="n">
        <f aca="false">+Expenses!E16+'CapChrg-AllocExp'!L24</f>
        <v>0</v>
      </c>
      <c r="I16" s="92" t="n">
        <f aca="false">+H16-G16</f>
        <v>-750</v>
      </c>
      <c r="J16" s="93"/>
      <c r="K16" s="90" t="n">
        <f aca="false">C16-G16</f>
        <v>-750</v>
      </c>
      <c r="L16" s="91" t="n">
        <f aca="false">D16-H16</f>
        <v>0</v>
      </c>
      <c r="M16" s="92" t="n">
        <f aca="false">K16-L16</f>
        <v>-750</v>
      </c>
      <c r="N16" s="94"/>
      <c r="O16" s="90" t="n">
        <f aca="false">+C16-'[1]QTD Mgmt Summary'!C16</f>
        <v>0</v>
      </c>
      <c r="P16" s="91" t="n">
        <f aca="false">-G16+'[1]QTD Mgmt Summary'!G16</f>
        <v>0</v>
      </c>
      <c r="Q16" s="92" t="n">
        <f aca="false">+O16+P16</f>
        <v>0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4.5" hidden="false" customHeight="true" outlineLevel="0" collapsed="false">
      <c r="A17" s="84"/>
      <c r="B17" s="78"/>
      <c r="C17" s="95"/>
      <c r="D17" s="96"/>
      <c r="E17" s="97"/>
      <c r="F17" s="98"/>
      <c r="G17" s="99"/>
      <c r="H17" s="96"/>
      <c r="I17" s="97"/>
      <c r="J17" s="98"/>
      <c r="K17" s="95"/>
      <c r="L17" s="96"/>
      <c r="M17" s="97"/>
      <c r="N17" s="83"/>
      <c r="O17" s="95"/>
      <c r="P17" s="96"/>
      <c r="Q17" s="97"/>
    </row>
    <row r="18" customFormat="false" ht="16.5" hidden="false" customHeight="false" outlineLevel="0" collapsed="false">
      <c r="A18" s="100" t="s">
        <v>52</v>
      </c>
      <c r="B18" s="101"/>
      <c r="C18" s="102" t="n">
        <f aca="false">SUM(C8:C17)</f>
        <v>4955.57831</v>
      </c>
      <c r="D18" s="103" t="e">
        <f aca="false">SUM(D8:D17)</f>
        <v>#NAME?</v>
      </c>
      <c r="E18" s="104" t="e">
        <f aca="false">SUM(E8:E17)</f>
        <v>#NAME?</v>
      </c>
      <c r="F18" s="105" t="n">
        <f aca="false">SUM(F8:F17)</f>
        <v>0</v>
      </c>
      <c r="G18" s="102" t="e">
        <f aca="false">SUM(G8:G17)</f>
        <v>#NAME?</v>
      </c>
      <c r="H18" s="103" t="e">
        <f aca="false">SUM(H8:H17)</f>
        <v>#NAME?</v>
      </c>
      <c r="I18" s="104" t="e">
        <f aca="false">SUM(I8:I17)</f>
        <v>#NAME?</v>
      </c>
      <c r="J18" s="105" t="n">
        <f aca="false">SUM(J8:J17)</f>
        <v>0</v>
      </c>
      <c r="K18" s="102" t="e">
        <f aca="false">SUM(K8:K17)</f>
        <v>#NAME?</v>
      </c>
      <c r="L18" s="103" t="e">
        <f aca="false">SUM(L8:L17)</f>
        <v>#NAME?</v>
      </c>
      <c r="M18" s="104" t="e">
        <f aca="false">SUM(M8:M17)</f>
        <v>#NAME?</v>
      </c>
      <c r="N18" s="106"/>
      <c r="O18" s="102" t="n">
        <f aca="false">SUM(O8:O17)</f>
        <v>2993.60292</v>
      </c>
      <c r="P18" s="103" t="e">
        <f aca="false">SUM(P8:P17)</f>
        <v>#NAME?</v>
      </c>
      <c r="Q18" s="104" t="e">
        <f aca="false">SUM(Q8:Q17)</f>
        <v>#NAME?</v>
      </c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  <c r="EZ18" s="107"/>
      <c r="FA18" s="107"/>
      <c r="FB18" s="107"/>
      <c r="FC18" s="107"/>
      <c r="FD18" s="107"/>
      <c r="FE18" s="107"/>
      <c r="FF18" s="107"/>
      <c r="FG18" s="107"/>
      <c r="FH18" s="107"/>
      <c r="FI18" s="107"/>
      <c r="FJ18" s="107"/>
      <c r="FK18" s="107"/>
      <c r="FL18" s="107"/>
      <c r="FM18" s="107"/>
      <c r="FN18" s="107"/>
      <c r="FO18" s="107"/>
      <c r="FP18" s="107"/>
      <c r="FQ18" s="107"/>
      <c r="FR18" s="107"/>
      <c r="FS18" s="107"/>
      <c r="FT18" s="107"/>
      <c r="FU18" s="107"/>
      <c r="FV18" s="107"/>
      <c r="FW18" s="107"/>
      <c r="FX18" s="107"/>
      <c r="FY18" s="107"/>
      <c r="FZ18" s="107"/>
      <c r="GA18" s="107"/>
      <c r="GB18" s="107"/>
      <c r="GC18" s="107"/>
      <c r="GD18" s="107"/>
      <c r="GE18" s="107"/>
      <c r="GF18" s="107"/>
      <c r="GG18" s="107"/>
      <c r="GH18" s="107"/>
      <c r="GI18" s="107"/>
      <c r="GJ18" s="107"/>
      <c r="GK18" s="107"/>
      <c r="GL18" s="107"/>
      <c r="GM18" s="107"/>
      <c r="GN18" s="107"/>
      <c r="GO18" s="107"/>
      <c r="GP18" s="107"/>
      <c r="GQ18" s="107"/>
      <c r="GR18" s="107"/>
      <c r="GS18" s="107"/>
      <c r="GT18" s="107"/>
      <c r="GU18" s="107"/>
      <c r="GV18" s="107"/>
      <c r="GW18" s="107"/>
      <c r="GX18" s="107"/>
      <c r="GY18" s="107"/>
      <c r="GZ18" s="107"/>
      <c r="HA18" s="107"/>
      <c r="HB18" s="107"/>
      <c r="HC18" s="107"/>
      <c r="HD18" s="107"/>
      <c r="HE18" s="107"/>
      <c r="HF18" s="107"/>
      <c r="HG18" s="107"/>
      <c r="HH18" s="107"/>
      <c r="HI18" s="107"/>
      <c r="HJ18" s="107"/>
      <c r="HK18" s="107"/>
      <c r="HL18" s="107"/>
      <c r="HM18" s="107"/>
      <c r="HN18" s="107"/>
      <c r="HO18" s="107"/>
      <c r="HP18" s="107"/>
      <c r="HQ18" s="107"/>
      <c r="HR18" s="107"/>
      <c r="HS18" s="107"/>
      <c r="HT18" s="107"/>
      <c r="HU18" s="107"/>
      <c r="HV18" s="107"/>
      <c r="HW18" s="107"/>
      <c r="HX18" s="107"/>
      <c r="HY18" s="107"/>
      <c r="HZ18" s="107"/>
      <c r="IA18" s="107"/>
      <c r="IB18" s="107"/>
      <c r="IC18" s="107"/>
      <c r="ID18" s="107"/>
      <c r="IE18" s="107"/>
      <c r="IF18" s="107"/>
      <c r="IG18" s="107"/>
      <c r="IH18" s="107"/>
      <c r="II18" s="107"/>
      <c r="IJ18" s="107"/>
      <c r="IK18" s="107"/>
      <c r="IL18" s="107"/>
      <c r="IM18" s="107"/>
      <c r="IN18" s="107"/>
      <c r="IO18" s="107"/>
      <c r="IP18" s="107"/>
      <c r="IQ18" s="107"/>
      <c r="IR18" s="107"/>
      <c r="IS18" s="107"/>
      <c r="IT18" s="107"/>
      <c r="IU18" s="107"/>
      <c r="IV18" s="107"/>
      <c r="IW18" s="107"/>
    </row>
    <row r="19" customFormat="false" ht="4.5" hidden="false" customHeight="true" outlineLevel="0" collapsed="false">
      <c r="A19" s="84"/>
      <c r="B19" s="78"/>
      <c r="C19" s="95"/>
      <c r="D19" s="96"/>
      <c r="E19" s="97"/>
      <c r="F19" s="98"/>
      <c r="G19" s="99"/>
      <c r="H19" s="96"/>
      <c r="I19" s="97"/>
      <c r="J19" s="98"/>
      <c r="K19" s="95"/>
      <c r="L19" s="96"/>
      <c r="M19" s="97"/>
      <c r="N19" s="83"/>
      <c r="O19" s="95"/>
      <c r="P19" s="96"/>
      <c r="Q19" s="97"/>
    </row>
    <row r="20" customFormat="false" ht="13.5" hidden="false" customHeight="true" outlineLevel="0" collapsed="false">
      <c r="A20" s="88" t="s">
        <v>53</v>
      </c>
      <c r="B20" s="89"/>
      <c r="C20" s="90" t="n">
        <f aca="false">+'Mgmt Summary'!J21</f>
        <v>86</v>
      </c>
      <c r="D20" s="91" t="n">
        <f aca="false">+'Mgmt Summary'!C21</f>
        <v>1144</v>
      </c>
      <c r="E20" s="92" t="n">
        <f aca="false">-D20+C20</f>
        <v>-1058</v>
      </c>
      <c r="F20" s="93"/>
      <c r="G20" s="90" t="n">
        <f aca="false">+Expenses!D20+'CapChrg-AllocExp'!K18+'CapChrg-AllocExp'!D18</f>
        <v>2776</v>
      </c>
      <c r="H20" s="91" t="n">
        <f aca="false">+Expenses!E20+'CapChrg-AllocExp'!L18+'CapChrg-AllocExp'!E18</f>
        <v>1370</v>
      </c>
      <c r="I20" s="92" t="n">
        <f aca="false">+H20-G20</f>
        <v>-1406</v>
      </c>
      <c r="J20" s="93"/>
      <c r="K20" s="90" t="n">
        <f aca="false">C20-G20</f>
        <v>-2690</v>
      </c>
      <c r="L20" s="91" t="n">
        <f aca="false">D20-H20</f>
        <v>-226</v>
      </c>
      <c r="M20" s="92" t="n">
        <f aca="false">K20-L20</f>
        <v>-2464</v>
      </c>
      <c r="N20" s="94"/>
      <c r="O20" s="90" t="n">
        <f aca="false">+C20-'[1]QTD Mgmt Summary'!C20</f>
        <v>0</v>
      </c>
      <c r="P20" s="91" t="n">
        <f aca="false">-G20+'[1]QTD Mgmt Summary'!G20</f>
        <v>0</v>
      </c>
      <c r="Q20" s="92" t="n">
        <f aca="false">+O20+P20</f>
        <v>0</v>
      </c>
      <c r="R20" s="23"/>
      <c r="S20" s="118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13.5" hidden="false" customHeight="true" outlineLevel="0" collapsed="false">
      <c r="A21" s="88" t="s">
        <v>54</v>
      </c>
      <c r="B21" s="89"/>
      <c r="C21" s="90" t="n">
        <f aca="false">+'Mgmt Summary'!J22</f>
        <v>132</v>
      </c>
      <c r="D21" s="91" t="n">
        <f aca="false">+'Mgmt Summary'!C22</f>
        <v>4617</v>
      </c>
      <c r="E21" s="92" t="n">
        <f aca="false">-D21+C21</f>
        <v>-4485</v>
      </c>
      <c r="F21" s="93"/>
      <c r="G21" s="90" t="n">
        <f aca="false">+Expenses!D21+'CapChrg-AllocExp'!K19+'CapChrg-AllocExp'!D19</f>
        <v>3221</v>
      </c>
      <c r="H21" s="91" t="n">
        <f aca="false">+Expenses!E21+'CapChrg-AllocExp'!L19+'CapChrg-AllocExp'!E19</f>
        <v>2188</v>
      </c>
      <c r="I21" s="92" t="n">
        <f aca="false">+H21-G21</f>
        <v>-1033</v>
      </c>
      <c r="J21" s="93"/>
      <c r="K21" s="90" t="n">
        <f aca="false">C21-G21</f>
        <v>-3089</v>
      </c>
      <c r="L21" s="91" t="n">
        <f aca="false">D21-H21</f>
        <v>2429</v>
      </c>
      <c r="M21" s="92" t="n">
        <f aca="false">K21-L21</f>
        <v>-5518</v>
      </c>
      <c r="N21" s="94"/>
      <c r="O21" s="90" t="n">
        <f aca="false">+C21-'[1]QTD Mgmt Summary'!C21</f>
        <v>0</v>
      </c>
      <c r="P21" s="91" t="n">
        <f aca="false">-G21+'[1]QTD Mgmt Summary'!G21</f>
        <v>0</v>
      </c>
      <c r="Q21" s="92" t="n">
        <f aca="false">+O21+P21</f>
        <v>0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customFormat="false" ht="13.5" hidden="false" customHeight="true" outlineLevel="0" collapsed="false">
      <c r="A22" s="88" t="s">
        <v>55</v>
      </c>
      <c r="B22" s="89"/>
      <c r="C22" s="90" t="n">
        <f aca="false">+'Mgmt Summary'!J23</f>
        <v>-3089</v>
      </c>
      <c r="D22" s="91" t="n">
        <f aca="false">+'Mgmt Summary'!C23</f>
        <v>530</v>
      </c>
      <c r="E22" s="92" t="n">
        <f aca="false">-D22+C22</f>
        <v>-3619</v>
      </c>
      <c r="F22" s="93"/>
      <c r="G22" s="90" t="n">
        <f aca="false">+Expenses!D22+'CapChrg-AllocExp'!K20+'CapChrg-AllocExp'!D20</f>
        <v>1056</v>
      </c>
      <c r="H22" s="91" t="n">
        <f aca="false">+Expenses!E22+'CapChrg-AllocExp'!L20+'CapChrg-AllocExp'!E20</f>
        <v>2146</v>
      </c>
      <c r="I22" s="92" t="n">
        <f aca="false">+H22-G22</f>
        <v>1090</v>
      </c>
      <c r="J22" s="93"/>
      <c r="K22" s="90" t="n">
        <f aca="false">C22-G22</f>
        <v>-4145</v>
      </c>
      <c r="L22" s="91" t="n">
        <f aca="false">D22-H22</f>
        <v>-1616</v>
      </c>
      <c r="M22" s="92" t="n">
        <f aca="false">K22-L22</f>
        <v>-2529</v>
      </c>
      <c r="N22" s="94"/>
      <c r="O22" s="90" t="n">
        <f aca="false">+C22-'[1]QTD Mgmt Summary'!C22</f>
        <v>-735</v>
      </c>
      <c r="P22" s="91" t="n">
        <f aca="false">-G22+'[1]QTD Mgmt Summary'!G22</f>
        <v>0</v>
      </c>
      <c r="Q22" s="92" t="n">
        <f aca="false">+O22+P22</f>
        <v>-735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customFormat="false" ht="4.5" hidden="false" customHeight="true" outlineLevel="0" collapsed="false">
      <c r="A23" s="84"/>
      <c r="B23" s="78"/>
      <c r="C23" s="95"/>
      <c r="D23" s="96"/>
      <c r="E23" s="97"/>
      <c r="F23" s="98"/>
      <c r="G23" s="99"/>
      <c r="H23" s="96"/>
      <c r="I23" s="97"/>
      <c r="J23" s="98"/>
      <c r="K23" s="95"/>
      <c r="L23" s="96"/>
      <c r="M23" s="97"/>
      <c r="N23" s="83"/>
      <c r="O23" s="95"/>
      <c r="P23" s="96"/>
      <c r="Q23" s="97"/>
    </row>
    <row r="24" customFormat="false" ht="16.5" hidden="false" customHeight="false" outlineLevel="0" collapsed="false">
      <c r="A24" s="100" t="s">
        <v>56</v>
      </c>
      <c r="B24" s="101"/>
      <c r="C24" s="102" t="n">
        <f aca="false">SUM(C20:C23)</f>
        <v>-2871</v>
      </c>
      <c r="D24" s="103" t="n">
        <f aca="false">SUM(D20:D23)</f>
        <v>6291</v>
      </c>
      <c r="E24" s="104" t="n">
        <f aca="false">SUM(E20:E23)</f>
        <v>-9162</v>
      </c>
      <c r="F24" s="105"/>
      <c r="G24" s="102" t="n">
        <f aca="false">SUM(G20:G23)</f>
        <v>7053</v>
      </c>
      <c r="H24" s="103" t="n">
        <f aca="false">SUM(H20:H23)</f>
        <v>5704</v>
      </c>
      <c r="I24" s="104" t="n">
        <f aca="false">SUM(I20:I23)</f>
        <v>-1349</v>
      </c>
      <c r="J24" s="105"/>
      <c r="K24" s="102" t="n">
        <f aca="false">SUM(K20:K23)</f>
        <v>-9924</v>
      </c>
      <c r="L24" s="103" t="n">
        <f aca="false">SUM(L20:L23)</f>
        <v>587</v>
      </c>
      <c r="M24" s="104" t="n">
        <f aca="false">SUM(M20:M23)</f>
        <v>-10511</v>
      </c>
      <c r="N24" s="106"/>
      <c r="O24" s="102" t="n">
        <f aca="false">SUM(O20:O23)</f>
        <v>-735</v>
      </c>
      <c r="P24" s="103" t="n">
        <f aca="false">SUM(P20:P23)</f>
        <v>0</v>
      </c>
      <c r="Q24" s="104" t="n">
        <f aca="false">SUM(Q20:Q23)</f>
        <v>-735</v>
      </c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  <c r="EH24" s="107"/>
      <c r="EI24" s="107"/>
      <c r="EJ24" s="107"/>
      <c r="EK24" s="107"/>
      <c r="EL24" s="107"/>
      <c r="EM24" s="107"/>
      <c r="EN24" s="107"/>
      <c r="EO24" s="107"/>
      <c r="EP24" s="107"/>
      <c r="EQ24" s="107"/>
      <c r="ER24" s="107"/>
      <c r="ES24" s="107"/>
      <c r="ET24" s="107"/>
      <c r="EU24" s="107"/>
      <c r="EV24" s="107"/>
      <c r="EW24" s="107"/>
      <c r="EX24" s="107"/>
      <c r="EY24" s="107"/>
      <c r="EZ24" s="107"/>
      <c r="FA24" s="107"/>
      <c r="FB24" s="107"/>
      <c r="FC24" s="107"/>
      <c r="FD24" s="107"/>
      <c r="FE24" s="107"/>
      <c r="FF24" s="107"/>
      <c r="FG24" s="107"/>
      <c r="FH24" s="107"/>
      <c r="FI24" s="107"/>
      <c r="FJ24" s="107"/>
      <c r="FK24" s="107"/>
      <c r="FL24" s="107"/>
      <c r="FM24" s="107"/>
      <c r="FN24" s="107"/>
      <c r="FO24" s="107"/>
      <c r="FP24" s="107"/>
      <c r="FQ24" s="107"/>
      <c r="FR24" s="107"/>
      <c r="FS24" s="107"/>
      <c r="FT24" s="107"/>
      <c r="FU24" s="107"/>
      <c r="FV24" s="107"/>
      <c r="FW24" s="107"/>
      <c r="FX24" s="107"/>
      <c r="FY24" s="107"/>
      <c r="FZ24" s="107"/>
      <c r="GA24" s="107"/>
      <c r="GB24" s="107"/>
      <c r="GC24" s="107"/>
      <c r="GD24" s="107"/>
      <c r="GE24" s="107"/>
      <c r="GF24" s="107"/>
      <c r="GG24" s="107"/>
      <c r="GH24" s="107"/>
      <c r="GI24" s="107"/>
      <c r="GJ24" s="107"/>
      <c r="GK24" s="107"/>
      <c r="GL24" s="107"/>
      <c r="GM24" s="107"/>
      <c r="GN24" s="107"/>
      <c r="GO24" s="107"/>
      <c r="GP24" s="107"/>
      <c r="GQ24" s="107"/>
      <c r="GR24" s="107"/>
      <c r="GS24" s="107"/>
      <c r="GT24" s="107"/>
      <c r="GU24" s="107"/>
      <c r="GV24" s="107"/>
      <c r="GW24" s="107"/>
      <c r="GX24" s="107"/>
      <c r="GY24" s="107"/>
      <c r="GZ24" s="107"/>
      <c r="HA24" s="107"/>
      <c r="HB24" s="107"/>
      <c r="HC24" s="107"/>
      <c r="HD24" s="107"/>
      <c r="HE24" s="107"/>
      <c r="HF24" s="107"/>
      <c r="HG24" s="107"/>
      <c r="HH24" s="107"/>
      <c r="HI24" s="107"/>
      <c r="HJ24" s="107"/>
      <c r="HK24" s="107"/>
      <c r="HL24" s="107"/>
      <c r="HM24" s="107"/>
      <c r="HN24" s="107"/>
      <c r="HO24" s="107"/>
      <c r="HP24" s="107"/>
      <c r="HQ24" s="107"/>
      <c r="HR24" s="107"/>
      <c r="HS24" s="107"/>
      <c r="HT24" s="107"/>
      <c r="HU24" s="107"/>
      <c r="HV24" s="107"/>
      <c r="HW24" s="107"/>
      <c r="HX24" s="107"/>
      <c r="HY24" s="107"/>
      <c r="HZ24" s="107"/>
      <c r="IA24" s="107"/>
      <c r="IB24" s="107"/>
      <c r="IC24" s="107"/>
      <c r="ID24" s="107"/>
      <c r="IE24" s="107"/>
      <c r="IF24" s="107"/>
      <c r="IG24" s="107"/>
      <c r="IH24" s="107"/>
      <c r="II24" s="107"/>
      <c r="IJ24" s="107"/>
      <c r="IK24" s="107"/>
      <c r="IL24" s="107"/>
      <c r="IM24" s="107"/>
      <c r="IN24" s="107"/>
      <c r="IO24" s="107"/>
      <c r="IP24" s="107"/>
      <c r="IQ24" s="107"/>
      <c r="IR24" s="107"/>
      <c r="IS24" s="107"/>
      <c r="IT24" s="107"/>
      <c r="IU24" s="107"/>
      <c r="IV24" s="107"/>
      <c r="IW24" s="107"/>
    </row>
    <row r="25" customFormat="false" ht="4.5" hidden="false" customHeight="true" outlineLevel="0" collapsed="false">
      <c r="A25" s="84"/>
      <c r="B25" s="78"/>
      <c r="C25" s="95"/>
      <c r="D25" s="96"/>
      <c r="E25" s="97"/>
      <c r="F25" s="98"/>
      <c r="G25" s="99"/>
      <c r="H25" s="96"/>
      <c r="I25" s="97"/>
      <c r="J25" s="98"/>
      <c r="K25" s="95"/>
      <c r="L25" s="96"/>
      <c r="M25" s="97"/>
      <c r="N25" s="83"/>
      <c r="O25" s="95"/>
      <c r="P25" s="96"/>
      <c r="Q25" s="97"/>
    </row>
    <row r="26" customFormat="false" ht="4.5" hidden="false" customHeight="true" outlineLevel="0" collapsed="false">
      <c r="A26" s="84"/>
      <c r="B26" s="78"/>
      <c r="C26" s="95"/>
      <c r="D26" s="96"/>
      <c r="E26" s="97"/>
      <c r="F26" s="98"/>
      <c r="G26" s="99"/>
      <c r="H26" s="96"/>
      <c r="I26" s="97"/>
      <c r="J26" s="98"/>
      <c r="K26" s="95"/>
      <c r="L26" s="96"/>
      <c r="M26" s="97"/>
      <c r="N26" s="83"/>
      <c r="O26" s="95"/>
      <c r="P26" s="96"/>
      <c r="Q26" s="97"/>
    </row>
    <row r="27" customFormat="false" ht="16.5" hidden="false" customHeight="false" outlineLevel="0" collapsed="false">
      <c r="A27" s="100" t="s">
        <v>28</v>
      </c>
      <c r="B27" s="101"/>
      <c r="C27" s="102" t="n">
        <f aca="false">+C18+C24</f>
        <v>2084.57831</v>
      </c>
      <c r="D27" s="103" t="e">
        <f aca="false">+D18+D24</f>
        <v>#NAME?</v>
      </c>
      <c r="E27" s="104" t="e">
        <f aca="false">+E18+E24</f>
        <v>#NAME?</v>
      </c>
      <c r="F27" s="105" t="n">
        <f aca="false">SUM(F24:F25)</f>
        <v>0</v>
      </c>
      <c r="G27" s="102" t="e">
        <f aca="false">+G18+G24</f>
        <v>#NAME?</v>
      </c>
      <c r="H27" s="103" t="e">
        <f aca="false">+H18+H24</f>
        <v>#NAME?</v>
      </c>
      <c r="I27" s="104" t="e">
        <f aca="false">+I18+I24</f>
        <v>#NAME?</v>
      </c>
      <c r="J27" s="105" t="n">
        <f aca="false">SUM(J24:J25)</f>
        <v>0</v>
      </c>
      <c r="K27" s="102" t="e">
        <f aca="false">+K18+K24</f>
        <v>#NAME?</v>
      </c>
      <c r="L27" s="103" t="e">
        <f aca="false">+L18+L24</f>
        <v>#NAME?</v>
      </c>
      <c r="M27" s="104" t="e">
        <f aca="false">+M18+M24</f>
        <v>#NAME?</v>
      </c>
      <c r="N27" s="106"/>
      <c r="O27" s="102" t="n">
        <f aca="false">+O18+O24</f>
        <v>2258.60292</v>
      </c>
      <c r="P27" s="103" t="e">
        <f aca="false">+P18+P24</f>
        <v>#NAME?</v>
      </c>
      <c r="Q27" s="104" t="e">
        <f aca="false">+Q18+Q24</f>
        <v>#NAME?</v>
      </c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107"/>
      <c r="CR27" s="107"/>
      <c r="CS27" s="107"/>
      <c r="CT27" s="107"/>
      <c r="CU27" s="107"/>
      <c r="CV27" s="107"/>
      <c r="CW27" s="107"/>
      <c r="CX27" s="107"/>
      <c r="CY27" s="107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7"/>
      <c r="DN27" s="107"/>
      <c r="DO27" s="107"/>
      <c r="DP27" s="107"/>
      <c r="DQ27" s="107"/>
      <c r="DR27" s="107"/>
      <c r="DS27" s="107"/>
      <c r="DT27" s="107"/>
      <c r="DU27" s="107"/>
      <c r="DV27" s="107"/>
      <c r="DW27" s="107"/>
      <c r="DX27" s="107"/>
      <c r="DY27" s="107"/>
      <c r="DZ27" s="107"/>
      <c r="EA27" s="107"/>
      <c r="EB27" s="107"/>
      <c r="EC27" s="107"/>
      <c r="ED27" s="107"/>
      <c r="EE27" s="107"/>
      <c r="EF27" s="107"/>
      <c r="EG27" s="107"/>
      <c r="EH27" s="107"/>
      <c r="EI27" s="107"/>
      <c r="EJ27" s="107"/>
      <c r="EK27" s="107"/>
      <c r="EL27" s="107"/>
      <c r="EM27" s="107"/>
      <c r="EN27" s="107"/>
      <c r="EO27" s="107"/>
      <c r="EP27" s="107"/>
      <c r="EQ27" s="107"/>
      <c r="ER27" s="107"/>
      <c r="ES27" s="107"/>
      <c r="ET27" s="107"/>
      <c r="EU27" s="107"/>
      <c r="EV27" s="107"/>
      <c r="EW27" s="107"/>
      <c r="EX27" s="107"/>
      <c r="EY27" s="107"/>
      <c r="EZ27" s="107"/>
      <c r="FA27" s="107"/>
      <c r="FB27" s="107"/>
      <c r="FC27" s="107"/>
      <c r="FD27" s="107"/>
      <c r="FE27" s="107"/>
      <c r="FF27" s="107"/>
      <c r="FG27" s="107"/>
      <c r="FH27" s="107"/>
      <c r="FI27" s="107"/>
      <c r="FJ27" s="107"/>
      <c r="FK27" s="107"/>
      <c r="FL27" s="107"/>
      <c r="FM27" s="107"/>
      <c r="FN27" s="107"/>
      <c r="FO27" s="107"/>
      <c r="FP27" s="107"/>
      <c r="FQ27" s="107"/>
      <c r="FR27" s="107"/>
      <c r="FS27" s="107"/>
      <c r="FT27" s="107"/>
      <c r="FU27" s="107"/>
      <c r="FV27" s="107"/>
      <c r="FW27" s="107"/>
      <c r="FX27" s="107"/>
      <c r="FY27" s="107"/>
      <c r="FZ27" s="107"/>
      <c r="GA27" s="107"/>
      <c r="GB27" s="107"/>
      <c r="GC27" s="107"/>
      <c r="GD27" s="107"/>
      <c r="GE27" s="107"/>
      <c r="GF27" s="107"/>
      <c r="GG27" s="107"/>
      <c r="GH27" s="107"/>
      <c r="GI27" s="107"/>
      <c r="GJ27" s="107"/>
      <c r="GK27" s="107"/>
      <c r="GL27" s="107"/>
      <c r="GM27" s="107"/>
      <c r="GN27" s="107"/>
      <c r="GO27" s="107"/>
      <c r="GP27" s="107"/>
      <c r="GQ27" s="107"/>
      <c r="GR27" s="107"/>
      <c r="GS27" s="107"/>
      <c r="GT27" s="107"/>
      <c r="GU27" s="107"/>
      <c r="GV27" s="107"/>
      <c r="GW27" s="107"/>
      <c r="GX27" s="107"/>
      <c r="GY27" s="107"/>
      <c r="GZ27" s="107"/>
      <c r="HA27" s="107"/>
      <c r="HB27" s="107"/>
      <c r="HC27" s="107"/>
      <c r="HD27" s="107"/>
      <c r="HE27" s="107"/>
      <c r="HF27" s="107"/>
      <c r="HG27" s="107"/>
      <c r="HH27" s="107"/>
      <c r="HI27" s="107"/>
      <c r="HJ27" s="107"/>
      <c r="HK27" s="107"/>
      <c r="HL27" s="107"/>
      <c r="HM27" s="107"/>
      <c r="HN27" s="107"/>
      <c r="HO27" s="107"/>
      <c r="HP27" s="107"/>
      <c r="HQ27" s="107"/>
      <c r="HR27" s="107"/>
      <c r="HS27" s="107"/>
      <c r="HT27" s="107"/>
      <c r="HU27" s="107"/>
      <c r="HV27" s="107"/>
      <c r="HW27" s="107"/>
      <c r="HX27" s="107"/>
      <c r="HY27" s="107"/>
      <c r="HZ27" s="107"/>
      <c r="IA27" s="107"/>
      <c r="IB27" s="107"/>
      <c r="IC27" s="107"/>
      <c r="ID27" s="107"/>
      <c r="IE27" s="107"/>
      <c r="IF27" s="107"/>
      <c r="IG27" s="107"/>
      <c r="IH27" s="107"/>
      <c r="II27" s="107"/>
      <c r="IJ27" s="107"/>
      <c r="IK27" s="107"/>
      <c r="IL27" s="107"/>
      <c r="IM27" s="107"/>
      <c r="IN27" s="107"/>
      <c r="IO27" s="107"/>
      <c r="IP27" s="107"/>
      <c r="IQ27" s="107"/>
      <c r="IR27" s="107"/>
      <c r="IS27" s="107"/>
      <c r="IT27" s="107"/>
      <c r="IU27" s="107"/>
      <c r="IV27" s="107"/>
      <c r="IW27" s="107"/>
    </row>
    <row r="28" customFormat="false" ht="4.5" hidden="false" customHeight="true" outlineLevel="0" collapsed="false">
      <c r="A28" s="84"/>
      <c r="B28" s="78"/>
      <c r="C28" s="95"/>
      <c r="D28" s="96"/>
      <c r="E28" s="97"/>
      <c r="F28" s="98"/>
      <c r="G28" s="99"/>
      <c r="H28" s="96"/>
      <c r="I28" s="97"/>
      <c r="J28" s="98"/>
      <c r="K28" s="95"/>
      <c r="L28" s="96"/>
      <c r="M28" s="97"/>
      <c r="N28" s="83"/>
      <c r="O28" s="95"/>
      <c r="P28" s="96"/>
      <c r="Q28" s="97"/>
    </row>
    <row r="29" customFormat="false" ht="13.5" hidden="false" customHeight="true" outlineLevel="0" collapsed="false">
      <c r="A29" s="88" t="s">
        <v>46</v>
      </c>
      <c r="B29" s="89"/>
      <c r="C29" s="90" t="n">
        <v>0</v>
      </c>
      <c r="D29" s="91" t="n">
        <v>0</v>
      </c>
      <c r="E29" s="92" t="n">
        <f aca="false">-D29+C29</f>
        <v>0</v>
      </c>
      <c r="F29" s="93"/>
      <c r="G29" s="90" t="e">
        <f aca="false">+'Mgmt Summary'!L30+'Mgmt Summary'!M30+'Mgmt Summary'!N30</f>
        <v>#NAME?</v>
      </c>
      <c r="H29" s="91" t="n">
        <f aca="false">+'Mgmt Summary'!D30</f>
        <v>30334.942</v>
      </c>
      <c r="I29" s="92" t="e">
        <f aca="false">+H29-G29</f>
        <v>#NAME?</v>
      </c>
      <c r="J29" s="93"/>
      <c r="K29" s="90" t="e">
        <f aca="false">C29-G29</f>
        <v>#NAME?</v>
      </c>
      <c r="L29" s="91" t="n">
        <f aca="false">D29-H29</f>
        <v>-30334.942</v>
      </c>
      <c r="M29" s="92" t="e">
        <f aca="false">K29-L29</f>
        <v>#NAME?</v>
      </c>
      <c r="N29" s="94"/>
      <c r="O29" s="90" t="n">
        <f aca="false">+C29-'[1]QTD Mgmt Summary'!C29</f>
        <v>0</v>
      </c>
      <c r="P29" s="91" t="e">
        <f aca="false">(-G29+'[1]QTD Mgmt Summary'!G29)*0</f>
        <v>#NAME?</v>
      </c>
      <c r="Q29" s="92" t="e">
        <f aca="false">+O29+P29</f>
        <v>#NAME?</v>
      </c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customFormat="false" ht="13.5" hidden="false" customHeight="true" outlineLevel="0" collapsed="false">
      <c r="A30" s="88" t="s">
        <v>47</v>
      </c>
      <c r="B30" s="89"/>
      <c r="C30" s="90" t="n">
        <v>0</v>
      </c>
      <c r="D30" s="91" t="n">
        <v>0</v>
      </c>
      <c r="E30" s="92" t="n">
        <f aca="false">-D30+C30</f>
        <v>0</v>
      </c>
      <c r="F30" s="93"/>
      <c r="G30" s="90" t="e">
        <f aca="false">+'Mgmt Summary'!L31+'Mgmt Summary'!M31+'Mgmt Summary'!N31</f>
        <v>#NAME?</v>
      </c>
      <c r="H30" s="91" t="e">
        <f aca="false">+'Mgmt Summary'!D31</f>
        <v>#NAME?</v>
      </c>
      <c r="I30" s="92" t="e">
        <f aca="false">+H30-G30</f>
        <v>#NAME?</v>
      </c>
      <c r="J30" s="93"/>
      <c r="K30" s="90" t="e">
        <f aca="false">C30-G30</f>
        <v>#NAME?</v>
      </c>
      <c r="L30" s="91" t="e">
        <f aca="false">D30-H30</f>
        <v>#NAME?</v>
      </c>
      <c r="M30" s="92" t="e">
        <f aca="false">K30-L30</f>
        <v>#NAME?</v>
      </c>
      <c r="N30" s="94"/>
      <c r="O30" s="90" t="n">
        <f aca="false">+C30-'[1]QTD Mgmt Summary'!C30</f>
        <v>0</v>
      </c>
      <c r="P30" s="91" t="e">
        <f aca="false">(-G30+'[1]QTD Mgmt Summary'!G30)*0</f>
        <v>#NAME?</v>
      </c>
      <c r="Q30" s="92" t="e">
        <f aca="false">+O30+P30</f>
        <v>#NAME?</v>
      </c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13.5" hidden="false" customHeight="true" outlineLevel="0" collapsed="false">
      <c r="A31" s="88" t="s">
        <v>30</v>
      </c>
      <c r="B31" s="89"/>
      <c r="C31" s="90" t="n">
        <f aca="false">+'Mgmt Summary'!J32</f>
        <v>-520</v>
      </c>
      <c r="D31" s="91" t="n">
        <f aca="false">+'Mgmt Summary'!C32</f>
        <v>-520</v>
      </c>
      <c r="E31" s="92" t="n">
        <f aca="false">-D31+C31</f>
        <v>0</v>
      </c>
      <c r="F31" s="93"/>
      <c r="G31" s="90" t="n">
        <f aca="false">+Expenses!D30</f>
        <v>0</v>
      </c>
      <c r="H31" s="91" t="n">
        <f aca="false">+Expenses!E30</f>
        <v>0</v>
      </c>
      <c r="I31" s="92" t="n">
        <f aca="false">+H31-G31</f>
        <v>0</v>
      </c>
      <c r="J31" s="93"/>
      <c r="K31" s="90" t="n">
        <f aca="false">C31-G31</f>
        <v>-520</v>
      </c>
      <c r="L31" s="91" t="n">
        <f aca="false">D31-H31</f>
        <v>-520</v>
      </c>
      <c r="M31" s="92" t="n">
        <f aca="false">K31-L31</f>
        <v>0</v>
      </c>
      <c r="N31" s="94"/>
      <c r="O31" s="90" t="n">
        <f aca="false">+C31-'[1]QTD Mgmt Summary'!C31</f>
        <v>0</v>
      </c>
      <c r="P31" s="91" t="n">
        <f aca="false">-G31+'[1]QTD Mgmt Summary'!G31</f>
        <v>0</v>
      </c>
      <c r="Q31" s="92" t="n">
        <f aca="false">+O31+P31</f>
        <v>0</v>
      </c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</row>
    <row r="32" customFormat="false" ht="13.5" hidden="false" customHeight="true" outlineLevel="0" collapsed="false">
      <c r="A32" s="88" t="s">
        <v>31</v>
      </c>
      <c r="B32" s="89"/>
      <c r="C32" s="90" t="n">
        <f aca="false">+'Mgmt Summary'!J33</f>
        <v>0</v>
      </c>
      <c r="D32" s="91" t="n">
        <f aca="false">+'Mgmt Summary'!C33</f>
        <v>0</v>
      </c>
      <c r="E32" s="92" t="n">
        <f aca="false">-D32+C32</f>
        <v>0</v>
      </c>
      <c r="F32" s="93"/>
      <c r="G32" s="90" t="e">
        <f aca="false">+'CapChrg-AllocExp'!D28</f>
        <v>#NAME?</v>
      </c>
      <c r="H32" s="91" t="e">
        <f aca="false">+'CapChrg-AllocExp'!E28</f>
        <v>#NAME?</v>
      </c>
      <c r="I32" s="92" t="e">
        <f aca="false">+H32-G32</f>
        <v>#NAME?</v>
      </c>
      <c r="J32" s="93"/>
      <c r="K32" s="90" t="e">
        <f aca="false">C32-G32</f>
        <v>#NAME?</v>
      </c>
      <c r="L32" s="91" t="e">
        <f aca="false">D32-H32</f>
        <v>#NAME?</v>
      </c>
      <c r="M32" s="92" t="e">
        <f aca="false">K32-L32</f>
        <v>#NAME?</v>
      </c>
      <c r="N32" s="94"/>
      <c r="O32" s="90" t="n">
        <f aca="false">+C32-'[1]QTD Mgmt Summary'!C32</f>
        <v>0</v>
      </c>
      <c r="P32" s="91" t="e">
        <f aca="false">-G32+'[1]QTD Mgmt Summary'!G32</f>
        <v>#NAME?</v>
      </c>
      <c r="Q32" s="92" t="e">
        <f aca="false">+O32+P32</f>
        <v>#NAME?</v>
      </c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</row>
    <row r="33" customFormat="false" ht="4.5" hidden="false" customHeight="true" outlineLevel="0" collapsed="false">
      <c r="A33" s="84"/>
      <c r="B33" s="78"/>
      <c r="C33" s="95"/>
      <c r="D33" s="96"/>
      <c r="E33" s="97"/>
      <c r="F33" s="98"/>
      <c r="G33" s="99"/>
      <c r="H33" s="96"/>
      <c r="I33" s="97"/>
      <c r="J33" s="98"/>
      <c r="K33" s="95"/>
      <c r="L33" s="96"/>
      <c r="M33" s="97"/>
      <c r="N33" s="83"/>
      <c r="O33" s="95"/>
      <c r="P33" s="96"/>
      <c r="Q33" s="97"/>
    </row>
    <row r="34" customFormat="false" ht="16.5" hidden="false" customHeight="false" outlineLevel="0" collapsed="false">
      <c r="A34" s="100" t="s">
        <v>32</v>
      </c>
      <c r="B34" s="101"/>
      <c r="C34" s="102" t="n">
        <f aca="false">SUM(C27:C32)</f>
        <v>1564.57831</v>
      </c>
      <c r="D34" s="103" t="e">
        <f aca="false">SUM(D27:D32)</f>
        <v>#NAME?</v>
      </c>
      <c r="E34" s="104" t="e">
        <f aca="false">SUM(E27:E32)</f>
        <v>#NAME?</v>
      </c>
      <c r="F34" s="105"/>
      <c r="G34" s="102" t="e">
        <f aca="false">SUM(G27:G32)</f>
        <v>#NAME?</v>
      </c>
      <c r="H34" s="103" t="e">
        <f aca="false">SUM(H27:H32)</f>
        <v>#NAME?</v>
      </c>
      <c r="I34" s="104" t="e">
        <f aca="false">SUM(I27:I32)</f>
        <v>#NAME?</v>
      </c>
      <c r="J34" s="105"/>
      <c r="K34" s="102" t="e">
        <f aca="false">SUM(K27:K32)</f>
        <v>#NAME?</v>
      </c>
      <c r="L34" s="103" t="e">
        <f aca="false">SUM(L27:L32)</f>
        <v>#NAME?</v>
      </c>
      <c r="M34" s="104" t="e">
        <f aca="false">SUM(M27:M32)</f>
        <v>#NAME?</v>
      </c>
      <c r="N34" s="106"/>
      <c r="O34" s="102" t="n">
        <f aca="false">SUM(O27:O32)</f>
        <v>2258.60292</v>
      </c>
      <c r="P34" s="103" t="e">
        <f aca="false">SUM(P27:P32)</f>
        <v>#NAME?</v>
      </c>
      <c r="Q34" s="104" t="e">
        <f aca="false">SUM(Q27:Q32)</f>
        <v>#NAME?</v>
      </c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7"/>
      <c r="BQ34" s="107"/>
      <c r="BR34" s="107"/>
      <c r="BS34" s="107"/>
      <c r="BT34" s="107"/>
      <c r="BU34" s="107"/>
      <c r="BV34" s="107"/>
      <c r="BW34" s="107"/>
      <c r="BX34" s="107"/>
      <c r="BY34" s="107"/>
      <c r="BZ34" s="107"/>
      <c r="CA34" s="107"/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  <c r="CN34" s="107"/>
      <c r="CO34" s="107"/>
      <c r="CP34" s="107"/>
      <c r="CQ34" s="107"/>
      <c r="CR34" s="107"/>
      <c r="CS34" s="107"/>
      <c r="CT34" s="107"/>
      <c r="CU34" s="107"/>
      <c r="CV34" s="107"/>
      <c r="CW34" s="107"/>
      <c r="CX34" s="107"/>
      <c r="CY34" s="107"/>
      <c r="CZ34" s="107"/>
      <c r="DA34" s="107"/>
      <c r="DB34" s="107"/>
      <c r="DC34" s="107"/>
      <c r="DD34" s="107"/>
      <c r="DE34" s="107"/>
      <c r="DF34" s="107"/>
      <c r="DG34" s="107"/>
      <c r="DH34" s="107"/>
      <c r="DI34" s="107"/>
      <c r="DJ34" s="107"/>
      <c r="DK34" s="107"/>
      <c r="DL34" s="107"/>
      <c r="DM34" s="107"/>
      <c r="DN34" s="107"/>
      <c r="DO34" s="107"/>
      <c r="DP34" s="107"/>
      <c r="DQ34" s="107"/>
      <c r="DR34" s="107"/>
      <c r="DS34" s="107"/>
      <c r="DT34" s="107"/>
      <c r="DU34" s="107"/>
      <c r="DV34" s="107"/>
      <c r="DW34" s="107"/>
      <c r="DX34" s="107"/>
      <c r="DY34" s="107"/>
      <c r="DZ34" s="107"/>
      <c r="EA34" s="107"/>
      <c r="EB34" s="107"/>
      <c r="EC34" s="107"/>
      <c r="ED34" s="107"/>
      <c r="EE34" s="107"/>
      <c r="EF34" s="107"/>
      <c r="EG34" s="107"/>
      <c r="EH34" s="107"/>
      <c r="EI34" s="107"/>
      <c r="EJ34" s="107"/>
      <c r="EK34" s="107"/>
      <c r="EL34" s="107"/>
      <c r="EM34" s="107"/>
      <c r="EN34" s="107"/>
      <c r="EO34" s="107"/>
      <c r="EP34" s="107"/>
      <c r="EQ34" s="107"/>
      <c r="ER34" s="107"/>
      <c r="ES34" s="107"/>
      <c r="ET34" s="107"/>
      <c r="EU34" s="107"/>
      <c r="EV34" s="107"/>
      <c r="EW34" s="107"/>
      <c r="EX34" s="107"/>
      <c r="EY34" s="107"/>
      <c r="EZ34" s="107"/>
      <c r="FA34" s="107"/>
      <c r="FB34" s="107"/>
      <c r="FC34" s="107"/>
      <c r="FD34" s="107"/>
      <c r="FE34" s="107"/>
      <c r="FF34" s="107"/>
      <c r="FG34" s="107"/>
      <c r="FH34" s="107"/>
      <c r="FI34" s="107"/>
      <c r="FJ34" s="107"/>
      <c r="FK34" s="107"/>
      <c r="FL34" s="107"/>
      <c r="FM34" s="107"/>
      <c r="FN34" s="107"/>
      <c r="FO34" s="107"/>
      <c r="FP34" s="107"/>
      <c r="FQ34" s="107"/>
      <c r="FR34" s="107"/>
      <c r="FS34" s="107"/>
      <c r="FT34" s="107"/>
      <c r="FU34" s="107"/>
      <c r="FV34" s="107"/>
      <c r="FW34" s="107"/>
      <c r="FX34" s="107"/>
      <c r="FY34" s="107"/>
      <c r="FZ34" s="107"/>
      <c r="GA34" s="107"/>
      <c r="GB34" s="107"/>
      <c r="GC34" s="107"/>
      <c r="GD34" s="107"/>
      <c r="GE34" s="107"/>
      <c r="GF34" s="107"/>
      <c r="GG34" s="107"/>
      <c r="GH34" s="107"/>
      <c r="GI34" s="107"/>
      <c r="GJ34" s="107"/>
      <c r="GK34" s="107"/>
      <c r="GL34" s="107"/>
      <c r="GM34" s="107"/>
      <c r="GN34" s="107"/>
      <c r="GO34" s="107"/>
      <c r="GP34" s="107"/>
      <c r="GQ34" s="107"/>
      <c r="GR34" s="107"/>
      <c r="GS34" s="107"/>
      <c r="GT34" s="107"/>
      <c r="GU34" s="107"/>
      <c r="GV34" s="107"/>
      <c r="GW34" s="107"/>
      <c r="GX34" s="107"/>
      <c r="GY34" s="107"/>
      <c r="GZ34" s="107"/>
      <c r="HA34" s="107"/>
      <c r="HB34" s="107"/>
      <c r="HC34" s="107"/>
      <c r="HD34" s="107"/>
      <c r="HE34" s="107"/>
      <c r="HF34" s="107"/>
      <c r="HG34" s="107"/>
      <c r="HH34" s="107"/>
      <c r="HI34" s="107"/>
      <c r="HJ34" s="107"/>
      <c r="HK34" s="107"/>
      <c r="HL34" s="107"/>
      <c r="HM34" s="107"/>
      <c r="HN34" s="107"/>
      <c r="HO34" s="107"/>
      <c r="HP34" s="107"/>
      <c r="HQ34" s="107"/>
      <c r="HR34" s="107"/>
      <c r="HS34" s="107"/>
      <c r="HT34" s="107"/>
      <c r="HU34" s="107"/>
      <c r="HV34" s="107"/>
      <c r="HW34" s="107"/>
      <c r="HX34" s="107"/>
      <c r="HY34" s="107"/>
      <c r="HZ34" s="107"/>
      <c r="IA34" s="107"/>
      <c r="IB34" s="107"/>
      <c r="IC34" s="107"/>
      <c r="ID34" s="107"/>
      <c r="IE34" s="107"/>
      <c r="IF34" s="107"/>
      <c r="IG34" s="107"/>
      <c r="IH34" s="107"/>
      <c r="II34" s="107"/>
      <c r="IJ34" s="107"/>
      <c r="IK34" s="107"/>
      <c r="IL34" s="107"/>
      <c r="IM34" s="107"/>
      <c r="IN34" s="107"/>
      <c r="IO34" s="107"/>
      <c r="IP34" s="107"/>
      <c r="IQ34" s="107"/>
      <c r="IR34" s="107"/>
      <c r="IS34" s="107"/>
      <c r="IT34" s="107"/>
      <c r="IU34" s="107"/>
      <c r="IV34" s="107"/>
      <c r="IW34" s="107"/>
    </row>
    <row r="35" customFormat="false" ht="4.5" hidden="false" customHeight="true" outlineLevel="0" collapsed="false">
      <c r="A35" s="84"/>
      <c r="B35" s="78"/>
      <c r="C35" s="90"/>
      <c r="D35" s="91"/>
      <c r="E35" s="92"/>
      <c r="F35" s="93"/>
      <c r="G35" s="108"/>
      <c r="H35" s="91"/>
      <c r="I35" s="92"/>
      <c r="J35" s="93"/>
      <c r="K35" s="90"/>
      <c r="L35" s="91"/>
      <c r="M35" s="92"/>
      <c r="N35" s="83"/>
      <c r="O35" s="90"/>
      <c r="P35" s="91"/>
      <c r="Q35" s="92"/>
    </row>
    <row r="36" customFormat="false" ht="13.5" hidden="false" customHeight="true" outlineLevel="0" collapsed="false">
      <c r="A36" s="88" t="s">
        <v>35</v>
      </c>
      <c r="B36" s="89"/>
      <c r="C36" s="90" t="n">
        <f aca="false">+'Mgmt Summary'!J37</f>
        <v>0</v>
      </c>
      <c r="D36" s="91" t="n">
        <f aca="false">+'Mgmt Summary'!C37</f>
        <v>0</v>
      </c>
      <c r="E36" s="92" t="n">
        <f aca="false">D36-C36</f>
        <v>0</v>
      </c>
      <c r="F36" s="93"/>
      <c r="G36" s="90" t="e">
        <f aca="false">+'Mgmt Summary'!M37</f>
        <v>#NAME?</v>
      </c>
      <c r="H36" s="91" t="e">
        <f aca="false">+'Mgmt Summary'!D37</f>
        <v>#NAME?</v>
      </c>
      <c r="I36" s="92" t="e">
        <f aca="false">+H36-G36</f>
        <v>#NAME?</v>
      </c>
      <c r="J36" s="93"/>
      <c r="K36" s="90" t="e">
        <f aca="false">C36-G36</f>
        <v>#NAME?</v>
      </c>
      <c r="L36" s="91" t="e">
        <f aca="false">D36-H36</f>
        <v>#NAME?</v>
      </c>
      <c r="M36" s="92" t="e">
        <f aca="false">K36-L36</f>
        <v>#NAME?</v>
      </c>
      <c r="N36" s="94"/>
      <c r="O36" s="90" t="n">
        <f aca="false">+C36-'[1]QTD Mgmt Summary'!C36</f>
        <v>0</v>
      </c>
      <c r="P36" s="91" t="e">
        <f aca="false">-G36+'[1]QTD Mgmt Summary'!G36</f>
        <v>#NAME?</v>
      </c>
      <c r="Q36" s="92" t="e">
        <f aca="false">+O36+P36</f>
        <v>#NAME?</v>
      </c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</row>
    <row r="37" customFormat="false" ht="4.5" hidden="false" customHeight="true" outlineLevel="0" collapsed="false">
      <c r="A37" s="84"/>
      <c r="B37" s="78"/>
      <c r="C37" s="90"/>
      <c r="D37" s="91"/>
      <c r="E37" s="92"/>
      <c r="F37" s="93"/>
      <c r="G37" s="108"/>
      <c r="H37" s="91"/>
      <c r="I37" s="92"/>
      <c r="J37" s="93"/>
      <c r="K37" s="90"/>
      <c r="L37" s="91"/>
      <c r="M37" s="92"/>
      <c r="N37" s="83"/>
      <c r="O37" s="90"/>
      <c r="P37" s="91"/>
      <c r="Q37" s="92"/>
    </row>
    <row r="38" customFormat="false" ht="17.25" hidden="false" customHeight="false" outlineLevel="0" collapsed="false">
      <c r="A38" s="109" t="s">
        <v>36</v>
      </c>
      <c r="B38" s="110"/>
      <c r="C38" s="111" t="n">
        <f aca="false">+C34-C36</f>
        <v>1564.57831</v>
      </c>
      <c r="D38" s="112" t="e">
        <f aca="false">+D34-D36</f>
        <v>#NAME?</v>
      </c>
      <c r="E38" s="113" t="e">
        <f aca="false">+E34-E36</f>
        <v>#NAME?</v>
      </c>
      <c r="F38" s="114"/>
      <c r="G38" s="111" t="e">
        <f aca="false">SUM(G34:G36)</f>
        <v>#NAME?</v>
      </c>
      <c r="H38" s="112" t="e">
        <f aca="false">SUM(H34:H36)</f>
        <v>#NAME?</v>
      </c>
      <c r="I38" s="113" t="e">
        <f aca="false">SUM(I34:I36)</f>
        <v>#NAME?</v>
      </c>
      <c r="J38" s="114"/>
      <c r="K38" s="111" t="e">
        <f aca="false">SUM(K34:K36)</f>
        <v>#NAME?</v>
      </c>
      <c r="L38" s="112" t="e">
        <f aca="false">SUM(L34:L36)</f>
        <v>#NAME?</v>
      </c>
      <c r="M38" s="113" t="e">
        <f aca="false">SUM(M34:M36)</f>
        <v>#NAME?</v>
      </c>
      <c r="N38" s="106"/>
      <c r="O38" s="111" t="n">
        <f aca="false">SUM(O34:O36)</f>
        <v>2258.60292</v>
      </c>
      <c r="P38" s="112" t="e">
        <f aca="false">SUM(P34:P36)</f>
        <v>#NAME?</v>
      </c>
      <c r="Q38" s="113" t="e">
        <f aca="false">SUM(Q34:Q36)</f>
        <v>#NAME?</v>
      </c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07"/>
      <c r="CC38" s="107"/>
      <c r="CD38" s="107"/>
      <c r="CE38" s="107"/>
      <c r="CF38" s="107"/>
      <c r="CG38" s="107"/>
      <c r="CH38" s="107"/>
      <c r="CI38" s="107"/>
      <c r="CJ38" s="107"/>
      <c r="CK38" s="107"/>
      <c r="CL38" s="107"/>
      <c r="CM38" s="107"/>
      <c r="CN38" s="107"/>
      <c r="CO38" s="107"/>
      <c r="CP38" s="107"/>
      <c r="CQ38" s="107"/>
      <c r="CR38" s="107"/>
      <c r="CS38" s="107"/>
      <c r="CT38" s="107"/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/>
      <c r="DI38" s="107"/>
      <c r="DJ38" s="107"/>
      <c r="DK38" s="107"/>
      <c r="DL38" s="107"/>
      <c r="DM38" s="107"/>
      <c r="DN38" s="107"/>
      <c r="DO38" s="107"/>
      <c r="DP38" s="107"/>
      <c r="DQ38" s="107"/>
      <c r="DR38" s="107"/>
      <c r="DS38" s="107"/>
      <c r="DT38" s="107"/>
      <c r="DU38" s="107"/>
      <c r="DV38" s="107"/>
      <c r="DW38" s="107"/>
      <c r="DX38" s="107"/>
      <c r="DY38" s="107"/>
      <c r="DZ38" s="107"/>
      <c r="EA38" s="107"/>
      <c r="EB38" s="107"/>
      <c r="EC38" s="107"/>
      <c r="ED38" s="107"/>
      <c r="EE38" s="107"/>
      <c r="EF38" s="107"/>
      <c r="EG38" s="107"/>
      <c r="EH38" s="107"/>
      <c r="EI38" s="107"/>
      <c r="EJ38" s="107"/>
      <c r="EK38" s="107"/>
      <c r="EL38" s="107"/>
      <c r="EM38" s="107"/>
      <c r="EN38" s="107"/>
      <c r="EO38" s="107"/>
      <c r="EP38" s="107"/>
      <c r="EQ38" s="107"/>
      <c r="ER38" s="107"/>
      <c r="ES38" s="107"/>
      <c r="ET38" s="107"/>
      <c r="EU38" s="107"/>
      <c r="EV38" s="107"/>
      <c r="EW38" s="107"/>
      <c r="EX38" s="107"/>
      <c r="EY38" s="107"/>
      <c r="EZ38" s="107"/>
      <c r="FA38" s="107"/>
      <c r="FB38" s="107"/>
      <c r="FC38" s="107"/>
      <c r="FD38" s="107"/>
      <c r="FE38" s="107"/>
      <c r="FF38" s="107"/>
      <c r="FG38" s="107"/>
      <c r="FH38" s="107"/>
      <c r="FI38" s="107"/>
      <c r="FJ38" s="107"/>
      <c r="FK38" s="107"/>
      <c r="FL38" s="107"/>
      <c r="FM38" s="107"/>
      <c r="FN38" s="107"/>
      <c r="FO38" s="107"/>
      <c r="FP38" s="107"/>
      <c r="FQ38" s="107"/>
      <c r="FR38" s="107"/>
      <c r="FS38" s="107"/>
      <c r="FT38" s="107"/>
      <c r="FU38" s="107"/>
      <c r="FV38" s="107"/>
      <c r="FW38" s="107"/>
      <c r="FX38" s="107"/>
      <c r="FY38" s="107"/>
      <c r="FZ38" s="107"/>
      <c r="GA38" s="107"/>
      <c r="GB38" s="107"/>
      <c r="GC38" s="107"/>
      <c r="GD38" s="107"/>
      <c r="GE38" s="107"/>
      <c r="GF38" s="107"/>
      <c r="GG38" s="107"/>
      <c r="GH38" s="107"/>
      <c r="GI38" s="107"/>
      <c r="GJ38" s="107"/>
      <c r="GK38" s="107"/>
      <c r="GL38" s="107"/>
      <c r="GM38" s="107"/>
      <c r="GN38" s="107"/>
      <c r="GO38" s="107"/>
      <c r="GP38" s="107"/>
      <c r="GQ38" s="107"/>
      <c r="GR38" s="107"/>
      <c r="GS38" s="107"/>
      <c r="GT38" s="107"/>
      <c r="GU38" s="107"/>
      <c r="GV38" s="107"/>
      <c r="GW38" s="107"/>
      <c r="GX38" s="107"/>
      <c r="GY38" s="107"/>
      <c r="GZ38" s="107"/>
      <c r="HA38" s="107"/>
      <c r="HB38" s="107"/>
      <c r="HC38" s="107"/>
      <c r="HD38" s="107"/>
      <c r="HE38" s="107"/>
      <c r="HF38" s="107"/>
      <c r="HG38" s="107"/>
      <c r="HH38" s="107"/>
      <c r="HI38" s="107"/>
      <c r="HJ38" s="107"/>
      <c r="HK38" s="107"/>
      <c r="HL38" s="107"/>
      <c r="HM38" s="107"/>
      <c r="HN38" s="107"/>
      <c r="HO38" s="107"/>
      <c r="HP38" s="107"/>
      <c r="HQ38" s="107"/>
      <c r="HR38" s="107"/>
      <c r="HS38" s="107"/>
      <c r="HT38" s="107"/>
      <c r="HU38" s="107"/>
      <c r="HV38" s="107"/>
      <c r="HW38" s="107"/>
      <c r="HX38" s="107"/>
      <c r="HY38" s="107"/>
      <c r="HZ38" s="107"/>
      <c r="IA38" s="107"/>
      <c r="IB38" s="107"/>
      <c r="IC38" s="107"/>
      <c r="ID38" s="107"/>
      <c r="IE38" s="107"/>
      <c r="IF38" s="107"/>
      <c r="IG38" s="107"/>
      <c r="IH38" s="107"/>
      <c r="II38" s="107"/>
      <c r="IJ38" s="107"/>
      <c r="IK38" s="107"/>
      <c r="IL38" s="107"/>
      <c r="IM38" s="107"/>
      <c r="IN38" s="107"/>
      <c r="IO38" s="107"/>
      <c r="IP38" s="107"/>
      <c r="IQ38" s="107"/>
      <c r="IR38" s="107"/>
      <c r="IS38" s="107"/>
      <c r="IT38" s="107"/>
      <c r="IU38" s="107"/>
      <c r="IV38" s="107"/>
      <c r="IW38" s="107"/>
    </row>
    <row r="39" customFormat="false" ht="3" hidden="false" customHeight="true" outlineLevel="0" collapsed="false">
      <c r="A39" s="56"/>
      <c r="C39" s="57"/>
      <c r="D39" s="51"/>
      <c r="E39" s="56"/>
      <c r="F39" s="51"/>
      <c r="I39" s="56"/>
    </row>
    <row r="40" customFormat="false" ht="12.75" hidden="false" customHeight="false" outlineLevel="0" collapsed="false">
      <c r="A40" s="1" t="s">
        <v>48</v>
      </c>
      <c r="C40" s="51"/>
      <c r="D40" s="51"/>
      <c r="E40" s="51"/>
      <c r="F40" s="51"/>
      <c r="I40" s="51"/>
    </row>
    <row r="41" customFormat="false" ht="12.75" hidden="false" customHeight="false" outlineLevel="0" collapsed="false">
      <c r="M41" s="116"/>
      <c r="Q41" s="116"/>
    </row>
    <row r="42" customFormat="false" ht="12.75" hidden="false" customHeight="false" outlineLevel="0" collapsed="false">
      <c r="L42" s="30"/>
    </row>
    <row r="43" customFormat="false" ht="13.5" hidden="true" customHeight="false" outlineLevel="0" collapsed="false">
      <c r="C43" s="119" t="s">
        <v>57</v>
      </c>
      <c r="D43" s="120"/>
      <c r="E43" s="121"/>
      <c r="G43" s="119" t="s">
        <v>58</v>
      </c>
      <c r="H43" s="120"/>
      <c r="I43" s="120"/>
      <c r="J43" s="121"/>
    </row>
    <row r="44" customFormat="false" ht="12.75" hidden="true" customHeight="false" outlineLevel="0" collapsed="false">
      <c r="C44" s="122" t="s">
        <v>59</v>
      </c>
      <c r="D44" s="123"/>
      <c r="E44" s="124" t="n">
        <f aca="false">+'GM-WeeklyChnge'!C38</f>
        <v>2988.179</v>
      </c>
      <c r="G44" s="122" t="s">
        <v>60</v>
      </c>
      <c r="H44" s="123"/>
      <c r="I44" s="125" t="n">
        <f aca="false">+'Expense Weekly Change'!E22+'Expense Weekly Change'!E21</f>
        <v>0</v>
      </c>
      <c r="J44" s="126"/>
    </row>
    <row r="45" customFormat="false" ht="12.75" hidden="true" customHeight="false" outlineLevel="0" collapsed="false">
      <c r="C45" s="122" t="s">
        <v>61</v>
      </c>
      <c r="D45" s="123"/>
      <c r="E45" s="124" t="n">
        <f aca="false">+'GM-WeeklyChnge'!D38</f>
        <v>5.42392000000001</v>
      </c>
      <c r="G45" s="122" t="s">
        <v>62</v>
      </c>
      <c r="H45" s="123"/>
      <c r="I45" s="125" t="e">
        <f aca="false">+'Expense Weekly Change'!E9+'Expense Weekly Change'!E10+'Expense Weekly Change'!E11+'Expense Weekly Change'!E12+'Expense Weekly Change'!E13+'Expense Weekly Change'!E14+'Expense Weekly Change'!E15+'Expense Weekly Change'!E16+'Expense Weekly Change'!E20</f>
        <v>#NAME?</v>
      </c>
      <c r="J45" s="127"/>
    </row>
    <row r="46" customFormat="false" ht="12.75" hidden="true" customHeight="false" outlineLevel="0" collapsed="false">
      <c r="C46" s="122" t="s">
        <v>63</v>
      </c>
      <c r="D46" s="123"/>
      <c r="E46" s="124" t="n">
        <f aca="false">+'GM-WeeklyChnge'!E38+'GM-WeeklyChnge'!F38+'GM-WeeklyChnge'!G38</f>
        <v>-735</v>
      </c>
      <c r="G46" s="122" t="s">
        <v>64</v>
      </c>
      <c r="H46" s="123"/>
      <c r="I46" s="125" t="e">
        <f aca="false">-G36+'[1]QTD Mgmt Summary'!$G$36</f>
        <v>#NAME?</v>
      </c>
      <c r="J46" s="127"/>
    </row>
    <row r="47" customFormat="false" ht="12.75" hidden="true" customHeight="false" outlineLevel="0" collapsed="false">
      <c r="C47" s="128"/>
      <c r="D47" s="129"/>
      <c r="E47" s="130"/>
      <c r="G47" s="128"/>
      <c r="H47" s="129"/>
      <c r="I47" s="131"/>
      <c r="J47" s="132"/>
    </row>
    <row r="48" customFormat="false" ht="13.5" hidden="true" customHeight="false" outlineLevel="0" collapsed="false">
      <c r="C48" s="133" t="s">
        <v>65</v>
      </c>
      <c r="D48" s="134"/>
      <c r="E48" s="135" t="n">
        <f aca="false">SUM(E44:E47)</f>
        <v>2258.60292</v>
      </c>
      <c r="G48" s="133" t="s">
        <v>65</v>
      </c>
      <c r="H48" s="134"/>
      <c r="I48" s="136" t="e">
        <f aca="false">SUM(I44:I47)</f>
        <v>#NAME?</v>
      </c>
      <c r="J48" s="137"/>
    </row>
    <row r="49" customFormat="false" ht="12.75" hidden="true" customHeight="false" outlineLevel="0" collapsed="false"/>
    <row r="50" customFormat="false" ht="13.5" hidden="true" customHeight="false" outlineLevel="0" collapsed="false">
      <c r="C50" s="119" t="s">
        <v>66</v>
      </c>
      <c r="D50" s="120"/>
      <c r="E50" s="121"/>
      <c r="G50" s="119" t="s">
        <v>67</v>
      </c>
      <c r="H50" s="120"/>
      <c r="I50" s="120"/>
      <c r="J50" s="121"/>
    </row>
    <row r="51" customFormat="false" ht="12.75" hidden="true" customHeight="false" outlineLevel="0" collapsed="false">
      <c r="C51" s="122" t="s">
        <v>68</v>
      </c>
      <c r="D51" s="123"/>
      <c r="E51" s="124" t="n">
        <f aca="false">+[1]GrossMargin!$I$39</f>
        <v>-694.02461</v>
      </c>
      <c r="G51" s="122" t="s">
        <v>68</v>
      </c>
      <c r="H51" s="123"/>
      <c r="I51" s="125" t="n">
        <f aca="false">+'[1]QTD Mgmt Summary'!$G$38</f>
        <v>54463.468</v>
      </c>
      <c r="J51" s="126"/>
    </row>
    <row r="52" customFormat="false" ht="12.75" hidden="true" customHeight="false" outlineLevel="0" collapsed="false">
      <c r="C52" s="122" t="s">
        <v>69</v>
      </c>
      <c r="D52" s="123"/>
      <c r="E52" s="124" t="n">
        <f aca="false">+GrossMargin!I39</f>
        <v>1564.57831</v>
      </c>
      <c r="G52" s="122" t="s">
        <v>69</v>
      </c>
      <c r="H52" s="123"/>
      <c r="I52" s="125" t="e">
        <f aca="false">+G38</f>
        <v>#NAME?</v>
      </c>
      <c r="J52" s="127"/>
    </row>
    <row r="53" customFormat="false" ht="12.75" hidden="true" customHeight="false" outlineLevel="0" collapsed="false">
      <c r="C53" s="122"/>
      <c r="D53" s="123"/>
      <c r="E53" s="124"/>
      <c r="G53" s="122"/>
      <c r="H53" s="123"/>
      <c r="I53" s="125"/>
      <c r="J53" s="127"/>
    </row>
    <row r="54" customFormat="false" ht="13.5" hidden="true" customHeight="false" outlineLevel="0" collapsed="false">
      <c r="C54" s="133" t="s">
        <v>70</v>
      </c>
      <c r="D54" s="134"/>
      <c r="E54" s="135" t="n">
        <f aca="false">+E52-E51</f>
        <v>2258.60292</v>
      </c>
      <c r="G54" s="133" t="s">
        <v>70</v>
      </c>
      <c r="H54" s="134"/>
      <c r="I54" s="136" t="e">
        <f aca="false">+I52-I51</f>
        <v>#NAME?</v>
      </c>
      <c r="J54" s="137"/>
    </row>
    <row r="55" customFormat="false" ht="12.75" hidden="false" customHeight="false" outlineLevel="0" collapsed="false">
      <c r="I55" s="30"/>
    </row>
  </sheetData>
  <mergeCells count="4">
    <mergeCell ref="C5:E5"/>
    <mergeCell ref="G5:I5"/>
    <mergeCell ref="K5:M5"/>
    <mergeCell ref="O5:Q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6" t="s">
        <v>72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2</v>
      </c>
      <c r="D5" s="10"/>
      <c r="E5" s="10"/>
      <c r="F5" s="9"/>
      <c r="G5" s="10" t="s">
        <v>3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4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5</v>
      </c>
      <c r="H6" s="14" t="s">
        <v>6</v>
      </c>
      <c r="I6" s="14" t="s">
        <v>7</v>
      </c>
      <c r="J6" s="14" t="s">
        <v>8</v>
      </c>
      <c r="K6" s="14" t="s">
        <v>9</v>
      </c>
      <c r="L6" s="14" t="s">
        <v>10</v>
      </c>
      <c r="M6" s="14" t="s">
        <v>11</v>
      </c>
      <c r="N6" s="14" t="s">
        <v>12</v>
      </c>
      <c r="O6" s="14"/>
      <c r="P6" s="9"/>
      <c r="Q6" s="12" t="s">
        <v>8</v>
      </c>
      <c r="R6" s="12" t="s">
        <v>9</v>
      </c>
      <c r="S6" s="14" t="s">
        <v>10</v>
      </c>
      <c r="T6" s="12" t="s">
        <v>11</v>
      </c>
      <c r="U6" s="12" t="s">
        <v>12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13</v>
      </c>
      <c r="B7" s="11"/>
      <c r="C7" s="15" t="s">
        <v>14</v>
      </c>
      <c r="D7" s="16" t="s">
        <v>15</v>
      </c>
      <c r="E7" s="15" t="s">
        <v>16</v>
      </c>
      <c r="F7" s="17"/>
      <c r="G7" s="14" t="s">
        <v>14</v>
      </c>
      <c r="H7" s="14" t="s">
        <v>17</v>
      </c>
      <c r="I7" s="14" t="s">
        <v>14</v>
      </c>
      <c r="J7" s="14" t="s">
        <v>14</v>
      </c>
      <c r="K7" s="15" t="s">
        <v>18</v>
      </c>
      <c r="L7" s="14" t="s">
        <v>19</v>
      </c>
      <c r="M7" s="14" t="s">
        <v>18</v>
      </c>
      <c r="N7" s="14" t="s">
        <v>18</v>
      </c>
      <c r="O7" s="14" t="s">
        <v>8</v>
      </c>
      <c r="P7" s="9"/>
      <c r="Q7" s="14" t="s">
        <v>14</v>
      </c>
      <c r="R7" s="14" t="s">
        <v>18</v>
      </c>
      <c r="S7" s="14" t="s">
        <v>19</v>
      </c>
      <c r="T7" s="14" t="s">
        <v>18</v>
      </c>
      <c r="U7" s="14" t="s">
        <v>18</v>
      </c>
      <c r="V7" s="14" t="s">
        <v>8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20</v>
      </c>
      <c r="B9" s="24"/>
      <c r="C9" s="25" t="n">
        <f aca="false">GrossMargin!M10</f>
        <v>30000</v>
      </c>
      <c r="D9" s="26" t="n">
        <f aca="false">Expenses!E9+'CapChrg-AllocExp'!E10+'CapChrg-AllocExp'!L10</f>
        <v>14092</v>
      </c>
      <c r="E9" s="27" t="n">
        <f aca="false">C9-D9</f>
        <v>15908</v>
      </c>
      <c r="F9" s="26"/>
      <c r="G9" s="25" t="n">
        <f aca="false">GrossMargin!I10</f>
        <v>-12282.617</v>
      </c>
      <c r="H9" s="26" t="n">
        <f aca="false">GrossMargin!J10</f>
        <v>0</v>
      </c>
      <c r="I9" s="26" t="n">
        <f aca="false">GrossMargin!K10</f>
        <v>0</v>
      </c>
      <c r="J9" s="28" t="n">
        <f aca="false">SUM(G9:I9)</f>
        <v>-12282.617</v>
      </c>
      <c r="K9" s="29"/>
      <c r="L9" s="25" t="n">
        <f aca="false">'CapChrg-AllocExp'!D10</f>
        <v>0</v>
      </c>
      <c r="M9" s="26" t="n">
        <f aca="false">Expenses!D9</f>
        <v>6246</v>
      </c>
      <c r="N9" s="26" t="n">
        <f aca="false">'CapChrg-AllocExp'!K10</f>
        <v>8446</v>
      </c>
      <c r="O9" s="28" t="n">
        <f aca="false">J9-K9-M9-N9-L9</f>
        <v>-26974.617</v>
      </c>
      <c r="P9" s="26"/>
      <c r="Q9" s="25" t="n">
        <f aca="false">+J9-C9</f>
        <v>-42282.617</v>
      </c>
      <c r="R9" s="26"/>
      <c r="S9" s="26" t="n">
        <f aca="false">'CapChrg-AllocExp'!F10</f>
        <v>0</v>
      </c>
      <c r="T9" s="26" t="n">
        <f aca="false">Expenses!F9</f>
        <v>0</v>
      </c>
      <c r="U9" s="26" t="n">
        <f aca="false">'CapChrg-AllocExp'!M10</f>
        <v>-600</v>
      </c>
      <c r="V9" s="27" t="n">
        <f aca="false">ROUND(SUM(Q9:U9),0)</f>
        <v>-42883</v>
      </c>
      <c r="W9" s="23"/>
      <c r="X9" s="30"/>
    </row>
    <row r="10" customFormat="false" ht="13.5" hidden="false" customHeight="true" outlineLevel="0" collapsed="false">
      <c r="A10" s="11" t="s">
        <v>21</v>
      </c>
      <c r="B10" s="24"/>
      <c r="C10" s="25" t="e">
        <f aca="false">GrossMargin!M11</f>
        <v>#NAME?</v>
      </c>
      <c r="D10" s="26" t="e">
        <f aca="false">Expenses!E10+'CapChrg-AllocExp'!E11+'CapChrg-AllocExp'!L11</f>
        <v>#NAME?</v>
      </c>
      <c r="E10" s="27" t="e">
        <f aca="false">C10-D10</f>
        <v>#NAME?</v>
      </c>
      <c r="F10" s="26"/>
      <c r="G10" s="25" t="n">
        <f aca="false">GrossMargin!I11</f>
        <v>7127.70231</v>
      </c>
      <c r="H10" s="26" t="n">
        <f aca="false">GrossMargin!J11</f>
        <v>0</v>
      </c>
      <c r="I10" s="26" t="n">
        <f aca="false">GrossMargin!K11</f>
        <v>0</v>
      </c>
      <c r="J10" s="28" t="n">
        <f aca="false">SUM(G10:I10)</f>
        <v>7127.70231</v>
      </c>
      <c r="K10" s="29"/>
      <c r="L10" s="25" t="n">
        <f aca="false">'CapChrg-AllocExp'!D11</f>
        <v>658</v>
      </c>
      <c r="M10" s="26" t="n">
        <f aca="false">Expenses!D10</f>
        <v>2059.7</v>
      </c>
      <c r="N10" s="26" t="e">
        <f aca="false">'CapChrg-AllocExp'!K11</f>
        <v>#NAME?</v>
      </c>
      <c r="O10" s="28" t="e">
        <f aca="false">J10-K10-M10-N10-L10</f>
        <v>#NAME?</v>
      </c>
      <c r="P10" s="26"/>
      <c r="Q10" s="25" t="e">
        <f aca="false">+J10-C10</f>
        <v>#NAME?</v>
      </c>
      <c r="R10" s="26"/>
      <c r="S10" s="26" t="e">
        <f aca="false">'CapChrg-AllocExp'!F11</f>
        <v>#NAME?</v>
      </c>
      <c r="T10" s="26" t="e">
        <f aca="false">Expenses!F10</f>
        <v>#NAME?</v>
      </c>
      <c r="U10" s="26" t="e">
        <f aca="false">'CapChrg-AllocExp'!M11</f>
        <v>#NAME?</v>
      </c>
      <c r="V10" s="27" t="e">
        <f aca="false">ROUND(SUM(Q10:U10),0)</f>
        <v>#NAME?</v>
      </c>
      <c r="W10" s="23"/>
    </row>
    <row r="11" customFormat="false" ht="13.5" hidden="false" customHeight="true" outlineLevel="0" collapsed="false">
      <c r="A11" s="11" t="s">
        <v>22</v>
      </c>
      <c r="B11" s="24"/>
      <c r="C11" s="25" t="e">
        <f aca="false">GrossMargin!M12</f>
        <v>#NAME?</v>
      </c>
      <c r="D11" s="26" t="e">
        <f aca="false">Expenses!E11+'CapChrg-AllocExp'!E12+'CapChrg-AllocExp'!L12</f>
        <v>#NAME?</v>
      </c>
      <c r="E11" s="27" t="e">
        <f aca="false">C11-D11</f>
        <v>#NAME?</v>
      </c>
      <c r="F11" s="26"/>
      <c r="G11" s="25" t="n">
        <f aca="false">GrossMargin!I12</f>
        <v>6768</v>
      </c>
      <c r="H11" s="26" t="n">
        <f aca="false">GrossMargin!J12</f>
        <v>0</v>
      </c>
      <c r="I11" s="26" t="n">
        <f aca="false">GrossMargin!K12</f>
        <v>0</v>
      </c>
      <c r="J11" s="28" t="n">
        <f aca="false">SUM(G11:I11)</f>
        <v>6768</v>
      </c>
      <c r="K11" s="29"/>
      <c r="L11" s="25" t="e">
        <f aca="false">'CapChrg-AllocExp'!D12</f>
        <v>#NAME?</v>
      </c>
      <c r="M11" s="26" t="e">
        <f aca="false">Expenses!D11</f>
        <v>#NAME?</v>
      </c>
      <c r="N11" s="26" t="e">
        <f aca="false">'CapChrg-AllocExp'!K12</f>
        <v>#NAME?</v>
      </c>
      <c r="O11" s="28" t="e">
        <f aca="false">J11-K11-M11-N11-L11</f>
        <v>#NAME?</v>
      </c>
      <c r="P11" s="26"/>
      <c r="Q11" s="25" t="e">
        <f aca="false">+J11-C11</f>
        <v>#NAME?</v>
      </c>
      <c r="R11" s="26"/>
      <c r="S11" s="26" t="e">
        <f aca="false">'CapChrg-AllocExp'!F12</f>
        <v>#NAME?</v>
      </c>
      <c r="T11" s="26" t="e">
        <f aca="false">Expenses!F11</f>
        <v>#NAME?</v>
      </c>
      <c r="U11" s="26" t="e">
        <f aca="false">'CapChrg-AllocExp'!M12</f>
        <v>#NAME?</v>
      </c>
      <c r="V11" s="27" t="e">
        <f aca="false">ROUND(SUM(Q11:U11),0)</f>
        <v>#NAME?</v>
      </c>
      <c r="W11" s="23"/>
    </row>
    <row r="12" customFormat="false" ht="13.5" hidden="false" customHeight="true" outlineLevel="0" collapsed="false">
      <c r="A12" s="11" t="s">
        <v>23</v>
      </c>
      <c r="B12" s="24"/>
      <c r="C12" s="25" t="e">
        <f aca="false">GrossMargin!M13</f>
        <v>#NAME?</v>
      </c>
      <c r="D12" s="26" t="e">
        <f aca="false">Expenses!E12+'CapChrg-AllocExp'!E13+'CapChrg-AllocExp'!L13</f>
        <v>#NAME?</v>
      </c>
      <c r="E12" s="27" t="e">
        <f aca="false">C12-D12</f>
        <v>#NAME?</v>
      </c>
      <c r="F12" s="26"/>
      <c r="G12" s="25" t="n">
        <f aca="false">GrossMargin!I13</f>
        <v>3217</v>
      </c>
      <c r="H12" s="26" t="n">
        <f aca="false">GrossMargin!J13</f>
        <v>0</v>
      </c>
      <c r="I12" s="26" t="n">
        <f aca="false">GrossMargin!K13</f>
        <v>0</v>
      </c>
      <c r="J12" s="28" t="n">
        <f aca="false">SUM(G12:I12)</f>
        <v>3217</v>
      </c>
      <c r="K12" s="29"/>
      <c r="L12" s="25" t="e">
        <f aca="false">'CapChrg-AllocExp'!D13</f>
        <v>#NAME?</v>
      </c>
      <c r="M12" s="26" t="e">
        <f aca="false">Expenses!D12</f>
        <v>#NAME?</v>
      </c>
      <c r="N12" s="26" t="e">
        <f aca="false">'CapChrg-AllocExp'!K13</f>
        <v>#NAME?</v>
      </c>
      <c r="O12" s="28" t="e">
        <f aca="false">J12-K12-M12-N12-L12</f>
        <v>#NAME?</v>
      </c>
      <c r="P12" s="26"/>
      <c r="Q12" s="25" t="e">
        <f aca="false">+J12-C12</f>
        <v>#NAME?</v>
      </c>
      <c r="R12" s="26"/>
      <c r="S12" s="26" t="e">
        <f aca="false">'CapChrg-AllocExp'!F13</f>
        <v>#NAME?</v>
      </c>
      <c r="T12" s="26" t="e">
        <f aca="false">Expenses!F12</f>
        <v>#NAME?</v>
      </c>
      <c r="U12" s="26" t="e">
        <f aca="false">'CapChrg-AllocExp'!M13</f>
        <v>#NAME?</v>
      </c>
      <c r="V12" s="27" t="e">
        <f aca="false">ROUND(SUM(Q12:U12),0)</f>
        <v>#NAME?</v>
      </c>
      <c r="W12" s="23"/>
    </row>
    <row r="13" customFormat="false" ht="13.5" hidden="false" customHeight="true" outlineLevel="0" collapsed="false">
      <c r="A13" s="11" t="s">
        <v>24</v>
      </c>
      <c r="B13" s="24"/>
      <c r="C13" s="25" t="e">
        <f aca="false">GrossMargin!M14</f>
        <v>#NAME?</v>
      </c>
      <c r="D13" s="26" t="e">
        <f aca="false">Expenses!E13+'CapChrg-AllocExp'!E14+'CapChrg-AllocExp'!L14</f>
        <v>#NAME?</v>
      </c>
      <c r="E13" s="27" t="e">
        <f aca="false">C13-D13</f>
        <v>#NAME?</v>
      </c>
      <c r="F13" s="26"/>
      <c r="G13" s="25" t="n">
        <f aca="false">GrossMargin!I14</f>
        <v>0</v>
      </c>
      <c r="H13" s="26" t="n">
        <f aca="false">GrossMargin!J14</f>
        <v>0</v>
      </c>
      <c r="I13" s="26" t="n">
        <f aca="false">GrossMargin!K14</f>
        <v>0</v>
      </c>
      <c r="J13" s="28" t="n">
        <f aca="false">SUM(G13:I13)</f>
        <v>0</v>
      </c>
      <c r="K13" s="29"/>
      <c r="L13" s="25" t="n">
        <f aca="false">'CapChrg-AllocExp'!D14</f>
        <v>0</v>
      </c>
      <c r="M13" s="26" t="e">
        <f aca="false">Expenses!D13</f>
        <v>#NAME?</v>
      </c>
      <c r="N13" s="26" t="e">
        <f aca="false">'CapChrg-AllocExp'!K14</f>
        <v>#NAME?</v>
      </c>
      <c r="O13" s="28" t="e">
        <f aca="false">J13-K13-M13-N13-L13</f>
        <v>#NAME?</v>
      </c>
      <c r="P13" s="26"/>
      <c r="Q13" s="25" t="e">
        <f aca="false">+J13-C13</f>
        <v>#NAME?</v>
      </c>
      <c r="R13" s="26"/>
      <c r="S13" s="26" t="e">
        <f aca="false">'CapChrg-AllocExp'!F14</f>
        <v>#NAME?</v>
      </c>
      <c r="T13" s="26" t="e">
        <f aca="false">Expenses!F13</f>
        <v>#NAME?</v>
      </c>
      <c r="U13" s="26" t="e">
        <f aca="false">'CapChrg-AllocExp'!M14</f>
        <v>#NAME?</v>
      </c>
      <c r="V13" s="27" t="e">
        <f aca="false">ROUND(SUM(Q13:U13),0)</f>
        <v>#NAME?</v>
      </c>
      <c r="W13" s="23"/>
    </row>
    <row r="14" customFormat="false" ht="13.5" hidden="false" customHeight="true" outlineLevel="0" collapsed="false">
      <c r="A14" s="31" t="s">
        <v>25</v>
      </c>
      <c r="B14" s="32"/>
      <c r="C14" s="25" t="n">
        <f aca="false">+GrossMargin!M21</f>
        <v>11483.213</v>
      </c>
      <c r="D14" s="26" t="e">
        <f aca="false">+Expenses!E14+'CapChrg-AllocExp'!E15+'CapChrg-AllocExp'!L15</f>
        <v>#NAME?</v>
      </c>
      <c r="E14" s="27" t="e">
        <f aca="false">C14-D14</f>
        <v>#NAME?</v>
      </c>
      <c r="F14" s="26"/>
      <c r="G14" s="25" t="n">
        <f aca="false">+GrossMargin!I21</f>
        <v>125.493</v>
      </c>
      <c r="H14" s="26" t="n">
        <f aca="false">GrossMargin!J15</f>
        <v>0</v>
      </c>
      <c r="I14" s="26" t="n">
        <f aca="false">+GrossMargin!K21</f>
        <v>0</v>
      </c>
      <c r="J14" s="28" t="n">
        <f aca="false">SUM(G14:I14)</f>
        <v>125.493</v>
      </c>
      <c r="K14" s="29"/>
      <c r="L14" s="25" t="e">
        <f aca="false">+'CapChrg-AllocExp'!D15</f>
        <v>#NAME?</v>
      </c>
      <c r="M14" s="26" t="n">
        <f aca="false">Expenses!D14</f>
        <v>896.126</v>
      </c>
      <c r="N14" s="26" t="n">
        <f aca="false">+'CapChrg-AllocExp'!K15</f>
        <v>911.015</v>
      </c>
      <c r="O14" s="28" t="e">
        <f aca="false">J14-K14-M14-N14-L14</f>
        <v>#NAME?</v>
      </c>
      <c r="P14" s="26"/>
      <c r="Q14" s="25" t="n">
        <f aca="false">+J14-C14</f>
        <v>-11357.72</v>
      </c>
      <c r="R14" s="26"/>
      <c r="S14" s="26" t="e">
        <f aca="false">+'CapChrg-AllocExp'!F15</f>
        <v>#NAME?</v>
      </c>
      <c r="T14" s="26" t="n">
        <f aca="false">Expenses!F14</f>
        <v>0</v>
      </c>
      <c r="U14" s="26" t="n">
        <f aca="false">+'CapChrg-AllocExp'!M15</f>
        <v>0</v>
      </c>
      <c r="V14" s="27" t="e">
        <f aca="false">ROUND(SUM(Q14:U14),0)</f>
        <v>#NAME?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51</v>
      </c>
      <c r="B15" s="32"/>
      <c r="C15" s="25" t="n">
        <f aca="false">+GrossMargin!M22</f>
        <v>0</v>
      </c>
      <c r="D15" s="26" t="n">
        <f aca="false">+Expenses!E15+'CapChrg-AllocExp'!E16+'CapChrg-AllocExp'!L16</f>
        <v>0</v>
      </c>
      <c r="E15" s="27" t="n">
        <f aca="false">C15-D15</f>
        <v>0</v>
      </c>
      <c r="F15" s="26"/>
      <c r="G15" s="25" t="n">
        <f aca="false">+GrossMargin!I22</f>
        <v>0</v>
      </c>
      <c r="H15" s="26" t="n">
        <f aca="false">GrossMargin!J17</f>
        <v>0</v>
      </c>
      <c r="I15" s="26" t="n">
        <f aca="false">+GrossMargin!K22</f>
        <v>0</v>
      </c>
      <c r="J15" s="28" t="n">
        <f aca="false">SUM(G15:I15)</f>
        <v>0</v>
      </c>
      <c r="K15" s="29"/>
      <c r="L15" s="25" t="n">
        <f aca="false">+'CapChrg-AllocExp'!D16</f>
        <v>0</v>
      </c>
      <c r="M15" s="26" t="n">
        <f aca="false">Expenses!D15</f>
        <v>1525</v>
      </c>
      <c r="N15" s="26" t="n">
        <f aca="false">+'CapChrg-AllocExp'!K16</f>
        <v>0</v>
      </c>
      <c r="O15" s="28" t="n">
        <f aca="false">J15-K15-M15-N15-L15</f>
        <v>-1525</v>
      </c>
      <c r="P15" s="26"/>
      <c r="Q15" s="25" t="n">
        <f aca="false">+J15-C15</f>
        <v>0</v>
      </c>
      <c r="R15" s="26"/>
      <c r="S15" s="26" t="n">
        <f aca="false">+'CapChrg-AllocExp'!F16</f>
        <v>0</v>
      </c>
      <c r="T15" s="26" t="n">
        <f aca="false">Expenses!F15</f>
        <v>-1525</v>
      </c>
      <c r="U15" s="26" t="n">
        <f aca="false">+'CapChrg-AllocExp'!M16</f>
        <v>0</v>
      </c>
      <c r="V15" s="27" t="n">
        <f aca="false">ROUND(SUM(Q15:U15),0)</f>
        <v>-1525</v>
      </c>
      <c r="W15" s="33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11" t="s">
        <v>26</v>
      </c>
      <c r="B16" s="24"/>
      <c r="C16" s="25" t="n">
        <f aca="false">+GrossMargin!M24</f>
        <v>10100</v>
      </c>
      <c r="D16" s="26" t="n">
        <v>0</v>
      </c>
      <c r="E16" s="27" t="n">
        <f aca="false">C16-D16</f>
        <v>10100</v>
      </c>
      <c r="F16" s="26"/>
      <c r="G16" s="25" t="n">
        <f aca="false">GrossMargin!I24</f>
        <v>0</v>
      </c>
      <c r="H16" s="26" t="n">
        <v>0</v>
      </c>
      <c r="I16" s="26" t="n">
        <v>0</v>
      </c>
      <c r="J16" s="28" t="n">
        <f aca="false">SUM(G16:I16)</f>
        <v>0</v>
      </c>
      <c r="K16" s="29"/>
      <c r="L16" s="25" t="n">
        <v>0</v>
      </c>
      <c r="M16" s="26" t="n">
        <v>0</v>
      </c>
      <c r="N16" s="26" t="n">
        <v>0</v>
      </c>
      <c r="O16" s="28" t="n">
        <f aca="false">J16-K16-M16-N16-L16</f>
        <v>0</v>
      </c>
      <c r="P16" s="26"/>
      <c r="Q16" s="25" t="n">
        <f aca="false">+J16-C16</f>
        <v>-10100</v>
      </c>
      <c r="R16" s="26"/>
      <c r="S16" s="26" t="n">
        <v>0</v>
      </c>
      <c r="T16" s="26" t="n">
        <v>0</v>
      </c>
      <c r="U16" s="26" t="n">
        <v>0</v>
      </c>
      <c r="V16" s="27" t="n">
        <f aca="false">ROUND(SUM(Q16:U16),0)</f>
        <v>-10100</v>
      </c>
      <c r="W16" s="23"/>
    </row>
    <row r="17" customFormat="false" ht="13.5" hidden="false" customHeight="true" outlineLevel="0" collapsed="false">
      <c r="A17" s="11" t="s">
        <v>27</v>
      </c>
      <c r="B17" s="24"/>
      <c r="C17" s="25" t="n">
        <f aca="false">GrossMargin!M23</f>
        <v>0</v>
      </c>
      <c r="D17" s="26" t="n">
        <f aca="false">Expenses!E16+'CapChrg-AllocExp'!E24+'CapChrg-AllocExp'!L24</f>
        <v>0</v>
      </c>
      <c r="E17" s="27" t="n">
        <f aca="false">C17-D17</f>
        <v>0</v>
      </c>
      <c r="F17" s="26"/>
      <c r="G17" s="25" t="n">
        <f aca="false">GrossMargin!I23</f>
        <v>0</v>
      </c>
      <c r="H17" s="26" t="n">
        <f aca="false">GrossMargin!J23</f>
        <v>0</v>
      </c>
      <c r="I17" s="26" t="n">
        <f aca="false">GrossMargin!K23</f>
        <v>0</v>
      </c>
      <c r="J17" s="28" t="n">
        <f aca="false">SUM(G17:I17)</f>
        <v>0</v>
      </c>
      <c r="K17" s="29"/>
      <c r="L17" s="25" t="n">
        <f aca="false">'CapChrg-AllocExp'!D24</f>
        <v>0</v>
      </c>
      <c r="M17" s="26" t="n">
        <f aca="false">Expenses!D16</f>
        <v>750</v>
      </c>
      <c r="N17" s="26" t="n">
        <f aca="false">'CapChrg-AllocExp'!K24</f>
        <v>0</v>
      </c>
      <c r="O17" s="28" t="n">
        <f aca="false">J17-K17-M17-N17-L17</f>
        <v>-750</v>
      </c>
      <c r="P17" s="26"/>
      <c r="Q17" s="25" t="n">
        <f aca="false">+J17-C17</f>
        <v>0</v>
      </c>
      <c r="R17" s="26"/>
      <c r="S17" s="26" t="n">
        <f aca="false">'CapChrg-AllocExp'!F24</f>
        <v>0</v>
      </c>
      <c r="T17" s="26" t="n">
        <f aca="false">Expenses!F16</f>
        <v>-750</v>
      </c>
      <c r="U17" s="26" t="n">
        <f aca="false">'CapChrg-AllocExp'!M24</f>
        <v>0</v>
      </c>
      <c r="V17" s="27" t="n">
        <f aca="false">ROUND(SUM(Q17:U17),0)</f>
        <v>-750</v>
      </c>
      <c r="W17" s="23"/>
    </row>
    <row r="18" customFormat="false" ht="3" hidden="false" customHeight="true" outlineLevel="0" collapsed="false">
      <c r="A18" s="11"/>
      <c r="B18" s="24"/>
      <c r="C18" s="25"/>
      <c r="D18" s="26"/>
      <c r="E18" s="27"/>
      <c r="F18" s="26"/>
      <c r="G18" s="25"/>
      <c r="H18" s="26"/>
      <c r="I18" s="26"/>
      <c r="J18" s="28"/>
      <c r="K18" s="29"/>
      <c r="L18" s="36"/>
      <c r="M18" s="26"/>
      <c r="N18" s="26"/>
      <c r="O18" s="28"/>
      <c r="P18" s="26"/>
      <c r="Q18" s="25"/>
      <c r="R18" s="26"/>
      <c r="S18" s="26"/>
      <c r="T18" s="26"/>
      <c r="U18" s="26"/>
      <c r="V18" s="27"/>
      <c r="W18" s="23"/>
    </row>
    <row r="19" customFormat="false" ht="12" hidden="false" customHeight="true" outlineLevel="0" collapsed="false">
      <c r="A19" s="37" t="s">
        <v>52</v>
      </c>
      <c r="B19" s="24"/>
      <c r="C19" s="38" t="e">
        <f aca="false">SUM(C9:C18)</f>
        <v>#NAME?</v>
      </c>
      <c r="D19" s="39" t="e">
        <f aca="false">SUM(D9:D18)</f>
        <v>#NAME?</v>
      </c>
      <c r="E19" s="40" t="e">
        <f aca="false">SUM(E9:E18)</f>
        <v>#NAME?</v>
      </c>
      <c r="F19" s="26"/>
      <c r="G19" s="38" t="n">
        <f aca="false">SUM(G9:G18)</f>
        <v>4955.57831</v>
      </c>
      <c r="H19" s="39" t="n">
        <f aca="false">SUM(H9:H18)</f>
        <v>0</v>
      </c>
      <c r="I19" s="40" t="n">
        <f aca="false">SUM(I9:I18)</f>
        <v>0</v>
      </c>
      <c r="J19" s="41" t="n">
        <f aca="false">SUM(J9:J18)</f>
        <v>4955.57831</v>
      </c>
      <c r="K19" s="39" t="n">
        <f aca="false">SUM(K9:K18)</f>
        <v>0</v>
      </c>
      <c r="L19" s="38" t="e">
        <f aca="false">SUM(L9:L18)</f>
        <v>#NAME?</v>
      </c>
      <c r="M19" s="39" t="e">
        <f aca="false">SUM(M9:M18)</f>
        <v>#NAME?</v>
      </c>
      <c r="N19" s="39" t="e">
        <f aca="false">SUM(N9:N18)</f>
        <v>#NAME?</v>
      </c>
      <c r="O19" s="41" t="e">
        <f aca="false">SUM(O9:O18)</f>
        <v>#NAME?</v>
      </c>
      <c r="P19" s="29"/>
      <c r="Q19" s="38" t="e">
        <f aca="false">SUM(Q9:Q18)</f>
        <v>#NAME?</v>
      </c>
      <c r="R19" s="39" t="n">
        <f aca="false">SUM(R9:R18)</f>
        <v>0</v>
      </c>
      <c r="S19" s="39" t="e">
        <f aca="false">SUM(S9:S18)</f>
        <v>#NAME?</v>
      </c>
      <c r="T19" s="39" t="e">
        <f aca="false">SUM(T9:T18)</f>
        <v>#NAME?</v>
      </c>
      <c r="U19" s="39" t="e">
        <f aca="false">SUM(U9:U18)</f>
        <v>#NAME?</v>
      </c>
      <c r="V19" s="40" t="e">
        <f aca="false">SUM(V9:V18)</f>
        <v>#NAME?</v>
      </c>
      <c r="W19" s="23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3" hidden="false" customHeight="true" outlineLevel="0" collapsed="false">
      <c r="A20" s="11"/>
      <c r="B20" s="24"/>
      <c r="C20" s="25"/>
      <c r="D20" s="26"/>
      <c r="E20" s="27"/>
      <c r="F20" s="26"/>
      <c r="G20" s="25"/>
      <c r="H20" s="26"/>
      <c r="I20" s="26"/>
      <c r="J20" s="28"/>
      <c r="K20" s="29"/>
      <c r="L20" s="36"/>
      <c r="M20" s="26"/>
      <c r="N20" s="26"/>
      <c r="O20" s="28"/>
      <c r="P20" s="26"/>
      <c r="Q20" s="25"/>
      <c r="R20" s="26"/>
      <c r="S20" s="26"/>
      <c r="T20" s="26"/>
      <c r="U20" s="26"/>
      <c r="V20" s="27"/>
      <c r="W20" s="23"/>
    </row>
    <row r="21" customFormat="false" ht="13.5" hidden="false" customHeight="true" outlineLevel="0" collapsed="false">
      <c r="A21" s="31" t="s">
        <v>53</v>
      </c>
      <c r="B21" s="32"/>
      <c r="C21" s="25" t="n">
        <f aca="false">+GrossMargin!M28</f>
        <v>1144</v>
      </c>
      <c r="D21" s="26" t="n">
        <f aca="false">+Expenses!E20+'CapChrg-AllocExp'!E18+'CapChrg-AllocExp'!L18</f>
        <v>1370</v>
      </c>
      <c r="E21" s="27" t="n">
        <f aca="false">C21-D21</f>
        <v>-226</v>
      </c>
      <c r="F21" s="26"/>
      <c r="G21" s="25" t="n">
        <f aca="false">+GrossMargin!I28</f>
        <v>86</v>
      </c>
      <c r="H21" s="26" t="n">
        <f aca="false">GrossMargin!J18</f>
        <v>0</v>
      </c>
      <c r="I21" s="26" t="n">
        <f aca="false">+GrossMargin!K28</f>
        <v>0</v>
      </c>
      <c r="J21" s="28" t="n">
        <f aca="false">SUM(G21:I21)</f>
        <v>86</v>
      </c>
      <c r="K21" s="29"/>
      <c r="L21" s="25" t="n">
        <f aca="false">+'CapChrg-AllocExp'!D18</f>
        <v>-97</v>
      </c>
      <c r="M21" s="26" t="n">
        <f aca="false">Expenses!D20</f>
        <v>2873</v>
      </c>
      <c r="N21" s="26" t="n">
        <f aca="false">+'CapChrg-AllocExp'!K18</f>
        <v>0</v>
      </c>
      <c r="O21" s="28" t="n">
        <f aca="false">J21-K21-M21-N21-L21</f>
        <v>-2690</v>
      </c>
      <c r="P21" s="26"/>
      <c r="Q21" s="25" t="n">
        <f aca="false">+J21-C21</f>
        <v>-1058</v>
      </c>
      <c r="R21" s="26"/>
      <c r="S21" s="26" t="n">
        <f aca="false">+'CapChrg-AllocExp'!F18</f>
        <v>82</v>
      </c>
      <c r="T21" s="26" t="n">
        <f aca="false">Expenses!F20</f>
        <v>-1488</v>
      </c>
      <c r="U21" s="26" t="n">
        <f aca="false">+'CapChrg-AllocExp'!M18</f>
        <v>0</v>
      </c>
      <c r="V21" s="27" t="n">
        <f aca="false">ROUND(SUM(Q21:U21),0)</f>
        <v>-2464</v>
      </c>
      <c r="W21" s="33"/>
      <c r="X21" s="34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</row>
    <row r="22" customFormat="false" ht="13.5" hidden="false" customHeight="true" outlineLevel="0" collapsed="false">
      <c r="A22" s="31" t="s">
        <v>54</v>
      </c>
      <c r="B22" s="32"/>
      <c r="C22" s="25" t="n">
        <f aca="false">+GrossMargin!M29</f>
        <v>4617</v>
      </c>
      <c r="D22" s="26" t="n">
        <f aca="false">+Expenses!E21+'CapChrg-AllocExp'!E19+'CapChrg-AllocExp'!L19</f>
        <v>2188</v>
      </c>
      <c r="E22" s="27" t="n">
        <f aca="false">C22-D22</f>
        <v>2429</v>
      </c>
      <c r="F22" s="26"/>
      <c r="G22" s="25" t="n">
        <f aca="false">+GrossMargin!I29</f>
        <v>132</v>
      </c>
      <c r="H22" s="26" t="n">
        <f aca="false">GrossMargin!J19</f>
        <v>0</v>
      </c>
      <c r="I22" s="26" t="n">
        <f aca="false">+GrossMargin!K29</f>
        <v>0</v>
      </c>
      <c r="J22" s="28" t="n">
        <f aca="false">SUM(G22:I22)</f>
        <v>132</v>
      </c>
      <c r="K22" s="29"/>
      <c r="L22" s="25" t="n">
        <f aca="false">+'CapChrg-AllocExp'!D19</f>
        <v>652</v>
      </c>
      <c r="M22" s="26" t="n">
        <f aca="false">Expenses!D21</f>
        <v>2569</v>
      </c>
      <c r="N22" s="26" t="n">
        <f aca="false">+'CapChrg-AllocExp'!K19</f>
        <v>0</v>
      </c>
      <c r="O22" s="28" t="n">
        <f aca="false">J22-K22-M22-N22-L22</f>
        <v>-3089</v>
      </c>
      <c r="P22" s="26"/>
      <c r="Q22" s="25" t="n">
        <f aca="false">+J22-C22</f>
        <v>-4485</v>
      </c>
      <c r="R22" s="26"/>
      <c r="S22" s="26" t="n">
        <f aca="false">+'CapChrg-AllocExp'!F19</f>
        <v>0</v>
      </c>
      <c r="T22" s="26" t="n">
        <f aca="false">Expenses!F21</f>
        <v>-1033</v>
      </c>
      <c r="U22" s="26" t="n">
        <f aca="false">+'CapChrg-AllocExp'!M19</f>
        <v>0</v>
      </c>
      <c r="V22" s="27" t="n">
        <f aca="false">ROUND(SUM(Q22:U22),0)</f>
        <v>-5518</v>
      </c>
      <c r="W22" s="33"/>
      <c r="X22" s="34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</row>
    <row r="23" customFormat="false" ht="13.5" hidden="false" customHeight="true" outlineLevel="0" collapsed="false">
      <c r="A23" s="31" t="s">
        <v>55</v>
      </c>
      <c r="B23" s="32"/>
      <c r="C23" s="25" t="n">
        <f aca="false">+GrossMargin!M30</f>
        <v>530</v>
      </c>
      <c r="D23" s="26" t="n">
        <f aca="false">+Expenses!E22+'CapChrg-AllocExp'!E20+'CapChrg-AllocExp'!L20</f>
        <v>2146</v>
      </c>
      <c r="E23" s="27" t="n">
        <f aca="false">C23-D23</f>
        <v>-1616</v>
      </c>
      <c r="F23" s="26"/>
      <c r="G23" s="25" t="n">
        <f aca="false">+GrossMargin!I30</f>
        <v>-3089</v>
      </c>
      <c r="H23" s="26" t="n">
        <f aca="false">GrossMargin!J20</f>
        <v>0</v>
      </c>
      <c r="I23" s="26" t="n">
        <f aca="false">+GrossMargin!K30</f>
        <v>0</v>
      </c>
      <c r="J23" s="28" t="n">
        <f aca="false">SUM(G23:I23)</f>
        <v>-3089</v>
      </c>
      <c r="K23" s="29"/>
      <c r="L23" s="25" t="n">
        <f aca="false">+'CapChrg-AllocExp'!D20</f>
        <v>0</v>
      </c>
      <c r="M23" s="26" t="n">
        <f aca="false">Expenses!D22</f>
        <v>1056</v>
      </c>
      <c r="N23" s="26" t="n">
        <f aca="false">+'CapChrg-AllocExp'!K20</f>
        <v>0</v>
      </c>
      <c r="O23" s="28" t="n">
        <f aca="false">J23-K23-M23-N23-L23</f>
        <v>-4145</v>
      </c>
      <c r="P23" s="26"/>
      <c r="Q23" s="25" t="n">
        <f aca="false">+J23-C23</f>
        <v>-3619</v>
      </c>
      <c r="R23" s="26"/>
      <c r="S23" s="26" t="n">
        <f aca="false">+'CapChrg-AllocExp'!F20</f>
        <v>545</v>
      </c>
      <c r="T23" s="26" t="n">
        <f aca="false">Expenses!F22</f>
        <v>545</v>
      </c>
      <c r="U23" s="26" t="n">
        <f aca="false">+'CapChrg-AllocExp'!M20</f>
        <v>0</v>
      </c>
      <c r="V23" s="27" t="n">
        <f aca="false">ROUND(SUM(Q23:U23),0)</f>
        <v>-2529</v>
      </c>
      <c r="W23" s="33"/>
      <c r="X23" s="34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</row>
    <row r="24" customFormat="false" ht="3" hidden="false" customHeight="true" outlineLevel="0" collapsed="false">
      <c r="A24" s="11"/>
      <c r="B24" s="24"/>
      <c r="C24" s="25"/>
      <c r="D24" s="26"/>
      <c r="E24" s="27"/>
      <c r="F24" s="26"/>
      <c r="G24" s="25"/>
      <c r="H24" s="26"/>
      <c r="I24" s="26"/>
      <c r="J24" s="28"/>
      <c r="K24" s="29"/>
      <c r="L24" s="36"/>
      <c r="M24" s="26"/>
      <c r="N24" s="26"/>
      <c r="O24" s="28"/>
      <c r="P24" s="26"/>
      <c r="Q24" s="25"/>
      <c r="R24" s="26"/>
      <c r="S24" s="26"/>
      <c r="T24" s="26"/>
      <c r="U24" s="26"/>
      <c r="V24" s="27"/>
      <c r="W24" s="23"/>
    </row>
    <row r="25" customFormat="false" ht="12" hidden="false" customHeight="true" outlineLevel="0" collapsed="false">
      <c r="A25" s="37" t="s">
        <v>56</v>
      </c>
      <c r="B25" s="24"/>
      <c r="C25" s="38" t="n">
        <f aca="false">SUM(C21:C24)</f>
        <v>6291</v>
      </c>
      <c r="D25" s="39" t="n">
        <f aca="false">SUM(D21:D24)</f>
        <v>5704</v>
      </c>
      <c r="E25" s="40" t="n">
        <f aca="false">SUM(E21:E24)</f>
        <v>587</v>
      </c>
      <c r="F25" s="26" t="n">
        <f aca="false">SUM(F19:F23)</f>
        <v>0</v>
      </c>
      <c r="G25" s="38" t="n">
        <f aca="false">SUM(G21:G24)</f>
        <v>-2871</v>
      </c>
      <c r="H25" s="39" t="n">
        <f aca="false">SUM(H21:H24)</f>
        <v>0</v>
      </c>
      <c r="I25" s="40" t="n">
        <f aca="false">SUM(I21:I24)</f>
        <v>0</v>
      </c>
      <c r="J25" s="41" t="n">
        <f aca="false">SUM(J21:J24)</f>
        <v>-2871</v>
      </c>
      <c r="K25" s="39" t="n">
        <f aca="false">SUM(K21:K24)</f>
        <v>0</v>
      </c>
      <c r="L25" s="38" t="n">
        <f aca="false">SUM(L21:L24)</f>
        <v>555</v>
      </c>
      <c r="M25" s="39" t="n">
        <f aca="false">SUM(M21:M24)</f>
        <v>6498</v>
      </c>
      <c r="N25" s="39" t="n">
        <f aca="false">SUM(N21:N24)</f>
        <v>0</v>
      </c>
      <c r="O25" s="41" t="n">
        <f aca="false">SUM(O21:O24)</f>
        <v>-9924</v>
      </c>
      <c r="P25" s="29"/>
      <c r="Q25" s="38" t="n">
        <f aca="false">SUM(Q21:Q24)</f>
        <v>-9162</v>
      </c>
      <c r="R25" s="39" t="n">
        <f aca="false">SUM(R21:R24)</f>
        <v>0</v>
      </c>
      <c r="S25" s="39" t="n">
        <f aca="false">SUM(S21:S24)</f>
        <v>627</v>
      </c>
      <c r="T25" s="39" t="n">
        <f aca="false">SUM(T21:T24)</f>
        <v>-1976</v>
      </c>
      <c r="U25" s="39" t="n">
        <f aca="false">SUM(U21:U24)</f>
        <v>0</v>
      </c>
      <c r="V25" s="40" t="n">
        <f aca="false">SUM(V21:V24)</f>
        <v>-10511</v>
      </c>
      <c r="W25" s="23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3" hidden="false" customHeight="true" outlineLevel="0" collapsed="false">
      <c r="A26" s="11"/>
      <c r="B26" s="24"/>
      <c r="C26" s="25"/>
      <c r="D26" s="26"/>
      <c r="E26" s="27"/>
      <c r="F26" s="26"/>
      <c r="G26" s="25"/>
      <c r="H26" s="26"/>
      <c r="I26" s="26"/>
      <c r="J26" s="28"/>
      <c r="K26" s="29"/>
      <c r="L26" s="36"/>
      <c r="M26" s="26"/>
      <c r="N26" s="26"/>
      <c r="O26" s="28"/>
      <c r="P26" s="26"/>
      <c r="Q26" s="25"/>
      <c r="R26" s="26"/>
      <c r="S26" s="26"/>
      <c r="T26" s="26"/>
      <c r="U26" s="26"/>
      <c r="V26" s="27"/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28</v>
      </c>
      <c r="B28" s="24"/>
      <c r="C28" s="38" t="e">
        <f aca="false">+C19+C25</f>
        <v>#NAME?</v>
      </c>
      <c r="D28" s="39" t="e">
        <f aca="false">+D19+D25</f>
        <v>#NAME?</v>
      </c>
      <c r="E28" s="40" t="e">
        <f aca="false">+E19+E25</f>
        <v>#NAME?</v>
      </c>
      <c r="F28" s="26" t="n">
        <f aca="false">SUM(F25:F26)</f>
        <v>0</v>
      </c>
      <c r="G28" s="38" t="n">
        <f aca="false">+G19+G25</f>
        <v>2084.57831</v>
      </c>
      <c r="H28" s="39" t="n">
        <f aca="false">+H19+H25</f>
        <v>0</v>
      </c>
      <c r="I28" s="40" t="n">
        <f aca="false">+I19+I25</f>
        <v>0</v>
      </c>
      <c r="J28" s="41" t="n">
        <f aca="false">+J19+J25</f>
        <v>2084.57831</v>
      </c>
      <c r="K28" s="39" t="n">
        <f aca="false">+K19+K25</f>
        <v>0</v>
      </c>
      <c r="L28" s="38" t="e">
        <f aca="false">+L19+L25</f>
        <v>#NAME?</v>
      </c>
      <c r="M28" s="39" t="e">
        <f aca="false">+M19+M25</f>
        <v>#NAME?</v>
      </c>
      <c r="N28" s="39" t="e">
        <f aca="false">+N19+N25</f>
        <v>#NAME?</v>
      </c>
      <c r="O28" s="41" t="e">
        <f aca="false">+O19+O25</f>
        <v>#NAME?</v>
      </c>
      <c r="P28" s="29"/>
      <c r="Q28" s="38" t="e">
        <f aca="false">+Q19+Q25</f>
        <v>#NAME?</v>
      </c>
      <c r="R28" s="39" t="n">
        <f aca="false">+R19+R25</f>
        <v>0</v>
      </c>
      <c r="S28" s="39" t="e">
        <f aca="false">+S19+S25</f>
        <v>#NAME?</v>
      </c>
      <c r="T28" s="39" t="e">
        <f aca="false">+T19+T25</f>
        <v>#NAME?</v>
      </c>
      <c r="U28" s="39" t="e">
        <f aca="false">+U19+U25</f>
        <v>#NAME?</v>
      </c>
      <c r="V28" s="40" t="e">
        <f aca="false">+V19+V25</f>
        <v>#NAME?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11"/>
      <c r="B29" s="24"/>
      <c r="C29" s="25"/>
      <c r="D29" s="26"/>
      <c r="E29" s="27"/>
      <c r="F29" s="26"/>
      <c r="G29" s="25"/>
      <c r="H29" s="26"/>
      <c r="I29" s="26"/>
      <c r="J29" s="28"/>
      <c r="K29" s="29"/>
      <c r="L29" s="36"/>
      <c r="M29" s="26"/>
      <c r="N29" s="26"/>
      <c r="O29" s="28"/>
      <c r="P29" s="26"/>
      <c r="Q29" s="25"/>
      <c r="R29" s="26"/>
      <c r="S29" s="26"/>
      <c r="T29" s="26"/>
      <c r="U29" s="26"/>
      <c r="V29" s="27"/>
      <c r="W29" s="23"/>
    </row>
    <row r="30" customFormat="false" ht="13.5" hidden="false" customHeight="true" outlineLevel="0" collapsed="false">
      <c r="A30" s="11" t="s">
        <v>46</v>
      </c>
      <c r="B30" s="24"/>
      <c r="C30" s="25" t="n">
        <v>0</v>
      </c>
      <c r="D30" s="26" t="n">
        <f aca="false">Expenses!E29</f>
        <v>30334.942</v>
      </c>
      <c r="E30" s="27" t="n">
        <f aca="false">C30-D30</f>
        <v>-30334.942</v>
      </c>
      <c r="F30" s="26"/>
      <c r="G30" s="25" t="n">
        <v>0</v>
      </c>
      <c r="H30" s="26" t="n">
        <v>0</v>
      </c>
      <c r="I30" s="26" t="n">
        <v>0</v>
      </c>
      <c r="J30" s="28" t="n">
        <f aca="false">SUM(G30:I30)</f>
        <v>0</v>
      </c>
      <c r="K30" s="29"/>
      <c r="L30" s="25" t="n">
        <f aca="false">'CapChrg-AllocExp'!D29</f>
        <v>0</v>
      </c>
      <c r="M30" s="26" t="e">
        <f aca="false">+Expenses!D29</f>
        <v>#NAME?</v>
      </c>
      <c r="N30" s="26" t="n">
        <v>0</v>
      </c>
      <c r="O30" s="28" t="e">
        <f aca="false">J30-K30-M30-N30-L30</f>
        <v>#NAME?</v>
      </c>
      <c r="P30" s="26"/>
      <c r="Q30" s="25" t="n">
        <f aca="false">+J30-C30</f>
        <v>0</v>
      </c>
      <c r="R30" s="26"/>
      <c r="S30" s="26" t="n">
        <v>0</v>
      </c>
      <c r="T30" s="26" t="e">
        <f aca="false">Expenses!F29</f>
        <v>#NAME?</v>
      </c>
      <c r="U30" s="26" t="n">
        <v>0</v>
      </c>
      <c r="V30" s="27" t="e">
        <f aca="false">ROUND(SUM(Q30:U30),0)</f>
        <v>#NAME?</v>
      </c>
      <c r="W30" s="23"/>
    </row>
    <row r="31" customFormat="false" ht="13.5" hidden="false" customHeight="true" outlineLevel="0" collapsed="false">
      <c r="A31" s="11" t="s">
        <v>47</v>
      </c>
      <c r="B31" s="24"/>
      <c r="C31" s="25" t="n">
        <v>0</v>
      </c>
      <c r="D31" s="26" t="e">
        <f aca="false">+'CapChrg-AllocExp'!L29</f>
        <v>#NAME?</v>
      </c>
      <c r="E31" s="27" t="e">
        <f aca="false">C31-D31</f>
        <v>#NAME?</v>
      </c>
      <c r="F31" s="26"/>
      <c r="G31" s="25" t="n">
        <v>0</v>
      </c>
      <c r="H31" s="26"/>
      <c r="I31" s="26" t="n">
        <v>0</v>
      </c>
      <c r="J31" s="28" t="n">
        <f aca="false">SUM(G31:I31)</f>
        <v>0</v>
      </c>
      <c r="K31" s="29"/>
      <c r="L31" s="25" t="n">
        <v>0</v>
      </c>
      <c r="M31" s="26" t="n">
        <v>0</v>
      </c>
      <c r="N31" s="26" t="e">
        <f aca="false">+'CapChrg-AllocExp'!K29</f>
        <v>#NAME?</v>
      </c>
      <c r="O31" s="28" t="e">
        <f aca="false">J31-K31-M31-N31-L31</f>
        <v>#NAME?</v>
      </c>
      <c r="P31" s="26"/>
      <c r="Q31" s="25" t="n">
        <f aca="false">+J31-C31</f>
        <v>0</v>
      </c>
      <c r="R31" s="26"/>
      <c r="S31" s="26" t="n">
        <v>0</v>
      </c>
      <c r="T31" s="26" t="e">
        <f aca="false">-T30</f>
        <v>#NAME?</v>
      </c>
      <c r="U31" s="26" t="n">
        <v>0</v>
      </c>
      <c r="V31" s="27" t="e">
        <f aca="false">ROUND(SUM(Q31:U31),0)</f>
        <v>#NAME?</v>
      </c>
      <c r="W31" s="23"/>
    </row>
    <row r="32" customFormat="false" ht="13.5" hidden="false" customHeight="true" outlineLevel="0" collapsed="false">
      <c r="A32" s="11" t="s">
        <v>30</v>
      </c>
      <c r="B32" s="24"/>
      <c r="C32" s="25" t="n">
        <f aca="false">GrossMargin!M37</f>
        <v>-520</v>
      </c>
      <c r="D32" s="26" t="n">
        <f aca="false">Expenses!E30</f>
        <v>0</v>
      </c>
      <c r="E32" s="27" t="n">
        <f aca="false">C32-D32</f>
        <v>-520</v>
      </c>
      <c r="F32" s="29"/>
      <c r="G32" s="25" t="n">
        <f aca="false">GrossMargin!I37</f>
        <v>-520</v>
      </c>
      <c r="H32" s="26" t="n">
        <f aca="false">GrossMargin!J37</f>
        <v>0</v>
      </c>
      <c r="I32" s="26" t="n">
        <f aca="false">GrossMargin!K37</f>
        <v>0</v>
      </c>
      <c r="J32" s="28" t="n">
        <f aca="false">SUM(G32:I32)</f>
        <v>-520</v>
      </c>
      <c r="K32" s="29"/>
      <c r="L32" s="25" t="n">
        <v>0</v>
      </c>
      <c r="M32" s="26" t="n">
        <f aca="false">Expenses!D30</f>
        <v>0</v>
      </c>
      <c r="N32" s="26" t="n">
        <v>0</v>
      </c>
      <c r="O32" s="28" t="n">
        <f aca="false">J32-K32-M32-N32-L32</f>
        <v>-520</v>
      </c>
      <c r="P32" s="26"/>
      <c r="Q32" s="25" t="n">
        <f aca="false">+J32-C32</f>
        <v>0</v>
      </c>
      <c r="R32" s="26"/>
      <c r="S32" s="26" t="n">
        <v>0</v>
      </c>
      <c r="T32" s="26" t="n">
        <f aca="false">Expenses!F30</f>
        <v>0</v>
      </c>
      <c r="U32" s="26" t="n">
        <v>0</v>
      </c>
      <c r="V32" s="27" t="n">
        <f aca="false">ROUND(SUM(Q32:U32),0)</f>
        <v>0</v>
      </c>
      <c r="W32" s="23"/>
    </row>
    <row r="33" customFormat="false" ht="13.5" hidden="false" customHeight="true" outlineLevel="0" collapsed="false">
      <c r="A33" s="11" t="s">
        <v>31</v>
      </c>
      <c r="B33" s="24"/>
      <c r="C33" s="25" t="n">
        <v>0</v>
      </c>
      <c r="D33" s="26" t="e">
        <f aca="false">'CapChrg-AllocExp'!E28</f>
        <v>#NAME?</v>
      </c>
      <c r="E33" s="27" t="e">
        <f aca="false">C33-D33</f>
        <v>#NAME?</v>
      </c>
      <c r="F33" s="26"/>
      <c r="G33" s="25" t="n">
        <v>0</v>
      </c>
      <c r="H33" s="26" t="n">
        <v>0</v>
      </c>
      <c r="I33" s="26" t="n">
        <v>0</v>
      </c>
      <c r="J33" s="28" t="n">
        <f aca="false">SUM(G33:I33)</f>
        <v>0</v>
      </c>
      <c r="K33" s="29"/>
      <c r="L33" s="25" t="e">
        <f aca="false">'CapChrg-AllocExp'!D28</f>
        <v>#NAME?</v>
      </c>
      <c r="M33" s="26" t="n">
        <v>0</v>
      </c>
      <c r="N33" s="26" t="n">
        <v>0</v>
      </c>
      <c r="O33" s="28" t="e">
        <f aca="false">J33-K33-M33-N33-L33</f>
        <v>#NAME?</v>
      </c>
      <c r="P33" s="26"/>
      <c r="Q33" s="25" t="n">
        <f aca="false">+J33-C33</f>
        <v>0</v>
      </c>
      <c r="R33" s="26"/>
      <c r="S33" s="26" t="e">
        <f aca="false">'CapChrg-AllocExp'!F28</f>
        <v>#NAME?</v>
      </c>
      <c r="T33" s="26" t="n">
        <v>0</v>
      </c>
      <c r="U33" s="26" t="n">
        <v>0</v>
      </c>
      <c r="V33" s="27" t="e">
        <f aca="false">ROUND(SUM(Q33:U33),0)</f>
        <v>#NAME?</v>
      </c>
      <c r="W33" s="23"/>
    </row>
    <row r="34" customFormat="false" ht="3" hidden="false" customHeight="true" outlineLevel="0" collapsed="false">
      <c r="A34" s="11"/>
      <c r="B34" s="24"/>
      <c r="C34" s="25"/>
      <c r="D34" s="26"/>
      <c r="E34" s="27"/>
      <c r="F34" s="26"/>
      <c r="G34" s="25"/>
      <c r="H34" s="26"/>
      <c r="I34" s="26"/>
      <c r="J34" s="28"/>
      <c r="K34" s="29"/>
      <c r="L34" s="36"/>
      <c r="M34" s="26"/>
      <c r="N34" s="26"/>
      <c r="O34" s="28"/>
      <c r="P34" s="26"/>
      <c r="Q34" s="25"/>
      <c r="R34" s="26"/>
      <c r="S34" s="26"/>
      <c r="T34" s="26"/>
      <c r="U34" s="26"/>
      <c r="V34" s="27" t="n">
        <f aca="false">ROUND(SUM(Q34:U34),0)</f>
        <v>0</v>
      </c>
      <c r="W34" s="23"/>
    </row>
    <row r="35" customFormat="false" ht="12" hidden="false" customHeight="true" outlineLevel="0" collapsed="false">
      <c r="A35" s="37" t="s">
        <v>32</v>
      </c>
      <c r="B35" s="24"/>
      <c r="C35" s="38" t="e">
        <f aca="false">SUM(C28:C34)</f>
        <v>#NAME?</v>
      </c>
      <c r="D35" s="39" t="e">
        <f aca="false">SUM(D28:D34)</f>
        <v>#NAME?</v>
      </c>
      <c r="E35" s="40" t="e">
        <f aca="false">SUM(E28:E34)</f>
        <v>#NAME?</v>
      </c>
      <c r="F35" s="26"/>
      <c r="G35" s="38" t="n">
        <f aca="false">SUM(G28:G34)</f>
        <v>1564.57831</v>
      </c>
      <c r="H35" s="39" t="n">
        <f aca="false">SUM(H28:H34)</f>
        <v>0</v>
      </c>
      <c r="I35" s="39" t="n">
        <f aca="false">SUM(I28:I34)</f>
        <v>0</v>
      </c>
      <c r="J35" s="41" t="n">
        <f aca="false">SUM(J28:J34)</f>
        <v>1564.57831</v>
      </c>
      <c r="K35" s="39" t="n">
        <f aca="false">SUM(K28:K34)</f>
        <v>0</v>
      </c>
      <c r="L35" s="38" t="e">
        <f aca="false">SUM(L28:L34)</f>
        <v>#NAME?</v>
      </c>
      <c r="M35" s="39" t="e">
        <f aca="false">SUM(M28:M34)</f>
        <v>#NAME?</v>
      </c>
      <c r="N35" s="39" t="e">
        <f aca="false">SUM(N28:N34)</f>
        <v>#NAME?</v>
      </c>
      <c r="O35" s="41" t="e">
        <f aca="false">J35-K35-M35-N35-L35</f>
        <v>#NAME?</v>
      </c>
      <c r="P35" s="26"/>
      <c r="Q35" s="38" t="e">
        <f aca="false">SUM(Q28:Q34)</f>
        <v>#NAME?</v>
      </c>
      <c r="R35" s="39" t="n">
        <f aca="false">SUM(R28:R34)</f>
        <v>0</v>
      </c>
      <c r="S35" s="39" t="e">
        <f aca="false">SUM(S28:S34)</f>
        <v>#NAME?</v>
      </c>
      <c r="T35" s="39" t="e">
        <f aca="false">SUM(T28:T34)</f>
        <v>#NAME?</v>
      </c>
      <c r="U35" s="39" t="e">
        <f aca="false">SUM(U28:U34)</f>
        <v>#NAME?</v>
      </c>
      <c r="V35" s="40" t="e">
        <f aca="false">SUM(V28:V34)</f>
        <v>#NAME?</v>
      </c>
      <c r="W35" s="23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3" hidden="false" customHeight="true" outlineLevel="0" collapsed="false">
      <c r="A36" s="11"/>
      <c r="B36" s="24"/>
      <c r="C36" s="25"/>
      <c r="D36" s="26"/>
      <c r="E36" s="27"/>
      <c r="F36" s="26"/>
      <c r="G36" s="25" t="s">
        <v>33</v>
      </c>
      <c r="H36" s="26"/>
      <c r="I36" s="26"/>
      <c r="J36" s="28"/>
      <c r="K36" s="29"/>
      <c r="L36" s="36"/>
      <c r="M36" s="26" t="s">
        <v>34</v>
      </c>
      <c r="N36" s="26"/>
      <c r="O36" s="28"/>
      <c r="P36" s="26"/>
      <c r="Q36" s="25"/>
      <c r="R36" s="26"/>
      <c r="S36" s="26"/>
      <c r="T36" s="26"/>
      <c r="U36" s="26"/>
      <c r="V36" s="27"/>
      <c r="W36" s="23"/>
    </row>
    <row r="37" customFormat="false" ht="12" hidden="false" customHeight="true" outlineLevel="0" collapsed="false">
      <c r="A37" s="11" t="s">
        <v>35</v>
      </c>
      <c r="B37" s="24"/>
      <c r="C37" s="25" t="n">
        <v>0</v>
      </c>
      <c r="D37" s="26" t="e">
        <f aca="false">+'IntIncome-Expense'!H34</f>
        <v>#NAME?</v>
      </c>
      <c r="E37" s="27" t="e">
        <f aca="false">C37-D37</f>
        <v>#NAME?</v>
      </c>
      <c r="F37" s="26"/>
      <c r="G37" s="25" t="n">
        <f aca="false">GrossMargin!I49</f>
        <v>0</v>
      </c>
      <c r="H37" s="26" t="n">
        <f aca="false">GrossMargin!J49</f>
        <v>0</v>
      </c>
      <c r="I37" s="26" t="n">
        <f aca="false">GrossMargin!K49</f>
        <v>0</v>
      </c>
      <c r="J37" s="28" t="n">
        <f aca="false">SUM(G37:I37)</f>
        <v>0</v>
      </c>
      <c r="K37" s="29"/>
      <c r="L37" s="36" t="n">
        <v>0</v>
      </c>
      <c r="M37" s="26" t="e">
        <f aca="false">+'IntIncome-Expense'!G34</f>
        <v>#NAME?</v>
      </c>
      <c r="N37" s="26" t="n">
        <v>0</v>
      </c>
      <c r="O37" s="28" t="e">
        <f aca="false">J37-K37-M37-N37-L37</f>
        <v>#NAME?</v>
      </c>
      <c r="P37" s="26"/>
      <c r="Q37" s="25" t="n">
        <f aca="false">+J37-C37</f>
        <v>0</v>
      </c>
      <c r="R37" s="26"/>
      <c r="S37" s="26" t="n">
        <v>0</v>
      </c>
      <c r="T37" s="26" t="e">
        <f aca="false">D37-M37</f>
        <v>#NAME?</v>
      </c>
      <c r="U37" s="26" t="n">
        <v>0</v>
      </c>
      <c r="V37" s="27" t="e">
        <f aca="false">ROUND(SUM(Q37:U37),0)</f>
        <v>#NAME?</v>
      </c>
      <c r="W37" s="23"/>
    </row>
    <row r="38" customFormat="false" ht="3" hidden="false" customHeight="true" outlineLevel="0" collapsed="false">
      <c r="A38" s="11"/>
      <c r="B38" s="24"/>
      <c r="C38" s="25"/>
      <c r="D38" s="26"/>
      <c r="E38" s="27"/>
      <c r="F38" s="26"/>
      <c r="G38" s="25"/>
      <c r="H38" s="26"/>
      <c r="I38" s="26"/>
      <c r="J38" s="28"/>
      <c r="K38" s="29"/>
      <c r="L38" s="36"/>
      <c r="M38" s="26"/>
      <c r="N38" s="26"/>
      <c r="O38" s="28"/>
      <c r="P38" s="26"/>
      <c r="Q38" s="25"/>
      <c r="R38" s="26"/>
      <c r="S38" s="26"/>
      <c r="T38" s="26"/>
      <c r="U38" s="26"/>
      <c r="V38" s="27"/>
      <c r="W38" s="23"/>
    </row>
    <row r="39" customFormat="false" ht="12" hidden="false" customHeight="true" outlineLevel="0" collapsed="false">
      <c r="A39" s="37" t="s">
        <v>36</v>
      </c>
      <c r="B39" s="24"/>
      <c r="C39" s="42" t="e">
        <f aca="false">SUM(C35:C37)</f>
        <v>#NAME?</v>
      </c>
      <c r="D39" s="43" t="e">
        <f aca="false">SUM(D35:D37)</f>
        <v>#NAME?</v>
      </c>
      <c r="E39" s="44" t="e">
        <f aca="false">SUM(E35:E37)</f>
        <v>#NAME?</v>
      </c>
      <c r="F39" s="26"/>
      <c r="G39" s="42" t="n">
        <f aca="false">SUM(G35:G37)</f>
        <v>1564.57831</v>
      </c>
      <c r="H39" s="43" t="n">
        <f aca="false">SUM(H35:H37)</f>
        <v>0</v>
      </c>
      <c r="I39" s="43" t="n">
        <f aca="false">SUM(I35:I37)</f>
        <v>0</v>
      </c>
      <c r="J39" s="45" t="n">
        <f aca="false">SUM(J35:J37)</f>
        <v>1564.57831</v>
      </c>
      <c r="K39" s="43" t="n">
        <f aca="false">SUM(K35:K37)</f>
        <v>0</v>
      </c>
      <c r="L39" s="42" t="e">
        <f aca="false">SUM(L35:L37)</f>
        <v>#NAME?</v>
      </c>
      <c r="M39" s="43" t="e">
        <f aca="false">SUM(M35:M37)</f>
        <v>#NAME?</v>
      </c>
      <c r="N39" s="43" t="e">
        <f aca="false">SUM(N35:N37)</f>
        <v>#NAME?</v>
      </c>
      <c r="O39" s="45" t="e">
        <f aca="false">J39-K39-M39-N39-L39</f>
        <v>#NAME?</v>
      </c>
      <c r="P39" s="26"/>
      <c r="Q39" s="42" t="e">
        <f aca="false">SUM(Q35:Q37)</f>
        <v>#NAME?</v>
      </c>
      <c r="R39" s="43" t="n">
        <f aca="false">SUM(R35:R37)</f>
        <v>0</v>
      </c>
      <c r="S39" s="43" t="e">
        <f aca="false">SUM(S35:S37)</f>
        <v>#NAME?</v>
      </c>
      <c r="T39" s="43" t="e">
        <f aca="false">SUM(T35:T37)</f>
        <v>#NAME?</v>
      </c>
      <c r="U39" s="43" t="e">
        <f aca="false">SUM(U35:U37)</f>
        <v>#NAME?</v>
      </c>
      <c r="V39" s="44" t="e">
        <f aca="false">SUM(V35:V37)</f>
        <v>#NAME?</v>
      </c>
      <c r="W39" s="23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3" hidden="false" customHeight="true" outlineLevel="0" collapsed="false">
      <c r="A40" s="46"/>
      <c r="B40" s="47"/>
      <c r="C40" s="48"/>
      <c r="D40" s="49"/>
      <c r="E40" s="50"/>
      <c r="F40" s="51"/>
      <c r="G40" s="52"/>
      <c r="H40" s="53"/>
      <c r="I40" s="53"/>
      <c r="J40" s="46"/>
      <c r="K40" s="53"/>
      <c r="L40" s="52"/>
      <c r="M40" s="53"/>
      <c r="N40" s="53"/>
      <c r="O40" s="46"/>
      <c r="P40" s="54"/>
      <c r="Q40" s="52"/>
      <c r="R40" s="53"/>
      <c r="S40" s="53"/>
      <c r="T40" s="53"/>
      <c r="U40" s="53"/>
      <c r="V40" s="55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true" customHeight="false" outlineLevel="0" collapsed="false">
      <c r="A41" s="56"/>
      <c r="C41" s="57"/>
      <c r="D41" s="51"/>
      <c r="E41" s="56" t="s">
        <v>37</v>
      </c>
      <c r="F41" s="51"/>
      <c r="G41" s="58" t="n">
        <f aca="false">+'GM-WeeklyChnge'!C44</f>
        <v>0</v>
      </c>
    </row>
    <row r="42" customFormat="false" ht="6" hidden="false" customHeight="true" outlineLevel="0" collapsed="false">
      <c r="C42" s="51"/>
      <c r="D42" s="51"/>
      <c r="E42" s="51"/>
      <c r="F42" s="51"/>
    </row>
    <row r="43" customFormat="false" ht="12.75" hidden="false" customHeight="false" outlineLevel="0" collapsed="false">
      <c r="A43" s="59" t="s">
        <v>38</v>
      </c>
      <c r="C43" s="51"/>
      <c r="D43" s="51"/>
      <c r="E43" s="51"/>
      <c r="F43" s="51"/>
      <c r="M43" s="30"/>
      <c r="T43" s="30"/>
    </row>
    <row r="44" customFormat="false" ht="12.75" hidden="false" customHeight="false" outlineLevel="0" collapsed="false">
      <c r="C44" s="51"/>
      <c r="D44" s="51"/>
      <c r="E44" s="51"/>
      <c r="F44" s="51"/>
      <c r="G44" s="30"/>
    </row>
    <row r="45" customFormat="false" ht="12.75" hidden="false" customHeight="false" outlineLevel="0" collapsed="false">
      <c r="C45" s="51"/>
      <c r="D45" s="51"/>
      <c r="E45" s="51"/>
      <c r="F45" s="51"/>
      <c r="V45" s="30"/>
    </row>
    <row r="46" customFormat="false" ht="12.75" hidden="false" customHeight="false" outlineLevel="0" collapsed="false">
      <c r="C46" s="51"/>
      <c r="D46" s="51"/>
      <c r="E46" s="51"/>
      <c r="F46" s="51"/>
    </row>
    <row r="47" customFormat="false" ht="12.75" hidden="false" customHeight="false" outlineLevel="0" collapsed="false">
      <c r="C47" s="51"/>
      <c r="D47" s="51"/>
      <c r="E47" s="51"/>
      <c r="F47" s="51"/>
    </row>
    <row r="48" customFormat="false" ht="12.75" hidden="false" customHeight="false" outlineLevel="0" collapsed="false">
      <c r="C48" s="51"/>
      <c r="D48" s="51"/>
      <c r="E48" s="51"/>
      <c r="F48" s="51"/>
    </row>
    <row r="49" customFormat="false" ht="12.75" hidden="false" customHeight="false" outlineLevel="0" collapsed="false">
      <c r="C49" s="51"/>
      <c r="D49" s="51"/>
      <c r="E49" s="51"/>
      <c r="F49" s="51"/>
    </row>
    <row r="50" customFormat="false" ht="12.75" hidden="false" customHeight="false" outlineLevel="0" collapsed="false">
      <c r="C50" s="51"/>
      <c r="D50" s="51"/>
      <c r="E50" s="51"/>
      <c r="F50" s="51"/>
    </row>
    <row r="51" customFormat="false" ht="12.75" hidden="false" customHeight="false" outlineLevel="0" collapsed="false">
      <c r="C51" s="51"/>
      <c r="D51" s="51"/>
      <c r="E51" s="51"/>
    </row>
    <row r="52" customFormat="false" ht="12.75" hidden="false" customHeight="false" outlineLevel="0" collapsed="false">
      <c r="C52" s="51"/>
      <c r="D52" s="51"/>
      <c r="E52" s="51"/>
    </row>
    <row r="53" customFormat="false" ht="12.75" hidden="false" customHeight="false" outlineLevel="0" collapsed="false">
      <c r="C53" s="51"/>
      <c r="D53" s="51"/>
      <c r="E53" s="51"/>
    </row>
    <row r="54" customFormat="false" ht="12.75" hidden="false" customHeight="false" outlineLevel="0" collapsed="false">
      <c r="C54" s="51"/>
      <c r="D54" s="51"/>
      <c r="E54" s="51"/>
    </row>
    <row r="55" customFormat="false" ht="12.75" hidden="false" customHeight="false" outlineLevel="0" collapsed="false">
      <c r="C55" s="51"/>
      <c r="D55" s="51"/>
      <c r="E55" s="51"/>
    </row>
    <row r="56" customFormat="false" ht="12.75" hidden="false" customHeight="false" outlineLevel="0" collapsed="false">
      <c r="C56" s="51"/>
      <c r="D56" s="51"/>
      <c r="E56" s="51"/>
    </row>
    <row r="57" customFormat="false" ht="12.75" hidden="true" customHeight="false" outlineLevel="0" collapsed="false">
      <c r="C57" s="51"/>
      <c r="D57" s="51"/>
      <c r="E57" s="51"/>
      <c r="F57" s="51"/>
    </row>
    <row r="58" customFormat="false" ht="12.75" hidden="true" customHeight="false" outlineLevel="0" collapsed="false">
      <c r="A58" s="51"/>
    </row>
    <row r="59" customFormat="false" ht="12.75" hidden="true" customHeight="false" outlineLevel="0" collapsed="false">
      <c r="A59" s="51"/>
    </row>
    <row r="60" customFormat="false" ht="12.75" hidden="true" customHeight="false" outlineLevel="0" collapsed="false">
      <c r="A60" s="51"/>
    </row>
    <row r="61" customFormat="false" ht="12.75" hidden="true" customHeight="false" outlineLevel="0" collapsed="false">
      <c r="A61" s="51"/>
    </row>
    <row r="62" customFormat="false" ht="12.75" hidden="true" customHeight="false" outlineLevel="0" collapsed="false">
      <c r="A62" s="51"/>
    </row>
    <row r="63" customFormat="false" ht="12.75" hidden="true" customHeight="false" outlineLevel="0" collapsed="false">
      <c r="A63" s="51"/>
    </row>
    <row r="64" customFormat="false" ht="12.75" hidden="true" customHeight="false" outlineLevel="0" collapsed="false">
      <c r="C64" s="51"/>
      <c r="D64" s="51"/>
      <c r="E64" s="51"/>
      <c r="F64" s="51"/>
    </row>
    <row r="65" customFormat="false" ht="12.75" hidden="true" customHeight="false" outlineLevel="0" collapsed="false">
      <c r="C65" s="51"/>
      <c r="D65" s="51"/>
      <c r="E65" s="51"/>
      <c r="F65" s="51"/>
    </row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1" activeCellId="0" sqref="F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10" min="3" style="1" width="8.7"/>
    <col collapsed="false" customWidth="true" hidden="false" outlineLevel="0" max="11" min="11" style="1" width="10.56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4" t="s">
        <v>73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3.5" hidden="false" customHeight="false" outlineLevel="0" collapsed="false">
      <c r="A3" s="6" t="str">
        <f aca="false">+'Mgmt Summary'!A3:V3</f>
        <v>Results based on activity through December 7, 2000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customFormat="false" ht="3" hidden="false" customHeight="true" outlineLevel="0" collapsed="false">
      <c r="A4" s="54"/>
    </row>
    <row r="5" customFormat="false" ht="12.75" hidden="false" customHeight="true" outlineLevel="0" collapsed="false">
      <c r="A5" s="8"/>
      <c r="B5" s="9"/>
      <c r="C5" s="138"/>
      <c r="D5" s="139"/>
      <c r="E5" s="139"/>
      <c r="F5" s="139"/>
      <c r="G5" s="139"/>
      <c r="H5" s="8"/>
      <c r="I5" s="139"/>
      <c r="J5" s="139"/>
      <c r="K5" s="140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1"/>
      <c r="B6" s="9"/>
      <c r="C6" s="17"/>
      <c r="D6" s="24"/>
      <c r="E6" s="141"/>
      <c r="F6" s="141"/>
      <c r="G6" s="24"/>
      <c r="H6" s="14" t="s">
        <v>5</v>
      </c>
      <c r="I6" s="141" t="s">
        <v>6</v>
      </c>
      <c r="J6" s="141" t="s">
        <v>7</v>
      </c>
      <c r="K6" s="142" t="s">
        <v>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.75" hidden="false" customHeight="false" outlineLevel="0" collapsed="false">
      <c r="A7" s="15" t="s">
        <v>13</v>
      </c>
      <c r="B7" s="9"/>
      <c r="C7" s="143" t="s">
        <v>74</v>
      </c>
      <c r="D7" s="16" t="s">
        <v>75</v>
      </c>
      <c r="E7" s="16" t="s">
        <v>76</v>
      </c>
      <c r="F7" s="16" t="s">
        <v>77</v>
      </c>
      <c r="G7" s="16" t="s">
        <v>78</v>
      </c>
      <c r="H7" s="15" t="s">
        <v>14</v>
      </c>
      <c r="I7" s="16" t="s">
        <v>17</v>
      </c>
      <c r="J7" s="16" t="s">
        <v>14</v>
      </c>
      <c r="K7" s="144" t="s">
        <v>14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45"/>
      <c r="B8" s="23"/>
      <c r="C8" s="20"/>
      <c r="D8" s="21"/>
      <c r="E8" s="21"/>
      <c r="F8" s="21"/>
      <c r="G8" s="22"/>
      <c r="H8" s="146"/>
      <c r="I8" s="20"/>
      <c r="J8" s="21"/>
      <c r="K8" s="22"/>
    </row>
    <row r="9" customFormat="false" ht="13.5" hidden="false" customHeight="true" outlineLevel="0" collapsed="false">
      <c r="A9" s="11" t="s">
        <v>20</v>
      </c>
      <c r="B9" s="9"/>
      <c r="C9" s="25" t="n">
        <f aca="false">+GrossMargin!D10-[1]GrossMargin!D10</f>
        <v>-1979</v>
      </c>
      <c r="D9" s="26" t="n">
        <f aca="false">+GrossMargin!E10-[1]GrossMargin!E10</f>
        <v>0</v>
      </c>
      <c r="E9" s="26" t="n">
        <f aca="false">+GrossMargin!F10-[1]GrossMargin!F10</f>
        <v>0</v>
      </c>
      <c r="F9" s="26" t="n">
        <f aca="false">+GrossMargin!G10-[1]GrossMargin!G10</f>
        <v>0</v>
      </c>
      <c r="G9" s="147" t="n">
        <f aca="false">+GrossMargin!H10-[1]GrossMargin!H10</f>
        <v>0</v>
      </c>
      <c r="H9" s="36" t="n">
        <f aca="false">SUM(C9:G9)</f>
        <v>-1979</v>
      </c>
      <c r="I9" s="25" t="n">
        <f aca="false">GrossMargin!J10-[1]GrossMargin!J10</f>
        <v>0</v>
      </c>
      <c r="J9" s="26" t="n">
        <f aca="false">+GrossMargin!K10-[1]GrossMargin!K10</f>
        <v>0</v>
      </c>
      <c r="K9" s="27" t="n">
        <f aca="false">SUM(H9:J9)</f>
        <v>-1979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3.5" hidden="false" customHeight="true" outlineLevel="0" collapsed="false">
      <c r="A10" s="11" t="s">
        <v>21</v>
      </c>
      <c r="B10" s="9"/>
      <c r="C10" s="25" t="n">
        <f aca="false">+GrossMargin!D11-[1]GrossMargin!D11</f>
        <v>2572</v>
      </c>
      <c r="D10" s="26" t="n">
        <f aca="false">+GrossMargin!E11-[1]GrossMargin!E11</f>
        <v>5.42392000000001</v>
      </c>
      <c r="E10" s="26" t="n">
        <f aca="false">+GrossMargin!F11-[1]GrossMargin!F11</f>
        <v>0</v>
      </c>
      <c r="F10" s="26" t="n">
        <f aca="false">+GrossMargin!G11-[1]GrossMargin!G11</f>
        <v>0</v>
      </c>
      <c r="G10" s="147" t="n">
        <f aca="false">+GrossMargin!H11-[1]GrossMargin!H11</f>
        <v>0</v>
      </c>
      <c r="H10" s="36" t="n">
        <f aca="false">SUM(C10:G10)</f>
        <v>2577.42392</v>
      </c>
      <c r="I10" s="25" t="n">
        <f aca="false">GrossMargin!J11-[1]GrossMargin!J11</f>
        <v>0</v>
      </c>
      <c r="J10" s="26" t="n">
        <f aca="false">+GrossMargin!K11-[1]GrossMargin!K11</f>
        <v>0</v>
      </c>
      <c r="K10" s="27" t="n">
        <f aca="false">SUM(H10:J10)</f>
        <v>2577.42392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1" t="s">
        <v>22</v>
      </c>
      <c r="B11" s="9"/>
      <c r="C11" s="25" t="n">
        <f aca="false">+GrossMargin!D12-[1]GrossMargin!D12</f>
        <v>1418</v>
      </c>
      <c r="D11" s="26" t="n">
        <f aca="false">+GrossMargin!E12-[1]GrossMargin!E12</f>
        <v>0</v>
      </c>
      <c r="E11" s="26" t="n">
        <f aca="false">+GrossMargin!F12-[1]GrossMargin!F12</f>
        <v>0</v>
      </c>
      <c r="F11" s="26" t="n">
        <f aca="false">+GrossMargin!G12-[1]GrossMargin!G12</f>
        <v>0</v>
      </c>
      <c r="G11" s="147" t="n">
        <f aca="false">+GrossMargin!H12-[1]GrossMargin!H12</f>
        <v>0</v>
      </c>
      <c r="H11" s="36" t="n">
        <f aca="false">SUM(C11:G11)</f>
        <v>1418</v>
      </c>
      <c r="I11" s="25" t="n">
        <f aca="false">GrossMargin!J12-[1]GrossMargin!J12</f>
        <v>0</v>
      </c>
      <c r="J11" s="26" t="n">
        <f aca="false">+GrossMargin!K12-[1]GrossMargin!K12</f>
        <v>0</v>
      </c>
      <c r="K11" s="27" t="n">
        <f aca="false">SUM(H11:J11)</f>
        <v>1418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1" t="s">
        <v>23</v>
      </c>
      <c r="B12" s="9"/>
      <c r="C12" s="25" t="n">
        <f aca="false">+GrossMargin!D13-[1]GrossMargin!D13</f>
        <v>856</v>
      </c>
      <c r="D12" s="26" t="n">
        <f aca="false">+GrossMargin!E13-[1]GrossMargin!E13</f>
        <v>0</v>
      </c>
      <c r="E12" s="26" t="n">
        <f aca="false">+GrossMargin!F13-[1]GrossMargin!F13</f>
        <v>0</v>
      </c>
      <c r="F12" s="26" t="n">
        <f aca="false">+GrossMargin!G13-[1]GrossMargin!G13</f>
        <v>0</v>
      </c>
      <c r="G12" s="147" t="n">
        <f aca="false">+GrossMargin!H13-[1]GrossMargin!H13</f>
        <v>0</v>
      </c>
      <c r="H12" s="36" t="n">
        <f aca="false">SUM(C12:G12)</f>
        <v>856</v>
      </c>
      <c r="I12" s="25" t="n">
        <f aca="false">GrossMargin!J13-[1]GrossMargin!J13</f>
        <v>0</v>
      </c>
      <c r="J12" s="26" t="n">
        <f aca="false">+GrossMargin!K13-[1]GrossMargin!K13</f>
        <v>0</v>
      </c>
      <c r="K12" s="27" t="n">
        <f aca="false">SUM(H12:J12)</f>
        <v>856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1" t="s">
        <v>24</v>
      </c>
      <c r="B13" s="9"/>
      <c r="C13" s="25" t="n">
        <f aca="false">+GrossMargin!D14-[1]GrossMargin!D14</f>
        <v>0</v>
      </c>
      <c r="D13" s="26" t="n">
        <f aca="false">+GrossMargin!E14-[1]GrossMargin!E14</f>
        <v>0</v>
      </c>
      <c r="E13" s="26" t="n">
        <f aca="false">+GrossMargin!F14-[1]GrossMargin!F14</f>
        <v>0</v>
      </c>
      <c r="F13" s="26" t="n">
        <f aca="false">+GrossMargin!G14-[1]GrossMargin!G14</f>
        <v>0</v>
      </c>
      <c r="G13" s="147" t="n">
        <f aca="false">+GrossMargin!H14-[1]GrossMargin!H14</f>
        <v>0</v>
      </c>
      <c r="H13" s="36" t="n">
        <f aca="false">SUM(C13:G13)</f>
        <v>0</v>
      </c>
      <c r="I13" s="25" t="n">
        <f aca="false">GrossMargin!J14-[1]GrossMargin!J14</f>
        <v>0</v>
      </c>
      <c r="J13" s="26" t="n">
        <f aca="false">+GrossMargin!K14-[1]GrossMargin!K14</f>
        <v>0</v>
      </c>
      <c r="K13" s="27" t="n">
        <f aca="false">SUM(H13:J13)</f>
        <v>0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true" customHeight="true" outlineLevel="0" collapsed="false">
      <c r="A14" s="148" t="s">
        <v>79</v>
      </c>
      <c r="B14" s="149"/>
      <c r="C14" s="150" t="n">
        <f aca="false">+GrossMargin!D15-[1]GrossMargin!D15</f>
        <v>-297</v>
      </c>
      <c r="D14" s="151" t="n">
        <f aca="false">+GrossMargin!E15-[1]GrossMargin!E15</f>
        <v>0</v>
      </c>
      <c r="E14" s="151" t="n">
        <f aca="false">+GrossMargin!F15-[1]GrossMargin!F15</f>
        <v>0</v>
      </c>
      <c r="F14" s="151" t="n">
        <f aca="false">+GrossMargin!G15-[1]GrossMargin!G15</f>
        <v>0</v>
      </c>
      <c r="G14" s="152" t="n">
        <f aca="false">+GrossMargin!H15-[1]GrossMargin!H15</f>
        <v>0</v>
      </c>
      <c r="H14" s="153" t="n">
        <f aca="false">SUM(C14:G14)</f>
        <v>-297</v>
      </c>
      <c r="I14" s="25" t="n">
        <f aca="false">GrossMargin!J15-[1]GrossMargin!J15</f>
        <v>0</v>
      </c>
      <c r="J14" s="151" t="n">
        <f aca="false">+GrossMargin!K15-[1]GrossMargin!K15</f>
        <v>0</v>
      </c>
      <c r="K14" s="154" t="n">
        <f aca="false">SUM(H14:J14)</f>
        <v>-297</v>
      </c>
    </row>
    <row r="15" customFormat="false" ht="13.5" hidden="true" customHeight="true" outlineLevel="0" collapsed="false">
      <c r="A15" s="148" t="s">
        <v>80</v>
      </c>
      <c r="B15" s="149"/>
      <c r="C15" s="150" t="n">
        <f aca="false">+GrossMargin!D16-[1]GrossMargin!D16</f>
        <v>386.179</v>
      </c>
      <c r="D15" s="151" t="n">
        <f aca="false">+GrossMargin!E16-[1]GrossMargin!E16</f>
        <v>0</v>
      </c>
      <c r="E15" s="151" t="n">
        <f aca="false">+GrossMargin!F16-[1]GrossMargin!F16</f>
        <v>0</v>
      </c>
      <c r="F15" s="151" t="n">
        <f aca="false">+GrossMargin!G16-[1]GrossMargin!G16</f>
        <v>0</v>
      </c>
      <c r="G15" s="152" t="n">
        <f aca="false">+GrossMargin!H16-[1]GrossMargin!H16</f>
        <v>0</v>
      </c>
      <c r="H15" s="153" t="n">
        <f aca="false">SUM(C15:G15)</f>
        <v>386.179</v>
      </c>
      <c r="I15" s="25" t="n">
        <f aca="false">GrossMargin!J16-[1]GrossMargin!J16</f>
        <v>0</v>
      </c>
      <c r="J15" s="151" t="n">
        <f aca="false">+GrossMargin!K16-[1]GrossMargin!K16</f>
        <v>0</v>
      </c>
      <c r="K15" s="154" t="n">
        <f aca="false">SUM(H15:J15)</f>
        <v>386.179</v>
      </c>
    </row>
    <row r="16" customFormat="false" ht="13.5" hidden="true" customHeight="true" outlineLevel="0" collapsed="false">
      <c r="A16" s="148" t="s">
        <v>81</v>
      </c>
      <c r="B16" s="149"/>
      <c r="C16" s="150" t="n">
        <f aca="false">+GrossMargin!D17-[1]GrossMargin!D17</f>
        <v>32</v>
      </c>
      <c r="D16" s="151" t="n">
        <f aca="false">+GrossMargin!E17-[1]GrossMargin!E17</f>
        <v>0</v>
      </c>
      <c r="E16" s="151" t="n">
        <f aca="false">+GrossMargin!F17-[1]GrossMargin!F17</f>
        <v>0</v>
      </c>
      <c r="F16" s="151" t="n">
        <f aca="false">+GrossMargin!G17-[1]GrossMargin!G17</f>
        <v>0</v>
      </c>
      <c r="G16" s="152" t="n">
        <f aca="false">+GrossMargin!H17-[1]GrossMargin!H17</f>
        <v>0</v>
      </c>
      <c r="H16" s="153" t="n">
        <f aca="false">SUM(C16:G16)</f>
        <v>32</v>
      </c>
      <c r="I16" s="25" t="n">
        <f aca="false">GrossMargin!J17-[1]GrossMargin!J17</f>
        <v>0</v>
      </c>
      <c r="J16" s="151" t="n">
        <f aca="false">+GrossMargin!K17-[1]GrossMargin!K17</f>
        <v>0</v>
      </c>
      <c r="K16" s="154" t="n">
        <f aca="false">SUM(H16:J16)</f>
        <v>32</v>
      </c>
    </row>
    <row r="17" customFormat="false" ht="13.5" hidden="true" customHeight="true" outlineLevel="0" collapsed="false">
      <c r="A17" s="148" t="s">
        <v>82</v>
      </c>
      <c r="B17" s="149"/>
      <c r="C17" s="150" t="n">
        <f aca="false">+GrossMargin!D18-[1]GrossMargin!D18</f>
        <v>0</v>
      </c>
      <c r="D17" s="151" t="n">
        <f aca="false">+GrossMargin!E18-[1]GrossMargin!E18</f>
        <v>0</v>
      </c>
      <c r="E17" s="151" t="n">
        <f aca="false">+GrossMargin!F18-[1]GrossMargin!F18</f>
        <v>0</v>
      </c>
      <c r="F17" s="151" t="n">
        <f aca="false">+GrossMargin!G18-[1]GrossMargin!G18</f>
        <v>0</v>
      </c>
      <c r="G17" s="152" t="n">
        <f aca="false">+GrossMargin!H18-[1]GrossMargin!H18</f>
        <v>0</v>
      </c>
      <c r="H17" s="153" t="n">
        <f aca="false">SUM(C17:G17)</f>
        <v>0</v>
      </c>
      <c r="I17" s="25" t="n">
        <f aca="false">GrossMargin!J18-[1]GrossMargin!J18</f>
        <v>0</v>
      </c>
      <c r="J17" s="151" t="n">
        <f aca="false">+GrossMargin!K18-[1]GrossMargin!K18</f>
        <v>0</v>
      </c>
      <c r="K17" s="154" t="n">
        <f aca="false">SUM(H17:J17)</f>
        <v>0</v>
      </c>
    </row>
    <row r="18" customFormat="false" ht="13.5" hidden="true" customHeight="true" outlineLevel="0" collapsed="false">
      <c r="A18" s="148" t="s">
        <v>83</v>
      </c>
      <c r="B18" s="149"/>
      <c r="C18" s="150" t="n">
        <f aca="false">+GrossMargin!D19-[1]GrossMargin!D19</f>
        <v>0</v>
      </c>
      <c r="D18" s="151" t="n">
        <f aca="false">+GrossMargin!E19-[1]GrossMargin!E19</f>
        <v>0</v>
      </c>
      <c r="E18" s="151" t="n">
        <f aca="false">+GrossMargin!F19-[1]GrossMargin!F19</f>
        <v>0</v>
      </c>
      <c r="F18" s="151" t="n">
        <f aca="false">+GrossMargin!G19-[1]GrossMargin!G19</f>
        <v>0</v>
      </c>
      <c r="G18" s="152" t="n">
        <f aca="false">+GrossMargin!H19-[1]GrossMargin!H19</f>
        <v>0</v>
      </c>
      <c r="H18" s="153" t="n">
        <f aca="false">SUM(C18:G18)</f>
        <v>0</v>
      </c>
      <c r="I18" s="25" t="n">
        <f aca="false">GrossMargin!J19-[1]GrossMargin!J19</f>
        <v>0</v>
      </c>
      <c r="J18" s="151" t="n">
        <f aca="false">+GrossMargin!K19-[1]GrossMargin!K19</f>
        <v>0</v>
      </c>
      <c r="K18" s="154" t="n">
        <f aca="false">SUM(H18:J18)</f>
        <v>0</v>
      </c>
    </row>
    <row r="19" customFormat="false" ht="13.5" hidden="true" customHeight="true" outlineLevel="0" collapsed="false">
      <c r="A19" s="148" t="s">
        <v>84</v>
      </c>
      <c r="B19" s="149"/>
      <c r="C19" s="155" t="n">
        <f aca="false">+GrossMargin!D20-[1]GrossMargin!D20</f>
        <v>0</v>
      </c>
      <c r="D19" s="156" t="n">
        <f aca="false">+GrossMargin!E20-[1]GrossMargin!E20</f>
        <v>0</v>
      </c>
      <c r="E19" s="156" t="n">
        <f aca="false">+GrossMargin!F20-[1]GrossMargin!F20</f>
        <v>0</v>
      </c>
      <c r="F19" s="156" t="n">
        <f aca="false">+GrossMargin!G20-[1]GrossMargin!G20</f>
        <v>0</v>
      </c>
      <c r="G19" s="157" t="n">
        <f aca="false">+GrossMargin!H20-[1]GrossMargin!H20</f>
        <v>0</v>
      </c>
      <c r="H19" s="158" t="n">
        <f aca="false">SUM(C19:G19)</f>
        <v>0</v>
      </c>
      <c r="I19" s="25" t="n">
        <f aca="false">GrossMargin!J20-[1]GrossMargin!J20</f>
        <v>0</v>
      </c>
      <c r="J19" s="156" t="n">
        <f aca="false">+GrossMargin!K20-[1]GrossMargin!K20</f>
        <v>0</v>
      </c>
      <c r="K19" s="159" t="n">
        <f aca="false">SUM(H19:J19)</f>
        <v>0</v>
      </c>
    </row>
    <row r="20" customFormat="false" ht="13.5" hidden="false" customHeight="true" outlineLevel="0" collapsed="false">
      <c r="A20" s="11" t="s">
        <v>25</v>
      </c>
      <c r="B20" s="9"/>
      <c r="C20" s="25" t="n">
        <f aca="false">SUM(C14:C19)</f>
        <v>121.179</v>
      </c>
      <c r="D20" s="26" t="n">
        <f aca="false">SUM(D14:D19)</f>
        <v>0</v>
      </c>
      <c r="E20" s="26" t="n">
        <f aca="false">SUM(E14:E19)</f>
        <v>0</v>
      </c>
      <c r="F20" s="26" t="n">
        <f aca="false">SUM(F14:F19)</f>
        <v>0</v>
      </c>
      <c r="G20" s="147" t="n">
        <f aca="false">SUM(G14:G19)</f>
        <v>0</v>
      </c>
      <c r="H20" s="36" t="n">
        <f aca="false">SUM(H14:H19)</f>
        <v>121.179</v>
      </c>
      <c r="I20" s="160" t="n">
        <f aca="false">SUM(I14:I19)</f>
        <v>0</v>
      </c>
      <c r="J20" s="26" t="n">
        <f aca="false">SUM(J14:J19)</f>
        <v>0</v>
      </c>
      <c r="K20" s="27" t="n">
        <f aca="false">SUM(K14:K19)</f>
        <v>121.179</v>
      </c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A21" s="11" t="s">
        <v>51</v>
      </c>
      <c r="B21" s="9"/>
      <c r="C21" s="25" t="n">
        <f aca="false">+GrossMargin!D22-[1]GrossMargin!D22</f>
        <v>0</v>
      </c>
      <c r="D21" s="26" t="n">
        <f aca="false">+GrossMargin!E22-[1]GrossMargin!E22</f>
        <v>0</v>
      </c>
      <c r="E21" s="26" t="n">
        <f aca="false">+GrossMargin!F22-[1]GrossMargin!F22</f>
        <v>0</v>
      </c>
      <c r="F21" s="26" t="n">
        <f aca="false">+GrossMargin!G22-[1]GrossMargin!G22</f>
        <v>0</v>
      </c>
      <c r="G21" s="147" t="n">
        <f aca="false">+GrossMargin!H22-[1]GrossMargin!H22</f>
        <v>0</v>
      </c>
      <c r="H21" s="36" t="n">
        <f aca="false">SUM(C21:G21)</f>
        <v>0</v>
      </c>
      <c r="I21" s="25" t="n">
        <f aca="false">GrossMargin!J22-[1]GrossMargin!J22</f>
        <v>0</v>
      </c>
      <c r="J21" s="26" t="n">
        <f aca="false">+GrossMargin!K22-[1]GrossMargin!K22</f>
        <v>0</v>
      </c>
      <c r="K21" s="27" t="n">
        <f aca="false">SUM(H21:J21)</f>
        <v>0</v>
      </c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A22" s="11" t="s">
        <v>27</v>
      </c>
      <c r="B22" s="161"/>
      <c r="C22" s="25" t="n">
        <f aca="false">+GrossMargin!D23-[1]GrossMargin!D23</f>
        <v>0</v>
      </c>
      <c r="D22" s="26" t="n">
        <f aca="false">+GrossMargin!E23-[1]GrossMargin!E23</f>
        <v>0</v>
      </c>
      <c r="E22" s="26" t="n">
        <f aca="false">+GrossMargin!F23-[1]GrossMargin!F23</f>
        <v>0</v>
      </c>
      <c r="F22" s="26" t="n">
        <f aca="false">+GrossMargin!G23-[1]GrossMargin!G23</f>
        <v>0</v>
      </c>
      <c r="G22" s="147" t="n">
        <f aca="false">+GrossMargin!H23-[1]GrossMargin!H23</f>
        <v>0</v>
      </c>
      <c r="H22" s="36" t="n">
        <f aca="false">SUM(C22:G22)</f>
        <v>0</v>
      </c>
      <c r="I22" s="25" t="n">
        <f aca="false">GrossMargin!J23-[1]GrossMargin!J23</f>
        <v>0</v>
      </c>
      <c r="J22" s="26" t="n">
        <f aca="false">GrossMargin!K23-[1]GrossMargin!K23</f>
        <v>0</v>
      </c>
      <c r="K22" s="27" t="n">
        <f aca="false">SUM(H22:J22)</f>
        <v>0</v>
      </c>
    </row>
    <row r="23" customFormat="false" ht="13.5" hidden="false" customHeight="true" outlineLevel="0" collapsed="false">
      <c r="A23" s="11" t="s">
        <v>26</v>
      </c>
      <c r="B23" s="161"/>
      <c r="C23" s="25" t="n">
        <f aca="false">+GrossMargin!D24-[1]GrossMargin!D24</f>
        <v>0</v>
      </c>
      <c r="D23" s="26" t="n">
        <f aca="false">+GrossMargin!E24-[1]GrossMargin!E24</f>
        <v>0</v>
      </c>
      <c r="E23" s="26" t="n">
        <f aca="false">+GrossMargin!F24-[1]GrossMargin!F24</f>
        <v>0</v>
      </c>
      <c r="F23" s="26" t="n">
        <f aca="false">+GrossMargin!G24-[1]GrossMargin!G24</f>
        <v>0</v>
      </c>
      <c r="G23" s="147" t="n">
        <f aca="false">+GrossMargin!H24-[1]GrossMargin!H24</f>
        <v>0</v>
      </c>
      <c r="H23" s="36" t="n">
        <f aca="false">SUM(C23:G23)</f>
        <v>0</v>
      </c>
      <c r="I23" s="25" t="n">
        <f aca="false">GrossMargin!J24-[1]GrossMargin!J24</f>
        <v>0</v>
      </c>
      <c r="J23" s="26" t="n">
        <f aca="false">+GrossMargin!K24-[1]GrossMargin!K28</f>
        <v>0</v>
      </c>
      <c r="K23" s="27" t="n">
        <f aca="false">SUM(H23:J23)</f>
        <v>0</v>
      </c>
    </row>
    <row r="24" customFormat="false" ht="3" hidden="false" customHeight="true" outlineLevel="0" collapsed="false">
      <c r="A24" s="11"/>
      <c r="B24" s="9"/>
      <c r="C24" s="25"/>
      <c r="D24" s="26"/>
      <c r="E24" s="26"/>
      <c r="F24" s="26"/>
      <c r="G24" s="147"/>
      <c r="H24" s="36"/>
      <c r="I24" s="25"/>
      <c r="J24" s="26"/>
      <c r="K24" s="147"/>
    </row>
    <row r="25" customFormat="false" ht="13.5" hidden="false" customHeight="true" outlineLevel="0" collapsed="false">
      <c r="A25" s="37" t="s">
        <v>85</v>
      </c>
      <c r="B25" s="9"/>
      <c r="C25" s="38" t="n">
        <f aca="false">+C9+C10+C11+C12+C13+C20+C21+C22+C23</f>
        <v>2988.179</v>
      </c>
      <c r="D25" s="39" t="n">
        <f aca="false">+D9+D10+D11+D12+D13+D20+D21+D22+D23</f>
        <v>5.42392000000001</v>
      </c>
      <c r="E25" s="39" t="n">
        <f aca="false">+E9+E10+E11+E12+E13+E20+E21+E22+E23</f>
        <v>0</v>
      </c>
      <c r="F25" s="39" t="n">
        <f aca="false">+F9+F10+F11+F12+F13+F20+F21+F22+F23</f>
        <v>0</v>
      </c>
      <c r="G25" s="40" t="n">
        <f aca="false">+G9+G10+G11+G12+G13+G20+G21+G22+G23</f>
        <v>0</v>
      </c>
      <c r="H25" s="41" t="n">
        <f aca="false">+H9+H10+H11+H12+H13+H20+H21+H22+H23</f>
        <v>2993.60292</v>
      </c>
      <c r="I25" s="39" t="n">
        <f aca="false">+I9+I10+I11+I12+I13+I20+I21+I22+I23</f>
        <v>0</v>
      </c>
      <c r="J25" s="39" t="n">
        <f aca="false">+J9+J10+J11+J12+J13+J20+J21+J22+J23</f>
        <v>0</v>
      </c>
      <c r="K25" s="40" t="n">
        <f aca="false">+K9+K10+K11+K12+K13+K20+K21+K22+K23</f>
        <v>2993.60292</v>
      </c>
    </row>
    <row r="26" customFormat="false" ht="3" hidden="false" customHeight="true" outlineLevel="0" collapsed="false">
      <c r="A26" s="11"/>
      <c r="B26" s="9"/>
      <c r="C26" s="25"/>
      <c r="D26" s="26"/>
      <c r="E26" s="26"/>
      <c r="F26" s="26"/>
      <c r="G26" s="147"/>
      <c r="H26" s="36"/>
      <c r="I26" s="25"/>
      <c r="J26" s="26"/>
      <c r="K26" s="147"/>
    </row>
    <row r="27" customFormat="false" ht="13.5" hidden="false" customHeight="true" outlineLevel="0" collapsed="false">
      <c r="A27" s="11" t="s">
        <v>53</v>
      </c>
      <c r="B27" s="9"/>
      <c r="C27" s="25" t="n">
        <f aca="false">+GrossMargin!D28-[1]GrossMargin!D28</f>
        <v>0</v>
      </c>
      <c r="D27" s="26" t="n">
        <f aca="false">+GrossMargin!E28-[1]GrossMargin!E28</f>
        <v>0</v>
      </c>
      <c r="E27" s="26" t="n">
        <f aca="false">+GrossMargin!F28-[1]GrossMargin!F28</f>
        <v>0</v>
      </c>
      <c r="F27" s="26" t="n">
        <f aca="false">+GrossMargin!G28-[1]GrossMargin!G28</f>
        <v>0</v>
      </c>
      <c r="G27" s="147" t="n">
        <f aca="false">+GrossMargin!H28-[1]GrossMargin!H28</f>
        <v>0</v>
      </c>
      <c r="H27" s="36" t="n">
        <f aca="false">SUM(C27:G27)</f>
        <v>0</v>
      </c>
      <c r="I27" s="25" t="n">
        <f aca="false">GrossMargin!J28-[1]GrossMargin!J28</f>
        <v>0</v>
      </c>
      <c r="J27" s="26" t="n">
        <f aca="false">+GrossMargin!K28-[1]GrossMargin!K23</f>
        <v>0</v>
      </c>
      <c r="K27" s="27" t="n">
        <f aca="false">SUM(H27:J27)</f>
        <v>0</v>
      </c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13.5" hidden="false" customHeight="true" outlineLevel="0" collapsed="false">
      <c r="A28" s="11" t="s">
        <v>54</v>
      </c>
      <c r="B28" s="9"/>
      <c r="C28" s="25" t="n">
        <f aca="false">+GrossMargin!D29-[1]GrossMargin!D29</f>
        <v>0</v>
      </c>
      <c r="D28" s="26" t="n">
        <f aca="false">+GrossMargin!E29-[1]GrossMargin!E29</f>
        <v>0</v>
      </c>
      <c r="E28" s="26" t="n">
        <f aca="false">+GrossMargin!F29-[1]GrossMargin!F29</f>
        <v>0</v>
      </c>
      <c r="F28" s="26" t="n">
        <f aca="false">+GrossMargin!G29-[1]GrossMargin!G29</f>
        <v>0</v>
      </c>
      <c r="G28" s="147" t="n">
        <f aca="false">+GrossMargin!H29-[1]GrossMargin!H29</f>
        <v>0</v>
      </c>
      <c r="H28" s="36" t="n">
        <f aca="false">SUM(C28:G28)</f>
        <v>0</v>
      </c>
      <c r="I28" s="25" t="n">
        <f aca="false">GrossMargin!J29-[1]GrossMargin!J29</f>
        <v>0</v>
      </c>
      <c r="J28" s="26" t="n">
        <f aca="false">+GrossMargin!K29-[1]GrossMargin!K24</f>
        <v>0</v>
      </c>
      <c r="K28" s="27" t="n">
        <f aca="false">SUM(H28:J28)</f>
        <v>0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  <c r="IW28" s="59"/>
    </row>
    <row r="29" customFormat="false" ht="13.5" hidden="false" customHeight="true" outlineLevel="0" collapsed="false">
      <c r="A29" s="11" t="s">
        <v>55</v>
      </c>
      <c r="B29" s="9"/>
      <c r="C29" s="25" t="n">
        <f aca="false">+GrossMargin!D30-[1]GrossMargin!D30</f>
        <v>0</v>
      </c>
      <c r="D29" s="26" t="n">
        <f aca="false">+GrossMargin!E30-[1]GrossMargin!E30</f>
        <v>0</v>
      </c>
      <c r="E29" s="26" t="n">
        <f aca="false">+GrossMargin!F30-[1]GrossMargin!F30</f>
        <v>-735</v>
      </c>
      <c r="F29" s="26" t="n">
        <f aca="false">+GrossMargin!G30-[1]GrossMargin!G30</f>
        <v>0</v>
      </c>
      <c r="G29" s="147" t="n">
        <f aca="false">+GrossMargin!H30-[1]GrossMargin!H30</f>
        <v>0</v>
      </c>
      <c r="H29" s="36" t="n">
        <f aca="false">SUM(C29:G29)</f>
        <v>-735</v>
      </c>
      <c r="I29" s="25" t="n">
        <f aca="false">GrossMargin!J30-[1]GrossMargin!J30</f>
        <v>0</v>
      </c>
      <c r="J29" s="26" t="n">
        <f aca="false">GrossMargin!K30-[1]GrossMargin!K30</f>
        <v>0</v>
      </c>
      <c r="K29" s="27" t="n">
        <f aca="false">SUM(H29:J29)</f>
        <v>-735</v>
      </c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  <c r="IW29" s="59"/>
    </row>
    <row r="30" customFormat="false" ht="3" hidden="false" customHeight="true" outlineLevel="0" collapsed="false">
      <c r="A30" s="11"/>
      <c r="B30" s="9"/>
      <c r="C30" s="25"/>
      <c r="D30" s="26"/>
      <c r="E30" s="26"/>
      <c r="F30" s="26"/>
      <c r="G30" s="147"/>
      <c r="H30" s="36"/>
      <c r="I30" s="25"/>
      <c r="J30" s="26"/>
      <c r="K30" s="147"/>
    </row>
    <row r="31" customFormat="false" ht="13.5" hidden="false" customHeight="true" outlineLevel="0" collapsed="false">
      <c r="A31" s="37" t="s">
        <v>86</v>
      </c>
      <c r="B31" s="9"/>
      <c r="C31" s="38" t="n">
        <f aca="false">SUM(C27:C30)</f>
        <v>0</v>
      </c>
      <c r="D31" s="39" t="n">
        <f aca="false">SUM(D27:D30)</f>
        <v>0</v>
      </c>
      <c r="E31" s="39" t="n">
        <f aca="false">SUM(E27:E30)</f>
        <v>-735</v>
      </c>
      <c r="F31" s="39" t="n">
        <f aca="false">SUM(F27:F30)</f>
        <v>0</v>
      </c>
      <c r="G31" s="40" t="n">
        <f aca="false">SUM(G27:G30)</f>
        <v>0</v>
      </c>
      <c r="H31" s="41" t="n">
        <f aca="false">SUM(H27:H30)</f>
        <v>-735</v>
      </c>
      <c r="I31" s="39" t="n">
        <f aca="false">SUM(I27:I30)</f>
        <v>0</v>
      </c>
      <c r="J31" s="39" t="n">
        <f aca="false">SUM(J27:J30)</f>
        <v>0</v>
      </c>
      <c r="K31" s="40" t="n">
        <f aca="false">SUM(K27:K30)</f>
        <v>-735</v>
      </c>
    </row>
    <row r="32" customFormat="false" ht="3" hidden="false" customHeight="true" outlineLevel="0" collapsed="false">
      <c r="A32" s="11"/>
      <c r="B32" s="9"/>
      <c r="C32" s="25"/>
      <c r="D32" s="26"/>
      <c r="E32" s="26"/>
      <c r="F32" s="26"/>
      <c r="G32" s="147"/>
      <c r="H32" s="36"/>
      <c r="I32" s="25"/>
      <c r="J32" s="26"/>
      <c r="K32" s="147"/>
    </row>
    <row r="33" customFormat="false" ht="3" hidden="false" customHeight="true" outlineLevel="0" collapsed="false">
      <c r="A33" s="11"/>
      <c r="B33" s="9"/>
      <c r="C33" s="25"/>
      <c r="D33" s="26"/>
      <c r="E33" s="26"/>
      <c r="F33" s="26"/>
      <c r="G33" s="147"/>
      <c r="H33" s="36"/>
      <c r="I33" s="25"/>
      <c r="J33" s="26"/>
      <c r="K33" s="147"/>
    </row>
    <row r="34" customFormat="false" ht="13.5" hidden="false" customHeight="true" outlineLevel="0" collapsed="false">
      <c r="A34" s="37" t="s">
        <v>87</v>
      </c>
      <c r="B34" s="9"/>
      <c r="C34" s="38" t="n">
        <f aca="false">+C25+C31</f>
        <v>2988.179</v>
      </c>
      <c r="D34" s="39" t="n">
        <f aca="false">+D25+D31</f>
        <v>5.42392000000001</v>
      </c>
      <c r="E34" s="39" t="n">
        <f aca="false">+E25+E31</f>
        <v>-735</v>
      </c>
      <c r="F34" s="39" t="n">
        <f aca="false">+F25+F31</f>
        <v>0</v>
      </c>
      <c r="G34" s="40" t="n">
        <f aca="false">+G25+G31</f>
        <v>0</v>
      </c>
      <c r="H34" s="41" t="n">
        <f aca="false">+H25+H31</f>
        <v>2258.60292</v>
      </c>
      <c r="I34" s="39" t="n">
        <f aca="false">+I25+I31</f>
        <v>0</v>
      </c>
      <c r="J34" s="39" t="n">
        <f aca="false">+J25+J31</f>
        <v>0</v>
      </c>
      <c r="K34" s="40" t="n">
        <f aca="false">+K25+K31</f>
        <v>2258.60292</v>
      </c>
    </row>
    <row r="35" customFormat="false" ht="3" hidden="false" customHeight="true" outlineLevel="0" collapsed="false">
      <c r="A35" s="11"/>
      <c r="B35" s="9"/>
      <c r="C35" s="25"/>
      <c r="D35" s="26"/>
      <c r="E35" s="26"/>
      <c r="F35" s="26"/>
      <c r="G35" s="147"/>
      <c r="H35" s="36"/>
      <c r="I35" s="25"/>
      <c r="J35" s="26"/>
      <c r="K35" s="147"/>
    </row>
    <row r="36" customFormat="false" ht="13.5" hidden="false" customHeight="true" outlineLevel="0" collapsed="false">
      <c r="A36" s="11" t="s">
        <v>30</v>
      </c>
      <c r="B36" s="9"/>
      <c r="C36" s="25" t="n">
        <f aca="false">+GrossMargin!D37-[1]GrossMargin!D37</f>
        <v>0</v>
      </c>
      <c r="D36" s="26" t="n">
        <f aca="false">+GrossMargin!E37-[1]GrossMargin!E37</f>
        <v>0</v>
      </c>
      <c r="E36" s="26" t="n">
        <f aca="false">+GrossMargin!F37-[1]GrossMargin!F37</f>
        <v>0</v>
      </c>
      <c r="F36" s="26" t="n">
        <f aca="false">+GrossMargin!G37-[1]GrossMargin!G37</f>
        <v>0</v>
      </c>
      <c r="G36" s="147" t="n">
        <f aca="false">+GrossMargin!H37-[1]GrossMargin!H37</f>
        <v>0</v>
      </c>
      <c r="H36" s="36" t="n">
        <f aca="false">SUM(C36:G36)</f>
        <v>0</v>
      </c>
      <c r="I36" s="25" t="n">
        <f aca="false">GrossMargin!J37-[1]GrossMargin!J32</f>
        <v>0</v>
      </c>
      <c r="J36" s="26" t="n">
        <f aca="false">+GrossMargin!K37-[1]GrossMargin!K32</f>
        <v>0</v>
      </c>
      <c r="K36" s="27" t="n">
        <f aca="false">SUM(H36:J36)</f>
        <v>0</v>
      </c>
    </row>
    <row r="37" customFormat="false" ht="3" hidden="false" customHeight="true" outlineLevel="0" collapsed="false">
      <c r="A37" s="11"/>
      <c r="B37" s="9"/>
      <c r="C37" s="25"/>
      <c r="D37" s="26"/>
      <c r="E37" s="26"/>
      <c r="F37" s="26"/>
      <c r="G37" s="147"/>
      <c r="H37" s="36"/>
      <c r="I37" s="25"/>
      <c r="J37" s="26"/>
      <c r="K37" s="147"/>
    </row>
    <row r="38" customFormat="false" ht="13.5" hidden="false" customHeight="true" outlineLevel="0" collapsed="false">
      <c r="A38" s="37" t="s">
        <v>88</v>
      </c>
      <c r="B38" s="9"/>
      <c r="C38" s="42" t="n">
        <f aca="false">SUM(C34:C36)</f>
        <v>2988.179</v>
      </c>
      <c r="D38" s="43" t="n">
        <f aca="false">SUM(D34:D36)</f>
        <v>5.42392000000001</v>
      </c>
      <c r="E38" s="43" t="n">
        <f aca="false">SUM(E34:E37)</f>
        <v>-735</v>
      </c>
      <c r="F38" s="43" t="n">
        <f aca="false">SUM(F34:F36)</f>
        <v>0</v>
      </c>
      <c r="G38" s="44" t="n">
        <f aca="false">SUM(G34:G36)</f>
        <v>0</v>
      </c>
      <c r="H38" s="42" t="n">
        <f aca="false">SUM(C38:G38)</f>
        <v>2258.60292</v>
      </c>
      <c r="I38" s="42" t="n">
        <f aca="false">SUM(I34:I36)</f>
        <v>0</v>
      </c>
      <c r="J38" s="43" t="n">
        <f aca="false">SUM(J34:J36)</f>
        <v>0</v>
      </c>
      <c r="K38" s="44" t="n">
        <f aca="false">SUM(H38:J38)</f>
        <v>2258.60292</v>
      </c>
    </row>
    <row r="39" customFormat="false" ht="3" hidden="false" customHeight="true" outlineLevel="0" collapsed="false">
      <c r="A39" s="162"/>
      <c r="B39" s="23"/>
      <c r="C39" s="163"/>
      <c r="D39" s="164"/>
      <c r="E39" s="164"/>
      <c r="F39" s="164"/>
      <c r="G39" s="165"/>
      <c r="H39" s="163"/>
      <c r="I39" s="163"/>
      <c r="J39" s="164"/>
      <c r="K39" s="165"/>
    </row>
    <row r="40" customFormat="false" ht="13.5" hidden="false" customHeight="false" outlineLevel="0" collapsed="false">
      <c r="A40" s="166" t="s">
        <v>89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</row>
    <row r="41" customFormat="false" ht="12.75" hidden="false" customHeight="false" outlineLevel="0" collapsed="false">
      <c r="E41" s="116"/>
    </row>
    <row r="43" customFormat="false" ht="12.75" hidden="false" customHeight="false" outlineLevel="0" collapsed="false">
      <c r="G43" s="30"/>
    </row>
    <row r="44" customFormat="false" ht="15.75" hidden="false" customHeight="false" outlineLevel="0" collapsed="false">
      <c r="D44" s="167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D42" activeCellId="0" sqref="D42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68" width="16.84"/>
    <col collapsed="false" customWidth="true" hidden="false" outlineLevel="0" max="2" min="2" style="1" width="26.56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7" min="6" style="1" width="8.56"/>
    <col collapsed="false" customWidth="true" hidden="false" outlineLevel="0" max="9" min="8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68" t="s">
        <v>90</v>
      </c>
    </row>
    <row r="2" customFormat="false" ht="15.75" hidden="false" customHeight="false" outlineLevel="0" collapsed="false">
      <c r="A2" s="168" t="s">
        <v>91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6.5" hidden="false" customHeight="false" outlineLevel="0" collapsed="false">
      <c r="A3" s="169" t="n">
        <v>36861</v>
      </c>
      <c r="B3" s="4" t="s">
        <v>92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3.5" hidden="false" customHeight="false" outlineLevel="0" collapsed="false">
      <c r="A4" s="168" t="s">
        <v>93</v>
      </c>
      <c r="B4" s="6" t="str">
        <f aca="false">'Mgmt Summary'!A3</f>
        <v>Results based on activity through December 7, 2000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customFormat="false" ht="3" hidden="false" customHeight="true" outlineLevel="0" collapsed="false">
      <c r="B5" s="54"/>
    </row>
    <row r="6" customFormat="false" ht="12.75" hidden="false" customHeight="true" outlineLevel="0" collapsed="false">
      <c r="A6" s="168" t="s">
        <v>94</v>
      </c>
      <c r="B6" s="8"/>
      <c r="C6" s="9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40"/>
    </row>
    <row r="7" customFormat="false" ht="13.5" hidden="false" customHeight="false" outlineLevel="0" collapsed="false">
      <c r="A7" s="23"/>
      <c r="B7" s="11"/>
      <c r="C7" s="9"/>
      <c r="D7" s="17"/>
      <c r="E7" s="24"/>
      <c r="F7" s="170"/>
      <c r="G7" s="141"/>
      <c r="H7" s="24"/>
      <c r="I7" s="141" t="s">
        <v>5</v>
      </c>
      <c r="J7" s="141" t="s">
        <v>6</v>
      </c>
      <c r="K7" s="141" t="s">
        <v>7</v>
      </c>
      <c r="L7" s="141" t="s">
        <v>8</v>
      </c>
      <c r="M7" s="141" t="s">
        <v>14</v>
      </c>
      <c r="N7" s="142"/>
      <c r="O7" s="171"/>
      <c r="P7" s="171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5.75" hidden="false" customHeight="false" outlineLevel="0" collapsed="false">
      <c r="A8" s="23"/>
      <c r="B8" s="15" t="s">
        <v>13</v>
      </c>
      <c r="C8" s="9"/>
      <c r="D8" s="172" t="s">
        <v>74</v>
      </c>
      <c r="E8" s="141" t="s">
        <v>75</v>
      </c>
      <c r="F8" s="141" t="s">
        <v>76</v>
      </c>
      <c r="G8" s="141" t="s">
        <v>77</v>
      </c>
      <c r="H8" s="141" t="s">
        <v>78</v>
      </c>
      <c r="I8" s="141" t="s">
        <v>14</v>
      </c>
      <c r="J8" s="141" t="s">
        <v>17</v>
      </c>
      <c r="K8" s="141" t="s">
        <v>14</v>
      </c>
      <c r="L8" s="141" t="s">
        <v>14</v>
      </c>
      <c r="M8" s="141" t="s">
        <v>2</v>
      </c>
      <c r="N8" s="144" t="s">
        <v>44</v>
      </c>
      <c r="O8" s="171"/>
      <c r="P8" s="171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3" hidden="false" customHeight="true" outlineLevel="0" collapsed="false">
      <c r="B9" s="173"/>
      <c r="D9" s="174"/>
      <c r="E9" s="175"/>
      <c r="F9" s="175"/>
      <c r="G9" s="175"/>
      <c r="H9" s="176"/>
      <c r="I9" s="177"/>
      <c r="J9" s="175"/>
      <c r="K9" s="175"/>
      <c r="L9" s="175"/>
      <c r="M9" s="176"/>
      <c r="N9" s="176"/>
    </row>
    <row r="10" customFormat="false" ht="13.5" hidden="false" customHeight="true" outlineLevel="0" collapsed="false">
      <c r="A10" s="178"/>
      <c r="B10" s="11" t="s">
        <v>20</v>
      </c>
      <c r="C10" s="179"/>
      <c r="D10" s="25" t="n">
        <v>-12153</v>
      </c>
      <c r="E10" s="26" t="n">
        <v>0</v>
      </c>
      <c r="F10" s="26" t="n">
        <v>0</v>
      </c>
      <c r="G10" s="26" t="n">
        <v>-129.617</v>
      </c>
      <c r="H10" s="147" t="n">
        <v>0</v>
      </c>
      <c r="I10" s="28" t="n">
        <f aca="false">SUM(D10:H10)</f>
        <v>-12282.617</v>
      </c>
      <c r="J10" s="29"/>
      <c r="K10" s="26" t="n">
        <v>0</v>
      </c>
      <c r="L10" s="26" t="n">
        <f aca="false">+I10+K10</f>
        <v>-12282.617</v>
      </c>
      <c r="M10" s="147" t="n">
        <v>30000</v>
      </c>
      <c r="N10" s="27" t="n">
        <f aca="false">L10-M10</f>
        <v>-42282.617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68" t="s">
        <v>95</v>
      </c>
      <c r="B11" s="11" t="s">
        <v>21</v>
      </c>
      <c r="C11" s="179"/>
      <c r="D11" s="25" t="n">
        <v>6915</v>
      </c>
      <c r="E11" s="26" t="n">
        <f aca="false">395.25731-262.279</f>
        <v>132.97831</v>
      </c>
      <c r="F11" s="26" t="n">
        <v>79.724</v>
      </c>
      <c r="G11" s="26" t="n">
        <v>0</v>
      </c>
      <c r="H11" s="147" t="n">
        <v>0</v>
      </c>
      <c r="I11" s="28" t="n">
        <f aca="false">SUM(D11:H11)</f>
        <v>7127.70231</v>
      </c>
      <c r="J11" s="29"/>
      <c r="K11" s="26" t="n">
        <v>0</v>
      </c>
      <c r="L11" s="26" t="n">
        <f aca="false">+I11+K11</f>
        <v>7127.70231</v>
      </c>
      <c r="M11" s="147" t="e">
        <f aca="false">ROUND(HPVAL($A11,$A$1,$A$2,$A$3,$A$4,$A$6)/1000,3)</f>
        <v>#NAME?</v>
      </c>
      <c r="N11" s="27" t="e">
        <f aca="false">L11-M11</f>
        <v>#NAME?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68" t="s">
        <v>96</v>
      </c>
      <c r="B12" s="11" t="s">
        <v>22</v>
      </c>
      <c r="C12" s="179"/>
      <c r="D12" s="25" t="n">
        <v>6768</v>
      </c>
      <c r="E12" s="26" t="n">
        <v>0</v>
      </c>
      <c r="F12" s="26" t="n">
        <v>0</v>
      </c>
      <c r="G12" s="26" t="n">
        <v>0</v>
      </c>
      <c r="H12" s="147" t="n">
        <v>0</v>
      </c>
      <c r="I12" s="28" t="n">
        <f aca="false">SUM(D12:H12)</f>
        <v>6768</v>
      </c>
      <c r="J12" s="29"/>
      <c r="K12" s="26" t="n">
        <v>0</v>
      </c>
      <c r="L12" s="26" t="n">
        <f aca="false">+I12+K12</f>
        <v>6768</v>
      </c>
      <c r="M12" s="147" t="e">
        <f aca="false">ROUND(HPVAL($A12,$A$1,$A$2,$A$3,$A$4,$A$6)/1000,1)</f>
        <v>#NAME?</v>
      </c>
      <c r="N12" s="27" t="e">
        <f aca="false">L12-M12</f>
        <v>#NAME?</v>
      </c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68" t="s">
        <v>97</v>
      </c>
      <c r="B13" s="11" t="s">
        <v>23</v>
      </c>
      <c r="C13" s="179"/>
      <c r="D13" s="25" t="n">
        <v>3217</v>
      </c>
      <c r="E13" s="26" t="n">
        <v>0</v>
      </c>
      <c r="F13" s="26" t="n">
        <v>0</v>
      </c>
      <c r="G13" s="26" t="n">
        <v>0</v>
      </c>
      <c r="H13" s="147" t="n">
        <v>0</v>
      </c>
      <c r="I13" s="28" t="n">
        <f aca="false">SUM(D13:H13)</f>
        <v>3217</v>
      </c>
      <c r="J13" s="29"/>
      <c r="K13" s="26" t="n">
        <v>0</v>
      </c>
      <c r="L13" s="26" t="n">
        <f aca="false">+I13+K13</f>
        <v>3217</v>
      </c>
      <c r="M13" s="147" t="e">
        <f aca="false">ROUND(HPVAL($A13,$A$1,$A$2,$A$3,$A$4,$A$6)/1000,3)</f>
        <v>#NAME?</v>
      </c>
      <c r="N13" s="27" t="e">
        <f aca="false">L13-M13</f>
        <v>#NAME?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false" customHeight="true" outlineLevel="0" collapsed="false">
      <c r="A14" s="168" t="s">
        <v>98</v>
      </c>
      <c r="B14" s="11" t="s">
        <v>24</v>
      </c>
      <c r="C14" s="179"/>
      <c r="D14" s="25" t="n">
        <v>0</v>
      </c>
      <c r="E14" s="26" t="n">
        <v>0</v>
      </c>
      <c r="F14" s="26" t="n">
        <v>0</v>
      </c>
      <c r="G14" s="26" t="n">
        <v>0</v>
      </c>
      <c r="H14" s="147" t="n">
        <v>0</v>
      </c>
      <c r="I14" s="28" t="n">
        <f aca="false">SUM(D14:H14)</f>
        <v>0</v>
      </c>
      <c r="J14" s="29"/>
      <c r="K14" s="26" t="n">
        <v>0</v>
      </c>
      <c r="L14" s="26" t="n">
        <f aca="false">+I14+K14</f>
        <v>0</v>
      </c>
      <c r="M14" s="147" t="e">
        <f aca="false">ROUND(HPVAL($A14,$A$1,$A$2,$A$3,$A$4,$A$6)/1000,3)</f>
        <v>#NAME?</v>
      </c>
      <c r="N14" s="27" t="e">
        <f aca="false">L14-M14</f>
        <v>#NAME?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3.5" hidden="true" customHeight="true" outlineLevel="0" collapsed="false">
      <c r="A15" s="168" t="s">
        <v>99</v>
      </c>
      <c r="B15" s="148" t="s">
        <v>79</v>
      </c>
      <c r="C15" s="180"/>
      <c r="D15" s="150" t="n">
        <v>-427</v>
      </c>
      <c r="E15" s="151" t="n">
        <v>0</v>
      </c>
      <c r="F15" s="151" t="n">
        <v>0</v>
      </c>
      <c r="G15" s="151" t="n">
        <v>0</v>
      </c>
      <c r="H15" s="152" t="n">
        <v>0</v>
      </c>
      <c r="I15" s="181" t="n">
        <f aca="false">SUM(D15:H15)</f>
        <v>-427</v>
      </c>
      <c r="J15" s="151"/>
      <c r="K15" s="151" t="n">
        <v>0</v>
      </c>
      <c r="L15" s="26" t="n">
        <f aca="false">+I15+K15</f>
        <v>-427</v>
      </c>
      <c r="M15" s="147" t="n">
        <v>0</v>
      </c>
      <c r="N15" s="152" t="n">
        <f aca="false">L15-M15</f>
        <v>-427</v>
      </c>
    </row>
    <row r="16" customFormat="false" ht="13.5" hidden="true" customHeight="true" outlineLevel="0" collapsed="false">
      <c r="A16" s="168" t="s">
        <v>99</v>
      </c>
      <c r="B16" s="148" t="s">
        <v>80</v>
      </c>
      <c r="C16" s="180"/>
      <c r="D16" s="150" t="n">
        <f aca="false">-1206.686+386.179</f>
        <v>-820.507</v>
      </c>
      <c r="E16" s="151" t="n">
        <v>0</v>
      </c>
      <c r="F16" s="151" t="n">
        <v>0</v>
      </c>
      <c r="G16" s="151" t="n">
        <v>0</v>
      </c>
      <c r="H16" s="152" t="n">
        <v>0</v>
      </c>
      <c r="I16" s="181" t="n">
        <f aca="false">SUM(D16:H16)</f>
        <v>-820.507</v>
      </c>
      <c r="J16" s="151"/>
      <c r="K16" s="151" t="n">
        <v>0</v>
      </c>
      <c r="L16" s="26" t="n">
        <f aca="false">+I16+K16</f>
        <v>-820.507</v>
      </c>
      <c r="M16" s="147" t="n">
        <v>0</v>
      </c>
      <c r="N16" s="152" t="n">
        <f aca="false">L16-M16</f>
        <v>-820.507</v>
      </c>
    </row>
    <row r="17" customFormat="false" ht="13.5" hidden="true" customHeight="true" outlineLevel="0" collapsed="false">
      <c r="B17" s="148" t="s">
        <v>81</v>
      </c>
      <c r="C17" s="180"/>
      <c r="D17" s="150" t="n">
        <v>1476</v>
      </c>
      <c r="E17" s="151" t="n">
        <v>0</v>
      </c>
      <c r="F17" s="151" t="n">
        <v>0</v>
      </c>
      <c r="G17" s="151" t="n">
        <v>0</v>
      </c>
      <c r="H17" s="152" t="n">
        <v>0</v>
      </c>
      <c r="I17" s="181" t="n">
        <f aca="false">SUM(D17:H17)</f>
        <v>1476</v>
      </c>
      <c r="J17" s="151"/>
      <c r="K17" s="151" t="n">
        <v>0</v>
      </c>
      <c r="L17" s="26" t="n">
        <f aca="false">+I17+K17</f>
        <v>1476</v>
      </c>
      <c r="M17" s="152" t="n">
        <v>0</v>
      </c>
      <c r="N17" s="152" t="n">
        <f aca="false">L17-M17</f>
        <v>1476</v>
      </c>
      <c r="P17" s="30"/>
    </row>
    <row r="18" customFormat="false" ht="13.5" hidden="true" customHeight="true" outlineLevel="0" collapsed="false">
      <c r="B18" s="148" t="s">
        <v>82</v>
      </c>
      <c r="C18" s="180"/>
      <c r="D18" s="150" t="n">
        <v>-87</v>
      </c>
      <c r="E18" s="151" t="n">
        <v>0</v>
      </c>
      <c r="F18" s="151" t="n">
        <v>0</v>
      </c>
      <c r="G18" s="151" t="n">
        <v>0</v>
      </c>
      <c r="H18" s="152" t="n">
        <v>0</v>
      </c>
      <c r="I18" s="181" t="n">
        <f aca="false">SUM(D18:H18)</f>
        <v>-87</v>
      </c>
      <c r="J18" s="151"/>
      <c r="K18" s="151" t="n">
        <v>0</v>
      </c>
      <c r="L18" s="26" t="n">
        <f aca="false">+I18+K18</f>
        <v>-87</v>
      </c>
      <c r="M18" s="152" t="n">
        <v>0</v>
      </c>
      <c r="N18" s="152" t="n">
        <f aca="false">L18-M18</f>
        <v>-87</v>
      </c>
      <c r="O18" s="30"/>
    </row>
    <row r="19" customFormat="false" ht="13.5" hidden="true" customHeight="true" outlineLevel="0" collapsed="false">
      <c r="B19" s="148" t="s">
        <v>83</v>
      </c>
      <c r="C19" s="180"/>
      <c r="D19" s="150" t="n">
        <v>38</v>
      </c>
      <c r="E19" s="151" t="n">
        <v>0</v>
      </c>
      <c r="F19" s="151" t="n">
        <v>0</v>
      </c>
      <c r="G19" s="151" t="n">
        <v>0</v>
      </c>
      <c r="H19" s="152" t="n">
        <v>0</v>
      </c>
      <c r="I19" s="181" t="n">
        <f aca="false">SUM(D19:H19)</f>
        <v>38</v>
      </c>
      <c r="J19" s="151"/>
      <c r="K19" s="151" t="n">
        <v>0</v>
      </c>
      <c r="L19" s="26" t="n">
        <f aca="false">+I19+K19</f>
        <v>38</v>
      </c>
      <c r="M19" s="152" t="n">
        <v>0</v>
      </c>
      <c r="N19" s="152" t="n">
        <f aca="false">L19-M19</f>
        <v>38</v>
      </c>
    </row>
    <row r="20" customFormat="false" ht="13.5" hidden="true" customHeight="true" outlineLevel="0" collapsed="false">
      <c r="B20" s="148" t="s">
        <v>84</v>
      </c>
      <c r="C20" s="180"/>
      <c r="D20" s="155" t="n">
        <v>-54</v>
      </c>
      <c r="E20" s="156" t="n">
        <v>0</v>
      </c>
      <c r="F20" s="156" t="n">
        <v>0</v>
      </c>
      <c r="G20" s="156" t="n">
        <v>0</v>
      </c>
      <c r="H20" s="157" t="n">
        <v>0</v>
      </c>
      <c r="I20" s="182" t="n">
        <f aca="false">SUM(D20:H20)</f>
        <v>-54</v>
      </c>
      <c r="J20" s="156"/>
      <c r="K20" s="156" t="n">
        <v>0</v>
      </c>
      <c r="L20" s="183" t="n">
        <f aca="false">+I20+K20</f>
        <v>-54</v>
      </c>
      <c r="M20" s="157" t="n">
        <v>0</v>
      </c>
      <c r="N20" s="157" t="n">
        <f aca="false">L20-M20</f>
        <v>-54</v>
      </c>
    </row>
    <row r="21" customFormat="false" ht="13.5" hidden="false" customHeight="true" outlineLevel="0" collapsed="false">
      <c r="B21" s="11" t="s">
        <v>25</v>
      </c>
      <c r="C21" s="179"/>
      <c r="D21" s="25" t="n">
        <f aca="false">SUM(D15:D20)</f>
        <v>125.493</v>
      </c>
      <c r="E21" s="26" t="n">
        <f aca="false">SUM(E15:E20)</f>
        <v>0</v>
      </c>
      <c r="F21" s="26" t="n">
        <f aca="false">SUM(F15:F20)</f>
        <v>0</v>
      </c>
      <c r="G21" s="26" t="n">
        <f aca="false">SUM(G15:G20)</f>
        <v>0</v>
      </c>
      <c r="H21" s="147" t="n">
        <f aca="false">SUM(H15:H20)</f>
        <v>0</v>
      </c>
      <c r="I21" s="28" t="n">
        <f aca="false">SUM(I15:I20)</f>
        <v>125.493</v>
      </c>
      <c r="J21" s="29"/>
      <c r="K21" s="26" t="n">
        <f aca="false">SUM(K15:K20)</f>
        <v>0</v>
      </c>
      <c r="L21" s="26" t="n">
        <f aca="false">+I21+K21</f>
        <v>125.493</v>
      </c>
      <c r="M21" s="147" t="n">
        <f aca="false">33848.881-22365.668-2500.002+2500.002</f>
        <v>11483.213</v>
      </c>
      <c r="N21" s="27" t="n">
        <f aca="false">L21-M21</f>
        <v>-11357.72</v>
      </c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B22" s="11" t="s">
        <v>51</v>
      </c>
      <c r="C22" s="179"/>
      <c r="D22" s="25" t="n">
        <v>0</v>
      </c>
      <c r="E22" s="26" t="n">
        <v>0</v>
      </c>
      <c r="F22" s="26" t="n">
        <v>0</v>
      </c>
      <c r="G22" s="26" t="n">
        <v>0</v>
      </c>
      <c r="H22" s="147" t="n">
        <v>0</v>
      </c>
      <c r="I22" s="28" t="n">
        <f aca="false">SUM(D22:H22)</f>
        <v>0</v>
      </c>
      <c r="J22" s="29"/>
      <c r="K22" s="26" t="n">
        <v>0</v>
      </c>
      <c r="L22" s="26" t="n">
        <f aca="false">+I22+K22</f>
        <v>0</v>
      </c>
      <c r="M22" s="147" t="n">
        <v>0</v>
      </c>
      <c r="N22" s="27" t="n">
        <f aca="false">L22-M22</f>
        <v>0</v>
      </c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2" hidden="false" customHeight="true" outlineLevel="0" collapsed="false">
      <c r="A23" s="178"/>
      <c r="B23" s="11" t="s">
        <v>27</v>
      </c>
      <c r="C23" s="179"/>
      <c r="D23" s="25" t="n">
        <v>0</v>
      </c>
      <c r="E23" s="26" t="n">
        <v>0</v>
      </c>
      <c r="F23" s="26" t="n">
        <v>0</v>
      </c>
      <c r="G23" s="26" t="n">
        <v>0</v>
      </c>
      <c r="H23" s="147" t="n">
        <v>0</v>
      </c>
      <c r="I23" s="28" t="n">
        <f aca="false">SUM(D23:H23)</f>
        <v>0</v>
      </c>
      <c r="J23" s="29"/>
      <c r="K23" s="25" t="n">
        <v>0</v>
      </c>
      <c r="L23" s="26" t="n">
        <f aca="false">+I23+K23</f>
        <v>0</v>
      </c>
      <c r="M23" s="147" t="n">
        <v>0</v>
      </c>
      <c r="N23" s="27" t="n">
        <f aca="false">L23-M23</f>
        <v>0</v>
      </c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2" hidden="false" customHeight="true" outlineLevel="0" collapsed="false">
      <c r="A24" s="178"/>
      <c r="B24" s="11" t="s">
        <v>26</v>
      </c>
      <c r="C24" s="179"/>
      <c r="D24" s="25" t="n">
        <v>0</v>
      </c>
      <c r="E24" s="26" t="n">
        <v>0</v>
      </c>
      <c r="F24" s="26" t="n">
        <v>0</v>
      </c>
      <c r="G24" s="26" t="n">
        <v>0</v>
      </c>
      <c r="H24" s="147" t="n">
        <v>0</v>
      </c>
      <c r="I24" s="28" t="n">
        <f aca="false">SUM(D24:H24)</f>
        <v>0</v>
      </c>
      <c r="J24" s="29"/>
      <c r="K24" s="25" t="n">
        <v>0</v>
      </c>
      <c r="L24" s="26" t="n">
        <f aca="false">+I24+K24</f>
        <v>0</v>
      </c>
      <c r="M24" s="147" t="n">
        <v>10100</v>
      </c>
      <c r="N24" s="27" t="n">
        <f aca="false">L24-M24</f>
        <v>-10100</v>
      </c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3" hidden="false" customHeight="true" outlineLevel="0" collapsed="false">
      <c r="B25" s="11"/>
      <c r="C25" s="9"/>
      <c r="D25" s="25"/>
      <c r="E25" s="26"/>
      <c r="F25" s="26"/>
      <c r="G25" s="26"/>
      <c r="H25" s="147"/>
      <c r="I25" s="28"/>
      <c r="J25" s="26"/>
      <c r="K25" s="25"/>
      <c r="L25" s="26"/>
      <c r="M25" s="147"/>
      <c r="N25" s="27"/>
    </row>
    <row r="26" customFormat="false" ht="12" hidden="false" customHeight="true" outlineLevel="0" collapsed="false">
      <c r="B26" s="184" t="s">
        <v>52</v>
      </c>
      <c r="C26" s="9"/>
      <c r="D26" s="38" t="n">
        <f aca="false">+D10+D11+D12+D13+D14+D21+D22+D23+D24</f>
        <v>4872.493</v>
      </c>
      <c r="E26" s="39" t="n">
        <f aca="false">+E10+E11+E12+E13+E14+E21+E22+E23+E24</f>
        <v>132.97831</v>
      </c>
      <c r="F26" s="39" t="n">
        <f aca="false">+F10+F11+F12+F13+F14+F21+F22+F23+F24</f>
        <v>79.724</v>
      </c>
      <c r="G26" s="39" t="n">
        <f aca="false">+G10+G11+G12+G13+G14+G21+G22+G23+G24</f>
        <v>-129.617</v>
      </c>
      <c r="H26" s="40" t="n">
        <f aca="false">+H10+H11+H12+H13+H14+H21+H22+H23+H24</f>
        <v>0</v>
      </c>
      <c r="I26" s="41" t="n">
        <f aca="false">+I10+I11+I12+I13+I14+I21+I22+I23+I24</f>
        <v>4955.57831</v>
      </c>
      <c r="J26" s="39" t="n">
        <f aca="false">+J10+J11+J12+J13+J14+J21+J22+J23+J24</f>
        <v>0</v>
      </c>
      <c r="K26" s="39" t="n">
        <f aca="false">+K10+K11+K12+K13+K14+K21+K22+K23+K24</f>
        <v>0</v>
      </c>
      <c r="L26" s="39" t="n">
        <f aca="false">+L10+L11+L12+L13+L14+L21+L22+L23+L24</f>
        <v>4955.57831</v>
      </c>
      <c r="M26" s="40" t="e">
        <f aca="false">+M10+M11+M12+M13+M14+M21+M22+M23+M24</f>
        <v>#NAME?</v>
      </c>
      <c r="N26" s="40" t="e">
        <f aca="false">+N10+N11+N12+N13+N14+N21+N22+N23+N24</f>
        <v>#NAME?</v>
      </c>
    </row>
    <row r="27" customFormat="false" ht="3" hidden="false" customHeight="true" outlineLevel="0" collapsed="false">
      <c r="B27" s="11"/>
      <c r="C27" s="9"/>
      <c r="D27" s="25"/>
      <c r="E27" s="26"/>
      <c r="F27" s="26"/>
      <c r="G27" s="26"/>
      <c r="H27" s="147"/>
      <c r="I27" s="28"/>
      <c r="J27" s="26"/>
      <c r="K27" s="25"/>
      <c r="L27" s="26"/>
      <c r="M27" s="147"/>
      <c r="N27" s="27"/>
    </row>
    <row r="28" customFormat="false" ht="13.5" hidden="false" customHeight="true" outlineLevel="0" collapsed="false">
      <c r="B28" s="11" t="s">
        <v>53</v>
      </c>
      <c r="C28" s="179"/>
      <c r="D28" s="25" t="n">
        <v>0</v>
      </c>
      <c r="E28" s="26" t="n">
        <v>0</v>
      </c>
      <c r="F28" s="26" t="n">
        <f aca="false">674-188-100-300</f>
        <v>86</v>
      </c>
      <c r="G28" s="26" t="n">
        <v>0</v>
      </c>
      <c r="H28" s="147" t="n">
        <v>0</v>
      </c>
      <c r="I28" s="28" t="n">
        <f aca="false">SUM(D28:H28)</f>
        <v>86</v>
      </c>
      <c r="J28" s="29"/>
      <c r="K28" s="26" t="n">
        <v>0</v>
      </c>
      <c r="L28" s="26" t="n">
        <f aca="false">+I28+K28</f>
        <v>86</v>
      </c>
      <c r="M28" s="147" t="n">
        <f aca="false">1159-15</f>
        <v>1144</v>
      </c>
      <c r="N28" s="27" t="n">
        <f aca="false">L28-M28</f>
        <v>-1058</v>
      </c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  <c r="IW28" s="59"/>
    </row>
    <row r="29" customFormat="false" ht="13.5" hidden="false" customHeight="true" outlineLevel="0" collapsed="false">
      <c r="B29" s="11" t="s">
        <v>54</v>
      </c>
      <c r="C29" s="179"/>
      <c r="D29" s="25" t="n">
        <v>0</v>
      </c>
      <c r="E29" s="26" t="n">
        <v>0</v>
      </c>
      <c r="F29" s="26" t="n">
        <v>132</v>
      </c>
      <c r="G29" s="26" t="n">
        <v>0</v>
      </c>
      <c r="H29" s="147" t="n">
        <v>0</v>
      </c>
      <c r="I29" s="28" t="n">
        <f aca="false">SUM(D29:H29)</f>
        <v>132</v>
      </c>
      <c r="J29" s="29"/>
      <c r="K29" s="26" t="n">
        <v>0</v>
      </c>
      <c r="L29" s="26" t="n">
        <f aca="false">+I29+K29</f>
        <v>132</v>
      </c>
      <c r="M29" s="147" t="n">
        <v>4617</v>
      </c>
      <c r="N29" s="27" t="n">
        <f aca="false">L29-M29</f>
        <v>-4485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  <c r="IW29" s="59"/>
    </row>
    <row r="30" customFormat="false" ht="13.5" hidden="false" customHeight="true" outlineLevel="0" collapsed="false">
      <c r="B30" s="11" t="s">
        <v>55</v>
      </c>
      <c r="C30" s="179"/>
      <c r="D30" s="25" t="n">
        <v>0</v>
      </c>
      <c r="E30" s="26" t="n">
        <v>0</v>
      </c>
      <c r="F30" s="26" t="n">
        <v>-3089</v>
      </c>
      <c r="G30" s="26" t="n">
        <v>0</v>
      </c>
      <c r="H30" s="147" t="n">
        <v>0</v>
      </c>
      <c r="I30" s="28" t="n">
        <f aca="false">SUM(D30:H30)</f>
        <v>-3089</v>
      </c>
      <c r="J30" s="29"/>
      <c r="K30" s="26" t="n">
        <v>0</v>
      </c>
      <c r="L30" s="26" t="n">
        <f aca="false">+I30+K30</f>
        <v>-3089</v>
      </c>
      <c r="M30" s="147" t="n">
        <v>530</v>
      </c>
      <c r="N30" s="27" t="n">
        <f aca="false">L30-M30</f>
        <v>-3619</v>
      </c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59"/>
      <c r="FX30" s="59"/>
      <c r="FY30" s="59"/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59"/>
      <c r="GM30" s="59"/>
      <c r="GN30" s="59"/>
      <c r="GO30" s="59"/>
      <c r="GP30" s="59"/>
      <c r="GQ30" s="59"/>
      <c r="GR30" s="59"/>
      <c r="GS30" s="59"/>
      <c r="GT30" s="59"/>
      <c r="GU30" s="59"/>
      <c r="GV30" s="59"/>
      <c r="GW30" s="59"/>
      <c r="GX30" s="59"/>
      <c r="GY30" s="59"/>
      <c r="GZ30" s="59"/>
      <c r="HA30" s="59"/>
      <c r="HB30" s="59"/>
      <c r="HC30" s="59"/>
      <c r="HD30" s="59"/>
      <c r="HE30" s="59"/>
      <c r="HF30" s="59"/>
      <c r="HG30" s="59"/>
      <c r="HH30" s="59"/>
      <c r="HI30" s="59"/>
      <c r="HJ30" s="59"/>
      <c r="HK30" s="59"/>
      <c r="HL30" s="59"/>
      <c r="HM30" s="59"/>
      <c r="HN30" s="59"/>
      <c r="HO30" s="59"/>
      <c r="HP30" s="59"/>
      <c r="HQ30" s="59"/>
      <c r="HR30" s="59"/>
      <c r="HS30" s="59"/>
      <c r="HT30" s="59"/>
      <c r="HU30" s="59"/>
      <c r="HV30" s="59"/>
      <c r="HW30" s="59"/>
      <c r="HX30" s="59"/>
      <c r="HY30" s="59"/>
      <c r="HZ30" s="59"/>
      <c r="IA30" s="59"/>
      <c r="IB30" s="59"/>
      <c r="IC30" s="59"/>
      <c r="ID30" s="59"/>
      <c r="IE30" s="59"/>
      <c r="IF30" s="59"/>
      <c r="IG30" s="59"/>
      <c r="IH30" s="59"/>
      <c r="II30" s="59"/>
      <c r="IJ30" s="59"/>
      <c r="IK30" s="59"/>
      <c r="IL30" s="59"/>
      <c r="IM30" s="59"/>
      <c r="IN30" s="59"/>
      <c r="IO30" s="59"/>
      <c r="IP30" s="59"/>
      <c r="IQ30" s="59"/>
      <c r="IR30" s="59"/>
      <c r="IS30" s="59"/>
      <c r="IT30" s="59"/>
      <c r="IU30" s="59"/>
      <c r="IV30" s="59"/>
      <c r="IW30" s="59"/>
    </row>
    <row r="31" customFormat="false" ht="3" hidden="false" customHeight="true" outlineLevel="0" collapsed="false">
      <c r="B31" s="11"/>
      <c r="C31" s="9"/>
      <c r="D31" s="25"/>
      <c r="E31" s="26"/>
      <c r="F31" s="26"/>
      <c r="G31" s="26"/>
      <c r="H31" s="147"/>
      <c r="I31" s="28"/>
      <c r="J31" s="26"/>
      <c r="K31" s="25"/>
      <c r="L31" s="26"/>
      <c r="M31" s="147"/>
      <c r="N31" s="27"/>
    </row>
    <row r="32" customFormat="false" ht="12" hidden="false" customHeight="true" outlineLevel="0" collapsed="false">
      <c r="B32" s="184" t="s">
        <v>56</v>
      </c>
      <c r="C32" s="9"/>
      <c r="D32" s="38" t="n">
        <f aca="false">SUM(D28:D31)</f>
        <v>0</v>
      </c>
      <c r="E32" s="39" t="n">
        <f aca="false">SUM(E28:E31)</f>
        <v>0</v>
      </c>
      <c r="F32" s="39" t="n">
        <f aca="false">SUM(F28:F31)</f>
        <v>-2871</v>
      </c>
      <c r="G32" s="39" t="n">
        <f aca="false">SUM(G28:G31)</f>
        <v>0</v>
      </c>
      <c r="H32" s="40" t="n">
        <f aca="false">SUM(H28:H31)</f>
        <v>0</v>
      </c>
      <c r="I32" s="41" t="n">
        <f aca="false">SUM(I28:I31)</f>
        <v>-2871</v>
      </c>
      <c r="J32" s="39" t="n">
        <f aca="false">SUM(J28:J31)</f>
        <v>0</v>
      </c>
      <c r="K32" s="39" t="n">
        <f aca="false">SUM(K28:K31)</f>
        <v>0</v>
      </c>
      <c r="L32" s="39" t="n">
        <f aca="false">SUM(L28:L31)</f>
        <v>-2871</v>
      </c>
      <c r="M32" s="40" t="n">
        <f aca="false">SUM(M28:M31)</f>
        <v>6291</v>
      </c>
      <c r="N32" s="40" t="n">
        <f aca="false">SUM(N28:N31)</f>
        <v>-9162</v>
      </c>
    </row>
    <row r="33" customFormat="false" ht="3" hidden="false" customHeight="true" outlineLevel="0" collapsed="false">
      <c r="B33" s="11"/>
      <c r="C33" s="9"/>
      <c r="D33" s="25"/>
      <c r="E33" s="26"/>
      <c r="F33" s="26"/>
      <c r="G33" s="26"/>
      <c r="H33" s="147"/>
      <c r="I33" s="28"/>
      <c r="J33" s="26"/>
      <c r="K33" s="25"/>
      <c r="L33" s="26"/>
      <c r="M33" s="147"/>
      <c r="N33" s="27"/>
    </row>
    <row r="34" customFormat="false" ht="3" hidden="false" customHeight="true" outlineLevel="0" collapsed="false">
      <c r="B34" s="11"/>
      <c r="C34" s="9"/>
      <c r="D34" s="25"/>
      <c r="E34" s="26"/>
      <c r="F34" s="26"/>
      <c r="G34" s="26"/>
      <c r="H34" s="147"/>
      <c r="I34" s="28"/>
      <c r="J34" s="26"/>
      <c r="K34" s="25"/>
      <c r="L34" s="26"/>
      <c r="M34" s="147"/>
      <c r="N34" s="27"/>
    </row>
    <row r="35" customFormat="false" ht="12" hidden="false" customHeight="true" outlineLevel="0" collapsed="false">
      <c r="B35" s="184" t="s">
        <v>100</v>
      </c>
      <c r="C35" s="9"/>
      <c r="D35" s="38" t="n">
        <f aca="false">+D26+D32</f>
        <v>4872.493</v>
      </c>
      <c r="E35" s="39" t="n">
        <f aca="false">+E26+E32</f>
        <v>132.97831</v>
      </c>
      <c r="F35" s="39" t="n">
        <f aca="false">+F26+F32</f>
        <v>-2791.276</v>
      </c>
      <c r="G35" s="39" t="n">
        <f aca="false">+G26+G32</f>
        <v>-129.617</v>
      </c>
      <c r="H35" s="40" t="n">
        <f aca="false">+H26+H32</f>
        <v>0</v>
      </c>
      <c r="I35" s="41" t="n">
        <f aca="false">+I26+I32</f>
        <v>2084.57831</v>
      </c>
      <c r="J35" s="39" t="n">
        <f aca="false">+J26+J32</f>
        <v>0</v>
      </c>
      <c r="K35" s="39" t="n">
        <f aca="false">+K26+K32</f>
        <v>0</v>
      </c>
      <c r="L35" s="39" t="n">
        <f aca="false">+L26+L32</f>
        <v>2084.57831</v>
      </c>
      <c r="M35" s="40" t="e">
        <f aca="false">+M26+M32</f>
        <v>#NAME?</v>
      </c>
      <c r="N35" s="40" t="e">
        <f aca="false">+N26+N32</f>
        <v>#NAME?</v>
      </c>
    </row>
    <row r="36" customFormat="false" ht="3" hidden="false" customHeight="true" outlineLevel="0" collapsed="false">
      <c r="B36" s="11"/>
      <c r="C36" s="9"/>
      <c r="D36" s="25"/>
      <c r="E36" s="26"/>
      <c r="F36" s="26"/>
      <c r="G36" s="26"/>
      <c r="H36" s="147"/>
      <c r="I36" s="28"/>
      <c r="J36" s="26"/>
      <c r="K36" s="25"/>
      <c r="L36" s="26"/>
      <c r="M36" s="147"/>
      <c r="N36" s="27"/>
    </row>
    <row r="37" customFormat="false" ht="13.5" hidden="false" customHeight="true" outlineLevel="0" collapsed="false">
      <c r="B37" s="11" t="s">
        <v>30</v>
      </c>
      <c r="C37" s="9"/>
      <c r="D37" s="25" t="n">
        <v>0</v>
      </c>
      <c r="E37" s="26" t="n">
        <v>0</v>
      </c>
      <c r="F37" s="26" t="n">
        <v>0</v>
      </c>
      <c r="G37" s="26" t="n">
        <v>-520</v>
      </c>
      <c r="H37" s="147" t="n">
        <v>0</v>
      </c>
      <c r="I37" s="28" t="n">
        <f aca="false">SUM(D37:H37)</f>
        <v>-520</v>
      </c>
      <c r="J37" s="26"/>
      <c r="K37" s="25" t="n">
        <v>0</v>
      </c>
      <c r="L37" s="26" t="n">
        <f aca="false">SUM(I37:K37)</f>
        <v>-520</v>
      </c>
      <c r="M37" s="147" t="n">
        <f aca="false">+G37</f>
        <v>-520</v>
      </c>
      <c r="N37" s="27" t="n">
        <f aca="false">L37-M37</f>
        <v>0</v>
      </c>
    </row>
    <row r="38" customFormat="false" ht="3" hidden="false" customHeight="true" outlineLevel="0" collapsed="false">
      <c r="B38" s="11"/>
      <c r="C38" s="9"/>
      <c r="D38" s="25"/>
      <c r="E38" s="26"/>
      <c r="F38" s="26"/>
      <c r="G38" s="26"/>
      <c r="H38" s="147"/>
      <c r="I38" s="28"/>
      <c r="J38" s="26"/>
      <c r="K38" s="25"/>
      <c r="L38" s="26"/>
      <c r="M38" s="147"/>
      <c r="N38" s="27"/>
    </row>
    <row r="39" customFormat="false" ht="12" hidden="false" customHeight="true" outlineLevel="0" collapsed="false">
      <c r="B39" s="37" t="s">
        <v>101</v>
      </c>
      <c r="C39" s="9"/>
      <c r="D39" s="42" t="n">
        <f aca="false">+D35+D37</f>
        <v>4872.493</v>
      </c>
      <c r="E39" s="43" t="n">
        <f aca="false">+E35+E37</f>
        <v>132.97831</v>
      </c>
      <c r="F39" s="43" t="n">
        <f aca="false">+F35+F37</f>
        <v>-2791.276</v>
      </c>
      <c r="G39" s="43" t="n">
        <f aca="false">+G35+G37</f>
        <v>-649.617</v>
      </c>
      <c r="H39" s="44" t="n">
        <f aca="false">+H35+H37</f>
        <v>0</v>
      </c>
      <c r="I39" s="45" t="n">
        <f aca="false">SUM(I35:I37)</f>
        <v>1564.57831</v>
      </c>
      <c r="J39" s="43" t="n">
        <f aca="false">SUM(J35:J37)</f>
        <v>0</v>
      </c>
      <c r="K39" s="42" t="n">
        <f aca="false">+K35+K37</f>
        <v>0</v>
      </c>
      <c r="L39" s="43" t="n">
        <f aca="false">+L35+L37</f>
        <v>1564.57831</v>
      </c>
      <c r="M39" s="44" t="e">
        <f aca="false">+M35+M37</f>
        <v>#NAME?</v>
      </c>
      <c r="N39" s="44" t="e">
        <f aca="false">SUM(N35:N37)</f>
        <v>#NAME?</v>
      </c>
    </row>
    <row r="40" customFormat="false" ht="3" hidden="false" customHeight="true" outlineLevel="0" collapsed="false">
      <c r="B40" s="46"/>
      <c r="D40" s="48"/>
      <c r="E40" s="49"/>
      <c r="F40" s="49"/>
      <c r="G40" s="49"/>
      <c r="H40" s="50"/>
      <c r="I40" s="185"/>
      <c r="J40" s="49"/>
      <c r="K40" s="48"/>
      <c r="L40" s="49"/>
      <c r="M40" s="50"/>
      <c r="N40" s="50"/>
    </row>
    <row r="41" customFormat="false" ht="12.75" hidden="false" customHeight="false" outlineLevel="0" collapsed="false">
      <c r="B41" s="166" t="s">
        <v>89</v>
      </c>
      <c r="C41" s="186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</row>
    <row r="42" customFormat="false" ht="12.75" hidden="false" customHeight="false" outlineLevel="0" collapsed="false">
      <c r="B42" s="187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</row>
    <row r="43" customFormat="false" ht="12.75" hidden="false" customHeight="false" outlineLevel="0" collapsed="false">
      <c r="B43" s="187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</row>
    <row r="44" customFormat="false" ht="12.75" hidden="false" customHeight="false" outlineLevel="0" collapsed="false"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</row>
    <row r="45" customFormat="false" ht="12.75" hidden="false" customHeight="false" outlineLevel="0" collapsed="false"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</row>
    <row r="46" customFormat="false" ht="12.75" hidden="false" customHeight="false" outlineLevel="0" collapsed="false">
      <c r="D46" s="51"/>
      <c r="E46" s="51"/>
      <c r="F46" s="51"/>
      <c r="G46" s="51"/>
      <c r="H46" s="51"/>
      <c r="I46" s="51"/>
      <c r="J46" s="51"/>
      <c r="K46" s="51"/>
      <c r="L46" s="51" t="s">
        <v>34</v>
      </c>
      <c r="M46" s="51"/>
      <c r="N46" s="51"/>
    </row>
    <row r="47" customFormat="false" ht="12.75" hidden="false" customHeight="false" outlineLevel="0" collapsed="false">
      <c r="D47" s="51"/>
    </row>
    <row r="48" customFormat="false" ht="12.75" hidden="false" customHeight="false" outlineLevel="0" collapsed="false">
      <c r="D48" s="51"/>
    </row>
    <row r="61" customFormat="false" ht="12.75" hidden="false" customHeight="false" outlineLevel="0" collapsed="false">
      <c r="A61" s="1"/>
    </row>
    <row r="62" customFormat="false" ht="12.75" hidden="false" customHeight="false" outlineLevel="0" collapsed="false">
      <c r="A62" s="1"/>
    </row>
    <row r="63" customFormat="false" ht="12.75" hidden="false" customHeight="false" outlineLevel="0" collapsed="false">
      <c r="A63" s="1"/>
    </row>
    <row r="64" customFormat="false" ht="12.75" hidden="false" customHeight="false" outlineLevel="0" collapsed="false">
      <c r="A64" s="1"/>
    </row>
    <row r="65" customFormat="false" ht="12.75" hidden="false" customHeight="false" outlineLevel="0" collapsed="false">
      <c r="A65" s="1"/>
    </row>
    <row r="66" customFormat="false" ht="12.75" hidden="false" customHeight="false" outlineLevel="0" collapsed="false">
      <c r="A66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5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H13" activeCellId="0" sqref="H13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8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88" t="s">
        <v>90</v>
      </c>
    </row>
    <row r="2" customFormat="false" ht="15.75" hidden="false" customHeight="false" outlineLevel="0" collapsed="false">
      <c r="A2" s="188" t="s">
        <v>102</v>
      </c>
      <c r="B2" s="189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Q2" s="0" t="s">
        <v>103</v>
      </c>
    </row>
    <row r="3" customFormat="false" ht="15" hidden="false" customHeight="false" outlineLevel="0" collapsed="false">
      <c r="A3" s="190" t="n">
        <v>36861</v>
      </c>
      <c r="B3" s="191" t="s">
        <v>104</v>
      </c>
      <c r="C3" s="191"/>
      <c r="D3" s="191"/>
      <c r="E3" s="191"/>
      <c r="F3" s="191"/>
      <c r="G3" s="191"/>
      <c r="H3" s="191"/>
      <c r="I3" s="191"/>
      <c r="J3" s="191"/>
      <c r="K3" s="191"/>
    </row>
    <row r="4" customFormat="false" ht="12.75" hidden="false" customHeight="false" outlineLevel="0" collapsed="false">
      <c r="A4" s="188" t="s">
        <v>93</v>
      </c>
      <c r="B4" s="192" t="str">
        <f aca="false">+GrossMargin!B4</f>
        <v>Results based on activity through December 7, 2000</v>
      </c>
      <c r="C4" s="192"/>
      <c r="D4" s="192"/>
      <c r="E4" s="192"/>
      <c r="F4" s="192"/>
      <c r="G4" s="192"/>
      <c r="H4" s="192"/>
      <c r="I4" s="192"/>
      <c r="J4" s="192"/>
      <c r="K4" s="192"/>
    </row>
    <row r="5" customFormat="false" ht="3" hidden="false" customHeight="true" outlineLevel="0" collapsed="false"/>
    <row r="6" customFormat="false" ht="12" hidden="false" customHeight="false" outlineLevel="0" collapsed="false">
      <c r="A6" s="188" t="s">
        <v>94</v>
      </c>
      <c r="B6" s="193"/>
      <c r="C6" s="194"/>
      <c r="D6" s="195" t="s">
        <v>105</v>
      </c>
      <c r="E6" s="195"/>
      <c r="F6" s="195"/>
      <c r="G6" s="194"/>
      <c r="H6" s="196"/>
      <c r="I6" s="197"/>
      <c r="J6" s="197"/>
      <c r="K6" s="198"/>
    </row>
    <row r="7" customFormat="false" ht="12" hidden="false" customHeight="false" outlineLevel="0" collapsed="false">
      <c r="A7" s="194"/>
      <c r="B7" s="199" t="s">
        <v>13</v>
      </c>
      <c r="C7" s="194"/>
      <c r="D7" s="200" t="s">
        <v>7</v>
      </c>
      <c r="E7" s="201" t="s">
        <v>2</v>
      </c>
      <c r="F7" s="202" t="s">
        <v>44</v>
      </c>
      <c r="G7" s="194"/>
      <c r="H7" s="203" t="s">
        <v>106</v>
      </c>
      <c r="I7" s="203"/>
      <c r="J7" s="203"/>
      <c r="K7" s="203"/>
    </row>
    <row r="8" customFormat="false" ht="3" hidden="false" customHeight="true" outlineLevel="0" collapsed="false">
      <c r="B8" s="204"/>
      <c r="D8" s="205"/>
      <c r="E8" s="206"/>
      <c r="F8" s="207"/>
      <c r="G8" s="208"/>
      <c r="H8" s="205"/>
      <c r="I8" s="206"/>
      <c r="J8" s="206"/>
      <c r="K8" s="207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</row>
    <row r="9" customFormat="false" ht="13.5" hidden="false" customHeight="true" outlineLevel="0" collapsed="false">
      <c r="B9" s="209" t="s">
        <v>20</v>
      </c>
      <c r="C9" s="210"/>
      <c r="D9" s="211" t="n">
        <f aca="false">+E9</f>
        <v>6246</v>
      </c>
      <c r="E9" s="212" t="n">
        <v>6246</v>
      </c>
      <c r="F9" s="213" t="n">
        <f aca="false">E9-D9</f>
        <v>0</v>
      </c>
      <c r="G9" s="212"/>
      <c r="H9" s="214"/>
      <c r="I9" s="215"/>
      <c r="J9" s="215"/>
      <c r="K9" s="216"/>
      <c r="L9" s="217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</row>
    <row r="10" customFormat="false" ht="13.5" hidden="false" customHeight="true" outlineLevel="0" collapsed="false">
      <c r="A10" s="188" t="s">
        <v>95</v>
      </c>
      <c r="B10" s="218" t="s">
        <v>21</v>
      </c>
      <c r="C10" s="194"/>
      <c r="D10" s="211" t="n">
        <f aca="false">2439.7-380</f>
        <v>2059.7</v>
      </c>
      <c r="E10" s="212" t="e">
        <f aca="false">ROUND(HPVAL($A10,$A$1,$A$2,$A$3,$A$4,$A$6)/1000,1)</f>
        <v>#NAME?</v>
      </c>
      <c r="F10" s="213" t="e">
        <f aca="false">E10-D10</f>
        <v>#NAME?</v>
      </c>
      <c r="G10" s="212"/>
      <c r="H10" s="214" t="s">
        <v>107</v>
      </c>
      <c r="I10" s="215"/>
      <c r="J10" s="215"/>
      <c r="K10" s="216"/>
      <c r="L10" s="217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</row>
    <row r="11" customFormat="false" ht="13.5" hidden="false" customHeight="true" outlineLevel="0" collapsed="false">
      <c r="A11" s="188" t="s">
        <v>96</v>
      </c>
      <c r="B11" s="218" t="s">
        <v>22</v>
      </c>
      <c r="C11" s="194"/>
      <c r="D11" s="211" t="e">
        <f aca="false">+E11+1000+120+200</f>
        <v>#NAME?</v>
      </c>
      <c r="E11" s="212" t="e">
        <f aca="false">ROUND(HPVAL($A11,$A$1,$A$2,$A$3,$A$4,$A$6)/1000,1)</f>
        <v>#NAME?</v>
      </c>
      <c r="F11" s="213" t="e">
        <f aca="false">E11-D11</f>
        <v>#NAME?</v>
      </c>
      <c r="G11" s="212"/>
      <c r="H11" s="214" t="s">
        <v>108</v>
      </c>
      <c r="I11" s="215"/>
      <c r="J11" s="215"/>
      <c r="K11" s="216"/>
      <c r="L11" s="217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</row>
    <row r="12" customFormat="false" ht="13.5" hidden="false" customHeight="true" outlineLevel="0" collapsed="false">
      <c r="A12" s="188" t="s">
        <v>97</v>
      </c>
      <c r="B12" s="218" t="s">
        <v>23</v>
      </c>
      <c r="C12" s="194"/>
      <c r="D12" s="211" t="e">
        <f aca="false">+E12</f>
        <v>#NAME?</v>
      </c>
      <c r="E12" s="212" t="e">
        <f aca="false">ROUND(HPVAL($A12,$A$1,$A$2,$A$3,$A$4,$A$6)/1000,1)</f>
        <v>#NAME?</v>
      </c>
      <c r="F12" s="213" t="e">
        <f aca="false">E12-D12</f>
        <v>#NAME?</v>
      </c>
      <c r="G12" s="212"/>
      <c r="H12" s="214"/>
      <c r="I12" s="215"/>
      <c r="J12" s="215"/>
      <c r="K12" s="216"/>
      <c r="L12" s="217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</row>
    <row r="13" customFormat="false" ht="13.5" hidden="false" customHeight="true" outlineLevel="0" collapsed="false">
      <c r="A13" s="188" t="s">
        <v>98</v>
      </c>
      <c r="B13" s="218" t="s">
        <v>24</v>
      </c>
      <c r="C13" s="194"/>
      <c r="D13" s="211" t="e">
        <f aca="false">+E13+250</f>
        <v>#NAME?</v>
      </c>
      <c r="E13" s="212" t="e">
        <f aca="false">ROUND(HPVAL($A13,$A$1,$A$2,$A$3,$A$4,$A$6)/1000,1)</f>
        <v>#NAME?</v>
      </c>
      <c r="F13" s="213" t="e">
        <f aca="false">E13-D13</f>
        <v>#NAME?</v>
      </c>
      <c r="G13" s="212"/>
      <c r="H13" s="214" t="s">
        <v>109</v>
      </c>
      <c r="I13" s="215"/>
      <c r="J13" s="215"/>
      <c r="K13" s="216"/>
      <c r="L13" s="217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</row>
    <row r="14" customFormat="false" ht="13.5" hidden="false" customHeight="true" outlineLevel="0" collapsed="false">
      <c r="A14" s="188" t="s">
        <v>99</v>
      </c>
      <c r="B14" s="209" t="s">
        <v>25</v>
      </c>
      <c r="C14" s="210"/>
      <c r="D14" s="211" t="n">
        <f aca="false">+E14</f>
        <v>896.126</v>
      </c>
      <c r="E14" s="212" t="n">
        <f aca="false">2000.4-487.223-649.533+32.482</f>
        <v>896.126</v>
      </c>
      <c r="F14" s="213" t="n">
        <f aca="false">E14-D14</f>
        <v>0</v>
      </c>
      <c r="G14" s="212"/>
      <c r="H14" s="214"/>
      <c r="I14" s="215"/>
      <c r="J14" s="215"/>
      <c r="K14" s="216"/>
      <c r="L14" s="217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customFormat="false" ht="13.5" hidden="false" customHeight="true" outlineLevel="0" collapsed="false">
      <c r="B15" s="209" t="s">
        <v>51</v>
      </c>
      <c r="C15" s="210"/>
      <c r="D15" s="211" t="n">
        <v>1525</v>
      </c>
      <c r="E15" s="212" t="n">
        <v>0</v>
      </c>
      <c r="F15" s="213" t="n">
        <f aca="false">E15-D15</f>
        <v>-1525</v>
      </c>
      <c r="G15" s="212"/>
      <c r="H15" s="214" t="s">
        <v>110</v>
      </c>
      <c r="I15" s="215"/>
      <c r="J15" s="215"/>
      <c r="K15" s="216"/>
      <c r="L15" s="217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customFormat="false" ht="13.5" hidden="false" customHeight="true" outlineLevel="0" collapsed="false">
      <c r="B16" s="218" t="s">
        <v>27</v>
      </c>
      <c r="C16" s="194"/>
      <c r="D16" s="211" t="n">
        <v>750</v>
      </c>
      <c r="E16" s="212" t="n">
        <v>0</v>
      </c>
      <c r="F16" s="213" t="n">
        <f aca="false">E16-D16</f>
        <v>-750</v>
      </c>
      <c r="G16" s="212"/>
      <c r="H16" s="214"/>
      <c r="I16" s="215"/>
      <c r="J16" s="215"/>
      <c r="K16" s="216"/>
      <c r="L16" s="217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</row>
    <row r="17" customFormat="false" ht="3" hidden="false" customHeight="true" outlineLevel="0" collapsed="false">
      <c r="B17" s="218"/>
      <c r="C17" s="194"/>
      <c r="D17" s="211"/>
      <c r="E17" s="212"/>
      <c r="F17" s="213"/>
      <c r="G17" s="212"/>
      <c r="H17" s="219"/>
      <c r="I17" s="215"/>
      <c r="J17" s="215"/>
      <c r="K17" s="216"/>
      <c r="L17" s="217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</row>
    <row r="18" customFormat="false" ht="11.25" hidden="false" customHeight="true" outlineLevel="0" collapsed="false">
      <c r="B18" s="220" t="s">
        <v>111</v>
      </c>
      <c r="C18" s="194"/>
      <c r="D18" s="221" t="e">
        <f aca="false">SUM(D9:D17)</f>
        <v>#NAME?</v>
      </c>
      <c r="E18" s="222" t="e">
        <f aca="false">SUM(E9:E17)</f>
        <v>#NAME?</v>
      </c>
      <c r="F18" s="223" t="e">
        <f aca="false">SUM(F9:F17)</f>
        <v>#NAME?</v>
      </c>
      <c r="G18" s="212"/>
      <c r="H18" s="224"/>
      <c r="I18" s="225"/>
      <c r="J18" s="225"/>
      <c r="K18" s="226"/>
      <c r="L18" s="217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</row>
    <row r="19" customFormat="false" ht="3" hidden="false" customHeight="true" outlineLevel="0" collapsed="false">
      <c r="B19" s="218"/>
      <c r="C19" s="194"/>
      <c r="D19" s="211"/>
      <c r="E19" s="212"/>
      <c r="F19" s="213"/>
      <c r="G19" s="212"/>
      <c r="H19" s="219"/>
      <c r="I19" s="215"/>
      <c r="J19" s="215"/>
      <c r="K19" s="216"/>
      <c r="L19" s="217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</row>
    <row r="20" customFormat="false" ht="13.5" hidden="false" customHeight="true" outlineLevel="0" collapsed="false">
      <c r="B20" s="209" t="s">
        <v>53</v>
      </c>
      <c r="C20" s="210"/>
      <c r="D20" s="211" t="n">
        <f aca="false">2873</f>
        <v>2873</v>
      </c>
      <c r="E20" s="212" t="n">
        <v>1385</v>
      </c>
      <c r="F20" s="213" t="n">
        <f aca="false">E20-D20</f>
        <v>-1488</v>
      </c>
      <c r="G20" s="212"/>
      <c r="H20" s="214" t="s">
        <v>112</v>
      </c>
      <c r="I20" s="215"/>
      <c r="J20" s="215"/>
      <c r="K20" s="216"/>
      <c r="L20" s="217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</row>
    <row r="21" customFormat="false" ht="13.5" hidden="false" customHeight="true" outlineLevel="0" collapsed="false">
      <c r="B21" s="209" t="s">
        <v>54</v>
      </c>
      <c r="C21" s="210"/>
      <c r="D21" s="211" t="n">
        <f aca="false">2044+525</f>
        <v>2569</v>
      </c>
      <c r="E21" s="212" t="n">
        <v>1536</v>
      </c>
      <c r="F21" s="213" t="n">
        <f aca="false">E21-D21</f>
        <v>-1033</v>
      </c>
      <c r="G21" s="212"/>
      <c r="H21" s="214" t="s">
        <v>113</v>
      </c>
      <c r="I21" s="215"/>
      <c r="J21" s="215"/>
      <c r="K21" s="216"/>
      <c r="L21" s="217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</row>
    <row r="22" customFormat="false" ht="13.5" hidden="false" customHeight="true" outlineLevel="0" collapsed="false">
      <c r="B22" s="209" t="s">
        <v>55</v>
      </c>
      <c r="C22" s="210"/>
      <c r="D22" s="211" t="n">
        <v>1056</v>
      </c>
      <c r="E22" s="212" t="n">
        <f aca="false">1601</f>
        <v>1601</v>
      </c>
      <c r="F22" s="213" t="n">
        <f aca="false">E22-D22</f>
        <v>545</v>
      </c>
      <c r="G22" s="212"/>
      <c r="H22" s="214" t="s">
        <v>114</v>
      </c>
      <c r="I22" s="215"/>
      <c r="J22" s="215"/>
      <c r="K22" s="216"/>
      <c r="L22" s="217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</row>
    <row r="23" customFormat="false" ht="3" hidden="false" customHeight="true" outlineLevel="0" collapsed="false">
      <c r="B23" s="218"/>
      <c r="C23" s="194"/>
      <c r="D23" s="211"/>
      <c r="E23" s="212"/>
      <c r="F23" s="213"/>
      <c r="G23" s="212"/>
      <c r="H23" s="219"/>
      <c r="I23" s="215"/>
      <c r="J23" s="215"/>
      <c r="K23" s="216"/>
      <c r="L23" s="217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</row>
    <row r="24" customFormat="false" ht="11.25" hidden="false" customHeight="true" outlineLevel="0" collapsed="false">
      <c r="B24" s="220" t="s">
        <v>52</v>
      </c>
      <c r="C24" s="194"/>
      <c r="D24" s="221" t="n">
        <f aca="false">SUM(D20:D23)</f>
        <v>6498</v>
      </c>
      <c r="E24" s="222" t="n">
        <f aca="false">SUM(E20:E23)</f>
        <v>4522</v>
      </c>
      <c r="F24" s="223" t="n">
        <f aca="false">SUM(F20:F23)</f>
        <v>-1976</v>
      </c>
      <c r="G24" s="212"/>
      <c r="H24" s="224"/>
      <c r="I24" s="225"/>
      <c r="J24" s="225"/>
      <c r="K24" s="226"/>
      <c r="L24" s="217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</row>
    <row r="25" customFormat="false" ht="3" hidden="false" customHeight="true" outlineLevel="0" collapsed="false">
      <c r="B25" s="218"/>
      <c r="C25" s="194"/>
      <c r="D25" s="211"/>
      <c r="E25" s="212"/>
      <c r="F25" s="213"/>
      <c r="G25" s="212"/>
      <c r="H25" s="219"/>
      <c r="I25" s="215"/>
      <c r="J25" s="215"/>
      <c r="K25" s="216"/>
      <c r="L25" s="217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</row>
    <row r="26" customFormat="false" ht="3" hidden="false" customHeight="true" outlineLevel="0" collapsed="false">
      <c r="B26" s="218"/>
      <c r="C26" s="194"/>
      <c r="D26" s="211"/>
      <c r="E26" s="212"/>
      <c r="F26" s="213"/>
      <c r="G26" s="212"/>
      <c r="H26" s="219"/>
      <c r="I26" s="215"/>
      <c r="J26" s="215"/>
      <c r="K26" s="216"/>
      <c r="L26" s="217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</row>
    <row r="27" customFormat="false" ht="11.25" hidden="false" customHeight="true" outlineLevel="0" collapsed="false">
      <c r="B27" s="220" t="s">
        <v>8</v>
      </c>
      <c r="C27" s="194"/>
      <c r="D27" s="221" t="e">
        <f aca="false">+D18+D24</f>
        <v>#NAME?</v>
      </c>
      <c r="E27" s="222" t="e">
        <f aca="false">+E18+E24</f>
        <v>#NAME?</v>
      </c>
      <c r="F27" s="223" t="e">
        <f aca="false">+F18+F24</f>
        <v>#NAME?</v>
      </c>
      <c r="G27" s="212"/>
      <c r="H27" s="224"/>
      <c r="I27" s="225"/>
      <c r="J27" s="225"/>
      <c r="K27" s="226"/>
      <c r="L27" s="217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</row>
    <row r="28" customFormat="false" ht="3" hidden="false" customHeight="true" outlineLevel="0" collapsed="false">
      <c r="B28" s="218"/>
      <c r="C28" s="194"/>
      <c r="D28" s="211"/>
      <c r="E28" s="212"/>
      <c r="F28" s="213"/>
      <c r="G28" s="212"/>
      <c r="H28" s="219"/>
      <c r="I28" s="215"/>
      <c r="J28" s="215"/>
      <c r="K28" s="216"/>
      <c r="L28" s="217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</row>
    <row r="29" customFormat="false" ht="13.5" hidden="false" customHeight="true" outlineLevel="0" collapsed="false">
      <c r="B29" s="218" t="s">
        <v>29</v>
      </c>
      <c r="C29" s="194"/>
      <c r="D29" s="211" t="e">
        <f aca="false">26030+'CapChrg-AllocExp'!M29+1188-998.93+12.872+4103</f>
        <v>#NAME?</v>
      </c>
      <c r="E29" s="212" t="n">
        <f aca="false">26030+1188-998.93+12.872+4103</f>
        <v>30334.942</v>
      </c>
      <c r="F29" s="213" t="e">
        <f aca="false">E29-D29</f>
        <v>#NAME?</v>
      </c>
      <c r="G29" s="212"/>
      <c r="H29" s="214" t="s">
        <v>115</v>
      </c>
      <c r="I29" s="215"/>
      <c r="J29" s="215"/>
      <c r="K29" s="216"/>
      <c r="L29" s="217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</row>
    <row r="30" customFormat="false" ht="13.5" hidden="false" customHeight="true" outlineLevel="0" collapsed="false">
      <c r="B30" s="218" t="s">
        <v>30</v>
      </c>
      <c r="C30" s="194"/>
      <c r="D30" s="211" t="n">
        <v>0</v>
      </c>
      <c r="E30" s="212" t="n">
        <v>0</v>
      </c>
      <c r="F30" s="213" t="n">
        <f aca="false">E30-D30</f>
        <v>0</v>
      </c>
      <c r="G30" s="212"/>
      <c r="H30" s="219"/>
      <c r="I30" s="215"/>
      <c r="J30" s="215"/>
      <c r="K30" s="216"/>
      <c r="L30" s="217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</row>
    <row r="31" customFormat="false" ht="3" hidden="false" customHeight="true" outlineLevel="0" collapsed="false">
      <c r="B31" s="218"/>
      <c r="C31" s="194"/>
      <c r="D31" s="211"/>
      <c r="E31" s="212"/>
      <c r="F31" s="213"/>
      <c r="G31" s="212"/>
      <c r="H31" s="219"/>
      <c r="I31" s="215"/>
      <c r="J31" s="215"/>
      <c r="K31" s="216"/>
      <c r="L31" s="217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</row>
    <row r="32" customFormat="false" ht="13.5" hidden="false" customHeight="true" outlineLevel="0" collapsed="false">
      <c r="A32" s="194"/>
      <c r="B32" s="220" t="s">
        <v>8</v>
      </c>
      <c r="C32" s="194"/>
      <c r="D32" s="227" t="e">
        <f aca="false">SUM(D27:D30)</f>
        <v>#NAME?</v>
      </c>
      <c r="E32" s="228" t="e">
        <f aca="false">SUM(E27:E30)</f>
        <v>#NAME?</v>
      </c>
      <c r="F32" s="229" t="e">
        <f aca="false">SUM(F27:F30)</f>
        <v>#NAME?</v>
      </c>
      <c r="G32" s="212"/>
      <c r="H32" s="224"/>
      <c r="I32" s="225"/>
      <c r="J32" s="225"/>
      <c r="K32" s="226"/>
      <c r="L32" s="217"/>
    </row>
    <row r="33" customFormat="false" ht="3" hidden="false" customHeight="true" outlineLevel="0" collapsed="false">
      <c r="B33" s="230"/>
      <c r="C33" s="194"/>
      <c r="D33" s="231"/>
      <c r="E33" s="232"/>
      <c r="F33" s="233"/>
      <c r="G33" s="194"/>
      <c r="H33" s="231"/>
      <c r="I33" s="232"/>
      <c r="J33" s="232"/>
      <c r="K33" s="233"/>
      <c r="L33" s="217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</row>
    <row r="34" customFormat="false" ht="3" hidden="false" customHeight="true" outlineLevel="0" collapsed="false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6"/>
    </row>
    <row r="35" customFormat="false" ht="12.75" hidden="true" customHeight="false" outlineLevel="0" collapsed="false">
      <c r="B35" s="237"/>
      <c r="C35" s="217"/>
      <c r="D35" s="238" t="s">
        <v>116</v>
      </c>
      <c r="E35" s="238"/>
      <c r="F35" s="238"/>
      <c r="G35" s="217"/>
      <c r="H35" s="239"/>
      <c r="I35" s="240"/>
      <c r="J35" s="240"/>
      <c r="K35" s="241"/>
      <c r="L35" s="217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</row>
    <row r="36" customFormat="false" ht="12.75" hidden="true" customHeight="false" outlineLevel="0" collapsed="false">
      <c r="B36" s="242" t="s">
        <v>13</v>
      </c>
      <c r="C36" s="217"/>
      <c r="D36" s="243" t="s">
        <v>7</v>
      </c>
      <c r="E36" s="244" t="s">
        <v>2</v>
      </c>
      <c r="F36" s="245" t="s">
        <v>44</v>
      </c>
      <c r="G36" s="217"/>
      <c r="H36" s="242" t="s">
        <v>106</v>
      </c>
      <c r="I36" s="242"/>
      <c r="J36" s="242"/>
      <c r="K36" s="242"/>
      <c r="L36" s="217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</row>
    <row r="37" customFormat="false" ht="12" hidden="true" customHeight="false" outlineLevel="0" collapsed="false">
      <c r="A37" s="194"/>
      <c r="B37" s="193"/>
      <c r="C37" s="194"/>
      <c r="D37" s="246" t="n">
        <v>0</v>
      </c>
      <c r="E37" s="247" t="n">
        <v>0</v>
      </c>
      <c r="F37" s="248" t="n">
        <f aca="false">E37-D37</f>
        <v>0</v>
      </c>
      <c r="G37" s="194"/>
      <c r="H37" s="196"/>
      <c r="I37" s="197"/>
      <c r="J37" s="197"/>
      <c r="K37" s="198"/>
    </row>
    <row r="38" customFormat="false" ht="12" hidden="true" customHeight="false" outlineLevel="0" collapsed="false">
      <c r="A38" s="194"/>
      <c r="B38" s="218"/>
      <c r="C38" s="194"/>
      <c r="D38" s="211" t="n">
        <v>0</v>
      </c>
      <c r="E38" s="212" t="n">
        <v>0</v>
      </c>
      <c r="F38" s="213" t="n">
        <f aca="false">E38-D38</f>
        <v>0</v>
      </c>
      <c r="G38" s="194"/>
      <c r="H38" s="219"/>
      <c r="I38" s="215"/>
      <c r="J38" s="215"/>
      <c r="K38" s="216"/>
    </row>
    <row r="39" customFormat="false" ht="12" hidden="true" customHeight="false" outlineLevel="0" collapsed="false">
      <c r="A39" s="194"/>
      <c r="B39" s="230"/>
      <c r="C39" s="194"/>
      <c r="D39" s="249" t="n">
        <v>0</v>
      </c>
      <c r="E39" s="250" t="n">
        <v>0</v>
      </c>
      <c r="F39" s="251" t="n">
        <f aca="false">E39-D39</f>
        <v>0</v>
      </c>
      <c r="G39" s="194"/>
      <c r="H39" s="231"/>
      <c r="I39" s="232"/>
      <c r="J39" s="232"/>
      <c r="K39" s="233"/>
    </row>
    <row r="40" customFormat="false" ht="12.75" hidden="false" customHeight="false" outlineLevel="0" collapsed="false">
      <c r="D40" s="252"/>
      <c r="E40" s="252"/>
      <c r="F40" s="208"/>
      <c r="G40" s="208"/>
      <c r="H40" s="208"/>
      <c r="I40" s="208"/>
      <c r="J40" s="208"/>
      <c r="K40" s="208"/>
      <c r="L40" s="208"/>
      <c r="M40" s="208" t="s">
        <v>34</v>
      </c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</row>
    <row r="41" customFormat="false" ht="12.75" hidden="false" customHeight="false" outlineLevel="0" collapsed="false">
      <c r="D41" s="252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</row>
    <row r="42" customFormat="false" ht="12.75" hidden="false" customHeight="false" outlineLevel="0" collapsed="false">
      <c r="D42" s="252"/>
      <c r="E42" s="208"/>
      <c r="F42" s="253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</row>
    <row r="43" customFormat="false" ht="12.75" hidden="false" customHeight="false" outlineLevel="0" collapsed="false">
      <c r="D43" s="252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</row>
    <row r="44" customFormat="false" ht="12.75" hidden="false" customHeight="false" outlineLevel="0" collapsed="false"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</row>
    <row r="45" customFormat="false" ht="12.75" hidden="false" customHeight="false" outlineLevel="0" collapsed="false"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</row>
    <row r="46" customFormat="false" ht="12.75" hidden="false" customHeight="false" outlineLevel="0" collapsed="false"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</row>
    <row r="47" customFormat="false" ht="12.75" hidden="false" customHeight="false" outlineLevel="0" collapsed="false"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</row>
    <row r="48" customFormat="false" ht="12.75" hidden="false" customHeight="false" outlineLevel="0" collapsed="false"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</row>
    <row r="49" customFormat="false" ht="12.75" hidden="false" customHeight="false" outlineLevel="0" collapsed="false"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</row>
    <row r="50" customFormat="false" ht="12.75" hidden="false" customHeight="false" outlineLevel="0" collapsed="false"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</row>
    <row r="51" customFormat="false" ht="12.75" hidden="false" customHeight="false" outlineLevel="0" collapsed="false">
      <c r="D51" s="208"/>
      <c r="E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</row>
    <row r="52" customFormat="false" ht="12.75" hidden="false" customHeight="false" outlineLevel="0" collapsed="false">
      <c r="D52" s="208"/>
      <c r="E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</row>
    <row r="53" customFormat="false" ht="12.75" hidden="false" customHeight="false" outlineLevel="0" collapsed="false">
      <c r="D53" s="208"/>
      <c r="E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</row>
    <row r="54" customFormat="false" ht="12.75" hidden="false" customHeight="false" outlineLevel="0" collapsed="false">
      <c r="D54" s="208"/>
      <c r="E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</row>
    <row r="55" customFormat="false" ht="12.75" hidden="false" customHeight="false" outlineLevel="0" collapsed="false">
      <c r="D55" s="208"/>
      <c r="E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</row>
    <row r="56" customFormat="false" ht="12.75" hidden="false" customHeight="false" outlineLevel="0" collapsed="false">
      <c r="D56" s="208"/>
      <c r="E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</row>
    <row r="57" customFormat="false" ht="12.75" hidden="false" customHeight="false" outlineLevel="0" collapsed="false"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</row>
    <row r="58" customFormat="false" ht="12.75" hidden="false" customHeight="false" outlineLevel="0" collapsed="false">
      <c r="A58" s="208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</row>
    <row r="59" customFormat="false" ht="12.75" hidden="false" customHeight="false" outlineLevel="0" collapsed="false">
      <c r="A59" s="208"/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</row>
    <row r="60" customFormat="false" ht="12.75" hidden="false" customHeight="false" outlineLevel="0" collapsed="false">
      <c r="A60" s="208"/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</row>
    <row r="61" customFormat="false" ht="12.75" hidden="false" customHeight="false" outlineLevel="0" collapsed="false">
      <c r="A61" s="208"/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</row>
    <row r="62" customFormat="false" ht="12.75" hidden="false" customHeight="false" outlineLevel="0" collapsed="false">
      <c r="A62" s="208"/>
      <c r="B62" s="208"/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</row>
    <row r="63" customFormat="false" ht="12.75" hidden="false" customHeight="false" outlineLevel="0" collapsed="false">
      <c r="A63" s="208"/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</row>
    <row r="120" customFormat="false" ht="12.75" hidden="false" customHeight="false" outlineLevel="0" collapsed="false"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I120" s="208"/>
      <c r="AJ120" s="208"/>
      <c r="AK120" s="208"/>
    </row>
    <row r="121" customFormat="false" ht="12.75" hidden="false" customHeight="false" outlineLevel="0" collapsed="false"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8"/>
      <c r="AI121" s="208"/>
      <c r="AJ121" s="208"/>
      <c r="AK121" s="208"/>
    </row>
    <row r="122" customFormat="false" ht="12.75" hidden="false" customHeight="false" outlineLevel="0" collapsed="false"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  <c r="AH122" s="208"/>
      <c r="AI122" s="208"/>
      <c r="AJ122" s="208"/>
      <c r="AK122" s="208"/>
    </row>
    <row r="123" customFormat="false" ht="12.75" hidden="false" customHeight="false" outlineLevel="0" collapsed="false"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  <c r="AH123" s="208"/>
      <c r="AI123" s="208"/>
      <c r="AJ123" s="208"/>
      <c r="AK123" s="208"/>
    </row>
    <row r="124" customFormat="false" ht="12.75" hidden="false" customHeight="false" outlineLevel="0" collapsed="false"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  <c r="AH124" s="208"/>
      <c r="AI124" s="208"/>
      <c r="AJ124" s="208"/>
      <c r="AK124" s="208"/>
    </row>
    <row r="125" customFormat="false" ht="12.75" hidden="false" customHeight="false" outlineLevel="0" collapsed="false"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  <c r="AH125" s="208"/>
      <c r="AI125" s="208"/>
      <c r="AJ125" s="208"/>
      <c r="AK125" s="208"/>
    </row>
    <row r="126" customFormat="false" ht="12.75" hidden="false" customHeight="false" outlineLevel="0" collapsed="false"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  <c r="AH126" s="208"/>
      <c r="AI126" s="208"/>
      <c r="AJ126" s="208"/>
      <c r="AK126" s="208"/>
    </row>
    <row r="127" customFormat="false" ht="12.75" hidden="false" customHeight="false" outlineLevel="0" collapsed="false"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  <c r="AH127" s="208"/>
      <c r="AI127" s="208"/>
      <c r="AJ127" s="208"/>
      <c r="AK127" s="208"/>
    </row>
    <row r="128" customFormat="false" ht="12.75" hidden="false" customHeight="false" outlineLevel="0" collapsed="false"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  <c r="AH128" s="208"/>
      <c r="AI128" s="208"/>
      <c r="AJ128" s="208"/>
      <c r="AK128" s="208"/>
    </row>
    <row r="129" customFormat="false" ht="12.75" hidden="false" customHeight="false" outlineLevel="0" collapsed="false"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  <c r="AH129" s="208"/>
      <c r="AI129" s="208"/>
      <c r="AJ129" s="208"/>
      <c r="AK129" s="208"/>
    </row>
    <row r="130" customFormat="false" ht="12.75" hidden="false" customHeight="false" outlineLevel="0" collapsed="false"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  <c r="AH130" s="208"/>
      <c r="AI130" s="208"/>
      <c r="AJ130" s="208"/>
      <c r="AK130" s="208"/>
    </row>
    <row r="131" customFormat="false" ht="12.75" hidden="false" customHeight="false" outlineLevel="0" collapsed="false"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08"/>
      <c r="AE131" s="208"/>
      <c r="AF131" s="208"/>
      <c r="AG131" s="208"/>
      <c r="AH131" s="208"/>
      <c r="AI131" s="208"/>
      <c r="AJ131" s="208"/>
      <c r="AK131" s="208"/>
    </row>
    <row r="132" customFormat="false" ht="12.75" hidden="false" customHeight="false" outlineLevel="0" collapsed="false"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8"/>
      <c r="AE132" s="208"/>
      <c r="AF132" s="208"/>
      <c r="AG132" s="208"/>
      <c r="AH132" s="208"/>
      <c r="AI132" s="208"/>
      <c r="AJ132" s="208"/>
      <c r="AK132" s="208"/>
    </row>
    <row r="133" customFormat="false" ht="12.75" hidden="false" customHeight="false" outlineLevel="0" collapsed="false"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  <c r="AE133" s="208"/>
      <c r="AF133" s="208"/>
      <c r="AG133" s="208"/>
      <c r="AH133" s="208"/>
      <c r="AI133" s="208"/>
      <c r="AJ133" s="208"/>
      <c r="AK133" s="208"/>
    </row>
    <row r="134" customFormat="false" ht="12.75" hidden="false" customHeight="false" outlineLevel="0" collapsed="false">
      <c r="D134" s="208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8"/>
      <c r="AE134" s="208"/>
      <c r="AF134" s="208"/>
      <c r="AG134" s="208"/>
      <c r="AH134" s="208"/>
      <c r="AI134" s="208"/>
      <c r="AJ134" s="208"/>
      <c r="AK134" s="208"/>
    </row>
    <row r="135" customFormat="false" ht="12.75" hidden="false" customHeight="false" outlineLevel="0" collapsed="false"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08"/>
      <c r="AE135" s="208"/>
      <c r="AF135" s="208"/>
      <c r="AG135" s="208"/>
      <c r="AH135" s="208"/>
      <c r="AI135" s="208"/>
      <c r="AJ135" s="208"/>
      <c r="AK135" s="208"/>
    </row>
  </sheetData>
  <mergeCells count="7">
    <mergeCell ref="B2:K2"/>
    <mergeCell ref="B3:K3"/>
    <mergeCell ref="B4:K4"/>
    <mergeCell ref="D6:F6"/>
    <mergeCell ref="H7:K7"/>
    <mergeCell ref="D35:F35"/>
    <mergeCell ref="H36:K36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18" activeCellId="0" sqref="G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</row>
    <row r="3" customFormat="false" ht="15" hidden="false" customHeight="false" outlineLevel="0" collapsed="false">
      <c r="A3" s="191" t="s">
        <v>117</v>
      </c>
      <c r="B3" s="191"/>
      <c r="C3" s="191"/>
      <c r="D3" s="191"/>
      <c r="E3" s="191"/>
      <c r="F3" s="191"/>
      <c r="G3" s="191"/>
      <c r="H3" s="191"/>
      <c r="I3" s="191"/>
      <c r="J3" s="191"/>
    </row>
    <row r="4" customFormat="false" ht="12.75" hidden="false" customHeight="false" outlineLevel="0" collapsed="false">
      <c r="A4" s="192" t="str">
        <f aca="false">+Expenses!B4</f>
        <v>Results based on activity through December 7, 2000</v>
      </c>
      <c r="B4" s="192"/>
      <c r="C4" s="192"/>
      <c r="D4" s="192"/>
      <c r="E4" s="192"/>
      <c r="F4" s="192"/>
      <c r="G4" s="192"/>
      <c r="H4" s="192"/>
      <c r="I4" s="192"/>
      <c r="J4" s="192"/>
    </row>
    <row r="5" customFormat="false" ht="3" hidden="false" customHeight="true" outlineLevel="0" collapsed="false"/>
    <row r="6" customFormat="false" ht="12.75" hidden="false" customHeight="false" outlineLevel="0" collapsed="false">
      <c r="A6" s="193"/>
      <c r="B6" s="194"/>
      <c r="C6" s="195" t="s">
        <v>105</v>
      </c>
      <c r="D6" s="195"/>
      <c r="E6" s="195"/>
      <c r="F6" s="194"/>
      <c r="G6" s="196"/>
      <c r="H6" s="197"/>
      <c r="I6" s="197"/>
      <c r="J6" s="198"/>
    </row>
    <row r="7" customFormat="false" ht="12.75" hidden="false" customHeight="false" outlineLevel="0" collapsed="false">
      <c r="A7" s="199" t="s">
        <v>13</v>
      </c>
      <c r="B7" s="194"/>
      <c r="C7" s="200" t="s">
        <v>7</v>
      </c>
      <c r="D7" s="201" t="s">
        <v>2</v>
      </c>
      <c r="E7" s="202" t="s">
        <v>44</v>
      </c>
      <c r="F7" s="194"/>
      <c r="G7" s="203" t="s">
        <v>106</v>
      </c>
      <c r="H7" s="203"/>
      <c r="I7" s="203"/>
      <c r="J7" s="203"/>
    </row>
    <row r="8" customFormat="false" ht="3" hidden="false" customHeight="true" outlineLevel="0" collapsed="false">
      <c r="A8" s="204"/>
      <c r="C8" s="205"/>
      <c r="D8" s="206"/>
      <c r="E8" s="207"/>
      <c r="F8" s="208"/>
      <c r="G8" s="205"/>
      <c r="H8" s="206"/>
      <c r="I8" s="206"/>
      <c r="J8" s="207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</row>
    <row r="9" customFormat="false" ht="13.5" hidden="false" customHeight="true" outlineLevel="0" collapsed="false">
      <c r="A9" s="218" t="s">
        <v>20</v>
      </c>
      <c r="B9" s="194"/>
      <c r="C9" s="211" t="n">
        <f aca="false">+Expenses!D9-[1]Expenses!D9</f>
        <v>0</v>
      </c>
      <c r="D9" s="212" t="n">
        <f aca="false">+Expenses!E9-[1]Expenses!E9</f>
        <v>0</v>
      </c>
      <c r="E9" s="213" t="n">
        <f aca="false">D9-C9</f>
        <v>0</v>
      </c>
      <c r="F9" s="212"/>
      <c r="G9" s="214"/>
      <c r="H9" s="215"/>
      <c r="I9" s="215"/>
      <c r="J9" s="216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</row>
    <row r="10" customFormat="false" ht="13.5" hidden="false" customHeight="true" outlineLevel="0" collapsed="false">
      <c r="A10" s="218" t="s">
        <v>21</v>
      </c>
      <c r="B10" s="194"/>
      <c r="C10" s="211" t="n">
        <f aca="false">+Expenses!D10-[1]Expenses!D10</f>
        <v>0</v>
      </c>
      <c r="D10" s="212" t="e">
        <f aca="false">+Expenses!E10-[1]Expenses!E10</f>
        <v>#NAME?</v>
      </c>
      <c r="E10" s="213" t="e">
        <f aca="false">D10-C10</f>
        <v>#NAME?</v>
      </c>
      <c r="F10" s="212"/>
      <c r="G10" s="214"/>
      <c r="H10" s="215"/>
      <c r="I10" s="215"/>
      <c r="J10" s="216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</row>
    <row r="11" customFormat="false" ht="13.5" hidden="false" customHeight="true" outlineLevel="0" collapsed="false">
      <c r="A11" s="218" t="s">
        <v>22</v>
      </c>
      <c r="B11" s="194"/>
      <c r="C11" s="211" t="e">
        <f aca="false">+Expenses!D11-[1]Expenses!D11</f>
        <v>#NAME?</v>
      </c>
      <c r="D11" s="212" t="e">
        <f aca="false">+Expenses!E11-[1]Expenses!E11</f>
        <v>#NAME?</v>
      </c>
      <c r="E11" s="213" t="e">
        <f aca="false">D11-C11</f>
        <v>#NAME?</v>
      </c>
      <c r="F11" s="212"/>
      <c r="G11" s="214" t="s">
        <v>108</v>
      </c>
      <c r="H11" s="215"/>
      <c r="I11" s="215"/>
      <c r="J11" s="216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</row>
    <row r="12" customFormat="false" ht="13.5" hidden="false" customHeight="true" outlineLevel="0" collapsed="false">
      <c r="A12" s="218" t="s">
        <v>23</v>
      </c>
      <c r="B12" s="194"/>
      <c r="C12" s="211" t="e">
        <f aca="false">+Expenses!D12-[1]Expenses!D12</f>
        <v>#NAME?</v>
      </c>
      <c r="D12" s="212" t="e">
        <f aca="false">+Expenses!E12-[1]Expenses!E12</f>
        <v>#NAME?</v>
      </c>
      <c r="E12" s="213" t="e">
        <f aca="false">D12-C12</f>
        <v>#NAME?</v>
      </c>
      <c r="F12" s="212"/>
      <c r="G12" s="219"/>
      <c r="H12" s="215"/>
      <c r="I12" s="215"/>
      <c r="J12" s="216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</row>
    <row r="13" customFormat="false" ht="13.5" hidden="false" customHeight="true" outlineLevel="0" collapsed="false">
      <c r="A13" s="218" t="s">
        <v>24</v>
      </c>
      <c r="B13" s="194"/>
      <c r="C13" s="211" t="e">
        <f aca="false">+Expenses!D13-[1]Expenses!D13</f>
        <v>#NAME?</v>
      </c>
      <c r="D13" s="212" t="e">
        <f aca="false">+Expenses!E13-[1]Expenses!E13</f>
        <v>#NAME?</v>
      </c>
      <c r="E13" s="213" t="e">
        <f aca="false">D13-C13</f>
        <v>#NAME?</v>
      </c>
      <c r="F13" s="212"/>
      <c r="G13" s="214" t="s">
        <v>109</v>
      </c>
      <c r="H13" s="215"/>
      <c r="I13" s="215"/>
      <c r="J13" s="216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</row>
    <row r="14" customFormat="false" ht="13.5" hidden="false" customHeight="true" outlineLevel="0" collapsed="false">
      <c r="A14" s="218" t="s">
        <v>25</v>
      </c>
      <c r="B14" s="194"/>
      <c r="C14" s="211" t="n">
        <f aca="false">+Expenses!D14-[1]Expenses!D14</f>
        <v>0</v>
      </c>
      <c r="D14" s="212" t="n">
        <f aca="false">+Expenses!E14-[1]Expenses!E14</f>
        <v>0</v>
      </c>
      <c r="E14" s="213" t="n">
        <f aca="false">D14-C14</f>
        <v>0</v>
      </c>
      <c r="F14" s="212"/>
      <c r="G14" s="214"/>
      <c r="H14" s="215"/>
      <c r="I14" s="215"/>
      <c r="J14" s="216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</row>
    <row r="15" customFormat="false" ht="13.5" hidden="false" customHeight="true" outlineLevel="0" collapsed="false">
      <c r="A15" s="218" t="s">
        <v>51</v>
      </c>
      <c r="B15" s="194"/>
      <c r="C15" s="211" t="n">
        <f aca="false">+Expenses!D15-[1]Expenses!D15</f>
        <v>255</v>
      </c>
      <c r="D15" s="212" t="n">
        <f aca="false">+Expenses!E15-[1]Expenses!E15</f>
        <v>0</v>
      </c>
      <c r="E15" s="213" t="n">
        <f aca="false">D15-C15</f>
        <v>-255</v>
      </c>
      <c r="F15" s="212"/>
      <c r="G15" s="214" t="s">
        <v>110</v>
      </c>
      <c r="H15" s="215"/>
      <c r="I15" s="215"/>
      <c r="J15" s="216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</row>
    <row r="16" customFormat="false" ht="13.5" hidden="false" customHeight="true" outlineLevel="0" collapsed="false">
      <c r="A16" s="218" t="s">
        <v>27</v>
      </c>
      <c r="B16" s="194"/>
      <c r="C16" s="211" t="n">
        <f aca="false">+Expenses!D16-[1]Expenses!D16</f>
        <v>0</v>
      </c>
      <c r="D16" s="212" t="n">
        <f aca="false">+Expenses!E16-[1]Expenses!E16</f>
        <v>0</v>
      </c>
      <c r="E16" s="213" t="n">
        <f aca="false">D16-C16</f>
        <v>0</v>
      </c>
      <c r="F16" s="212"/>
      <c r="G16" s="214"/>
      <c r="H16" s="215"/>
      <c r="I16" s="215"/>
      <c r="J16" s="216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</row>
    <row r="17" customFormat="false" ht="3" hidden="false" customHeight="true" outlineLevel="0" collapsed="false">
      <c r="A17" s="218"/>
      <c r="B17" s="194"/>
      <c r="C17" s="211"/>
      <c r="D17" s="212"/>
      <c r="E17" s="213"/>
      <c r="F17" s="212"/>
      <c r="G17" s="219"/>
      <c r="H17" s="215"/>
      <c r="I17" s="215"/>
      <c r="J17" s="216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</row>
    <row r="18" customFormat="false" ht="11.25" hidden="false" customHeight="true" outlineLevel="0" collapsed="false">
      <c r="A18" s="254" t="s">
        <v>111</v>
      </c>
      <c r="B18" s="194"/>
      <c r="C18" s="227" t="e">
        <f aca="false">SUM(C9:C17)</f>
        <v>#NAME?</v>
      </c>
      <c r="D18" s="228" t="e">
        <f aca="false">SUM(D9:D17)</f>
        <v>#NAME?</v>
      </c>
      <c r="E18" s="229" t="e">
        <f aca="false">SUM(E9:E17)</f>
        <v>#NAME?</v>
      </c>
      <c r="F18" s="212"/>
      <c r="G18" s="219"/>
      <c r="H18" s="215"/>
      <c r="I18" s="215"/>
      <c r="J18" s="216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</row>
    <row r="19" customFormat="false" ht="3" hidden="false" customHeight="true" outlineLevel="0" collapsed="false">
      <c r="A19" s="218"/>
      <c r="B19" s="194"/>
      <c r="C19" s="211"/>
      <c r="D19" s="212"/>
      <c r="E19" s="213"/>
      <c r="F19" s="212"/>
      <c r="G19" s="219"/>
      <c r="H19" s="215"/>
      <c r="I19" s="215"/>
      <c r="J19" s="216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</row>
    <row r="20" customFormat="false" ht="13.5" hidden="false" customHeight="true" outlineLevel="0" collapsed="false">
      <c r="A20" s="218" t="s">
        <v>53</v>
      </c>
      <c r="B20" s="194"/>
      <c r="C20" s="211" t="n">
        <f aca="false">+Expenses!D20-[1]Expenses!D20</f>
        <v>0</v>
      </c>
      <c r="D20" s="212" t="n">
        <f aca="false">+Expenses!E20-[1]Expenses!E20</f>
        <v>0</v>
      </c>
      <c r="E20" s="213" t="n">
        <f aca="false">D20-C20</f>
        <v>0</v>
      </c>
      <c r="F20" s="212"/>
      <c r="G20" s="214"/>
      <c r="H20" s="215"/>
      <c r="I20" s="215"/>
      <c r="J20" s="216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</row>
    <row r="21" customFormat="false" ht="13.5" hidden="false" customHeight="true" outlineLevel="0" collapsed="false">
      <c r="A21" s="218" t="s">
        <v>54</v>
      </c>
      <c r="B21" s="194"/>
      <c r="C21" s="211" t="n">
        <f aca="false">+Expenses!D21-[1]Expenses!D21</f>
        <v>0</v>
      </c>
      <c r="D21" s="212" t="n">
        <f aca="false">+Expenses!E21-[1]Expenses!E21</f>
        <v>0</v>
      </c>
      <c r="E21" s="213" t="n">
        <f aca="false">D21-C21</f>
        <v>0</v>
      </c>
      <c r="F21" s="212"/>
      <c r="G21" s="214"/>
      <c r="H21" s="215"/>
      <c r="I21" s="215"/>
      <c r="J21" s="216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</row>
    <row r="22" customFormat="false" ht="13.5" hidden="false" customHeight="true" outlineLevel="0" collapsed="false">
      <c r="A22" s="218" t="s">
        <v>55</v>
      </c>
      <c r="B22" s="194"/>
      <c r="C22" s="211" t="n">
        <f aca="false">+Expenses!D22-[1]Expenses!D22</f>
        <v>0</v>
      </c>
      <c r="D22" s="212" t="n">
        <f aca="false">+Expenses!E22-[1]Expenses!E22</f>
        <v>0</v>
      </c>
      <c r="E22" s="213" t="n">
        <f aca="false">D22-C22</f>
        <v>0</v>
      </c>
      <c r="F22" s="212"/>
      <c r="G22" s="214"/>
      <c r="H22" s="215"/>
      <c r="I22" s="215"/>
      <c r="J22" s="216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</row>
    <row r="23" customFormat="false" ht="3" hidden="false" customHeight="true" outlineLevel="0" collapsed="false">
      <c r="A23" s="218"/>
      <c r="B23" s="194"/>
      <c r="C23" s="211"/>
      <c r="D23" s="212"/>
      <c r="E23" s="213"/>
      <c r="F23" s="212"/>
      <c r="G23" s="219"/>
      <c r="H23" s="215"/>
      <c r="I23" s="215"/>
      <c r="J23" s="216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</row>
    <row r="24" customFormat="false" ht="11.25" hidden="false" customHeight="true" outlineLevel="0" collapsed="false">
      <c r="A24" s="254" t="s">
        <v>52</v>
      </c>
      <c r="B24" s="194"/>
      <c r="C24" s="227" t="n">
        <f aca="false">SUM(C20:C23)</f>
        <v>0</v>
      </c>
      <c r="D24" s="228" t="n">
        <f aca="false">SUM(D20:D23)</f>
        <v>0</v>
      </c>
      <c r="E24" s="229" t="n">
        <f aca="false">SUM(E20:E23)</f>
        <v>0</v>
      </c>
      <c r="F24" s="212"/>
      <c r="G24" s="219"/>
      <c r="H24" s="215"/>
      <c r="I24" s="215"/>
      <c r="J24" s="216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</row>
    <row r="25" customFormat="false" ht="3" hidden="false" customHeight="true" outlineLevel="0" collapsed="false">
      <c r="A25" s="218"/>
      <c r="B25" s="194"/>
      <c r="C25" s="211"/>
      <c r="D25" s="212"/>
      <c r="E25" s="213"/>
      <c r="F25" s="212"/>
      <c r="G25" s="219"/>
      <c r="H25" s="215"/>
      <c r="I25" s="215"/>
      <c r="J25" s="216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</row>
    <row r="26" customFormat="false" ht="3" hidden="false" customHeight="true" outlineLevel="0" collapsed="false">
      <c r="A26" s="218"/>
      <c r="B26" s="194"/>
      <c r="C26" s="211"/>
      <c r="D26" s="212"/>
      <c r="E26" s="213"/>
      <c r="F26" s="212"/>
      <c r="G26" s="219"/>
      <c r="H26" s="215"/>
      <c r="I26" s="215"/>
      <c r="J26" s="216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</row>
    <row r="27" customFormat="false" ht="11.25" hidden="false" customHeight="true" outlineLevel="0" collapsed="false">
      <c r="A27" s="220" t="s">
        <v>8</v>
      </c>
      <c r="B27" s="194"/>
      <c r="C27" s="227" t="e">
        <f aca="false">+C18+C24</f>
        <v>#NAME?</v>
      </c>
      <c r="D27" s="228" t="e">
        <f aca="false">+D18+D24</f>
        <v>#NAME?</v>
      </c>
      <c r="E27" s="229" t="e">
        <f aca="false">+E18+E24</f>
        <v>#NAME?</v>
      </c>
      <c r="F27" s="212"/>
      <c r="G27" s="219"/>
      <c r="H27" s="215"/>
      <c r="I27" s="215"/>
      <c r="J27" s="216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</row>
    <row r="28" customFormat="false" ht="3" hidden="false" customHeight="true" outlineLevel="0" collapsed="false">
      <c r="A28" s="218"/>
      <c r="B28" s="194"/>
      <c r="C28" s="211"/>
      <c r="D28" s="212"/>
      <c r="E28" s="213"/>
      <c r="F28" s="212"/>
      <c r="G28" s="219"/>
      <c r="H28" s="215"/>
      <c r="I28" s="215"/>
      <c r="J28" s="216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</row>
    <row r="29" customFormat="false" ht="13.5" hidden="false" customHeight="true" outlineLevel="0" collapsed="false">
      <c r="A29" s="218" t="s">
        <v>29</v>
      </c>
      <c r="B29" s="194"/>
      <c r="C29" s="211" t="e">
        <f aca="false">+Expenses!D29-[1]Expenses!D29</f>
        <v>#NAME?</v>
      </c>
      <c r="D29" s="212" t="n">
        <f aca="false">+Expenses!E29-[1]Expenses!E29</f>
        <v>0</v>
      </c>
      <c r="E29" s="213" t="e">
        <f aca="false">D29-C29</f>
        <v>#NAME?</v>
      </c>
      <c r="F29" s="212"/>
      <c r="G29" s="214"/>
      <c r="H29" s="215"/>
      <c r="I29" s="215"/>
      <c r="J29" s="216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</row>
    <row r="30" customFormat="false" ht="13.5" hidden="false" customHeight="true" outlineLevel="0" collapsed="false">
      <c r="A30" s="218" t="s">
        <v>30</v>
      </c>
      <c r="B30" s="194"/>
      <c r="C30" s="211" t="n">
        <f aca="false">+Expenses!D30-[1]Expenses!D30</f>
        <v>0</v>
      </c>
      <c r="D30" s="212" t="n">
        <f aca="false">+Expenses!E30-[1]Expenses!E30</f>
        <v>0</v>
      </c>
      <c r="E30" s="213" t="n">
        <f aca="false">D30-C30</f>
        <v>0</v>
      </c>
      <c r="F30" s="212"/>
      <c r="G30" s="219"/>
      <c r="H30" s="215"/>
      <c r="I30" s="215"/>
      <c r="J30" s="216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</row>
    <row r="31" customFormat="false" ht="3" hidden="false" customHeight="true" outlineLevel="0" collapsed="false">
      <c r="A31" s="218"/>
      <c r="B31" s="194"/>
      <c r="C31" s="211"/>
      <c r="D31" s="212"/>
      <c r="E31" s="213"/>
      <c r="F31" s="212"/>
      <c r="G31" s="219"/>
      <c r="H31" s="215"/>
      <c r="I31" s="215"/>
      <c r="J31" s="216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</row>
    <row r="32" customFormat="false" ht="11.25" hidden="false" customHeight="true" outlineLevel="0" collapsed="false">
      <c r="A32" s="220" t="s">
        <v>8</v>
      </c>
      <c r="B32" s="194"/>
      <c r="C32" s="227" t="e">
        <f aca="false">SUM(C27:C30)</f>
        <v>#NAME?</v>
      </c>
      <c r="D32" s="228" t="e">
        <f aca="false">SUM(D27:D30)</f>
        <v>#NAME?</v>
      </c>
      <c r="E32" s="229" t="e">
        <f aca="false">SUM(E27:E30)</f>
        <v>#NAME?</v>
      </c>
      <c r="F32" s="212"/>
      <c r="G32" s="224"/>
      <c r="H32" s="225"/>
      <c r="I32" s="225"/>
      <c r="J32" s="226"/>
    </row>
    <row r="33" customFormat="false" ht="3" hidden="false" customHeight="true" outlineLevel="0" collapsed="false">
      <c r="A33" s="255"/>
      <c r="B33" s="217"/>
      <c r="C33" s="256"/>
      <c r="D33" s="257"/>
      <c r="E33" s="258"/>
      <c r="F33" s="217"/>
      <c r="G33" s="256"/>
      <c r="H33" s="257"/>
      <c r="I33" s="257"/>
      <c r="J33" s="25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</row>
    <row r="34" customFormat="false" ht="3" hidden="false" customHeight="true" outlineLevel="0" collapsed="false">
      <c r="A34" s="235"/>
      <c r="B34" s="235"/>
      <c r="C34" s="235"/>
      <c r="D34" s="235"/>
      <c r="E34" s="235"/>
      <c r="F34" s="235"/>
      <c r="G34" s="235"/>
      <c r="H34" s="235"/>
      <c r="I34" s="235"/>
      <c r="J34" s="235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</row>
    <row r="35" customFormat="false" ht="12" hidden="true" customHeight="false" outlineLevel="0" collapsed="false">
      <c r="A35" s="193"/>
      <c r="B35" s="194"/>
      <c r="C35" s="195" t="s">
        <v>116</v>
      </c>
      <c r="D35" s="195"/>
      <c r="E35" s="195"/>
      <c r="F35" s="194"/>
      <c r="G35" s="196"/>
      <c r="H35" s="197"/>
      <c r="I35" s="197"/>
      <c r="J35" s="198"/>
    </row>
    <row r="36" customFormat="false" ht="12" hidden="true" customHeight="false" outlineLevel="0" collapsed="false">
      <c r="A36" s="203" t="s">
        <v>13</v>
      </c>
      <c r="B36" s="194"/>
      <c r="C36" s="200" t="s">
        <v>7</v>
      </c>
      <c r="D36" s="201" t="s">
        <v>2</v>
      </c>
      <c r="E36" s="202" t="s">
        <v>44</v>
      </c>
      <c r="F36" s="194"/>
      <c r="G36" s="203" t="s">
        <v>106</v>
      </c>
      <c r="H36" s="203"/>
      <c r="I36" s="203"/>
      <c r="J36" s="203"/>
    </row>
    <row r="37" customFormat="false" ht="12" hidden="true" customHeight="false" outlineLevel="0" collapsed="false">
      <c r="A37" s="193"/>
      <c r="B37" s="194"/>
      <c r="C37" s="211" t="e">
        <f aca="false">Expenses!D37-[1]Expenses!D35</f>
        <v>#VALUE!</v>
      </c>
      <c r="D37" s="212" t="n">
        <f aca="false">Expenses!E37-[1]Expenses!E35</f>
        <v>0</v>
      </c>
      <c r="E37" s="213" t="e">
        <f aca="false">D37-C37</f>
        <v>#VALUE!</v>
      </c>
      <c r="F37" s="194"/>
      <c r="G37" s="196"/>
      <c r="H37" s="197"/>
      <c r="I37" s="197"/>
      <c r="J37" s="198"/>
    </row>
    <row r="38" customFormat="false" ht="12" hidden="true" customHeight="false" outlineLevel="0" collapsed="false">
      <c r="A38" s="218"/>
      <c r="B38" s="194"/>
      <c r="C38" s="211" t="e">
        <f aca="false">Expenses!D38-[1]Expenses!D36</f>
        <v>#VALUE!</v>
      </c>
      <c r="D38" s="212" t="e">
        <f aca="false">Expenses!E38-[1]Expenses!E36</f>
        <v>#VALUE!</v>
      </c>
      <c r="E38" s="213" t="e">
        <f aca="false">D38-C38</f>
        <v>#VALUE!</v>
      </c>
      <c r="F38" s="194"/>
      <c r="G38" s="219"/>
      <c r="H38" s="215"/>
      <c r="I38" s="215"/>
      <c r="J38" s="216"/>
    </row>
    <row r="39" customFormat="false" ht="12" hidden="true" customHeight="false" outlineLevel="0" collapsed="false">
      <c r="A39" s="230"/>
      <c r="B39" s="194"/>
      <c r="C39" s="249" t="n">
        <f aca="false">Expenses!D39-[1]Expenses!D37</f>
        <v>0</v>
      </c>
      <c r="D39" s="250" t="n">
        <f aca="false">Expenses!E39-[1]Expenses!E37</f>
        <v>0</v>
      </c>
      <c r="E39" s="251" t="n">
        <f aca="false">D39-C39</f>
        <v>0</v>
      </c>
      <c r="F39" s="194"/>
      <c r="G39" s="231"/>
      <c r="H39" s="232"/>
      <c r="I39" s="232"/>
      <c r="J39" s="233"/>
    </row>
    <row r="40" customFormat="false" ht="12.75" hidden="false" customHeight="false" outlineLevel="0" collapsed="false">
      <c r="A40" s="217"/>
      <c r="B40" s="217"/>
      <c r="C40" s="259"/>
      <c r="D40" s="259"/>
      <c r="E40" s="217"/>
      <c r="F40" s="217"/>
      <c r="G40" s="217"/>
      <c r="H40" s="217"/>
      <c r="I40" s="217"/>
      <c r="J40" s="217"/>
      <c r="K40" s="208"/>
      <c r="L40" s="208" t="s">
        <v>34</v>
      </c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</row>
    <row r="41" customFormat="false" ht="12.75" hidden="false" customHeight="false" outlineLevel="0" collapsed="false">
      <c r="C41" s="208"/>
      <c r="D41" s="208"/>
      <c r="E41" s="253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</row>
    <row r="42" customFormat="false" ht="12.75" hidden="false" customHeight="false" outlineLevel="0" collapsed="false"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</row>
    <row r="43" customFormat="false" ht="15.75" hidden="false" customHeight="false" outlineLevel="0" collapsed="false">
      <c r="C43" s="167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</row>
    <row r="44" customFormat="false" ht="12.75" hidden="false" customHeight="false" outlineLevel="0" collapsed="false"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</row>
    <row r="45" customFormat="false" ht="12.75" hidden="false" customHeight="false" outlineLevel="0" collapsed="false"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</row>
    <row r="46" customFormat="false" ht="12.75" hidden="false" customHeight="false" outlineLevel="0" collapsed="false"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</row>
    <row r="47" customFormat="false" ht="12.75" hidden="false" customHeight="false" outlineLevel="0" collapsed="false"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</row>
    <row r="48" customFormat="false" ht="12.75" hidden="false" customHeight="false" outlineLevel="0" collapsed="false"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</row>
    <row r="49" customFormat="false" ht="12.75" hidden="false" customHeight="false" outlineLevel="0" collapsed="false"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</row>
    <row r="50" customFormat="false" ht="12.75" hidden="false" customHeight="false" outlineLevel="0" collapsed="false"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</row>
    <row r="51" customFormat="false" ht="12.75" hidden="false" customHeight="false" outlineLevel="0" collapsed="false">
      <c r="C51" s="208"/>
      <c r="D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</row>
    <row r="52" customFormat="false" ht="12.75" hidden="false" customHeight="false" outlineLevel="0" collapsed="false">
      <c r="C52" s="208"/>
      <c r="D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</row>
    <row r="53" customFormat="false" ht="12.75" hidden="false" customHeight="false" outlineLevel="0" collapsed="false">
      <c r="C53" s="208"/>
      <c r="D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</row>
    <row r="54" customFormat="false" ht="12.75" hidden="false" customHeight="false" outlineLevel="0" collapsed="false">
      <c r="C54" s="208"/>
      <c r="D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</row>
    <row r="55" customFormat="false" ht="12.75" hidden="false" customHeight="false" outlineLevel="0" collapsed="false">
      <c r="C55" s="208"/>
      <c r="D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</row>
    <row r="56" customFormat="false" ht="12.75" hidden="false" customHeight="false" outlineLevel="0" collapsed="false">
      <c r="C56" s="208"/>
      <c r="D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</row>
    <row r="57" customFormat="false" ht="12.75" hidden="false" customHeight="false" outlineLevel="0" collapsed="false"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</row>
    <row r="58" customFormat="false" ht="12.75" hidden="false" customHeight="false" outlineLevel="0" collapsed="false">
      <c r="A58" s="208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</row>
    <row r="59" customFormat="false" ht="12.75" hidden="false" customHeight="false" outlineLevel="0" collapsed="false">
      <c r="A59" s="208"/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</row>
    <row r="60" customFormat="false" ht="12.75" hidden="false" customHeight="false" outlineLevel="0" collapsed="false">
      <c r="A60" s="208"/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</row>
    <row r="61" customFormat="false" ht="12.75" hidden="false" customHeight="false" outlineLevel="0" collapsed="false">
      <c r="A61" s="208"/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</row>
    <row r="62" customFormat="false" ht="12.75" hidden="false" customHeight="false" outlineLevel="0" collapsed="false">
      <c r="A62" s="208"/>
      <c r="B62" s="208"/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</row>
    <row r="63" customFormat="false" ht="12.75" hidden="false" customHeight="false" outlineLevel="0" collapsed="false">
      <c r="A63" s="208"/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</row>
    <row r="64" customFormat="false" ht="12.75" hidden="false" customHeight="false" outlineLevel="0" collapsed="false"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</row>
    <row r="65" customFormat="false" ht="12.75" hidden="false" customHeight="false" outlineLevel="0" collapsed="false"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</row>
    <row r="66" customFormat="false" ht="12.75" hidden="false" customHeight="false" outlineLevel="0" collapsed="false"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</row>
    <row r="67" customFormat="false" ht="12.75" hidden="false" customHeight="false" outlineLevel="0" collapsed="false"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</row>
    <row r="68" customFormat="false" ht="12.75" hidden="false" customHeight="false" outlineLevel="0" collapsed="false"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</row>
    <row r="69" customFormat="false" ht="12.75" hidden="false" customHeight="false" outlineLevel="0" collapsed="false"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</row>
    <row r="70" customFormat="false" ht="12.75" hidden="false" customHeight="false" outlineLevel="0" collapsed="false"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</row>
    <row r="71" customFormat="false" ht="12.75" hidden="false" customHeight="false" outlineLevel="0" collapsed="false">
      <c r="C71" s="208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</row>
    <row r="72" customFormat="false" ht="12.75" hidden="false" customHeight="false" outlineLevel="0" collapsed="false"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</row>
    <row r="73" customFormat="false" ht="12.75" hidden="false" customHeight="false" outlineLevel="0" collapsed="false"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</row>
    <row r="74" customFormat="false" ht="12.75" hidden="false" customHeight="false" outlineLevel="0" collapsed="false">
      <c r="C74" s="208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</row>
    <row r="75" customFormat="false" ht="12.75" hidden="false" customHeight="false" outlineLevel="0" collapsed="false"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</row>
    <row r="76" customFormat="false" ht="12.75" hidden="false" customHeight="false" outlineLevel="0" collapsed="false">
      <c r="C76" s="208"/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</row>
    <row r="77" customFormat="false" ht="12.75" hidden="false" customHeight="false" outlineLevel="0" collapsed="false"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</row>
    <row r="78" customFormat="false" ht="12.75" hidden="false" customHeight="false" outlineLevel="0" collapsed="false"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</row>
    <row r="79" customFormat="false" ht="12.75" hidden="false" customHeight="false" outlineLevel="0" collapsed="false"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</row>
    <row r="80" customFormat="false" ht="12.75" hidden="false" customHeight="false" outlineLevel="0" collapsed="false"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</row>
    <row r="81" customFormat="false" ht="12.75" hidden="false" customHeight="false" outlineLevel="0" collapsed="false"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</row>
    <row r="82" customFormat="false" ht="12.75" hidden="false" customHeight="false" outlineLevel="0" collapsed="false">
      <c r="C82" s="208"/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</row>
    <row r="83" customFormat="false" ht="12.75" hidden="false" customHeight="false" outlineLevel="0" collapsed="false">
      <c r="C83" s="208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</row>
    <row r="84" customFormat="false" ht="12.75" hidden="false" customHeight="false" outlineLevel="0" collapsed="false">
      <c r="C84" s="208"/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</row>
    <row r="85" customFormat="false" ht="12.75" hidden="false" customHeight="false" outlineLevel="0" collapsed="false"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</row>
    <row r="86" customFormat="false" ht="12.75" hidden="false" customHeight="false" outlineLevel="0" collapsed="false">
      <c r="C86" s="208"/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</row>
    <row r="87" customFormat="false" ht="12.75" hidden="false" customHeight="false" outlineLevel="0" collapsed="false">
      <c r="C87" s="208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</row>
    <row r="88" customFormat="false" ht="12.75" hidden="false" customHeight="false" outlineLevel="0" collapsed="false"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</row>
    <row r="89" customFormat="false" ht="12.75" hidden="false" customHeight="false" outlineLevel="0" collapsed="false"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</row>
    <row r="90" customFormat="false" ht="12.75" hidden="false" customHeight="false" outlineLevel="0" collapsed="false"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</row>
    <row r="91" customFormat="false" ht="12.75" hidden="false" customHeight="false" outlineLevel="0" collapsed="false"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</row>
    <row r="92" customFormat="false" ht="12.75" hidden="false" customHeight="false" outlineLevel="0" collapsed="false"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</row>
    <row r="93" customFormat="false" ht="12.75" hidden="false" customHeight="false" outlineLevel="0" collapsed="false"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</row>
    <row r="94" customFormat="false" ht="12.75" hidden="false" customHeight="false" outlineLevel="0" collapsed="false"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</row>
    <row r="95" customFormat="false" ht="12.75" hidden="false" customHeight="false" outlineLevel="0" collapsed="false"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</row>
    <row r="96" customFormat="false" ht="12.75" hidden="false" customHeight="false" outlineLevel="0" collapsed="false"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</row>
    <row r="97" customFormat="false" ht="12.75" hidden="false" customHeight="false" outlineLevel="0" collapsed="false"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</row>
    <row r="98" customFormat="false" ht="12.75" hidden="false" customHeight="false" outlineLevel="0" collapsed="false"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</row>
    <row r="99" customFormat="false" ht="12.75" hidden="false" customHeight="false" outlineLevel="0" collapsed="false"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</row>
    <row r="100" customFormat="false" ht="12.75" hidden="false" customHeight="false" outlineLevel="0" collapsed="false"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</row>
    <row r="101" customFormat="false" ht="12.75" hidden="false" customHeight="false" outlineLevel="0" collapsed="false">
      <c r="C101" s="208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</row>
    <row r="102" customFormat="false" ht="12.75" hidden="false" customHeight="false" outlineLevel="0" collapsed="false">
      <c r="C102" s="208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</row>
    <row r="103" customFormat="false" ht="12.75" hidden="false" customHeight="false" outlineLevel="0" collapsed="false"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</row>
    <row r="104" customFormat="false" ht="12.75" hidden="false" customHeight="false" outlineLevel="0" collapsed="false">
      <c r="C104" s="208"/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</row>
    <row r="105" customFormat="false" ht="12.75" hidden="false" customHeight="false" outlineLevel="0" collapsed="false"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</row>
    <row r="106" customFormat="false" ht="12.75" hidden="false" customHeight="false" outlineLevel="0" collapsed="false">
      <c r="C106" s="208"/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</row>
    <row r="107" customFormat="false" ht="12.75" hidden="false" customHeight="false" outlineLevel="0" collapsed="false">
      <c r="C107" s="208"/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</row>
    <row r="108" customFormat="false" ht="12.75" hidden="false" customHeight="false" outlineLevel="0" collapsed="false">
      <c r="C108" s="208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</row>
    <row r="109" customFormat="false" ht="12.75" hidden="false" customHeight="false" outlineLevel="0" collapsed="false"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</row>
    <row r="110" customFormat="false" ht="12.75" hidden="false" customHeight="false" outlineLevel="0" collapsed="false">
      <c r="C110" s="208"/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</row>
    <row r="111" customFormat="false" ht="12.75" hidden="false" customHeight="false" outlineLevel="0" collapsed="false">
      <c r="C111" s="208"/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</row>
    <row r="112" customFormat="false" ht="12.75" hidden="false" customHeight="false" outlineLevel="0" collapsed="false">
      <c r="C112" s="208"/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</row>
    <row r="113" customFormat="false" ht="12.75" hidden="false" customHeight="false" outlineLevel="0" collapsed="false">
      <c r="C113" s="208"/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</row>
    <row r="114" customFormat="false" ht="12.75" hidden="false" customHeight="false" outlineLevel="0" collapsed="false">
      <c r="C114" s="208"/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</row>
    <row r="115" customFormat="false" ht="12.75" hidden="false" customHeight="false" outlineLevel="0" collapsed="false"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</row>
    <row r="116" customFormat="false" ht="12.75" hidden="false" customHeight="false" outlineLevel="0" collapsed="false">
      <c r="C116" s="208"/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</row>
    <row r="117" customFormat="false" ht="12.75" hidden="false" customHeight="false" outlineLevel="0" collapsed="false">
      <c r="C117" s="208"/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</row>
    <row r="118" customFormat="false" ht="12.75" hidden="false" customHeight="false" outlineLevel="0" collapsed="false">
      <c r="C118" s="208"/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</row>
    <row r="119" customFormat="false" ht="12.75" hidden="false" customHeight="false" outlineLevel="0" collapsed="false"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</row>
    <row r="120" customFormat="false" ht="12.75" hidden="false" customHeight="false" outlineLevel="0" collapsed="false">
      <c r="C120" s="208"/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</row>
    <row r="121" customFormat="false" ht="12.75" hidden="false" customHeight="false" outlineLevel="0" collapsed="false"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</row>
    <row r="122" customFormat="false" ht="12.75" hidden="false" customHeight="false" outlineLevel="0" collapsed="false">
      <c r="C122" s="208"/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</row>
    <row r="123" customFormat="false" ht="12.75" hidden="false" customHeight="false" outlineLevel="0" collapsed="false">
      <c r="C123" s="208"/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</row>
    <row r="124" customFormat="false" ht="12.75" hidden="false" customHeight="false" outlineLevel="0" collapsed="false">
      <c r="C124" s="208"/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</row>
    <row r="125" customFormat="false" ht="12.75" hidden="false" customHeight="false" outlineLevel="0" collapsed="false">
      <c r="C125" s="208"/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</row>
    <row r="126" customFormat="false" ht="12.75" hidden="false" customHeight="false" outlineLevel="0" collapsed="false">
      <c r="C126" s="208"/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</row>
    <row r="127" customFormat="false" ht="12.75" hidden="false" customHeight="false" outlineLevel="0" collapsed="false">
      <c r="C127" s="208"/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</row>
    <row r="128" customFormat="false" ht="12.75" hidden="false" customHeight="false" outlineLevel="0" collapsed="false">
      <c r="C128" s="208"/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</row>
    <row r="129" customFormat="false" ht="12.75" hidden="false" customHeight="false" outlineLevel="0" collapsed="false"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</row>
    <row r="130" customFormat="false" ht="12.75" hidden="false" customHeight="false" outlineLevel="0" collapsed="false">
      <c r="C130" s="208"/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</row>
    <row r="131" customFormat="false" ht="12.75" hidden="false" customHeight="false" outlineLevel="0" collapsed="false">
      <c r="C131" s="208"/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08"/>
      <c r="AE131" s="208"/>
      <c r="AF131" s="208"/>
      <c r="AG131" s="208"/>
    </row>
    <row r="132" customFormat="false" ht="12.75" hidden="false" customHeight="false" outlineLevel="0" collapsed="false">
      <c r="C132" s="208"/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8"/>
      <c r="AE132" s="208"/>
      <c r="AF132" s="208"/>
      <c r="AG132" s="208"/>
    </row>
    <row r="133" customFormat="false" ht="12.75" hidden="false" customHeight="false" outlineLevel="0" collapsed="false">
      <c r="C133" s="208"/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  <c r="AE133" s="208"/>
      <c r="AF133" s="208"/>
      <c r="AG133" s="208"/>
    </row>
    <row r="134" customFormat="false" ht="12.75" hidden="false" customHeight="false" outlineLevel="0" collapsed="false">
      <c r="C134" s="208"/>
      <c r="D134" s="208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8"/>
      <c r="AE134" s="208"/>
      <c r="AF134" s="208"/>
      <c r="AG134" s="208"/>
    </row>
    <row r="135" customFormat="false" ht="12.75" hidden="false" customHeight="false" outlineLevel="0" collapsed="false">
      <c r="C135" s="208"/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08"/>
      <c r="AE135" s="208"/>
      <c r="AF135" s="208"/>
      <c r="AG135" s="208"/>
    </row>
  </sheetData>
  <mergeCells count="7">
    <mergeCell ref="A2:J2"/>
    <mergeCell ref="A3:J3"/>
    <mergeCell ref="A4:J4"/>
    <mergeCell ref="C6:E6"/>
    <mergeCell ref="G7:J7"/>
    <mergeCell ref="C35:E35"/>
    <mergeCell ref="G36:J36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01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N37" activeCellId="0" sqref="N37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8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true" customHeight="false" outlineLevel="0" collapsed="false">
      <c r="A1" s="188" t="s">
        <v>90</v>
      </c>
    </row>
    <row r="2" customFormat="false" ht="15.75" hidden="false" customHeight="false" outlineLevel="0" collapsed="false">
      <c r="A2" s="188" t="s">
        <v>118</v>
      </c>
      <c r="B2" s="189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0" t="s">
        <v>103</v>
      </c>
    </row>
    <row r="3" customFormat="false" ht="15" hidden="false" customHeight="false" outlineLevel="0" collapsed="false">
      <c r="A3" s="188" t="s">
        <v>119</v>
      </c>
      <c r="B3" s="191" t="s">
        <v>120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</row>
    <row r="4" customFormat="false" ht="12.75" hidden="false" customHeight="false" outlineLevel="0" collapsed="false">
      <c r="A4" s="190" t="n">
        <v>36861</v>
      </c>
      <c r="B4" s="192" t="str">
        <f aca="false">'Mgmt Summary'!A3</f>
        <v>Results based on activity through December 7, 2000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</row>
    <row r="5" customFormat="false" ht="3" hidden="false" customHeight="true" outlineLevel="0" collapsed="false">
      <c r="A5" s="188" t="s">
        <v>93</v>
      </c>
    </row>
    <row r="6" customFormat="false" ht="12.75" hidden="false" customHeight="false" outlineLevel="0" collapsed="false">
      <c r="A6" s="188" t="s">
        <v>94</v>
      </c>
      <c r="B6" s="193"/>
      <c r="C6" s="194"/>
      <c r="D6" s="196"/>
      <c r="E6" s="197"/>
      <c r="F6" s="197"/>
      <c r="G6" s="197"/>
      <c r="H6" s="197"/>
      <c r="I6" s="198"/>
      <c r="J6" s="194"/>
      <c r="K6" s="196"/>
      <c r="L6" s="197"/>
      <c r="M6" s="197"/>
      <c r="N6" s="197"/>
      <c r="O6" s="197"/>
      <c r="P6" s="198"/>
      <c r="Q6" s="194"/>
      <c r="R6" s="208"/>
      <c r="S6" s="208"/>
      <c r="T6" s="208"/>
    </row>
    <row r="7" customFormat="false" ht="12.75" hidden="false" customHeight="false" outlineLevel="0" collapsed="false">
      <c r="B7" s="218"/>
      <c r="C7" s="194"/>
      <c r="D7" s="203" t="s">
        <v>121</v>
      </c>
      <c r="E7" s="203"/>
      <c r="F7" s="203"/>
      <c r="G7" s="203"/>
      <c r="H7" s="203"/>
      <c r="I7" s="203"/>
      <c r="J7" s="194"/>
      <c r="K7" s="203" t="s">
        <v>122</v>
      </c>
      <c r="L7" s="203"/>
      <c r="M7" s="203"/>
      <c r="N7" s="203"/>
      <c r="O7" s="203"/>
      <c r="P7" s="203"/>
      <c r="Q7" s="194"/>
      <c r="R7" s="208"/>
      <c r="S7" s="208"/>
      <c r="T7" s="208"/>
    </row>
    <row r="8" customFormat="false" ht="12.75" hidden="false" customHeight="false" outlineLevel="0" collapsed="false">
      <c r="B8" s="199" t="s">
        <v>13</v>
      </c>
      <c r="C8" s="194"/>
      <c r="D8" s="260" t="s">
        <v>7</v>
      </c>
      <c r="E8" s="261" t="s">
        <v>2</v>
      </c>
      <c r="F8" s="262" t="s">
        <v>44</v>
      </c>
      <c r="G8" s="263" t="s">
        <v>123</v>
      </c>
      <c r="H8" s="263"/>
      <c r="I8" s="263"/>
      <c r="J8" s="194"/>
      <c r="K8" s="200" t="s">
        <v>7</v>
      </c>
      <c r="L8" s="201" t="s">
        <v>2</v>
      </c>
      <c r="M8" s="202" t="s">
        <v>44</v>
      </c>
      <c r="N8" s="195" t="s">
        <v>123</v>
      </c>
      <c r="O8" s="195"/>
      <c r="P8" s="195"/>
      <c r="Q8" s="194"/>
      <c r="R8" s="208"/>
      <c r="S8" s="208"/>
      <c r="T8" s="208"/>
    </row>
    <row r="9" customFormat="false" ht="8.25" hidden="false" customHeight="true" outlineLevel="0" collapsed="false">
      <c r="B9" s="193"/>
      <c r="C9" s="194"/>
      <c r="D9" s="196"/>
      <c r="E9" s="197"/>
      <c r="F9" s="197"/>
      <c r="G9" s="197"/>
      <c r="H9" s="197"/>
      <c r="I9" s="198"/>
      <c r="J9" s="194"/>
      <c r="K9" s="196"/>
      <c r="L9" s="197"/>
      <c r="M9" s="197"/>
      <c r="N9" s="197"/>
      <c r="O9" s="197"/>
      <c r="P9" s="198"/>
      <c r="Q9" s="194"/>
      <c r="R9" s="208"/>
      <c r="S9" s="208"/>
      <c r="T9" s="208"/>
    </row>
    <row r="10" customFormat="false" ht="13.5" hidden="false" customHeight="true" outlineLevel="0" collapsed="false">
      <c r="B10" s="209" t="s">
        <v>20</v>
      </c>
      <c r="C10" s="210"/>
      <c r="D10" s="211" t="n">
        <v>0</v>
      </c>
      <c r="E10" s="212" t="n">
        <v>0</v>
      </c>
      <c r="F10" s="264" t="n">
        <f aca="false">E10-D10</f>
        <v>0</v>
      </c>
      <c r="G10" s="265"/>
      <c r="H10" s="265"/>
      <c r="I10" s="266"/>
      <c r="J10" s="210"/>
      <c r="K10" s="211" t="n">
        <f aca="false">L10+600</f>
        <v>8446</v>
      </c>
      <c r="L10" s="212" t="n">
        <v>7846</v>
      </c>
      <c r="M10" s="264" t="n">
        <f aca="false">L10-K10</f>
        <v>-600</v>
      </c>
      <c r="N10" s="236" t="s">
        <v>124</v>
      </c>
      <c r="O10" s="215"/>
      <c r="P10" s="267"/>
      <c r="Q10" s="208"/>
      <c r="R10" s="208"/>
      <c r="S10" s="208"/>
      <c r="T10" s="208"/>
    </row>
    <row r="11" customFormat="false" ht="13.5" hidden="false" customHeight="true" outlineLevel="0" collapsed="false">
      <c r="A11" s="188" t="s">
        <v>95</v>
      </c>
      <c r="B11" s="218" t="s">
        <v>21</v>
      </c>
      <c r="C11" s="194"/>
      <c r="D11" s="211" t="n">
        <v>658</v>
      </c>
      <c r="E11" s="212" t="e">
        <f aca="false">ROUND(HPVAL($A11,$A$1,$A$2,$A$4,$A$5,$A$6)/1000,1)</f>
        <v>#NAME?</v>
      </c>
      <c r="F11" s="264" t="e">
        <f aca="false">E11-D11</f>
        <v>#NAME?</v>
      </c>
      <c r="G11" s="215"/>
      <c r="H11" s="215"/>
      <c r="I11" s="216"/>
      <c r="J11" s="194"/>
      <c r="K11" s="211" t="e">
        <f aca="false">L11</f>
        <v>#NAME?</v>
      </c>
      <c r="L11" s="212" t="e">
        <f aca="false">ROUND(HPVAL($A11,$A$1,$A$3,$A$4,$A$5,$A$6)/1000,1)</f>
        <v>#NAME?</v>
      </c>
      <c r="M11" s="264" t="e">
        <f aca="false">ROUND(L11-K11,0)</f>
        <v>#NAME?</v>
      </c>
      <c r="N11" s="215"/>
      <c r="O11" s="215"/>
      <c r="P11" s="267"/>
      <c r="Q11" s="208"/>
      <c r="R11" s="208"/>
      <c r="S11" s="208"/>
      <c r="T11" s="208"/>
    </row>
    <row r="12" customFormat="false" ht="13.5" hidden="false" customHeight="true" outlineLevel="0" collapsed="false">
      <c r="A12" s="188" t="s">
        <v>96</v>
      </c>
      <c r="B12" s="218" t="s">
        <v>22</v>
      </c>
      <c r="C12" s="194"/>
      <c r="D12" s="211" t="e">
        <f aca="false">E12</f>
        <v>#NAME?</v>
      </c>
      <c r="E12" s="212" t="e">
        <f aca="false">ROUND(HPVAL($A12,$A$1,$A$2,$A$4,$A$5,$A$6)/1000,0)</f>
        <v>#NAME?</v>
      </c>
      <c r="F12" s="264" t="e">
        <f aca="false">E12-D12</f>
        <v>#NAME?</v>
      </c>
      <c r="G12" s="215"/>
      <c r="H12" s="215"/>
      <c r="I12" s="216"/>
      <c r="J12" s="194"/>
      <c r="K12" s="211" t="e">
        <f aca="false">L12</f>
        <v>#NAME?</v>
      </c>
      <c r="L12" s="212" t="e">
        <f aca="false">ROUND(HPVAL($A12,$A$1,$A$3,$A$4,$A$5,$A$6)/1000,1)</f>
        <v>#NAME?</v>
      </c>
      <c r="M12" s="264" t="e">
        <f aca="false">ROUND(L12-K12,0)</f>
        <v>#NAME?</v>
      </c>
      <c r="N12" s="215"/>
      <c r="O12" s="215"/>
      <c r="P12" s="267"/>
      <c r="Q12" s="208"/>
      <c r="R12" s="208"/>
      <c r="S12" s="208"/>
      <c r="T12" s="208"/>
    </row>
    <row r="13" customFormat="false" ht="13.5" hidden="false" customHeight="true" outlineLevel="0" collapsed="false">
      <c r="A13" s="188" t="s">
        <v>97</v>
      </c>
      <c r="B13" s="218" t="s">
        <v>23</v>
      </c>
      <c r="C13" s="194"/>
      <c r="D13" s="211" t="e">
        <f aca="false">E13</f>
        <v>#NAME?</v>
      </c>
      <c r="E13" s="212" t="e">
        <f aca="false">ROUND(HPVAL($A13,$A$1,$A$2,$A$4,$A$5,$A$6)/1000,0)</f>
        <v>#NAME?</v>
      </c>
      <c r="F13" s="264" t="e">
        <f aca="false">E13-D13</f>
        <v>#NAME?</v>
      </c>
      <c r="G13" s="215"/>
      <c r="H13" s="215"/>
      <c r="I13" s="216"/>
      <c r="J13" s="194"/>
      <c r="K13" s="211" t="e">
        <f aca="false">L13</f>
        <v>#NAME?</v>
      </c>
      <c r="L13" s="212" t="e">
        <f aca="false">ROUND(HPVAL($A13,$A$1,$A$3,$A$4,$A$5,$A$6)/1000,1)</f>
        <v>#NAME?</v>
      </c>
      <c r="M13" s="264" t="e">
        <f aca="false">ROUND(L13-K13,0)</f>
        <v>#NAME?</v>
      </c>
      <c r="N13" s="215"/>
      <c r="O13" s="215"/>
      <c r="P13" s="267"/>
      <c r="Q13" s="208"/>
      <c r="R13" s="208"/>
      <c r="S13" s="208"/>
      <c r="T13" s="208"/>
    </row>
    <row r="14" customFormat="false" ht="13.5" hidden="false" customHeight="true" outlineLevel="0" collapsed="false">
      <c r="A14" s="188" t="s">
        <v>98</v>
      </c>
      <c r="B14" s="218" t="s">
        <v>24</v>
      </c>
      <c r="C14" s="194"/>
      <c r="D14" s="211" t="n">
        <v>0</v>
      </c>
      <c r="E14" s="212" t="e">
        <f aca="false">ROUND(HPVAL($A14,$A$1,$A$2,$A$4,$A$5,$A$6)/1000,0)</f>
        <v>#NAME?</v>
      </c>
      <c r="F14" s="264" t="e">
        <f aca="false">E14-D14</f>
        <v>#NAME?</v>
      </c>
      <c r="G14" s="215"/>
      <c r="H14" s="215"/>
      <c r="I14" s="216"/>
      <c r="J14" s="194"/>
      <c r="K14" s="211" t="e">
        <f aca="false">L14</f>
        <v>#NAME?</v>
      </c>
      <c r="L14" s="212" t="e">
        <f aca="false">ROUND(HPVAL($A14,$A$1,$A$3,$A$4,$A$5,$A$6)/1000,1)</f>
        <v>#NAME?</v>
      </c>
      <c r="M14" s="264" t="e">
        <f aca="false">ROUND(L14-K14,0)</f>
        <v>#NAME?</v>
      </c>
      <c r="N14" s="215"/>
      <c r="O14" s="215"/>
      <c r="P14" s="267"/>
      <c r="Q14" s="208"/>
      <c r="R14" s="208"/>
      <c r="S14" s="208"/>
      <c r="T14" s="208"/>
    </row>
    <row r="15" customFormat="false" ht="13.5" hidden="false" customHeight="true" outlineLevel="0" collapsed="false">
      <c r="A15" s="188" t="s">
        <v>99</v>
      </c>
      <c r="B15" s="209" t="s">
        <v>25</v>
      </c>
      <c r="C15" s="210"/>
      <c r="D15" s="211" t="e">
        <f aca="false">E15</f>
        <v>#NAME?</v>
      </c>
      <c r="E15" s="212" t="e">
        <f aca="false">ROUND(HPVAL($A15,$A$1,$A$2,$A$4,$A$5,$A$6)/1000,0)</f>
        <v>#NAME?</v>
      </c>
      <c r="F15" s="264" t="e">
        <f aca="false">E15-D15</f>
        <v>#NAME?</v>
      </c>
      <c r="G15" s="265"/>
      <c r="H15" s="265"/>
      <c r="I15" s="266"/>
      <c r="J15" s="210"/>
      <c r="K15" s="211" t="n">
        <f aca="false">L15</f>
        <v>911.015</v>
      </c>
      <c r="L15" s="212" t="n">
        <f aca="false">2090.152-193.079-998.93+12.872</f>
        <v>911.015</v>
      </c>
      <c r="M15" s="264" t="n">
        <f aca="false">ROUND(L15-K15,0)</f>
        <v>0</v>
      </c>
      <c r="N15" s="215"/>
      <c r="O15" s="215"/>
      <c r="P15" s="267"/>
      <c r="Q15" s="208"/>
      <c r="R15" s="208"/>
      <c r="S15" s="208"/>
      <c r="T15" s="208"/>
    </row>
    <row r="16" customFormat="false" ht="13.5" hidden="false" customHeight="true" outlineLevel="0" collapsed="false">
      <c r="B16" s="209" t="s">
        <v>51</v>
      </c>
      <c r="C16" s="210"/>
      <c r="D16" s="211" t="n">
        <v>0</v>
      </c>
      <c r="E16" s="212" t="n">
        <v>0</v>
      </c>
      <c r="F16" s="264" t="n">
        <f aca="false">E16-D16</f>
        <v>0</v>
      </c>
      <c r="G16" s="265"/>
      <c r="H16" s="265"/>
      <c r="I16" s="266"/>
      <c r="J16" s="210"/>
      <c r="K16" s="211" t="n">
        <v>0</v>
      </c>
      <c r="L16" s="212" t="n">
        <v>0</v>
      </c>
      <c r="M16" s="264" t="n">
        <f aca="false">L16-K16</f>
        <v>0</v>
      </c>
      <c r="N16" s="215"/>
      <c r="O16" s="215"/>
      <c r="P16" s="267"/>
      <c r="Q16" s="208"/>
      <c r="R16" s="208"/>
      <c r="S16" s="208"/>
      <c r="T16" s="208"/>
    </row>
    <row r="17" customFormat="false" ht="11.25" hidden="false" customHeight="true" outlineLevel="0" collapsed="false">
      <c r="B17" s="254" t="s">
        <v>111</v>
      </c>
      <c r="C17" s="194"/>
      <c r="D17" s="221" t="e">
        <f aca="false">SUM(D10:D16)</f>
        <v>#NAME?</v>
      </c>
      <c r="E17" s="222" t="e">
        <f aca="false">SUM(E10:E16)</f>
        <v>#NAME?</v>
      </c>
      <c r="F17" s="222" t="e">
        <f aca="false">SUM(F10:F16)</f>
        <v>#NAME?</v>
      </c>
      <c r="G17" s="225"/>
      <c r="H17" s="225"/>
      <c r="I17" s="226"/>
      <c r="J17" s="194"/>
      <c r="K17" s="221" t="e">
        <f aca="false">SUM(K10:K16)</f>
        <v>#NAME?</v>
      </c>
      <c r="L17" s="222" t="e">
        <f aca="false">SUM(L10:L16)</f>
        <v>#NAME?</v>
      </c>
      <c r="M17" s="222" t="e">
        <f aca="false">SUM(M10:M16)</f>
        <v>#NAME?</v>
      </c>
      <c r="N17" s="225"/>
      <c r="O17" s="225"/>
      <c r="P17" s="268"/>
      <c r="Q17" s="208"/>
      <c r="R17" s="208"/>
      <c r="S17" s="208"/>
      <c r="T17" s="208"/>
    </row>
    <row r="18" customFormat="false" ht="13.5" hidden="false" customHeight="true" outlineLevel="0" collapsed="false">
      <c r="B18" s="209" t="s">
        <v>53</v>
      </c>
      <c r="C18" s="210"/>
      <c r="D18" s="211" t="n">
        <f aca="false">-97</f>
        <v>-97</v>
      </c>
      <c r="E18" s="212" t="n">
        <f aca="false">-10-5</f>
        <v>-15</v>
      </c>
      <c r="F18" s="264" t="n">
        <f aca="false">E18-D18</f>
        <v>82</v>
      </c>
      <c r="G18" s="265"/>
      <c r="H18" s="265"/>
      <c r="I18" s="266"/>
      <c r="J18" s="210"/>
      <c r="K18" s="211" t="n">
        <v>0</v>
      </c>
      <c r="L18" s="212" t="n">
        <v>0</v>
      </c>
      <c r="M18" s="264" t="n">
        <f aca="false">L18-K18</f>
        <v>0</v>
      </c>
      <c r="N18" s="215"/>
      <c r="O18" s="215"/>
      <c r="P18" s="267"/>
      <c r="Q18" s="208"/>
      <c r="R18" s="208"/>
      <c r="S18" s="208"/>
      <c r="T18" s="208"/>
    </row>
    <row r="19" customFormat="false" ht="13.5" hidden="false" customHeight="true" outlineLevel="0" collapsed="false">
      <c r="B19" s="209" t="s">
        <v>54</v>
      </c>
      <c r="C19" s="210"/>
      <c r="D19" s="211" t="n">
        <f aca="false">+E19</f>
        <v>652</v>
      </c>
      <c r="E19" s="212" t="n">
        <v>652</v>
      </c>
      <c r="F19" s="264" t="n">
        <f aca="false">E19-D19</f>
        <v>0</v>
      </c>
      <c r="G19" s="265"/>
      <c r="H19" s="265"/>
      <c r="I19" s="266"/>
      <c r="J19" s="210"/>
      <c r="K19" s="211" t="n">
        <v>0</v>
      </c>
      <c r="L19" s="212" t="n">
        <v>0</v>
      </c>
      <c r="M19" s="264" t="n">
        <f aca="false">L19-K19</f>
        <v>0</v>
      </c>
      <c r="N19" s="215"/>
      <c r="O19" s="215"/>
      <c r="P19" s="267"/>
      <c r="Q19" s="208"/>
      <c r="R19" s="208"/>
      <c r="S19" s="208"/>
      <c r="T19" s="208"/>
    </row>
    <row r="20" customFormat="false" ht="13.5" hidden="false" customHeight="true" outlineLevel="0" collapsed="false">
      <c r="B20" s="209" t="s">
        <v>55</v>
      </c>
      <c r="C20" s="210"/>
      <c r="D20" s="211" t="n">
        <v>0</v>
      </c>
      <c r="E20" s="212" t="n">
        <v>545</v>
      </c>
      <c r="F20" s="264" t="n">
        <f aca="false">E20-D20</f>
        <v>545</v>
      </c>
      <c r="G20" s="265"/>
      <c r="H20" s="265"/>
      <c r="I20" s="266"/>
      <c r="J20" s="210"/>
      <c r="K20" s="211" t="n">
        <v>0</v>
      </c>
      <c r="L20" s="212" t="n">
        <v>0</v>
      </c>
      <c r="M20" s="264" t="n">
        <f aca="false">L20-K20</f>
        <v>0</v>
      </c>
      <c r="N20" s="215"/>
      <c r="O20" s="215"/>
      <c r="P20" s="267"/>
      <c r="Q20" s="208"/>
      <c r="R20" s="208"/>
      <c r="S20" s="208"/>
      <c r="T20" s="208"/>
    </row>
    <row r="21" customFormat="false" ht="3" hidden="false" customHeight="true" outlineLevel="0" collapsed="false">
      <c r="B21" s="218"/>
      <c r="C21" s="194"/>
      <c r="D21" s="211"/>
      <c r="E21" s="212"/>
      <c r="F21" s="264"/>
      <c r="G21" s="215"/>
      <c r="H21" s="215"/>
      <c r="I21" s="216"/>
      <c r="J21" s="194"/>
      <c r="K21" s="211"/>
      <c r="L21" s="212"/>
      <c r="M21" s="264"/>
      <c r="N21" s="215"/>
      <c r="O21" s="215"/>
      <c r="P21" s="267"/>
      <c r="Q21" s="208"/>
      <c r="R21" s="208"/>
      <c r="S21" s="208"/>
      <c r="T21" s="208"/>
    </row>
    <row r="22" customFormat="false" ht="11.25" hidden="false" customHeight="true" outlineLevel="0" collapsed="false">
      <c r="B22" s="254" t="s">
        <v>52</v>
      </c>
      <c r="C22" s="194"/>
      <c r="D22" s="221" t="n">
        <f aca="false">SUM(D18:D21)</f>
        <v>555</v>
      </c>
      <c r="E22" s="222" t="n">
        <f aca="false">SUM(E18:E21)</f>
        <v>1182</v>
      </c>
      <c r="F22" s="222" t="n">
        <f aca="false">SUM(F18:F21)</f>
        <v>627</v>
      </c>
      <c r="G22" s="225"/>
      <c r="H22" s="225"/>
      <c r="I22" s="226"/>
      <c r="J22" s="194"/>
      <c r="K22" s="221" t="e">
        <f aca="false">SUM(K17:K20)</f>
        <v>#NAME?</v>
      </c>
      <c r="L22" s="222" t="e">
        <f aca="false">SUM(L17:L20)</f>
        <v>#NAME?</v>
      </c>
      <c r="M22" s="222" t="e">
        <f aca="false">SUM(M17:M20)</f>
        <v>#NAME?</v>
      </c>
      <c r="N22" s="225"/>
      <c r="O22" s="225"/>
      <c r="P22" s="268"/>
      <c r="Q22" s="208"/>
      <c r="R22" s="208"/>
      <c r="S22" s="208"/>
      <c r="T22" s="208"/>
    </row>
    <row r="23" customFormat="false" ht="3" hidden="false" customHeight="true" outlineLevel="0" collapsed="false">
      <c r="B23" s="218"/>
      <c r="C23" s="194"/>
      <c r="D23" s="211"/>
      <c r="E23" s="212"/>
      <c r="F23" s="264"/>
      <c r="G23" s="215"/>
      <c r="H23" s="215"/>
      <c r="I23" s="216"/>
      <c r="J23" s="194"/>
      <c r="K23" s="211"/>
      <c r="L23" s="212"/>
      <c r="M23" s="264"/>
      <c r="N23" s="215"/>
      <c r="O23" s="215"/>
      <c r="P23" s="267"/>
      <c r="Q23" s="208"/>
      <c r="R23" s="208"/>
      <c r="S23" s="208"/>
      <c r="T23" s="208"/>
    </row>
    <row r="24" customFormat="false" ht="13.5" hidden="false" customHeight="true" outlineLevel="0" collapsed="false">
      <c r="B24" s="218" t="s">
        <v>27</v>
      </c>
      <c r="C24" s="194"/>
      <c r="D24" s="211" t="n">
        <v>0</v>
      </c>
      <c r="E24" s="212" t="n">
        <v>0</v>
      </c>
      <c r="F24" s="264" t="n">
        <f aca="false">E24-D24</f>
        <v>0</v>
      </c>
      <c r="G24" s="215"/>
      <c r="H24" s="215"/>
      <c r="I24" s="216"/>
      <c r="J24" s="194"/>
      <c r="K24" s="211" t="n">
        <f aca="false">L24</f>
        <v>0</v>
      </c>
      <c r="L24" s="212" t="n">
        <v>0</v>
      </c>
      <c r="M24" s="264" t="n">
        <f aca="false">L24-K24</f>
        <v>0</v>
      </c>
      <c r="N24" s="215"/>
      <c r="O24" s="215"/>
      <c r="P24" s="267"/>
      <c r="Q24" s="208"/>
      <c r="R24" s="208"/>
      <c r="S24" s="208"/>
      <c r="T24" s="208"/>
    </row>
    <row r="25" customFormat="false" ht="3" hidden="false" customHeight="true" outlineLevel="0" collapsed="false">
      <c r="B25" s="218"/>
      <c r="C25" s="194"/>
      <c r="D25" s="211"/>
      <c r="E25" s="212"/>
      <c r="F25" s="264"/>
      <c r="G25" s="215"/>
      <c r="H25" s="215"/>
      <c r="I25" s="216"/>
      <c r="J25" s="194"/>
      <c r="K25" s="211"/>
      <c r="L25" s="212"/>
      <c r="M25" s="264"/>
      <c r="N25" s="215"/>
      <c r="O25" s="215"/>
      <c r="P25" s="267"/>
      <c r="Q25" s="208"/>
      <c r="R25" s="208"/>
      <c r="S25" s="208"/>
      <c r="T25" s="208"/>
    </row>
    <row r="26" customFormat="false" ht="11.25" hidden="false" customHeight="true" outlineLevel="0" collapsed="false">
      <c r="B26" s="220" t="s">
        <v>8</v>
      </c>
      <c r="C26" s="194"/>
      <c r="D26" s="221" t="e">
        <f aca="false">+D17+D22</f>
        <v>#NAME?</v>
      </c>
      <c r="E26" s="222" t="e">
        <f aca="false">+E17+E22</f>
        <v>#NAME?</v>
      </c>
      <c r="F26" s="222" t="e">
        <f aca="false">+F17+F22</f>
        <v>#NAME?</v>
      </c>
      <c r="G26" s="225"/>
      <c r="H26" s="225"/>
      <c r="I26" s="226"/>
      <c r="J26" s="194"/>
      <c r="K26" s="221" t="e">
        <f aca="false">+K22+K24</f>
        <v>#NAME?</v>
      </c>
      <c r="L26" s="222" t="e">
        <f aca="false">+L22+L24</f>
        <v>#NAME?</v>
      </c>
      <c r="M26" s="222" t="e">
        <f aca="false">+M22+M24</f>
        <v>#NAME?</v>
      </c>
      <c r="N26" s="225"/>
      <c r="O26" s="225"/>
      <c r="P26" s="268"/>
      <c r="Q26" s="208"/>
      <c r="R26" s="208"/>
      <c r="S26" s="208"/>
      <c r="T26" s="208"/>
    </row>
    <row r="27" customFormat="false" ht="3" hidden="false" customHeight="true" outlineLevel="0" collapsed="false">
      <c r="B27" s="218"/>
      <c r="C27" s="194"/>
      <c r="D27" s="211"/>
      <c r="E27" s="212"/>
      <c r="F27" s="264"/>
      <c r="G27" s="215"/>
      <c r="H27" s="215"/>
      <c r="I27" s="216"/>
      <c r="J27" s="194"/>
      <c r="K27" s="211"/>
      <c r="L27" s="212"/>
      <c r="M27" s="264"/>
      <c r="N27" s="215"/>
      <c r="O27" s="215"/>
      <c r="P27" s="267"/>
      <c r="Q27" s="208"/>
      <c r="R27" s="208"/>
      <c r="S27" s="208"/>
      <c r="T27" s="208"/>
    </row>
    <row r="28" customFormat="false" ht="13.5" hidden="false" customHeight="true" outlineLevel="0" collapsed="false">
      <c r="B28" s="218" t="s">
        <v>125</v>
      </c>
      <c r="C28" s="194"/>
      <c r="D28" s="211" t="e">
        <f aca="false">-(D26)</f>
        <v>#NAME?</v>
      </c>
      <c r="E28" s="212" t="e">
        <f aca="false">-(E26)</f>
        <v>#NAME?</v>
      </c>
      <c r="F28" s="264" t="e">
        <f aca="false">E28-D28</f>
        <v>#NAME?</v>
      </c>
      <c r="G28" s="215"/>
      <c r="H28" s="215"/>
      <c r="I28" s="216"/>
      <c r="J28" s="194"/>
      <c r="K28" s="211" t="n">
        <v>0</v>
      </c>
      <c r="L28" s="212" t="n">
        <v>0</v>
      </c>
      <c r="M28" s="264" t="n">
        <f aca="false">L28-K28</f>
        <v>0</v>
      </c>
      <c r="N28" s="215"/>
      <c r="O28" s="215"/>
      <c r="P28" s="267"/>
      <c r="Q28" s="208"/>
      <c r="R28" s="208"/>
      <c r="S28" s="208"/>
      <c r="T28" s="208"/>
    </row>
    <row r="29" customFormat="false" ht="13.5" hidden="false" customHeight="true" outlineLevel="0" collapsed="false">
      <c r="B29" s="218" t="s">
        <v>126</v>
      </c>
      <c r="C29" s="194"/>
      <c r="D29" s="211" t="n">
        <v>0</v>
      </c>
      <c r="E29" s="212" t="n">
        <v>0</v>
      </c>
      <c r="F29" s="264" t="n">
        <f aca="false">E29-D29</f>
        <v>0</v>
      </c>
      <c r="G29" s="215"/>
      <c r="H29" s="215"/>
      <c r="I29" s="216"/>
      <c r="J29" s="194"/>
      <c r="K29" s="211" t="e">
        <f aca="false">-K26</f>
        <v>#NAME?</v>
      </c>
      <c r="L29" s="212" t="e">
        <f aca="false">-L26</f>
        <v>#NAME?</v>
      </c>
      <c r="M29" s="264" t="e">
        <f aca="false">L29-K29</f>
        <v>#NAME?</v>
      </c>
      <c r="N29" s="215"/>
      <c r="O29" s="215"/>
      <c r="P29" s="267"/>
      <c r="Q29" s="208"/>
      <c r="R29" s="208"/>
      <c r="S29" s="208"/>
      <c r="T29" s="208"/>
    </row>
    <row r="30" customFormat="false" ht="3" hidden="false" customHeight="true" outlineLevel="0" collapsed="false">
      <c r="B30" s="218"/>
      <c r="C30" s="194"/>
      <c r="D30" s="211"/>
      <c r="E30" s="212"/>
      <c r="F30" s="264"/>
      <c r="G30" s="215"/>
      <c r="H30" s="215"/>
      <c r="I30" s="216"/>
      <c r="J30" s="194"/>
      <c r="K30" s="211"/>
      <c r="L30" s="212"/>
      <c r="M30" s="264"/>
      <c r="N30" s="215"/>
      <c r="O30" s="215"/>
      <c r="P30" s="267"/>
      <c r="Q30" s="208"/>
      <c r="R30" s="208"/>
      <c r="S30" s="208"/>
      <c r="T30" s="208"/>
    </row>
    <row r="31" customFormat="false" ht="11.25" hidden="false" customHeight="true" outlineLevel="0" collapsed="false">
      <c r="A31" s="194"/>
      <c r="B31" s="220" t="s">
        <v>8</v>
      </c>
      <c r="C31" s="194"/>
      <c r="D31" s="227" t="e">
        <f aca="false">SUM(D26:D29)</f>
        <v>#NAME?</v>
      </c>
      <c r="E31" s="228" t="e">
        <f aca="false">SUM(E26:E29)</f>
        <v>#NAME?</v>
      </c>
      <c r="F31" s="228" t="e">
        <f aca="false">SUM(F26:F29)</f>
        <v>#NAME?</v>
      </c>
      <c r="G31" s="225"/>
      <c r="H31" s="225"/>
      <c r="I31" s="226"/>
      <c r="J31" s="194"/>
      <c r="K31" s="227" t="e">
        <f aca="false">SUM(K26:K29)</f>
        <v>#NAME?</v>
      </c>
      <c r="L31" s="228" t="e">
        <f aca="false">SUM(L26:L29)</f>
        <v>#NAME?</v>
      </c>
      <c r="M31" s="228" t="e">
        <f aca="false">SUM(M26:M29)</f>
        <v>#NAME?</v>
      </c>
      <c r="N31" s="225"/>
      <c r="O31" s="225"/>
      <c r="P31" s="268"/>
    </row>
    <row r="32" customFormat="false" ht="3" hidden="false" customHeight="true" outlineLevel="0" collapsed="false">
      <c r="B32" s="230"/>
      <c r="C32" s="194"/>
      <c r="D32" s="249"/>
      <c r="E32" s="250"/>
      <c r="F32" s="250"/>
      <c r="G32" s="232"/>
      <c r="H32" s="232"/>
      <c r="I32" s="233"/>
      <c r="J32" s="194"/>
      <c r="K32" s="249"/>
      <c r="L32" s="250"/>
      <c r="M32" s="250"/>
      <c r="N32" s="232"/>
      <c r="O32" s="232"/>
      <c r="P32" s="258"/>
      <c r="Q32" s="208"/>
      <c r="R32" s="208"/>
      <c r="S32" s="208"/>
      <c r="T32" s="208"/>
    </row>
    <row r="33" customFormat="false" ht="12.75" hidden="false" customHeight="false" outlineLevel="0" collapsed="false">
      <c r="D33" s="269"/>
      <c r="E33" s="269"/>
      <c r="F33" s="269"/>
      <c r="G33" s="208"/>
      <c r="H33" s="208"/>
      <c r="I33" s="208"/>
      <c r="J33" s="208"/>
      <c r="K33" s="269"/>
      <c r="L33" s="269"/>
      <c r="M33" s="269"/>
      <c r="N33" s="208"/>
      <c r="O33" s="208"/>
      <c r="P33" s="208"/>
      <c r="Q33" s="208"/>
      <c r="R33" s="208"/>
      <c r="S33" s="208"/>
      <c r="T33" s="208"/>
    </row>
    <row r="34" customFormat="false" ht="12.75" hidden="false" customHeight="false" outlineLevel="0" collapsed="false">
      <c r="D34" s="269"/>
      <c r="E34" s="269"/>
      <c r="F34" s="269"/>
      <c r="G34" s="208"/>
      <c r="H34" s="208"/>
      <c r="I34" s="208"/>
      <c r="J34" s="208"/>
      <c r="K34" s="269"/>
      <c r="L34" s="269"/>
      <c r="M34" s="269"/>
      <c r="N34" s="208"/>
      <c r="O34" s="208"/>
      <c r="P34" s="208"/>
      <c r="Q34" s="208"/>
      <c r="R34" s="208"/>
      <c r="S34" s="208"/>
      <c r="T34" s="208"/>
    </row>
    <row r="35" customFormat="false" ht="12.75" hidden="false" customHeight="false" outlineLevel="0" collapsed="false">
      <c r="D35" s="269"/>
      <c r="E35" s="269"/>
      <c r="F35" s="269"/>
      <c r="G35" s="208"/>
      <c r="H35" s="208"/>
      <c r="I35" s="208"/>
      <c r="J35" s="208"/>
      <c r="K35" s="269"/>
      <c r="L35" s="269"/>
      <c r="M35" s="269"/>
      <c r="N35" s="208"/>
      <c r="O35" s="208"/>
      <c r="P35" s="208"/>
      <c r="Q35" s="208"/>
      <c r="R35" s="208"/>
      <c r="S35" s="208"/>
      <c r="T35" s="208"/>
    </row>
    <row r="36" customFormat="false" ht="12.75" hidden="false" customHeight="false" outlineLevel="0" collapsed="false">
      <c r="D36" s="269"/>
      <c r="E36" s="269"/>
      <c r="F36" s="269"/>
      <c r="G36" s="208"/>
      <c r="H36" s="208"/>
      <c r="I36" s="208"/>
      <c r="J36" s="208"/>
      <c r="K36" s="269"/>
      <c r="L36" s="269"/>
      <c r="M36" s="269"/>
      <c r="N36" s="208"/>
      <c r="O36" s="208"/>
      <c r="P36" s="208"/>
      <c r="Q36" s="208"/>
      <c r="R36" s="208"/>
      <c r="S36" s="208"/>
      <c r="T36" s="208"/>
    </row>
    <row r="37" customFormat="false" ht="12.75" hidden="false" customHeight="false" outlineLevel="0" collapsed="false">
      <c r="D37" s="269"/>
      <c r="E37" s="269"/>
      <c r="F37" s="269"/>
      <c r="G37" s="208"/>
      <c r="H37" s="208"/>
      <c r="I37" s="208"/>
      <c r="J37" s="208"/>
      <c r="K37" s="269"/>
      <c r="L37" s="269"/>
      <c r="M37" s="269" t="s">
        <v>34</v>
      </c>
      <c r="N37" s="208"/>
      <c r="O37" s="208"/>
      <c r="P37" s="208"/>
      <c r="Q37" s="208"/>
      <c r="R37" s="208"/>
      <c r="S37" s="208"/>
      <c r="T37" s="208"/>
    </row>
    <row r="38" customFormat="false" ht="12.75" hidden="false" customHeight="false" outlineLevel="0" collapsed="false">
      <c r="D38" s="269"/>
      <c r="E38" s="269"/>
      <c r="F38" s="269"/>
      <c r="G38" s="208"/>
      <c r="H38" s="208"/>
      <c r="I38" s="208"/>
      <c r="J38" s="208"/>
      <c r="K38" s="269"/>
      <c r="L38" s="269"/>
      <c r="M38" s="269"/>
      <c r="N38" s="208"/>
      <c r="O38" s="208"/>
      <c r="P38" s="208"/>
      <c r="Q38" s="208"/>
      <c r="R38" s="208"/>
      <c r="S38" s="208"/>
      <c r="T38" s="208"/>
    </row>
    <row r="39" customFormat="false" ht="12.75" hidden="false" customHeight="false" outlineLevel="0" collapsed="false">
      <c r="D39" s="269"/>
      <c r="E39" s="269"/>
      <c r="F39" s="269"/>
      <c r="G39" s="208"/>
      <c r="H39" s="208"/>
      <c r="I39" s="208"/>
      <c r="J39" s="208"/>
      <c r="K39" s="269"/>
      <c r="L39" s="269"/>
      <c r="M39" s="269"/>
      <c r="N39" s="208"/>
      <c r="O39" s="208"/>
      <c r="P39" s="208"/>
      <c r="Q39" s="208"/>
      <c r="R39" s="208"/>
      <c r="S39" s="208"/>
      <c r="T39" s="208"/>
    </row>
    <row r="40" customFormat="false" ht="12.75" hidden="false" customHeight="false" outlineLevel="0" collapsed="false">
      <c r="D40" s="269"/>
      <c r="E40" s="269"/>
      <c r="F40" s="269"/>
      <c r="G40" s="208"/>
      <c r="H40" s="208"/>
      <c r="I40" s="208"/>
      <c r="J40" s="208"/>
      <c r="K40" s="269"/>
      <c r="L40" s="269"/>
      <c r="M40" s="269"/>
      <c r="N40" s="208"/>
      <c r="O40" s="208"/>
      <c r="P40" s="208"/>
      <c r="Q40" s="208"/>
      <c r="R40" s="208"/>
      <c r="S40" s="208"/>
      <c r="T40" s="208"/>
    </row>
    <row r="41" customFormat="false" ht="12.75" hidden="false" customHeight="false" outlineLevel="0" collapsed="false">
      <c r="D41" s="269"/>
      <c r="E41" s="269"/>
      <c r="F41" s="269"/>
      <c r="G41" s="208"/>
      <c r="H41" s="208"/>
      <c r="I41" s="208"/>
      <c r="J41" s="208"/>
      <c r="K41" s="269"/>
      <c r="L41" s="269"/>
      <c r="M41" s="269"/>
      <c r="N41" s="208"/>
      <c r="O41" s="208"/>
      <c r="P41" s="208"/>
      <c r="Q41" s="208"/>
      <c r="R41" s="208"/>
      <c r="S41" s="208"/>
      <c r="T41" s="208"/>
    </row>
    <row r="42" customFormat="false" ht="12.75" hidden="false" customHeight="false" outlineLevel="0" collapsed="false">
      <c r="D42" s="269"/>
      <c r="E42" s="269"/>
      <c r="F42" s="269"/>
      <c r="G42" s="208"/>
      <c r="H42" s="208"/>
      <c r="I42" s="208"/>
      <c r="J42" s="208"/>
      <c r="K42" s="269"/>
      <c r="L42" s="269"/>
      <c r="M42" s="269"/>
      <c r="N42" s="208"/>
      <c r="O42" s="208"/>
      <c r="P42" s="208"/>
      <c r="Q42" s="208"/>
      <c r="R42" s="208"/>
      <c r="S42" s="208"/>
      <c r="T42" s="208"/>
    </row>
    <row r="43" customFormat="false" ht="12.75" hidden="false" customHeight="false" outlineLevel="0" collapsed="false">
      <c r="D43" s="269"/>
      <c r="E43" s="269"/>
      <c r="F43" s="269"/>
      <c r="G43" s="208"/>
      <c r="H43" s="208"/>
      <c r="I43" s="208"/>
      <c r="J43" s="208"/>
      <c r="K43" s="269"/>
      <c r="L43" s="269"/>
      <c r="M43" s="269"/>
      <c r="N43" s="208"/>
      <c r="O43" s="208"/>
      <c r="P43" s="208"/>
      <c r="Q43" s="208"/>
      <c r="R43" s="208"/>
      <c r="S43" s="208"/>
      <c r="T43" s="208"/>
    </row>
    <row r="44" customFormat="false" ht="12.75" hidden="false" customHeight="false" outlineLevel="0" collapsed="false">
      <c r="D44" s="269"/>
      <c r="E44" s="269"/>
      <c r="F44" s="269"/>
      <c r="G44" s="208"/>
      <c r="H44" s="208"/>
      <c r="I44" s="208"/>
      <c r="J44" s="208"/>
      <c r="K44" s="269"/>
      <c r="L44" s="269"/>
      <c r="M44" s="269"/>
      <c r="N44" s="208"/>
      <c r="O44" s="208"/>
      <c r="P44" s="208"/>
      <c r="Q44" s="208"/>
      <c r="R44" s="208"/>
      <c r="S44" s="208"/>
      <c r="T44" s="208"/>
    </row>
    <row r="45" customFormat="false" ht="12.75" hidden="false" customHeight="false" outlineLevel="0" collapsed="false">
      <c r="D45" s="269"/>
      <c r="E45" s="269"/>
      <c r="F45" s="269"/>
      <c r="G45" s="208"/>
      <c r="H45" s="208"/>
      <c r="I45" s="208"/>
      <c r="J45" s="208"/>
      <c r="K45" s="269"/>
      <c r="L45" s="269"/>
      <c r="M45" s="269"/>
      <c r="N45" s="208"/>
      <c r="O45" s="208"/>
      <c r="P45" s="208"/>
      <c r="Q45" s="208"/>
      <c r="R45" s="208"/>
      <c r="S45" s="208"/>
      <c r="T45" s="208"/>
    </row>
    <row r="46" customFormat="false" ht="12.75" hidden="false" customHeight="false" outlineLevel="0" collapsed="false">
      <c r="D46" s="269"/>
      <c r="E46" s="269"/>
      <c r="F46" s="269"/>
      <c r="G46" s="208"/>
      <c r="H46" s="208"/>
      <c r="I46" s="208"/>
      <c r="J46" s="208"/>
      <c r="K46" s="269"/>
      <c r="L46" s="269"/>
      <c r="M46" s="269"/>
      <c r="N46" s="208"/>
      <c r="O46" s="208"/>
      <c r="P46" s="208"/>
      <c r="Q46" s="208"/>
      <c r="R46" s="208"/>
      <c r="S46" s="208"/>
      <c r="T46" s="208"/>
    </row>
    <row r="47" customFormat="false" ht="12.75" hidden="false" customHeight="false" outlineLevel="0" collapsed="false">
      <c r="D47" s="269"/>
      <c r="E47" s="269"/>
      <c r="F47" s="269"/>
      <c r="G47" s="208"/>
      <c r="H47" s="208"/>
      <c r="I47" s="208"/>
      <c r="J47" s="208"/>
      <c r="K47" s="269"/>
      <c r="L47" s="269"/>
      <c r="M47" s="269"/>
      <c r="N47" s="208"/>
      <c r="O47" s="208"/>
      <c r="P47" s="208"/>
      <c r="Q47" s="208"/>
      <c r="R47" s="208"/>
      <c r="S47" s="208"/>
      <c r="T47" s="208"/>
    </row>
    <row r="48" customFormat="false" ht="12.75" hidden="false" customHeight="false" outlineLevel="0" collapsed="false">
      <c r="D48" s="269"/>
      <c r="E48" s="269"/>
      <c r="L48" s="269"/>
      <c r="M48" s="269"/>
      <c r="N48" s="208"/>
      <c r="O48" s="208"/>
      <c r="P48" s="208"/>
      <c r="Q48" s="208"/>
      <c r="R48" s="208"/>
      <c r="S48" s="208"/>
      <c r="T48" s="208"/>
    </row>
    <row r="49" customFormat="false" ht="12.75" hidden="false" customHeight="false" outlineLevel="0" collapsed="false">
      <c r="D49" s="269"/>
      <c r="E49" s="269"/>
      <c r="L49" s="269"/>
      <c r="M49" s="269"/>
      <c r="N49" s="208"/>
      <c r="O49" s="208"/>
      <c r="P49" s="208"/>
      <c r="Q49" s="208"/>
      <c r="R49" s="208"/>
      <c r="S49" s="208"/>
      <c r="T49" s="208"/>
    </row>
    <row r="50" customFormat="false" ht="12.75" hidden="false" customHeight="false" outlineLevel="0" collapsed="false">
      <c r="D50" s="269"/>
      <c r="E50" s="269"/>
      <c r="L50" s="269"/>
      <c r="M50" s="269"/>
      <c r="N50" s="208"/>
      <c r="O50" s="208"/>
      <c r="P50" s="208"/>
      <c r="Q50" s="208"/>
      <c r="R50" s="208"/>
      <c r="S50" s="208"/>
      <c r="T50" s="208"/>
    </row>
    <row r="51" customFormat="false" ht="12.75" hidden="false" customHeight="false" outlineLevel="0" collapsed="false">
      <c r="D51" s="269"/>
      <c r="E51" s="269"/>
      <c r="L51" s="269"/>
      <c r="M51" s="269"/>
      <c r="N51" s="208"/>
      <c r="O51" s="208"/>
      <c r="P51" s="208"/>
      <c r="Q51" s="208"/>
      <c r="R51" s="208"/>
      <c r="S51" s="208"/>
      <c r="T51" s="208"/>
    </row>
    <row r="52" customFormat="false" ht="12.75" hidden="false" customHeight="false" outlineLevel="0" collapsed="false">
      <c r="D52" s="269"/>
      <c r="E52" s="269"/>
      <c r="L52" s="269"/>
      <c r="M52" s="269"/>
      <c r="N52" s="208"/>
      <c r="O52" s="208"/>
      <c r="P52" s="208"/>
      <c r="Q52" s="208"/>
      <c r="R52" s="208"/>
      <c r="S52" s="208"/>
      <c r="T52" s="208"/>
    </row>
    <row r="53" customFormat="false" ht="12.75" hidden="false" customHeight="false" outlineLevel="0" collapsed="false">
      <c r="D53" s="269"/>
      <c r="E53" s="269"/>
      <c r="L53" s="269"/>
      <c r="M53" s="269"/>
      <c r="N53" s="208"/>
      <c r="O53" s="208"/>
      <c r="P53" s="208"/>
      <c r="Q53" s="208"/>
      <c r="R53" s="208"/>
      <c r="S53" s="208"/>
      <c r="T53" s="208"/>
    </row>
    <row r="54" customFormat="false" ht="12.75" hidden="false" customHeight="false" outlineLevel="0" collapsed="false">
      <c r="D54" s="269"/>
      <c r="E54" s="269"/>
      <c r="F54" s="269"/>
      <c r="G54" s="208"/>
      <c r="H54" s="208"/>
      <c r="I54" s="208"/>
      <c r="J54" s="208"/>
      <c r="K54" s="269"/>
      <c r="L54" s="269"/>
      <c r="M54" s="269"/>
      <c r="N54" s="208"/>
      <c r="O54" s="208"/>
      <c r="P54" s="208"/>
      <c r="Q54" s="208"/>
      <c r="R54" s="208"/>
      <c r="S54" s="208"/>
      <c r="T54" s="208"/>
    </row>
    <row r="55" customFormat="false" ht="12.75" hidden="false" customHeight="false" outlineLevel="0" collapsed="false">
      <c r="A55" s="269"/>
      <c r="B55" s="208"/>
      <c r="C55" s="208"/>
      <c r="D55" s="208"/>
      <c r="E55" s="208"/>
      <c r="F55" s="269"/>
      <c r="G55" s="208"/>
      <c r="H55" s="208"/>
      <c r="I55" s="208"/>
      <c r="J55" s="208"/>
      <c r="K55" s="269"/>
      <c r="L55" s="269"/>
      <c r="M55" s="269"/>
      <c r="N55" s="208"/>
      <c r="O55" s="208"/>
      <c r="P55" s="208"/>
      <c r="Q55" s="208"/>
      <c r="R55" s="208"/>
      <c r="S55" s="208"/>
      <c r="T55" s="208"/>
    </row>
    <row r="56" customFormat="false" ht="12.75" hidden="false" customHeight="false" outlineLevel="0" collapsed="false">
      <c r="A56" s="269"/>
      <c r="B56" s="208"/>
      <c r="C56" s="208"/>
      <c r="D56" s="208"/>
      <c r="E56" s="208"/>
      <c r="F56" s="269"/>
      <c r="G56" s="208"/>
      <c r="H56" s="208"/>
      <c r="I56" s="208"/>
      <c r="J56" s="208"/>
      <c r="K56" s="269"/>
      <c r="L56" s="269"/>
      <c r="M56" s="269"/>
      <c r="N56" s="208"/>
      <c r="O56" s="208"/>
      <c r="P56" s="208"/>
      <c r="Q56" s="208"/>
      <c r="R56" s="208"/>
      <c r="S56" s="208"/>
      <c r="T56" s="208"/>
    </row>
    <row r="57" customFormat="false" ht="12.75" hidden="false" customHeight="false" outlineLevel="0" collapsed="false">
      <c r="A57" s="269"/>
      <c r="B57" s="208"/>
      <c r="C57" s="208"/>
      <c r="D57" s="208"/>
      <c r="E57" s="208"/>
      <c r="F57" s="269"/>
      <c r="G57" s="208"/>
      <c r="H57" s="208"/>
      <c r="I57" s="208"/>
      <c r="J57" s="208"/>
      <c r="K57" s="269"/>
      <c r="L57" s="269"/>
      <c r="M57" s="269"/>
      <c r="N57" s="208"/>
      <c r="O57" s="208"/>
      <c r="P57" s="208"/>
      <c r="Q57" s="208"/>
      <c r="R57" s="208"/>
      <c r="S57" s="208"/>
      <c r="T57" s="208"/>
    </row>
    <row r="58" customFormat="false" ht="12.75" hidden="false" customHeight="false" outlineLevel="0" collapsed="false">
      <c r="A58" s="269"/>
      <c r="B58" s="208"/>
      <c r="C58" s="208"/>
      <c r="D58" s="208"/>
      <c r="E58" s="208"/>
      <c r="F58" s="269"/>
      <c r="G58" s="208"/>
      <c r="H58" s="208"/>
      <c r="I58" s="208"/>
      <c r="J58" s="208"/>
      <c r="K58" s="269"/>
      <c r="L58" s="269"/>
      <c r="M58" s="269"/>
      <c r="N58" s="208"/>
      <c r="O58" s="208"/>
      <c r="P58" s="208"/>
      <c r="Q58" s="208"/>
      <c r="R58" s="208"/>
      <c r="S58" s="208"/>
      <c r="T58" s="208"/>
    </row>
    <row r="59" customFormat="false" ht="12.75" hidden="false" customHeight="false" outlineLevel="0" collapsed="false">
      <c r="A59" s="269"/>
      <c r="B59" s="208"/>
      <c r="C59" s="208"/>
      <c r="D59" s="208"/>
      <c r="E59" s="208"/>
      <c r="F59" s="269"/>
      <c r="G59" s="208"/>
      <c r="H59" s="208"/>
      <c r="I59" s="208"/>
      <c r="J59" s="208"/>
      <c r="K59" s="269"/>
      <c r="L59" s="269"/>
      <c r="M59" s="269"/>
      <c r="N59" s="208"/>
      <c r="O59" s="208"/>
      <c r="P59" s="208"/>
      <c r="Q59" s="208"/>
      <c r="R59" s="208"/>
      <c r="S59" s="208"/>
      <c r="T59" s="208"/>
    </row>
    <row r="60" customFormat="false" ht="12.75" hidden="false" customHeight="false" outlineLevel="0" collapsed="false">
      <c r="A60" s="269"/>
      <c r="B60" s="208"/>
      <c r="C60" s="208"/>
      <c r="D60" s="208"/>
      <c r="E60" s="208"/>
      <c r="F60" s="269"/>
      <c r="G60" s="208"/>
      <c r="H60" s="208"/>
      <c r="I60" s="208"/>
      <c r="J60" s="208"/>
      <c r="K60" s="269"/>
      <c r="L60" s="269"/>
      <c r="M60" s="269"/>
      <c r="N60" s="208"/>
      <c r="O60" s="208"/>
      <c r="P60" s="208"/>
      <c r="Q60" s="208"/>
      <c r="R60" s="208"/>
      <c r="S60" s="208"/>
      <c r="T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69"/>
      <c r="L61" s="269"/>
      <c r="M61" s="269"/>
      <c r="N61" s="208"/>
      <c r="O61" s="208"/>
      <c r="P61" s="208"/>
      <c r="Q61" s="208"/>
      <c r="R61" s="208"/>
      <c r="S61" s="208"/>
      <c r="T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69"/>
      <c r="L62" s="269"/>
      <c r="M62" s="269"/>
      <c r="N62" s="208"/>
      <c r="O62" s="208"/>
      <c r="P62" s="208"/>
      <c r="Q62" s="208"/>
      <c r="R62" s="208"/>
      <c r="S62" s="208"/>
      <c r="T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69"/>
      <c r="L63" s="269"/>
      <c r="M63" s="269"/>
      <c r="N63" s="208"/>
      <c r="O63" s="208"/>
      <c r="P63" s="208"/>
      <c r="Q63" s="208"/>
      <c r="R63" s="208"/>
      <c r="S63" s="208"/>
      <c r="T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69"/>
      <c r="L64" s="269"/>
      <c r="M64" s="269"/>
      <c r="N64" s="208"/>
      <c r="O64" s="208"/>
      <c r="P64" s="208"/>
      <c r="Q64" s="208"/>
      <c r="R64" s="208"/>
      <c r="S64" s="208"/>
      <c r="T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69"/>
      <c r="L65" s="269"/>
      <c r="M65" s="269"/>
      <c r="N65" s="208"/>
      <c r="O65" s="208"/>
      <c r="P65" s="208"/>
      <c r="Q65" s="208"/>
      <c r="R65" s="208"/>
      <c r="S65" s="208"/>
      <c r="T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69"/>
      <c r="L66" s="269"/>
      <c r="M66" s="269"/>
      <c r="N66" s="208"/>
      <c r="O66" s="208"/>
      <c r="P66" s="208"/>
      <c r="Q66" s="208"/>
      <c r="R66" s="208"/>
      <c r="S66" s="208"/>
      <c r="T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69"/>
      <c r="L67" s="269"/>
      <c r="M67" s="269"/>
      <c r="N67" s="208"/>
      <c r="O67" s="208"/>
      <c r="P67" s="208"/>
      <c r="Q67" s="208"/>
      <c r="R67" s="208"/>
      <c r="S67" s="208"/>
      <c r="T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69"/>
      <c r="L68" s="269"/>
      <c r="M68" s="269"/>
      <c r="N68" s="208"/>
      <c r="O68" s="208"/>
      <c r="P68" s="208"/>
      <c r="Q68" s="208"/>
      <c r="R68" s="208"/>
      <c r="S68" s="208"/>
      <c r="T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69"/>
      <c r="L69" s="269"/>
      <c r="M69" s="269"/>
      <c r="N69" s="208"/>
      <c r="O69" s="208"/>
      <c r="P69" s="208"/>
      <c r="Q69" s="208"/>
      <c r="R69" s="208"/>
      <c r="S69" s="208"/>
      <c r="T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69"/>
      <c r="L70" s="269"/>
      <c r="M70" s="269"/>
      <c r="N70" s="208"/>
      <c r="O70" s="208"/>
      <c r="P70" s="208"/>
      <c r="Q70" s="208"/>
      <c r="R70" s="208"/>
      <c r="S70" s="208"/>
      <c r="T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69"/>
      <c r="L71" s="269"/>
      <c r="M71" s="269"/>
      <c r="N71" s="208"/>
      <c r="O71" s="208"/>
      <c r="P71" s="208"/>
      <c r="Q71" s="208"/>
      <c r="R71" s="208"/>
      <c r="S71" s="208"/>
      <c r="T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69"/>
      <c r="L72" s="269"/>
      <c r="M72" s="269"/>
      <c r="N72" s="208"/>
      <c r="O72" s="208"/>
      <c r="P72" s="208"/>
      <c r="Q72" s="208"/>
      <c r="R72" s="208"/>
      <c r="S72" s="208"/>
      <c r="T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69"/>
      <c r="L73" s="269"/>
      <c r="M73" s="269"/>
      <c r="N73" s="208"/>
      <c r="O73" s="208"/>
      <c r="P73" s="208"/>
      <c r="Q73" s="208"/>
      <c r="R73" s="208"/>
      <c r="S73" s="208"/>
      <c r="T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69"/>
      <c r="L74" s="269"/>
      <c r="M74" s="269"/>
      <c r="N74" s="208"/>
      <c r="O74" s="208"/>
      <c r="P74" s="208"/>
      <c r="Q74" s="208"/>
      <c r="R74" s="208"/>
      <c r="S74" s="208"/>
      <c r="T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69"/>
      <c r="L75" s="269"/>
      <c r="M75" s="269"/>
      <c r="N75" s="208"/>
      <c r="O75" s="208"/>
      <c r="P75" s="208"/>
      <c r="Q75" s="208"/>
      <c r="R75" s="208"/>
      <c r="S75" s="208"/>
      <c r="T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69"/>
      <c r="L76" s="269"/>
      <c r="M76" s="269"/>
      <c r="N76" s="208"/>
      <c r="O76" s="208"/>
      <c r="P76" s="208"/>
      <c r="Q76" s="208"/>
      <c r="R76" s="208"/>
      <c r="S76" s="208"/>
      <c r="T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69"/>
      <c r="L77" s="269"/>
      <c r="M77" s="269"/>
      <c r="N77" s="208"/>
      <c r="O77" s="208"/>
      <c r="P77" s="208"/>
      <c r="Q77" s="208"/>
      <c r="R77" s="208"/>
      <c r="S77" s="208"/>
      <c r="T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69"/>
      <c r="L78" s="269"/>
      <c r="M78" s="269"/>
      <c r="N78" s="208"/>
      <c r="O78" s="208"/>
      <c r="P78" s="208"/>
      <c r="Q78" s="208"/>
      <c r="R78" s="208"/>
      <c r="S78" s="208"/>
      <c r="T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69"/>
      <c r="L79" s="269"/>
      <c r="M79" s="269"/>
      <c r="N79" s="208"/>
      <c r="O79" s="208"/>
      <c r="P79" s="208"/>
      <c r="Q79" s="208"/>
      <c r="R79" s="208"/>
      <c r="S79" s="208"/>
      <c r="T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69"/>
      <c r="L80" s="269"/>
      <c r="M80" s="269"/>
      <c r="N80" s="208"/>
      <c r="O80" s="208"/>
      <c r="P80" s="208"/>
      <c r="Q80" s="208"/>
      <c r="R80" s="208"/>
      <c r="S80" s="208"/>
      <c r="T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69"/>
      <c r="L81" s="269"/>
      <c r="M81" s="269"/>
      <c r="N81" s="208"/>
      <c r="O81" s="208"/>
      <c r="P81" s="208"/>
      <c r="Q81" s="208"/>
      <c r="R81" s="208"/>
      <c r="S81" s="208"/>
      <c r="T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69"/>
      <c r="L82" s="269"/>
      <c r="M82" s="269"/>
      <c r="N82" s="208"/>
      <c r="O82" s="208"/>
      <c r="P82" s="208"/>
      <c r="Q82" s="208"/>
      <c r="R82" s="208"/>
      <c r="S82" s="208"/>
      <c r="T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69"/>
      <c r="L83" s="269"/>
      <c r="M83" s="269"/>
      <c r="N83" s="208"/>
      <c r="O83" s="208"/>
      <c r="P83" s="208"/>
      <c r="Q83" s="208"/>
      <c r="R83" s="208"/>
      <c r="S83" s="208"/>
      <c r="T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69"/>
      <c r="L84" s="269"/>
      <c r="M84" s="269"/>
      <c r="N84" s="208"/>
      <c r="O84" s="208"/>
      <c r="P84" s="208"/>
      <c r="Q84" s="208"/>
      <c r="R84" s="208"/>
      <c r="S84" s="208"/>
      <c r="T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69"/>
      <c r="L85" s="269"/>
      <c r="M85" s="269"/>
      <c r="N85" s="208"/>
      <c r="O85" s="208"/>
      <c r="P85" s="208"/>
      <c r="Q85" s="208"/>
      <c r="R85" s="208"/>
      <c r="S85" s="208"/>
      <c r="T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69"/>
      <c r="L86" s="269"/>
      <c r="M86" s="269"/>
      <c r="N86" s="208"/>
      <c r="O86" s="208"/>
      <c r="P86" s="208"/>
      <c r="Q86" s="208"/>
      <c r="R86" s="208"/>
      <c r="S86" s="208"/>
      <c r="T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69"/>
      <c r="L87" s="269"/>
      <c r="M87" s="269"/>
      <c r="N87" s="208"/>
      <c r="O87" s="208"/>
      <c r="P87" s="208"/>
      <c r="Q87" s="208"/>
      <c r="R87" s="208"/>
      <c r="S87" s="208"/>
      <c r="T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69"/>
      <c r="L88" s="269"/>
      <c r="M88" s="269"/>
      <c r="N88" s="208"/>
      <c r="O88" s="208"/>
      <c r="P88" s="208"/>
      <c r="Q88" s="208"/>
      <c r="R88" s="208"/>
      <c r="S88" s="208"/>
      <c r="T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69"/>
      <c r="L89" s="269"/>
      <c r="M89" s="269"/>
      <c r="N89" s="208"/>
      <c r="O89" s="208"/>
      <c r="P89" s="208"/>
      <c r="Q89" s="208"/>
      <c r="R89" s="208"/>
      <c r="S89" s="208"/>
      <c r="T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69"/>
      <c r="L90" s="269"/>
      <c r="M90" s="269"/>
      <c r="N90" s="208"/>
      <c r="O90" s="208"/>
      <c r="P90" s="208"/>
      <c r="Q90" s="208"/>
      <c r="R90" s="208"/>
      <c r="S90" s="208"/>
      <c r="T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69"/>
      <c r="L91" s="269"/>
      <c r="M91" s="269"/>
      <c r="N91" s="208"/>
      <c r="O91" s="208"/>
      <c r="P91" s="208"/>
      <c r="Q91" s="208"/>
      <c r="R91" s="208"/>
      <c r="S91" s="208"/>
      <c r="T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69"/>
      <c r="L92" s="269"/>
      <c r="M92" s="269"/>
      <c r="N92" s="208"/>
      <c r="O92" s="208"/>
      <c r="P92" s="208"/>
      <c r="Q92" s="208"/>
      <c r="R92" s="208"/>
      <c r="S92" s="208"/>
      <c r="T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69"/>
      <c r="L93" s="269"/>
      <c r="M93" s="269"/>
      <c r="N93" s="208"/>
      <c r="O93" s="208"/>
      <c r="P93" s="208"/>
      <c r="Q93" s="208"/>
      <c r="R93" s="208"/>
      <c r="S93" s="208"/>
      <c r="T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69"/>
      <c r="L94" s="269"/>
      <c r="M94" s="269"/>
      <c r="N94" s="208"/>
      <c r="O94" s="208"/>
      <c r="P94" s="208"/>
      <c r="Q94" s="208"/>
      <c r="R94" s="208"/>
      <c r="S94" s="208"/>
      <c r="T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69"/>
      <c r="L95" s="269"/>
      <c r="M95" s="269"/>
      <c r="N95" s="208"/>
      <c r="O95" s="208"/>
      <c r="P95" s="208"/>
      <c r="Q95" s="208"/>
      <c r="R95" s="208"/>
      <c r="S95" s="208"/>
      <c r="T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69"/>
      <c r="L96" s="269"/>
      <c r="M96" s="269"/>
      <c r="N96" s="208"/>
      <c r="O96" s="208"/>
      <c r="P96" s="208"/>
      <c r="Q96" s="208"/>
      <c r="R96" s="208"/>
      <c r="S96" s="208"/>
      <c r="T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69"/>
      <c r="L97" s="269"/>
      <c r="M97" s="269"/>
      <c r="N97" s="208"/>
      <c r="O97" s="208"/>
      <c r="P97" s="208"/>
      <c r="Q97" s="208"/>
      <c r="R97" s="208"/>
      <c r="S97" s="208"/>
      <c r="T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69"/>
      <c r="L98" s="269"/>
      <c r="M98" s="269"/>
      <c r="N98" s="208"/>
      <c r="O98" s="208"/>
      <c r="P98" s="208"/>
      <c r="Q98" s="208"/>
      <c r="R98" s="208"/>
      <c r="S98" s="208"/>
      <c r="T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69"/>
      <c r="L99" s="269"/>
      <c r="M99" s="269"/>
      <c r="N99" s="208"/>
      <c r="O99" s="208"/>
      <c r="P99" s="208"/>
      <c r="Q99" s="208"/>
      <c r="R99" s="208"/>
      <c r="S99" s="208"/>
      <c r="T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69"/>
      <c r="L100" s="269"/>
      <c r="M100" s="269"/>
      <c r="N100" s="208"/>
      <c r="O100" s="208"/>
      <c r="P100" s="208"/>
      <c r="Q100" s="208"/>
      <c r="R100" s="208"/>
      <c r="S100" s="208"/>
      <c r="T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69"/>
      <c r="L101" s="269"/>
      <c r="M101" s="269"/>
      <c r="N101" s="208"/>
      <c r="O101" s="208"/>
      <c r="P101" s="208"/>
      <c r="Q101" s="208"/>
      <c r="R101" s="208"/>
      <c r="S101" s="208"/>
      <c r="T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69"/>
      <c r="L102" s="269"/>
      <c r="M102" s="269"/>
      <c r="N102" s="208"/>
      <c r="O102" s="208"/>
      <c r="P102" s="208"/>
      <c r="Q102" s="208"/>
      <c r="R102" s="208"/>
      <c r="S102" s="208"/>
      <c r="T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69"/>
      <c r="L103" s="269"/>
      <c r="M103" s="269"/>
      <c r="N103" s="208"/>
      <c r="O103" s="208"/>
      <c r="P103" s="208"/>
      <c r="Q103" s="208"/>
      <c r="R103" s="208"/>
      <c r="S103" s="208"/>
      <c r="T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69"/>
      <c r="L104" s="269"/>
      <c r="M104" s="269"/>
      <c r="N104" s="208"/>
      <c r="O104" s="208"/>
      <c r="P104" s="208"/>
      <c r="Q104" s="208"/>
      <c r="R104" s="208"/>
      <c r="S104" s="208"/>
      <c r="T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69"/>
      <c r="L105" s="269"/>
      <c r="M105" s="269"/>
      <c r="N105" s="208"/>
      <c r="O105" s="208"/>
      <c r="P105" s="208"/>
      <c r="Q105" s="208"/>
      <c r="R105" s="208"/>
      <c r="S105" s="208"/>
      <c r="T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69"/>
      <c r="L106" s="269"/>
      <c r="M106" s="269"/>
      <c r="N106" s="208"/>
      <c r="O106" s="208"/>
      <c r="P106" s="208"/>
      <c r="Q106" s="208"/>
      <c r="R106" s="208"/>
      <c r="S106" s="208"/>
      <c r="T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69"/>
      <c r="L107" s="269"/>
      <c r="M107" s="269"/>
      <c r="N107" s="208"/>
      <c r="O107" s="208"/>
      <c r="P107" s="208"/>
      <c r="Q107" s="208"/>
      <c r="R107" s="208"/>
      <c r="S107" s="208"/>
      <c r="T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69"/>
      <c r="L108" s="269"/>
      <c r="M108" s="269"/>
      <c r="N108" s="208"/>
      <c r="O108" s="208"/>
      <c r="P108" s="208"/>
      <c r="Q108" s="208"/>
      <c r="R108" s="208"/>
      <c r="S108" s="208"/>
      <c r="T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69"/>
      <c r="L109" s="269"/>
      <c r="M109" s="269"/>
      <c r="N109" s="208"/>
      <c r="O109" s="208"/>
      <c r="P109" s="208"/>
      <c r="Q109" s="208"/>
      <c r="R109" s="208"/>
      <c r="S109" s="208"/>
      <c r="T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69"/>
      <c r="L110" s="269"/>
      <c r="M110" s="269"/>
      <c r="N110" s="208"/>
      <c r="O110" s="208"/>
      <c r="P110" s="208"/>
      <c r="Q110" s="208"/>
      <c r="R110" s="208"/>
      <c r="S110" s="208"/>
      <c r="T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69"/>
      <c r="L111" s="269"/>
      <c r="M111" s="269"/>
      <c r="N111" s="208"/>
      <c r="O111" s="208"/>
      <c r="P111" s="208"/>
      <c r="Q111" s="208"/>
      <c r="R111" s="208"/>
      <c r="S111" s="208"/>
      <c r="T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69"/>
      <c r="L112" s="269"/>
      <c r="M112" s="269"/>
      <c r="N112" s="208"/>
      <c r="O112" s="208"/>
      <c r="P112" s="208"/>
      <c r="Q112" s="208"/>
      <c r="R112" s="208"/>
      <c r="S112" s="208"/>
      <c r="T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69"/>
      <c r="L113" s="269"/>
      <c r="M113" s="269"/>
      <c r="N113" s="208"/>
      <c r="O113" s="208"/>
      <c r="P113" s="208"/>
      <c r="Q113" s="208"/>
      <c r="R113" s="208"/>
      <c r="S113" s="208"/>
      <c r="T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69"/>
      <c r="L114" s="269"/>
      <c r="M114" s="269"/>
      <c r="N114" s="208"/>
      <c r="O114" s="208"/>
      <c r="P114" s="208"/>
      <c r="Q114" s="208"/>
      <c r="R114" s="208"/>
      <c r="S114" s="208"/>
      <c r="T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69"/>
      <c r="L115" s="269"/>
      <c r="M115" s="269"/>
      <c r="N115" s="208"/>
      <c r="O115" s="208"/>
      <c r="P115" s="208"/>
      <c r="Q115" s="208"/>
      <c r="R115" s="208"/>
      <c r="S115" s="208"/>
      <c r="T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69"/>
      <c r="L116" s="269"/>
      <c r="M116" s="269"/>
      <c r="N116" s="208"/>
      <c r="O116" s="208"/>
      <c r="P116" s="208"/>
      <c r="Q116" s="208"/>
      <c r="R116" s="208"/>
      <c r="S116" s="208"/>
      <c r="T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69"/>
      <c r="L117" s="269"/>
      <c r="M117" s="269"/>
      <c r="N117" s="208"/>
      <c r="O117" s="208"/>
      <c r="P117" s="208"/>
      <c r="Q117" s="208"/>
      <c r="R117" s="208"/>
      <c r="S117" s="208"/>
      <c r="T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69"/>
      <c r="L118" s="269"/>
      <c r="M118" s="269"/>
      <c r="N118" s="208"/>
      <c r="O118" s="208"/>
      <c r="P118" s="208"/>
      <c r="Q118" s="208"/>
      <c r="R118" s="208"/>
      <c r="S118" s="208"/>
      <c r="T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69"/>
      <c r="L119" s="269"/>
      <c r="M119" s="269"/>
      <c r="N119" s="208"/>
      <c r="O119" s="208"/>
      <c r="P119" s="208"/>
      <c r="Q119" s="208"/>
      <c r="R119" s="208"/>
      <c r="S119" s="208"/>
      <c r="T119" s="208"/>
    </row>
    <row r="120" customFormat="false" ht="12.75" hidden="false" customHeight="false" outlineLevel="0" collapsed="false"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</row>
    <row r="121" customFormat="false" ht="12.75" hidden="false" customHeight="false" outlineLevel="0" collapsed="false"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</row>
    <row r="122" customFormat="false" ht="12.75" hidden="false" customHeight="false" outlineLevel="0" collapsed="false"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</row>
    <row r="123" customFormat="false" ht="12.75" hidden="false" customHeight="false" outlineLevel="0" collapsed="false"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</row>
    <row r="124" customFormat="false" ht="12.75" hidden="false" customHeight="false" outlineLevel="0" collapsed="false"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</row>
    <row r="125" customFormat="false" ht="12.75" hidden="false" customHeight="false" outlineLevel="0" collapsed="false"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</row>
    <row r="126" customFormat="false" ht="12.75" hidden="false" customHeight="false" outlineLevel="0" collapsed="false"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</row>
    <row r="127" customFormat="false" ht="12.75" hidden="false" customHeight="false" outlineLevel="0" collapsed="false"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</row>
    <row r="128" customFormat="false" ht="12.75" hidden="false" customHeight="false" outlineLevel="0" collapsed="false"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</row>
    <row r="129" customFormat="false" ht="12.75" hidden="false" customHeight="false" outlineLevel="0" collapsed="false"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</row>
    <row r="130" customFormat="false" ht="12.75" hidden="false" customHeight="false" outlineLevel="0" collapsed="false"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</row>
    <row r="131" customFormat="false" ht="12.75" hidden="false" customHeight="false" outlineLevel="0" collapsed="false"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</row>
    <row r="132" customFormat="false" ht="12.75" hidden="false" customHeight="false" outlineLevel="0" collapsed="false"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</row>
    <row r="133" customFormat="false" ht="12.75" hidden="false" customHeight="false" outlineLevel="0" collapsed="false"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</row>
    <row r="134" customFormat="false" ht="12.75" hidden="false" customHeight="false" outlineLevel="0" collapsed="false">
      <c r="D134" s="208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</row>
    <row r="135" customFormat="false" ht="12.75" hidden="false" customHeight="false" outlineLevel="0" collapsed="false"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</row>
    <row r="136" customFormat="false" ht="12.75" hidden="false" customHeight="false" outlineLevel="0" collapsed="false">
      <c r="D136" s="208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</row>
    <row r="137" customFormat="false" ht="12.75" hidden="false" customHeight="false" outlineLevel="0" collapsed="false">
      <c r="D137" s="208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</row>
    <row r="138" customFormat="false" ht="12.75" hidden="false" customHeight="false" outlineLevel="0" collapsed="false">
      <c r="D138" s="208"/>
      <c r="E138" s="208"/>
      <c r="F138" s="208"/>
      <c r="G138" s="208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</row>
    <row r="139" customFormat="false" ht="12.75" hidden="false" customHeight="false" outlineLevel="0" collapsed="false">
      <c r="D139" s="208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</row>
    <row r="140" customFormat="false" ht="12.75" hidden="false" customHeight="false" outlineLevel="0" collapsed="false">
      <c r="D140" s="208"/>
      <c r="E140" s="208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</row>
    <row r="141" customFormat="false" ht="12.75" hidden="false" customHeight="false" outlineLevel="0" collapsed="false">
      <c r="D141" s="208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</row>
    <row r="142" customFormat="false" ht="12.75" hidden="false" customHeight="false" outlineLevel="0" collapsed="false">
      <c r="D142" s="208"/>
      <c r="E142" s="208"/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</row>
    <row r="143" customFormat="false" ht="12.75" hidden="false" customHeight="false" outlineLevel="0" collapsed="false">
      <c r="D143" s="208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</row>
    <row r="144" customFormat="false" ht="12.75" hidden="false" customHeight="false" outlineLevel="0" collapsed="false">
      <c r="D144" s="208"/>
      <c r="E144" s="208"/>
      <c r="F144" s="208"/>
      <c r="G144" s="208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</row>
    <row r="145" customFormat="false" ht="12.75" hidden="false" customHeight="false" outlineLevel="0" collapsed="false">
      <c r="D145" s="208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</row>
    <row r="146" customFormat="false" ht="12.75" hidden="false" customHeight="false" outlineLevel="0" collapsed="false">
      <c r="D146" s="208"/>
      <c r="E146" s="208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</row>
    <row r="147" customFormat="false" ht="12.75" hidden="false" customHeight="false" outlineLevel="0" collapsed="false">
      <c r="D147" s="208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</row>
    <row r="148" customFormat="false" ht="12.75" hidden="false" customHeight="false" outlineLevel="0" collapsed="false">
      <c r="D148" s="208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</row>
    <row r="149" customFormat="false" ht="12.75" hidden="false" customHeight="false" outlineLevel="0" collapsed="false"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</row>
    <row r="150" customFormat="false" ht="12.75" hidden="false" customHeight="false" outlineLevel="0" collapsed="false">
      <c r="D150" s="208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</row>
    <row r="151" customFormat="false" ht="12.75" hidden="false" customHeight="false" outlineLevel="0" collapsed="false"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</row>
    <row r="152" customFormat="false" ht="12.75" hidden="false" customHeight="false" outlineLevel="0" collapsed="false">
      <c r="D152" s="208"/>
      <c r="E152" s="208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</row>
    <row r="153" customFormat="false" ht="12.75" hidden="false" customHeight="false" outlineLevel="0" collapsed="false">
      <c r="D153" s="208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</row>
    <row r="154" customFormat="false" ht="12.75" hidden="false" customHeight="false" outlineLevel="0" collapsed="false">
      <c r="D154" s="208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</row>
    <row r="155" customFormat="false" ht="12.75" hidden="false" customHeight="false" outlineLevel="0" collapsed="false">
      <c r="D155" s="208"/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</row>
    <row r="156" customFormat="false" ht="12.75" hidden="false" customHeight="false" outlineLevel="0" collapsed="false">
      <c r="D156" s="208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</row>
    <row r="157" customFormat="false" ht="12.75" hidden="false" customHeight="false" outlineLevel="0" collapsed="false"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</row>
    <row r="158" customFormat="false" ht="12.75" hidden="false" customHeight="false" outlineLevel="0" collapsed="false">
      <c r="D158" s="208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</row>
    <row r="159" customFormat="false" ht="12.75" hidden="false" customHeight="false" outlineLevel="0" collapsed="false"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</row>
    <row r="160" customFormat="false" ht="12.75" hidden="false" customHeight="false" outlineLevel="0" collapsed="false">
      <c r="D160" s="208"/>
      <c r="E160" s="208"/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</row>
    <row r="161" customFormat="false" ht="12.75" hidden="false" customHeight="false" outlineLevel="0" collapsed="false"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</row>
    <row r="162" customFormat="false" ht="12.75" hidden="false" customHeight="false" outlineLevel="0" collapsed="false">
      <c r="D162" s="208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</row>
    <row r="163" customFormat="false" ht="12.75" hidden="false" customHeight="false" outlineLevel="0" collapsed="false">
      <c r="D163" s="208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</row>
    <row r="164" customFormat="false" ht="12.75" hidden="false" customHeight="false" outlineLevel="0" collapsed="false">
      <c r="D164" s="208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</row>
    <row r="165" customFormat="false" ht="12.75" hidden="false" customHeight="false" outlineLevel="0" collapsed="false"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</row>
    <row r="166" customFormat="false" ht="12.75" hidden="false" customHeight="false" outlineLevel="0" collapsed="false">
      <c r="D166" s="208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</row>
    <row r="167" customFormat="false" ht="12.75" hidden="false" customHeight="false" outlineLevel="0" collapsed="false">
      <c r="D167" s="208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</row>
    <row r="168" customFormat="false" ht="12.75" hidden="false" customHeight="false" outlineLevel="0" collapsed="false">
      <c r="D168" s="208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</row>
    <row r="169" customFormat="false" ht="12.75" hidden="false" customHeight="false" outlineLevel="0" collapsed="false"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</row>
    <row r="170" customFormat="false" ht="12.75" hidden="false" customHeight="false" outlineLevel="0" collapsed="false">
      <c r="D170" s="208"/>
      <c r="E170" s="208"/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</row>
    <row r="171" customFormat="false" ht="12.75" hidden="false" customHeight="false" outlineLevel="0" collapsed="false">
      <c r="D171" s="208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</row>
    <row r="172" customFormat="false" ht="12.75" hidden="false" customHeight="false" outlineLevel="0" collapsed="false">
      <c r="D172" s="208"/>
      <c r="E172" s="208"/>
      <c r="F172" s="208"/>
      <c r="G172" s="208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</row>
    <row r="173" customFormat="false" ht="12.75" hidden="false" customHeight="false" outlineLevel="0" collapsed="false">
      <c r="D173" s="208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</row>
    <row r="174" customFormat="false" ht="12.75" hidden="false" customHeight="false" outlineLevel="0" collapsed="false">
      <c r="D174" s="208"/>
      <c r="E174" s="208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</row>
    <row r="175" customFormat="false" ht="12.75" hidden="false" customHeight="false" outlineLevel="0" collapsed="false">
      <c r="D175" s="208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</row>
    <row r="176" customFormat="false" ht="12.75" hidden="false" customHeight="false" outlineLevel="0" collapsed="false">
      <c r="D176" s="208"/>
      <c r="E176" s="208"/>
      <c r="F176" s="208"/>
      <c r="G176" s="208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</row>
    <row r="177" customFormat="false" ht="12.75" hidden="false" customHeight="false" outlineLevel="0" collapsed="false">
      <c r="D177" s="208"/>
      <c r="E177" s="208"/>
      <c r="F177" s="208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</row>
    <row r="178" customFormat="false" ht="12.75" hidden="false" customHeight="false" outlineLevel="0" collapsed="false">
      <c r="D178" s="208"/>
      <c r="E178" s="208"/>
      <c r="F178" s="208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</row>
    <row r="179" customFormat="false" ht="12.75" hidden="false" customHeight="false" outlineLevel="0" collapsed="false"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</row>
    <row r="180" customFormat="false" ht="12.75" hidden="false" customHeight="false" outlineLevel="0" collapsed="false">
      <c r="D180" s="208"/>
      <c r="E180" s="208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</row>
    <row r="181" customFormat="false" ht="12.75" hidden="false" customHeight="false" outlineLevel="0" collapsed="false">
      <c r="D181" s="208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</row>
    <row r="182" customFormat="false" ht="12.75" hidden="false" customHeight="false" outlineLevel="0" collapsed="false">
      <c r="D182" s="208"/>
      <c r="E182" s="208"/>
      <c r="F182" s="208"/>
      <c r="G182" s="208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</row>
    <row r="183" customFormat="false" ht="12.75" hidden="false" customHeight="false" outlineLevel="0" collapsed="false">
      <c r="D183" s="208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</row>
    <row r="184" customFormat="false" ht="12.75" hidden="false" customHeight="false" outlineLevel="0" collapsed="false">
      <c r="D184" s="208"/>
      <c r="E184" s="208"/>
      <c r="F184" s="208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</row>
    <row r="185" customFormat="false" ht="12.75" hidden="false" customHeight="false" outlineLevel="0" collapsed="false">
      <c r="D185" s="208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</row>
    <row r="186" customFormat="false" ht="12.75" hidden="false" customHeight="false" outlineLevel="0" collapsed="false">
      <c r="D186" s="208"/>
      <c r="E186" s="208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</row>
    <row r="187" customFormat="false" ht="12.75" hidden="false" customHeight="false" outlineLevel="0" collapsed="false">
      <c r="D187" s="208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</row>
    <row r="188" customFormat="false" ht="12.75" hidden="false" customHeight="false" outlineLevel="0" collapsed="false">
      <c r="D188" s="208"/>
      <c r="E188" s="208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</row>
    <row r="189" customFormat="false" ht="12.75" hidden="false" customHeight="false" outlineLevel="0" collapsed="false">
      <c r="D189" s="208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</row>
    <row r="190" customFormat="false" ht="12.75" hidden="false" customHeight="false" outlineLevel="0" collapsed="false">
      <c r="D190" s="208"/>
      <c r="E190" s="208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</row>
    <row r="191" customFormat="false" ht="12.75" hidden="false" customHeight="false" outlineLevel="0" collapsed="false">
      <c r="D191" s="208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</row>
    <row r="192" customFormat="false" ht="12.75" hidden="false" customHeight="false" outlineLevel="0" collapsed="false">
      <c r="D192" s="208"/>
      <c r="E192" s="208"/>
      <c r="F192" s="208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</row>
    <row r="193" customFormat="false" ht="12.75" hidden="false" customHeight="false" outlineLevel="0" collapsed="false">
      <c r="D193" s="208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</row>
    <row r="194" customFormat="false" ht="12.75" hidden="false" customHeight="false" outlineLevel="0" collapsed="false">
      <c r="D194" s="208"/>
      <c r="E194" s="208"/>
      <c r="F194" s="208"/>
      <c r="G194" s="208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</row>
    <row r="195" customFormat="false" ht="12.75" hidden="false" customHeight="false" outlineLevel="0" collapsed="false">
      <c r="D195" s="208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</row>
    <row r="196" customFormat="false" ht="12.75" hidden="false" customHeight="false" outlineLevel="0" collapsed="false">
      <c r="D196" s="208"/>
      <c r="E196" s="208"/>
      <c r="F196" s="208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</row>
    <row r="197" customFormat="false" ht="12.75" hidden="false" customHeight="false" outlineLevel="0" collapsed="false">
      <c r="D197" s="208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</row>
    <row r="198" customFormat="false" ht="12.75" hidden="false" customHeight="false" outlineLevel="0" collapsed="false">
      <c r="D198" s="208"/>
      <c r="E198" s="208"/>
      <c r="F198" s="208"/>
      <c r="G198" s="208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</row>
    <row r="199" customFormat="false" ht="12.75" hidden="false" customHeight="false" outlineLevel="0" collapsed="false">
      <c r="D199" s="208"/>
      <c r="E199" s="208"/>
      <c r="F199" s="208"/>
      <c r="G199" s="208"/>
      <c r="H199" s="208"/>
      <c r="I199" s="208"/>
      <c r="J199" s="208"/>
      <c r="K199" s="208"/>
      <c r="L199" s="208"/>
      <c r="M199" s="208"/>
      <c r="N199" s="208"/>
      <c r="O199" s="208"/>
      <c r="P199" s="208"/>
      <c r="Q199" s="208"/>
      <c r="R199" s="208"/>
      <c r="S199" s="208"/>
      <c r="T199" s="208"/>
    </row>
    <row r="200" customFormat="false" ht="12.75" hidden="false" customHeight="false" outlineLevel="0" collapsed="false">
      <c r="D200" s="208"/>
      <c r="E200" s="208"/>
      <c r="F200" s="208"/>
      <c r="G200" s="208"/>
      <c r="H200" s="208"/>
      <c r="I200" s="208"/>
      <c r="J200" s="208"/>
      <c r="K200" s="208"/>
      <c r="L200" s="208"/>
      <c r="M200" s="208"/>
      <c r="N200" s="208"/>
      <c r="O200" s="208"/>
      <c r="P200" s="208"/>
      <c r="Q200" s="208"/>
      <c r="R200" s="208"/>
      <c r="S200" s="208"/>
      <c r="T200" s="208"/>
    </row>
    <row r="201" customFormat="false" ht="12.75" hidden="false" customHeight="false" outlineLevel="0" collapsed="false">
      <c r="D201" s="208"/>
      <c r="E201" s="208"/>
      <c r="F201" s="208"/>
      <c r="G201" s="208"/>
      <c r="H201" s="208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Patricia Anderson</cp:lastModifiedBy>
  <cp:lastPrinted>2000-12-01T18:13:26Z</cp:lastPrinted>
  <cp:revision>0</cp:revision>
  <dc:subject/>
  <dc:title/>
</cp:coreProperties>
</file>