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CapChrg-AllocExp" sheetId="8" state="visible" r:id="rId10"/>
    <sheet name="Headcount" sheetId="9" state="hidden" r:id="rId11"/>
  </sheets>
  <externalReferences>
    <externalReference r:id="rId12"/>
    <externalReference r:id="rId13"/>
    <externalReference r:id="rId14"/>
  </externalReferences>
  <definedNames>
    <definedName function="false" hidden="false" localSheetId="7" name="_xlnm.Print_Area" vbProcedure="false">'CapChrg-AllocExp'!$B$2:$P$32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Expenses!$B$2:$K$39</definedName>
    <definedName function="false" hidden="false" localSheetId="3" name="_xlnm.Print_Area" vbProcedure="false">'GM-WeeklyChnge'!$A$1:$K$38</definedName>
    <definedName function="false" hidden="false" localSheetId="4" name="_xlnm.Print_Area" vbProcedure="false">GrossMargin!$B$2:$N$40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Summary'!$A$1:$V$43</definedName>
    <definedName function="false" hidden="false" localSheetId="1" name="_xlnm.Print_Area" vbProcedure="false">'QTD Mgmt Summary'!$A$1:$M$40</definedName>
    <definedName function="false" hidden="false" localSheetId="0" name="_xlnm.Print_Area" vbProcedure="false">'YTD Mgmt Summary'!$A$1:$V$32</definedName>
    <definedName function="false" hidden="false" name="CriteriaAll" vbProcedure="false">'[3]Mgmt Summary'!$A$11:$A$13</definedName>
    <definedName function="false" hidden="false" name="CriteriaForUK" vbProcedure="false">'[3]Mgmt Summary'!$A$16:$A$17</definedName>
    <definedName function="false" hidden="false" name="DealMakerTable" vbProcedure="false">'[3]Mgmt Summary'!$B$2:$C$105</definedName>
    <definedName function="false" hidden="false" name="Excel_BuiltIn_Criteria" vbProcedure="false">'[3]Mgmt Summary'!$A$5:$A$6</definedName>
    <definedName function="false" hidden="false" name="HedgeNames" vbProcedure="false">'[3]Mgmt Summary'!$E$92:$E$129</definedName>
    <definedName function="false" hidden="false" name="HedgeUsedMarketValue" vbProcedure="false">'[3]Mgmt Summary'!$G$92:$G$129</definedName>
    <definedName function="false" hidden="false" name="Hedge_Beta" vbProcedure="false">'[3]Mgmt Summary'!$AS$388:$AT$740</definedName>
    <definedName function="false" hidden="false" name="Hedge_Daily_P_L" vbProcedure="false">'[3]Mgmt Summary'!$I$92:$I$129</definedName>
    <definedName function="false" hidden="false" name="Hedge_QTD_P_L" vbProcedure="false">'[3]Mgmt Summary'!$J$92:$J$129</definedName>
    <definedName function="false" hidden="false" name="IndexLivePercentChange" vbProcedure="false">'[3]Mgmt Summary'!$S$60:$S$87</definedName>
    <definedName function="false" hidden="false" name="IndexSummaryTable" vbProcedure="false">'[3]Mgmt Summary'!$A$1:$I$26</definedName>
    <definedName function="false" hidden="false" name="IndexTags" vbProcedure="false">'[3]Mgmt Summary'!$F$60:$F$87</definedName>
    <definedName function="false" hidden="false" name="IndexValues" vbProcedure="false">'[3]Mgmt Summary'!$E$58:$S$87</definedName>
    <definedName function="false" hidden="false" name="NAMEECM_Non_SLP_Total" vbProcedure="false">'[3]Mgmt Summary'!$H$4:$H$18</definedName>
    <definedName function="false" hidden="false" name="NAMEECM_SLP_Total" vbProcedure="false">'[3]Mgmt Summary'!$G$4:$G$18</definedName>
    <definedName function="false" hidden="false" name="NAMEEnron_Asia_Pacific_Total" vbProcedure="false">'[3]Mgmt Summary'!$K$4:$K$18</definedName>
    <definedName function="false" hidden="false" name="NAMEEnron_Broadband_Svcs__Total" vbProcedure="false">'[3]Mgmt Summary'!$O$4:$O$18</definedName>
    <definedName function="false" hidden="false" name="NAMEEnron_CALME_Total" vbProcedure="false">'[3]Mgmt Summary'!$J$4:$J$18</definedName>
    <definedName function="false" hidden="false" name="NAMEEnron_Corp__Total" vbProcedure="false">'[3]Mgmt Summary'!$I$4:$I$18</definedName>
    <definedName function="false" hidden="false" name="NAMEEnron_Europe_Total" vbProcedure="false">'[3]Mgmt Summary'!$N$4:$N$18</definedName>
    <definedName function="false" hidden="false" name="NAMEEnron_NA_Accrual_Income" vbProcedure="false">'[3]Mgmt Summary'!$F$4:$F$18</definedName>
    <definedName function="false" hidden="false" name="NAMEEnron_NA_Funding_Cost" vbProcedure="false">'[3]Mgmt Summary'!$E$4:$E$18</definedName>
    <definedName function="false" hidden="false" name="NAMEEnron_NA_Int_l_Total" vbProcedure="false">'[3]Mgmt Summary'!$M$4:$M$18</definedName>
    <definedName function="false" hidden="false" name="NAMEEnron_NA_Total" vbProcedure="false">'[3]Mgmt Summary'!$C$4:$C$18</definedName>
    <definedName function="false" hidden="false" name="NAMEEnron_Networks_Total" vbProcedure="false">'[3]Mgmt Summary'!$P$4:$P$18</definedName>
    <definedName function="false" hidden="false" name="NAMEEnron_South_America_Total" vbProcedure="false">'[3]Mgmt Summary'!$L$4:$L$18</definedName>
    <definedName function="false" hidden="false" name="NAMEGrand_Total" vbProcedure="false">'[3]Mgmt Summary'!$Q$4:$Q$18</definedName>
    <definedName function="false" hidden="false" name="NAMEPortfolio_Insurance" vbProcedure="false">'[3]Mgmt Summary'!$D$4:$D$18</definedName>
    <definedName function="false" hidden="false" name="nr_Mgmt_Summary" vbProcedure="false">'QTD Mgmt Summary'!$A$1:$M$40</definedName>
    <definedName function="false" hidden="false" name="PL_Date" vbProcedure="false">'[3]Mgmt Summary'!$V$53</definedName>
    <definedName function="false" hidden="false" name="Position" vbProcedure="false">'[3]Mgmt Summary'!$A$1:$AE$346</definedName>
    <definedName function="false" hidden="false" name="PricingTypeOptions" vbProcedure="false">'[3]Mgmt Summary'!$B$6:$B$10</definedName>
    <definedName function="false" hidden="false" name="Pricing_Type_Options" vbProcedure="false">'[3]Mgmt Summary'!$A$5:$B$9</definedName>
    <definedName function="false" hidden="false" name="StockPriceTable" vbProcedure="false">'[3]Mgmt Summary'!$F$18:$N$55</definedName>
    <definedName function="false" hidden="false" name="SummaryPivotPoint" vbProcedure="false">'[3]Mgmt Summary'!$A$452</definedName>
    <definedName function="false" hidden="false" name="Z_83874C97_8BB7_11D2_9732_00104B678AA7__wvu_Cols" vbProcedure="false">'[3]Mgmt Summary'!$A$1:$A$1048576,'[3]Mgmt Summary'!$I$1:$R$1048576,'[3]Mgmt Summary'!$W$1:$Y$1048576,'[3]Mgmt Summary'!$AM$1:$AO$1048576</definedName>
    <definedName function="false" hidden="false" name="Z_83874C97_8BB7_11D2_9732_00104B678AA7__wvu_PrintArea" vbProcedure="false">'[3]Mgmt Summary'!$B$1:$BE$346</definedName>
    <definedName function="false" hidden="false" name="Z_83874C97_8BB7_11D2_9732_00104B678AA7__wvu_PrintTitles" vbProcedure="false">'[3]Mgmt Summary'!$A$51:$XFD$53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25</xdr:row>
                <xdr:rowOff>3</xdr:rowOff>
              </xdr:from>
              <xdr:to>
                <xdr:col>9</xdr:col>
                <xdr:colOff>60</xdr:colOff>
                <xdr:row>37</xdr:row>
                <xdr:rowOff>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Liquids Corp Interest = ($127K)
Interest Income Ecoelectrica Subordinated Debt = ($375K)
Interest Expense in San Juan Gas = $147
LNG capital charge = ($122)
Middle East capital charge = $652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43</xdr:colOff>
                <xdr:row>38</xdr:row>
                <xdr:rowOff>2</xdr:rowOff>
              </xdr:from>
              <xdr:to>
                <xdr:col>12</xdr:col>
                <xdr:colOff>48</xdr:colOff>
                <xdr:row>46</xdr:row>
                <xdr:rowOff>1</xdr:rowOff>
              </xdr:to>
            </anchor>
          </commentPr>
        </mc:Choice>
        <mc:Fallback/>
      </mc:AlternateContent>
    </commen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35</xdr:row>
                <xdr:rowOff>0</xdr:rowOff>
              </xdr:from>
              <xdr:to>
                <xdr:col>9</xdr:col>
                <xdr:colOff>60</xdr:colOff>
                <xdr:row>46</xdr:row>
                <xdr:rowOff>7</xdr:rowOff>
              </xdr:to>
            </anchor>
          </commentPr>
        </mc:Choice>
        <mc:Fallback/>
      </mc:AlternateContent>
    </comment>
    <comment ref="M3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Liquids Corp Interest Income= ($127K)
Interest Income Ecoelectrica Subordinated Debt = ($506K)
Interest expense in San Juan Gas = $240K
LNG capital charge = ($188)
Middle East capital charge = $652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31</xdr:colOff>
                <xdr:row>36</xdr:row>
                <xdr:rowOff>11</xdr:rowOff>
              </xdr:from>
              <xdr:to>
                <xdr:col>20</xdr:col>
                <xdr:colOff>29</xdr:colOff>
                <xdr:row>45</xdr:row>
                <xdr:rowOff>11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excludes trading margin related to $100K Spot Sales, $300K Fuel Mgmt and $188K capital charge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60</xdr:colOff>
                <xdr:row>26</xdr:row>
                <xdr:rowOff>12</xdr:rowOff>
              </xdr:from>
              <xdr:to>
                <xdr:col>11</xdr:col>
                <xdr:colOff>3</xdr:colOff>
                <xdr:row>32</xdr:row>
                <xdr:rowOff>1</xdr:rowOff>
              </xdr:to>
            </anchor>
          </commentPr>
        </mc:Choice>
        <mc:Fallback/>
      </mc:AlternateContent>
    </comment>
    <comment ref="F28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Adjust for Capital Charge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56</xdr:colOff>
                <xdr:row>33</xdr:row>
                <xdr:rowOff>15</xdr:rowOff>
              </xdr:from>
              <xdr:to>
                <xdr:col>8</xdr:col>
                <xdr:colOff>63</xdr:colOff>
                <xdr:row>39</xdr:row>
                <xdr:rowOff>2</xdr:rowOff>
              </xdr:to>
            </anchor>
          </commentPr>
        </mc:Choice>
        <mc:Fallback/>
      </mc:AlternateContent>
    </comment>
    <comment ref="F29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($813) Total Margin
($506) Inc from Subordinated Debt
 $240  Interest Exp in San Juan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35</xdr:row>
                <xdr:rowOff>14</xdr:rowOff>
              </xdr:from>
              <xdr:to>
                <xdr:col>10</xdr:col>
                <xdr:colOff>23</xdr:colOff>
                <xdr:row>41</xdr:row>
                <xdr:rowOff>6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
per A. Beltri @ 10/13/00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40</xdr:row>
                <xdr:rowOff>11</xdr:rowOff>
              </xdr:from>
              <xdr:to>
                <xdr:col>11</xdr:col>
                <xdr:colOff>61</xdr:colOff>
                <xdr:row>43</xdr:row>
                <xdr:rowOff>11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$33.8MM
Less Drift                ($22.3MM)
Less Debt Trade       ($2.5MM)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24</xdr:row>
                <xdr:rowOff>8</xdr:rowOff>
              </xdr:from>
              <xdr:to>
                <xdr:col>17</xdr:col>
                <xdr:colOff>7</xdr:colOff>
                <xdr:row>28</xdr:row>
                <xdr:rowOff>18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$1159 margin plan less 
$15K cap charge plan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24</xdr:row>
                <xdr:rowOff>10</xdr:rowOff>
              </xdr:from>
              <xdr:to>
                <xdr:col>15</xdr:col>
                <xdr:colOff>15</xdr:colOff>
                <xdr:row>28</xdr:row>
                <xdr:rowOff>2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$4617 plan reported less $652 capital charge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26</xdr:row>
                <xdr:rowOff>8</xdr:rowOff>
              </xdr:from>
              <xdr:to>
                <xdr:col>15</xdr:col>
                <xdr:colOff>15</xdr:colOff>
                <xdr:row>29</xdr:row>
                <xdr:rowOff>2</xdr:rowOff>
              </xdr:to>
            </anchor>
          </commentPr>
        </mc:Choice>
        <mc:Fallback/>
      </mc:AlternateContent>
    </comment>
    <comment ref="M29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$85 Plan Margin
($375) Plan Inc from Subordinated Debt
 $147  Plan Interest Exp in San Juan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35</xdr:row>
                <xdr:rowOff>14</xdr:rowOff>
              </xdr:from>
              <xdr:to>
                <xdr:col>16</xdr:col>
                <xdr:colOff>26</xdr:colOff>
                <xdr:row>41</xdr:row>
                <xdr:rowOff>6</xdr:rowOff>
              </xdr:to>
            </anchor>
          </commentPr>
        </mc:Choice>
        <mc:Fallback/>
      </mc:AlternateContent>
    </comment>
    <comment ref="M36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33</xdr:row>
                <xdr:rowOff>5</xdr:rowOff>
              </xdr:from>
              <xdr:to>
                <xdr:col>15</xdr:col>
                <xdr:colOff>57</xdr:colOff>
                <xdr:row>35</xdr:row>
                <xdr:rowOff>18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$2.0MM
Less Debt Trade     ($0.5MM)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12</xdr:row>
                <xdr:rowOff>8</xdr:rowOff>
              </xdr:from>
              <xdr:to>
                <xdr:col>8</xdr:col>
                <xdr:colOff>85</xdr:colOff>
                <xdr:row>15</xdr:row>
                <xdr:rowOff>3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$2.1MM
Less Debt Trade     ($0.2MM)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19</xdr:colOff>
                <xdr:row>13</xdr:row>
                <xdr:rowOff>8</xdr:rowOff>
              </xdr:from>
              <xdr:to>
                <xdr:col>17</xdr:col>
                <xdr:colOff>7</xdr:colOff>
                <xdr:row>16</xdr:row>
                <xdr:rowOff>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<sst xmlns="http://schemas.openxmlformats.org/spreadsheetml/2006/main" count="409" uniqueCount="119">
  <si>
    <t xml:space="preserve">ENRON GLOBAL MARKETS</t>
  </si>
  <si>
    <t xml:space="preserve">YTD 2000 EARNINGS ESTIMATE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</si>
  <si>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</si>
  <si>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</si>
  <si>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</si>
  <si>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</si>
  <si>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</si>
  <si>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</si>
  <si>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</si>
  <si>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</si>
  <si>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</si>
  <si>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</si>
  <si>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</si>
  <si>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</si>
  <si>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</si>
  <si>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</si>
  <si>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</si>
  <si>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</si>
  <si>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</si>
  <si>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</si>
  <si>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</si>
  <si>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</si>
  <si>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</si>
  <si>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</si>
  <si>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</si>
  <si>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</si>
  <si>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Overview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</si>
  <si>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</si>
  <si>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</si>
  <si>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</si>
  <si>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</si>
  <si>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</si>
  <si>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</si>
  <si>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</si>
  <si>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</si>
  <si>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</si>
  <si>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</si>
  <si>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</si>
  <si>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</si>
  <si>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</si>
  <si>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4TH QTR 2000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</si>
  <si>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</si>
  <si>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</si>
  <si>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Variance</t>
  </si>
  <si>
    <t xml:space="preserve">Transportation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</si>
  <si>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</si>
  <si>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</si>
  <si>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</si>
  <si>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</si>
  <si>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</si>
  <si>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Group Support Cost</t>
  </si>
  <si>
    <t xml:space="preserve">Support Cost Allocated to Teams</t>
  </si>
  <si>
    <t xml:space="preserve">(1) Includes Capital Charge &amp; Operating, Direct, and Allocated Expenses</t>
  </si>
  <si>
    <t xml:space="preserve">4TH QUARTER 2000 EARNINGS ESTIMATE</t>
  </si>
  <si>
    <t xml:space="preserve">Results based on activity through October 19, 2000</t>
  </si>
  <si>
    <t xml:space="preserve">4TH QUARTER 2000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</si>
  <si>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</si>
  <si>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</si>
  <si>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</si>
  <si>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</si>
  <si>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</si>
  <si>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</si>
  <si>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</si>
  <si>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</si>
  <si>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</si>
  <si>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</si>
  <si>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Subtotal Commercial Change</t>
  </si>
  <si>
    <t xml:space="preserve">Subtotal LNG / ME / PR Change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</si>
  <si>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</si>
  <si>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</si>
  <si>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</si>
  <si>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</si>
  <si>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</si>
  <si>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4TH QUARTER 2000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</si>
  <si>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</si>
  <si>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</si>
  <si>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</si>
  <si>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</si>
  <si>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</si>
  <si>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</si>
  <si>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</si>
  <si>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</si>
  <si>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</si>
  <si>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</si>
  <si>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</si>
  <si>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4TH QUARTER 2000 EXPENSES</t>
  </si>
  <si>
    <t xml:space="preserve">Direct Expenses</t>
  </si>
  <si>
    <t xml:space="preserve">Variance Explanation</t>
  </si>
  <si>
    <t xml:space="preserve">McKinsey study expenses transferred to Transportation</t>
  </si>
  <si>
    <t xml:space="preserve">Nox Tech R&amp;D Project</t>
  </si>
  <si>
    <t xml:space="preserve">McKinsey study</t>
  </si>
  <si>
    <t xml:space="preserve">Subtotal</t>
  </si>
  <si>
    <t xml:space="preserve">Development expenses under plan</t>
  </si>
  <si>
    <t xml:space="preserve">Unplanned IT and legal expenses</t>
  </si>
  <si>
    <t xml:space="preserve">Operating Expenses</t>
  </si>
  <si>
    <t xml:space="preserve">4TH QUARTER 2000 EXPENSES - WEEKLY CHANGE</t>
  </si>
  <si>
    <t xml:space="preserve">CAP_CHRG</t>
  </si>
  <si>
    <t xml:space="preserve">TOT_ALLOCATION</t>
  </si>
  <si>
    <t xml:space="preserve">4TH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</si>
  <si>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</si>
  <si>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</si>
  <si>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</si>
  <si>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Unplanned Legal &amp; IT Expenses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</si>
  <si>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</si>
  <si>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</si>
  <si>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</si>
  <si>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</si>
  <si>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</si>
  <si>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</si>
  <si>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</si>
  <si>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</si>
  <si>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</si>
  <si>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Other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</si>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</sst>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60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-&quot;#,##0"/>
    <numFmt numFmtId="171" formatCode="_ * #,##0.00_ ;_ * &quot;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_ * #,##0.00_ ;_ * \-#,##0.00_ ;_ * \-??_ ;_ @_ "/>
    <numFmt numFmtId="179" formatCode="_ * #,##0_ ;_ * &quot;\\-&quot;#,##0_ ;_ * \-_ ;_ @_ "/>
    <numFmt numFmtId="180" formatCode="_ \\* #,##0_ ;_ \\* \-#,##0_ ;_ \\* \-_ ;_ @_ "/>
    <numFmt numFmtId="181" formatCode="_(\$* #,##0_);_(\$* \(#,##0\);_(\$* \-_);_(@_)"/>
    <numFmt numFmtId="182" formatCode="\\#,##0.00;[RED]&quot;\\\\\\-&quot;#,##0.00"/>
    <numFmt numFmtId="183" formatCode="\\#,##0;[RED]&quot;\-&quot;#,##0"/>
    <numFmt numFmtId="184" formatCode="\$#,##0_);[RED]&quot;($&quot;#,##0\)"/>
    <numFmt numFmtId="185" formatCode="_ * #,##0_ ;_ * &quot;\\\\-&quot;#,##0_ ;_ * \-_ ;_ @_ "/>
    <numFmt numFmtId="186" formatCode="_-\\* #,##0_-;&quot;-\&quot;* #,##0_-;_-\\* \-_-;_-@_-"/>
    <numFmt numFmtId="187" formatCode="\\#,##0.00;&quot;\-&quot;#,##0.00"/>
    <numFmt numFmtId="188" formatCode="_(* #,##0.0_);_(* \(#,##0.0\);_(* \-??_);_(@_)"/>
    <numFmt numFmtId="189" formatCode="\\#,##0.00;&quot;\\\\\\\\-&quot;#,##0.00"/>
    <numFmt numFmtId="190" formatCode="\\#,##0.00;&quot;\\\\\\\\\-&quot;#,##0.00"/>
    <numFmt numFmtId="191" formatCode="\\#,##0.00;&quot;\\\-&quot;#,##0.00"/>
    <numFmt numFmtId="192" formatCode="\\#,##0.00;[RED]&quot;\\\\\\\-&quot;#,##0.00"/>
    <numFmt numFmtId="193" formatCode="_ \\* #,##0.00_ ;_ \\* &quot;\\-&quot;#,##0.00_ ;_ \\* \-??_ ;_ @_ "/>
    <numFmt numFmtId="194" formatCode="\$#,##0.00_);[RED]&quot;($&quot;#,##0.00\)"/>
    <numFmt numFmtId="195" formatCode="_(\$* #,##0.00_);_(\$* \(#,##0.00\);_(\$* \-??_);_(@_)"/>
    <numFmt numFmtId="196" formatCode="_ \\* #,##0_ ;_ \\* &quot;\\\\\-&quot;#,##0_ ;_ \\* \-_ ;_ @_ "/>
    <numFmt numFmtId="197" formatCode="\\#,##0.00;[RED]&quot;\-&quot;#,##0.00"/>
    <numFmt numFmtId="198" formatCode="_ \\* #,##0.00_ ;_ \\* &quot;\\\\-&quot;#,##0.00_ ;_ \\* \-??_ ;_ @_ "/>
    <numFmt numFmtId="199" formatCode="_-\\* #,##0.00_-;&quot;-\&quot;* #,##0.00_-;_-\\* \-??_-;_-@_-"/>
    <numFmt numFmtId="200" formatCode="#,##0.0_);\(#,##0.0\)"/>
    <numFmt numFmtId="201" formatCode="\\#,##0.00;[RED]&quot;\\\\\\\\-&quot;#,##0.00"/>
    <numFmt numFmtId="202" formatCode="_ \\* #,##0_ ;_ \\* &quot;\\-&quot;#,##0_ ;_ \\* \-_ ;_ @_ "/>
    <numFmt numFmtId="203" formatCode="0.00"/>
    <numFmt numFmtId="204" formatCode="_ \\* #,##0.00_ ;_ \\* &quot;\-&quot;#,##0.00_ ;_ \\* \-??_ ;_ @_ "/>
    <numFmt numFmtId="205" formatCode="\\#,##0;&quot;\\\\\\\-&quot;#,##0"/>
    <numFmt numFmtId="206" formatCode="_ \\* #,##0.00_ ;_ \\* &quot;\\\\\-&quot;#,##0.00_ ;_ \\* \-??_ ;_ @_ "/>
    <numFmt numFmtId="207" formatCode="yy&quot;\\\-&quot;mm&quot;\\\-&quot;dd&quot;\\\\ &quot;h:mm"/>
    <numFmt numFmtId="208" formatCode="#&quot;\\\\ &quot;??/??"/>
    <numFmt numFmtId="209" formatCode="[$-409]#,##0_);\(#,##0\)"/>
    <numFmt numFmtId="210" formatCode="#,##0"/>
    <numFmt numFmtId="211" formatCode="_ \\* #,##0_ ;_ \\* &quot;\\\\\\-&quot;#,##0_ ;_ \\* \-_ ;_ @_ "/>
    <numFmt numFmtId="212" formatCode="General_)"/>
    <numFmt numFmtId="213" formatCode="#,##0;[RED]\-#,##0"/>
    <numFmt numFmtId="214" formatCode="_ * #,##0.00_ ;_ * &quot;\\\\-&quot;#,##0.00_ ;_ * \-??_ ;_ @_ "/>
    <numFmt numFmtId="215" formatCode="\\#,##0;[RED]&quot;\\\\-&quot;#,##0"/>
    <numFmt numFmtId="216" formatCode="_ \\* #,##0_ ;_ \\* &quot;\\\\-&quot;#,##0_ ;_ \\* \-_ ;_ @_ "/>
    <numFmt numFmtId="217" formatCode="_ \\* #,##0.00_ ;_ \\* \-#,##0.00_ ;_ \\* \-??_ ;_ @_ "/>
    <numFmt numFmtId="218" formatCode="\\#,##0;&quot;\\\\\\-&quot;#,##0"/>
    <numFmt numFmtId="219" formatCode="_ \\* #,##0_ ;_ \\* &quot;\\\\\\\-&quot;#,##0_ ;_ \\* \-_ ;_ @_ "/>
    <numFmt numFmtId="220" formatCode="mmmm\ d&quot;, &quot;yyyy"/>
    <numFmt numFmtId="221" formatCode="_(* #,##0_);_(* \(#,##0\);_(* \-??_);_(@_)"/>
    <numFmt numFmtId="222" formatCode="_(\$* #,##0_);_(\$* \(#,##0\);_(\$* \-??_);_(@_)"/>
    <numFmt numFmtId="223" formatCode="[$-409]mmm\-yy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0"/>
      <name val="Tahoma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sz val="9"/>
      <color rgb="FF0000FF"/>
      <name val="Arial Narrow"/>
      <family val="2"/>
    </font>
    <font>
      <b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9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210" fontId="39" fillId="0" borderId="1" applyFont="true" applyBorder="true" applyAlignment="true" applyProtection="false">
      <alignment horizontal="general" vertical="bottom" textRotation="0" wrapText="false" indent="0" shrinkToFit="false"/>
    </xf>
    <xf numFmtId="21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0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1" fontId="68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21" fontId="5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2" fontId="68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8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8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6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1" fontId="4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3" fontId="7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8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81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81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1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1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mpleted" xfId="588"/>
    <cellStyle name="Normal_coperdefault" xfId="589"/>
    <cellStyle name="Normal_coperdefault_1" xfId="590"/>
    <cellStyle name="Normal_Cost Code" xfId="591"/>
    <cellStyle name="Normal_Curves" xfId="592"/>
    <cellStyle name="Normal_DEFAULT" xfId="593"/>
    <cellStyle name="Normal_dimon" xfId="594"/>
    <cellStyle name="Normal_dimon_1" xfId="595"/>
    <cellStyle name="Normal_dimon_2" xfId="596"/>
    <cellStyle name="Normal_dimon_3" xfId="597"/>
    <cellStyle name="Normal_DIV" xfId="598"/>
    <cellStyle name="Normal_Dowell C1b" xfId="599"/>
    <cellStyle name="Normal_Dowell-C1a" xfId="600"/>
    <cellStyle name="Normal_ECT1" xfId="601"/>
    <cellStyle name="Normal_emserdefault" xfId="602"/>
    <cellStyle name="Normal_emserdefault_1" xfId="603"/>
    <cellStyle name="Normal_EQCON" xfId="604"/>
    <cellStyle name="Normal_EXTEMP1" xfId="605"/>
    <cellStyle name="Normal_FP 20 A (1)" xfId="606"/>
    <cellStyle name="Normal_FP 20 A (2)" xfId="607"/>
    <cellStyle name="Normal_FP-20 (App. E)" xfId="608"/>
    <cellStyle name="Normal_FP-20 (App.A) " xfId="609"/>
    <cellStyle name="Normal_FP-20 (App.A) _1" xfId="610"/>
    <cellStyle name="Normal_FP-20(C1) (a)" xfId="611"/>
    <cellStyle name="Normal_FP-20(C1) (a) (2)" xfId="612"/>
    <cellStyle name="Normal_FP-20(C1) (a)_1" xfId="613"/>
    <cellStyle name="Normal_FP-20(C1) (b)" xfId="614"/>
    <cellStyle name="Normal_FP-20(C1) (b) " xfId="615"/>
    <cellStyle name="Normal_FP-20(C1) (b) (2)" xfId="616"/>
    <cellStyle name="Normal_FP-20(C1) (e)" xfId="617"/>
    <cellStyle name="Normal_FP20_C1A" xfId="618"/>
    <cellStyle name="Normal_FP20_C1B" xfId="619"/>
    <cellStyle name="Normal_fuel" xfId="620"/>
    <cellStyle name="Normal_GE03" xfId="621"/>
    <cellStyle name="Normal_GE04" xfId="622"/>
    <cellStyle name="Normal_GenAssum" xfId="623"/>
    <cellStyle name="Normal_GP C1a" xfId="624"/>
    <cellStyle name="Normal_GP C1b" xfId="625"/>
    <cellStyle name="Normal_GP_EI_3" xfId="626"/>
    <cellStyle name="Normal_GQ C1A" xfId="627"/>
    <cellStyle name="Normal_GQ C1B" xfId="628"/>
    <cellStyle name="Normal_HC" xfId="629"/>
    <cellStyle name="Normal_Igobox" xfId="630"/>
    <cellStyle name="Normal_Igobox_1" xfId="631"/>
    <cellStyle name="Normal_Igobox_2" xfId="632"/>
    <cellStyle name="Normal_Igobox_Imacros" xfId="633"/>
    <cellStyle name="Normal_Igobox_IPP" xfId="634"/>
    <cellStyle name="Normal_Igobox_Iprintbox" xfId="635"/>
    <cellStyle name="Normal_Imacros" xfId="636"/>
    <cellStyle name="Normal_Imacros_1" xfId="637"/>
    <cellStyle name="Normal_Imacros_2" xfId="638"/>
    <cellStyle name="Normal_Input" xfId="639"/>
    <cellStyle name="Normal_INPUT_1" xfId="640"/>
    <cellStyle name="Normal_INPUT_GenAssum" xfId="641"/>
    <cellStyle name="Normal_Inputs" xfId="642"/>
    <cellStyle name="Normal_INVREV" xfId="643"/>
    <cellStyle name="Normal_IPM C1b" xfId="644"/>
    <cellStyle name="Normal_IPMC1a" xfId="645"/>
    <cellStyle name="Normal_IPP" xfId="646"/>
    <cellStyle name="Normal_IPP_1" xfId="647"/>
    <cellStyle name="Normal_IPP_1_Igobox" xfId="648"/>
    <cellStyle name="Normal_IPP_1_Imacros" xfId="649"/>
    <cellStyle name="Normal_IPP_1_Iprintbox" xfId="650"/>
    <cellStyle name="Normal_IPP_2" xfId="651"/>
    <cellStyle name="Normal_Iprintbox" xfId="652"/>
    <cellStyle name="Normal_Iprintbox_1" xfId="653"/>
    <cellStyle name="Normal_Iprintbox_2" xfId="654"/>
    <cellStyle name="Normal_IS-Hold" xfId="655"/>
    <cellStyle name="Normal_Iterbox" xfId="656"/>
    <cellStyle name="Normal_laroux" xfId="657"/>
    <cellStyle name="Normal_laroux_1" xfId="658"/>
    <cellStyle name="Normal_laroux_1_dimon" xfId="659"/>
    <cellStyle name="Normal_laroux_1_dimon_1" xfId="660"/>
    <cellStyle name="Normal_laroux_1_laroux" xfId="661"/>
    <cellStyle name="Normal_laroux_1_laroux_1" xfId="662"/>
    <cellStyle name="Normal_laroux_1_laroux_2" xfId="663"/>
    <cellStyle name="Normal_laroux_1_Locas" xfId="664"/>
    <cellStyle name="Normal_laroux_1_Locas_1" xfId="665"/>
    <cellStyle name="Normal_laroux_1_PLDT" xfId="666"/>
    <cellStyle name="Normal_laroux_1_VERA" xfId="667"/>
    <cellStyle name="Normal_laroux_1_VERA_1" xfId="668"/>
    <cellStyle name="Normal_laroux_1_VIRUS-EDY" xfId="669"/>
    <cellStyle name="Normal_laroux_2" xfId="670"/>
    <cellStyle name="Normal_laroux_2_dimon" xfId="671"/>
    <cellStyle name="Normal_laroux_2_dimon_1" xfId="672"/>
    <cellStyle name="Normal_laroux_2_dimon_2" xfId="673"/>
    <cellStyle name="Normal_laroux_2_laroux" xfId="674"/>
    <cellStyle name="Normal_laroux_2_laroux_1" xfId="675"/>
    <cellStyle name="Normal_laroux_2_laroux_2" xfId="676"/>
    <cellStyle name="Normal_laroux_2_Locas" xfId="677"/>
    <cellStyle name="Normal_laroux_2_Locas_1" xfId="678"/>
    <cellStyle name="Normal_laroux_2_VIRUS-EDY" xfId="679"/>
    <cellStyle name="Normal_laroux_3" xfId="680"/>
    <cellStyle name="Normal_laroux_3_dimon" xfId="681"/>
    <cellStyle name="Normal_laroux_3_dimon_1" xfId="682"/>
    <cellStyle name="Normal_laroux_3_dimon_2" xfId="683"/>
    <cellStyle name="Normal_laroux_3_dimon_3" xfId="684"/>
    <cellStyle name="Normal_laroux_3_laroux" xfId="685"/>
    <cellStyle name="Normal_laroux_3_laroux_1" xfId="686"/>
    <cellStyle name="Normal_laroux_3_laroux_2" xfId="687"/>
    <cellStyle name="Normal_laroux_3_Locas" xfId="688"/>
    <cellStyle name="Normal_laroux_3_PLDT" xfId="689"/>
    <cellStyle name="Normal_laroux_3_VERA" xfId="690"/>
    <cellStyle name="Normal_laroux_3_VERA_1" xfId="691"/>
    <cellStyle name="Normal_laroux_3_VIRUS-EDY" xfId="692"/>
    <cellStyle name="Normal_laroux_4" xfId="693"/>
    <cellStyle name="Normal_laroux_4_dimon" xfId="694"/>
    <cellStyle name="Normal_laroux_4_dimon_1" xfId="695"/>
    <cellStyle name="Normal_laroux_4_dimon_2" xfId="696"/>
    <cellStyle name="Normal_laroux_4_laroux" xfId="697"/>
    <cellStyle name="Normal_laroux_4_laroux_1" xfId="698"/>
    <cellStyle name="Normal_laroux_4_laroux_2" xfId="699"/>
    <cellStyle name="Normal_laroux_4_PLDT" xfId="700"/>
    <cellStyle name="Normal_laroux_4_VERA" xfId="701"/>
    <cellStyle name="Normal_laroux_4_VIRUS-EDY" xfId="702"/>
    <cellStyle name="Normal_laroux_5" xfId="703"/>
    <cellStyle name="Normal_laroux_5_dimon" xfId="704"/>
    <cellStyle name="Normal_laroux_5_dimon_1" xfId="705"/>
    <cellStyle name="Normal_laroux_5_dimon_2" xfId="706"/>
    <cellStyle name="Normal_laroux_5_laroux" xfId="707"/>
    <cellStyle name="Normal_laroux_5_laroux_1" xfId="708"/>
    <cellStyle name="Normal_laroux_5_laroux_2" xfId="709"/>
    <cellStyle name="Normal_laroux_5_PLDT" xfId="710"/>
    <cellStyle name="Normal_laroux_5_VERA" xfId="711"/>
    <cellStyle name="Normal_laroux_5_VIRUS-EDY" xfId="712"/>
    <cellStyle name="Normal_laroux_6" xfId="713"/>
    <cellStyle name="Normal_laroux_6_dimon" xfId="714"/>
    <cellStyle name="Normal_laroux_6_dimon_1" xfId="715"/>
    <cellStyle name="Normal_laroux_6_dimon_2" xfId="716"/>
    <cellStyle name="Normal_laroux_6_laroux" xfId="717"/>
    <cellStyle name="Normal_laroux_6_laroux_1" xfId="718"/>
    <cellStyle name="Normal_laroux_6_PLDT" xfId="719"/>
    <cellStyle name="Normal_laroux_6_VERA" xfId="720"/>
    <cellStyle name="Normal_laroux_6_VIRUS-EDY" xfId="721"/>
    <cellStyle name="Normal_laroux_7" xfId="722"/>
    <cellStyle name="Normal_laroux_7_dimon" xfId="723"/>
    <cellStyle name="Normal_laroux_7_dimon_1" xfId="724"/>
    <cellStyle name="Normal_laroux_7_laroux" xfId="725"/>
    <cellStyle name="Normal_laroux_7_VERA" xfId="726"/>
    <cellStyle name="Normal_laroux_7_VIRUS-EDY" xfId="727"/>
    <cellStyle name="Normal_laroux_8" xfId="728"/>
    <cellStyle name="Normal_laroux_8_dimon" xfId="729"/>
    <cellStyle name="Normal_laroux_8_VERA" xfId="730"/>
    <cellStyle name="Normal_laroux_9" xfId="731"/>
    <cellStyle name="Normal_laroux_9_dimon" xfId="732"/>
    <cellStyle name="Normal_laroux_A" xfId="733"/>
    <cellStyle name="Normal_laroux_B" xfId="734"/>
    <cellStyle name="Normal_laroux_C" xfId="735"/>
    <cellStyle name="Normal_laroux_D" xfId="736"/>
    <cellStyle name="Normal_laroux_dimon" xfId="737"/>
    <cellStyle name="Normal_laroux_dimon_1" xfId="738"/>
    <cellStyle name="Normal_laroux_dimon_2" xfId="739"/>
    <cellStyle name="Normal_laroux_dimon_3" xfId="740"/>
    <cellStyle name="Normal_laroux_dimon_4" xfId="741"/>
    <cellStyle name="Normal_laroux_laroux" xfId="742"/>
    <cellStyle name="Normal_laroux_laroux_1" xfId="743"/>
    <cellStyle name="Normal_laroux_laroux_2" xfId="744"/>
    <cellStyle name="Normal_laroux_Locas" xfId="745"/>
    <cellStyle name="Normal_laroux_PLDT" xfId="746"/>
    <cellStyle name="Normal_laroux_VERA" xfId="747"/>
    <cellStyle name="Normal_laroux_VERA_1" xfId="748"/>
    <cellStyle name="Normal_laroux_VIRUS-EDY" xfId="749"/>
    <cellStyle name="Normal_Libor 1year" xfId="750"/>
    <cellStyle name="Normal_List" xfId="751"/>
    <cellStyle name="Normal_Locas" xfId="752"/>
    <cellStyle name="Normal_Locas_1" xfId="753"/>
    <cellStyle name="Normal_MAJREP" xfId="754"/>
    <cellStyle name="Normal_MATERAL2" xfId="755"/>
    <cellStyle name="Normal_MgmtSum-Q2-0526" xfId="756"/>
    <cellStyle name="Normal_MID CURVE" xfId="757"/>
    <cellStyle name="Normal_Module1 (2)" xfId="758"/>
    <cellStyle name="Normal_Module1 (2)_1" xfId="759"/>
    <cellStyle name="Normal_MONTHLY" xfId="760"/>
    <cellStyle name="Normal_MOR  - Supp" xfId="761"/>
    <cellStyle name="Normal_mud plant bolted" xfId="762"/>
    <cellStyle name="Normal_Multikarya" xfId="763"/>
    <cellStyle name="Normal_Notes" xfId="764"/>
    <cellStyle name="Normal_OPSTAT" xfId="765"/>
    <cellStyle name="Normal_Other Months" xfId="766"/>
    <cellStyle name="Normal_pbdefault" xfId="767"/>
    <cellStyle name="Normal_pbdefault_1" xfId="768"/>
    <cellStyle name="Normal_PERSONAL" xfId="769"/>
    <cellStyle name="Normal_PERSONAL_dimon" xfId="770"/>
    <cellStyle name="Normal_PERSONAL_Locas" xfId="771"/>
    <cellStyle name="Normal_PH" xfId="772"/>
    <cellStyle name="Normal_PH_1" xfId="773"/>
    <cellStyle name="Normal_Pink" xfId="774"/>
    <cellStyle name="Normal_PLDT" xfId="775"/>
    <cellStyle name="Normal_PLDT_1" xfId="776"/>
    <cellStyle name="Normal_pldt_1_Calculations" xfId="777"/>
    <cellStyle name="Normal_PLDT_2" xfId="778"/>
    <cellStyle name="Normal_pldt_2_Calculations" xfId="779"/>
    <cellStyle name="Normal_pldt_2_dimon" xfId="780"/>
    <cellStyle name="Normal_pldt_3" xfId="781"/>
    <cellStyle name="Normal_pldt_4" xfId="782"/>
    <cellStyle name="Normal_PLDT_4_dimon" xfId="783"/>
    <cellStyle name="Normal_pldt_Calculations" xfId="784"/>
    <cellStyle name="Normal_PLDT_dimon" xfId="785"/>
    <cellStyle name="Normal_POW-Provision" xfId="786"/>
    <cellStyle name="Normal_priccurv" xfId="787"/>
    <cellStyle name="Normal_priccurv_1" xfId="788"/>
    <cellStyle name="Normal_priccurv_2" xfId="789"/>
    <cellStyle name="Normal_PrintBox (2)" xfId="790"/>
    <cellStyle name="Normal_PROD SALES" xfId="791"/>
    <cellStyle name="Normal_PROD SALES by Region Pg 2" xfId="792"/>
    <cellStyle name="Normal_PRODUCT" xfId="793"/>
    <cellStyle name="Normal_Production Payment model" xfId="794"/>
    <cellStyle name="Normal_production tony" xfId="795"/>
    <cellStyle name="Normal_PROFILE4" xfId="796"/>
    <cellStyle name="Normal_Q08-95.XLS" xfId="797"/>
    <cellStyle name="Normal_QMM-1" xfId="798"/>
    <cellStyle name="Normal_Quarter End Months" xfId="799"/>
    <cellStyle name="Normal_r1" xfId="800"/>
    <cellStyle name="Normal_Sales Order" xfId="801"/>
    <cellStyle name="Normal_SC COP" xfId="802"/>
    <cellStyle name="Normal_Sheet1" xfId="803"/>
    <cellStyle name="Normal_Sheet1 (2)" xfId="804"/>
    <cellStyle name="Normal_Sheet1 (2)_VERA" xfId="805"/>
    <cellStyle name="Normal_Sheet1 (2)_VERA_1" xfId="806"/>
    <cellStyle name="Normal_Sheet1_dimon" xfId="807"/>
    <cellStyle name="Normal_Sheet1_List" xfId="808"/>
    <cellStyle name="Normal_Sheet1_VERA" xfId="809"/>
    <cellStyle name="Normal_Sheet1_VERA_1" xfId="810"/>
    <cellStyle name="Normal_SOP" xfId="811"/>
    <cellStyle name="Normal_Summary" xfId="812"/>
    <cellStyle name="Normal_SUMPAGE" xfId="813"/>
    <cellStyle name="Normal_Template" xfId="814"/>
    <cellStyle name="Normal_White" xfId="815"/>
    <cellStyle name="Normal_WSP" xfId="816"/>
    <cellStyle name="Total" xfId="817"/>
    <cellStyle name="Unprot" xfId="818"/>
    <cellStyle name="Unprot$" xfId="819"/>
    <cellStyle name="Unprot_dimon" xfId="820"/>
    <cellStyle name="Unprotect" xfId="821"/>
    <cellStyle name="콤마 [0]_94하반기" xfId="822"/>
    <cellStyle name="콤마 [0]_form" xfId="823"/>
    <cellStyle name="콤마 [0]_laroux" xfId="824"/>
    <cellStyle name="콤마 [0]_laroux_1" xfId="825"/>
    <cellStyle name="콤마 [0]_PERSONAL" xfId="826"/>
    <cellStyle name="콤마 [0]_PERSONAL_1" xfId="827"/>
    <cellStyle name="콤마 [0]_PERSONAL_2" xfId="828"/>
    <cellStyle name="콤마 [0]_기안" xfId="829"/>
    <cellStyle name="콤마 [0]_생산팀" xfId="830"/>
    <cellStyle name="콤마 [0]_품질관리팀" xfId="831"/>
    <cellStyle name="콤마 [0]_품질관리팀_생산팀" xfId="832"/>
    <cellStyle name="콤마_94하반기" xfId="833"/>
    <cellStyle name="콤마_form" xfId="834"/>
    <cellStyle name="콤마_laroux" xfId="835"/>
    <cellStyle name="콤마_laroux_1" xfId="836"/>
    <cellStyle name="콤마_PERSONAL" xfId="837"/>
    <cellStyle name="콤마_PERSONAL_1" xfId="838"/>
    <cellStyle name="콤마_PERSONAL_2" xfId="839"/>
    <cellStyle name="콤마_기안" xfId="840"/>
    <cellStyle name="콤마_생산팀" xfId="841"/>
    <cellStyle name="콤마_품질관리팀" xfId="842"/>
    <cellStyle name="콤마_품질관리팀_생산팀" xfId="843"/>
    <cellStyle name="통화 [0]_94하반기" xfId="844"/>
    <cellStyle name="통화 [0]_dimon" xfId="845"/>
    <cellStyle name="통화 [0]_form" xfId="846"/>
    <cellStyle name="통화 [0]_laroux" xfId="847"/>
    <cellStyle name="통화 [0]_laroux_1" xfId="848"/>
    <cellStyle name="통화 [0]_laroux_2" xfId="849"/>
    <cellStyle name="통화 [0]_PERSONAL" xfId="850"/>
    <cellStyle name="통화 [0]_PERSONAL_1" xfId="851"/>
    <cellStyle name="통화 [0]_PERSONAL_2" xfId="852"/>
    <cellStyle name="통화 [0]_PERSONAL_3" xfId="853"/>
    <cellStyle name="통화 [0]_Sheet2" xfId="854"/>
    <cellStyle name="통화 [0]_기안" xfId="855"/>
    <cellStyle name="통화 [0]_생산팀" xfId="856"/>
    <cellStyle name="통화 [0]_품질관리팀" xfId="857"/>
    <cellStyle name="통화 [0]_품질관리팀_생산팀" xfId="858"/>
    <cellStyle name="통화_94하반기" xfId="859"/>
    <cellStyle name="통화_dimon" xfId="860"/>
    <cellStyle name="통화_form" xfId="861"/>
    <cellStyle name="통화_laroux" xfId="862"/>
    <cellStyle name="통화_laroux_1" xfId="863"/>
    <cellStyle name="통화_laroux_2" xfId="864"/>
    <cellStyle name="통화_PERSONAL" xfId="865"/>
    <cellStyle name="통화_PERSONAL_1" xfId="866"/>
    <cellStyle name="통화_PERSONAL_2" xfId="867"/>
    <cellStyle name="통화_PERSONAL_3" xfId="868"/>
    <cellStyle name="통화_Sheet2" xfId="869"/>
    <cellStyle name="통화_기안" xfId="870"/>
    <cellStyle name="통화_생산팀" xfId="871"/>
    <cellStyle name="통화_품질관리팀" xfId="872"/>
    <cellStyle name="통화_품질관리팀_생산팀" xfId="873"/>
    <cellStyle name="표준_970120" xfId="874"/>
    <cellStyle name="표준_97일정표" xfId="875"/>
    <cellStyle name="표준_BEBU_GI" xfId="876"/>
    <cellStyle name="표준_dimon" xfId="877"/>
    <cellStyle name="표준_form" xfId="878"/>
    <cellStyle name="표준_ga_PB" xfId="879"/>
    <cellStyle name="표준_laroux" xfId="880"/>
    <cellStyle name="표준_laroux_1" xfId="881"/>
    <cellStyle name="표준_laroux_2" xfId="882"/>
    <cellStyle name="표준_laroux_3" xfId="883"/>
    <cellStyle name="표준_laroux_4" xfId="884"/>
    <cellStyle name="표준_laroux_5" xfId="885"/>
    <cellStyle name="표준_laroux_6" xfId="886"/>
    <cellStyle name="표준_laroux_7" xfId="887"/>
    <cellStyle name="표준_laroux_8" xfId="888"/>
    <cellStyle name="표준_PERSONAL" xfId="889"/>
    <cellStyle name="표준_PERSONAL_1" xfId="890"/>
    <cellStyle name="표준_PERSONAL_2" xfId="891"/>
    <cellStyle name="표준_PERSONAL_3" xfId="892"/>
    <cellStyle name="표준_PERSONAL_4" xfId="893"/>
    <cellStyle name="표준_Query11" xfId="894"/>
    <cellStyle name="표준_Sheet1" xfId="895"/>
    <cellStyle name="표준_Sheet1 (2)" xfId="896"/>
    <cellStyle name="표준_Sheet2" xfId="897"/>
    <cellStyle name="표준_Ⅰ.경영실적" xfId="898"/>
    <cellStyle name="표준_공정도" xfId="899"/>
    <cellStyle name="표준_기안" xfId="900"/>
    <cellStyle name="표준_기안_1" xfId="901"/>
    <cellStyle name="표준_기안_사외공문" xfId="902"/>
    <cellStyle name="표준_기안_실예관리" xfId="903"/>
    <cellStyle name="표준_사내공문" xfId="904"/>
    <cellStyle name="표준_사외공문" xfId="905"/>
    <cellStyle name="표준_사외공문_1" xfId="906"/>
    <cellStyle name="표준_생산팀" xfId="907"/>
    <cellStyle name="표준_직제" xfId="908"/>
    <cellStyle name="표준_품질관리팀" xfId="909"/>
    <cellStyle name="표준_품질관리팀_1" xfId="910"/>
    <cellStyle name="표준_품질관리팀_2" xfId="911"/>
    <cellStyle name="표준_품질관리팀_생산팀" xfId="91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1" name="Line 2"/>
        <xdr:cNvSpPr/>
      </xdr:nvSpPr>
      <xdr:spPr>
        <a:xfrm flipH="1">
          <a:off x="10080" y="47880"/>
          <a:ext cx="4033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2" name="Line 3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8</xdr:col>
      <xdr:colOff>10800</xdr:colOff>
      <xdr:row>0</xdr:row>
      <xdr:rowOff>47880</xdr:rowOff>
    </xdr:to>
    <xdr:sp>
      <xdr:nvSpPr>
        <xdr:cNvPr id="3" name="Line 5"/>
        <xdr:cNvSpPr/>
      </xdr:nvSpPr>
      <xdr:spPr>
        <a:xfrm flipH="1">
          <a:off x="10440" y="47880"/>
          <a:ext cx="52905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4" name="Line 6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5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6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7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8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9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0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1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4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0/4Q%202000/Management%20Summary/EGM_MgmtSum-Q4-10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Global%20Markets/2000/1Q%202000/MgmtSum-Q1_Glob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Global%20Markets/2000/2Q%202000/MgmtSum-Q2_Glob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>
        <row r="10">
          <cell r="D10">
            <v>9532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3282</v>
          </cell>
          <cell r="E11">
            <v>57.942</v>
          </cell>
          <cell r="F11">
            <v>79.724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299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263.232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332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-83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-6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26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1">
          <cell r="K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0</v>
          </cell>
        </row>
        <row r="27">
          <cell r="D27">
            <v>0</v>
          </cell>
          <cell r="E27">
            <v>0</v>
          </cell>
          <cell r="F27">
            <v>356</v>
          </cell>
          <cell r="G27">
            <v>0</v>
          </cell>
          <cell r="H27">
            <v>0</v>
          </cell>
        </row>
        <row r="27">
          <cell r="K27">
            <v>0</v>
          </cell>
        </row>
        <row r="28">
          <cell r="D28">
            <v>0</v>
          </cell>
          <cell r="E28">
            <v>0</v>
          </cell>
          <cell r="F28">
            <v>135</v>
          </cell>
          <cell r="G28">
            <v>0</v>
          </cell>
          <cell r="H28">
            <v>0</v>
          </cell>
        </row>
        <row r="29">
          <cell r="D29">
            <v>0</v>
          </cell>
          <cell r="E29">
            <v>0</v>
          </cell>
          <cell r="F29">
            <v>104</v>
          </cell>
          <cell r="G29">
            <v>0</v>
          </cell>
          <cell r="H29">
            <v>0</v>
          </cell>
        </row>
        <row r="31">
          <cell r="J31">
            <v>0</v>
          </cell>
          <cell r="K31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-520</v>
          </cell>
          <cell r="H36">
            <v>0</v>
          </cell>
        </row>
      </sheetData>
      <sheetData sheetId="5">
        <row r="9">
          <cell r="D9">
            <v>6246</v>
          </cell>
          <cell r="E9">
            <v>6246</v>
          </cell>
        </row>
        <row r="10">
          <cell r="D10">
            <v>2059.7</v>
          </cell>
          <cell r="E10">
            <v>2439.7</v>
          </cell>
        </row>
        <row r="11">
          <cell r="D11">
            <v>1224.1</v>
          </cell>
          <cell r="E11">
            <v>104.1</v>
          </cell>
        </row>
        <row r="12">
          <cell r="D12">
            <v>892.1</v>
          </cell>
          <cell r="E12">
            <v>892.1</v>
          </cell>
        </row>
        <row r="13">
          <cell r="D13">
            <v>1643.5</v>
          </cell>
          <cell r="E13">
            <v>1643.5</v>
          </cell>
        </row>
        <row r="14">
          <cell r="D14">
            <v>1513.177</v>
          </cell>
          <cell r="E14">
            <v>1513.177</v>
          </cell>
        </row>
        <row r="15">
          <cell r="D15">
            <v>880</v>
          </cell>
          <cell r="E15">
            <v>0</v>
          </cell>
        </row>
        <row r="16">
          <cell r="D16">
            <v>350</v>
          </cell>
          <cell r="E16">
            <v>0</v>
          </cell>
        </row>
        <row r="20">
          <cell r="D20">
            <v>1377</v>
          </cell>
          <cell r="E20">
            <v>1385</v>
          </cell>
        </row>
        <row r="21">
          <cell r="D21">
            <v>1538</v>
          </cell>
          <cell r="E21">
            <v>1536</v>
          </cell>
        </row>
        <row r="22">
          <cell r="D22">
            <v>615</v>
          </cell>
          <cell r="E22">
            <v>1454</v>
          </cell>
        </row>
        <row r="29">
          <cell r="D29">
            <v>26630</v>
          </cell>
          <cell r="E29">
            <v>26030</v>
          </cell>
        </row>
        <row r="30">
          <cell r="D30">
            <v>0</v>
          </cell>
          <cell r="E30">
            <v>0</v>
          </cell>
        </row>
        <row r="35">
          <cell r="D35" t="str">
            <v>Operating Expenses</v>
          </cell>
        </row>
        <row r="36">
          <cell r="D36" t="str">
            <v>Forecast</v>
          </cell>
          <cell r="E36" t="str">
            <v>Plan</v>
          </cell>
        </row>
        <row r="37">
          <cell r="D37">
            <v>0</v>
          </cell>
          <cell r="E37">
            <v>0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gmt Summary"/>
      <sheetName val="GrossMargin"/>
      <sheetName val="Expenses"/>
      <sheetName val="CapChrg-AllocExp"/>
      <sheetName val="Headcount"/>
    </sheetNames>
    <sheetDataSet>
      <sheetData sheetId="0">
        <row r="9">
          <cell r="C9">
            <v>30000</v>
          </cell>
          <cell r="D9">
            <v>13976</v>
          </cell>
        </row>
        <row r="9">
          <cell r="G9">
            <v>30331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5468.67372638809</v>
          </cell>
          <cell r="N9">
            <v>3307.32627361191</v>
          </cell>
        </row>
        <row r="10">
          <cell r="C10">
            <v>12747.2</v>
          </cell>
          <cell r="D10">
            <v>4727.4</v>
          </cell>
        </row>
        <row r="10">
          <cell r="G10">
            <v>2359</v>
          </cell>
          <cell r="H10">
            <v>0</v>
          </cell>
          <cell r="I10">
            <v>0</v>
          </cell>
        </row>
        <row r="10">
          <cell r="L10">
            <v>618.8</v>
          </cell>
          <cell r="M10">
            <v>4495.6</v>
          </cell>
          <cell r="N10">
            <v>1222.9</v>
          </cell>
        </row>
        <row r="11">
          <cell r="C11">
            <v>750</v>
          </cell>
          <cell r="D11">
            <v>341.3</v>
          </cell>
        </row>
        <row r="11">
          <cell r="G11">
            <v>3674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77.2</v>
          </cell>
          <cell r="N11">
            <v>195.5</v>
          </cell>
        </row>
        <row r="12">
          <cell r="C12">
            <v>3214.8</v>
          </cell>
          <cell r="D12">
            <v>1721.5</v>
          </cell>
        </row>
        <row r="12">
          <cell r="G12">
            <v>5666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1927.2</v>
          </cell>
          <cell r="N12">
            <v>682.1</v>
          </cell>
        </row>
        <row r="13">
          <cell r="C13">
            <v>7712.3</v>
          </cell>
          <cell r="D13">
            <v>1217.2</v>
          </cell>
        </row>
        <row r="13">
          <cell r="G13">
            <v>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1101</v>
          </cell>
          <cell r="N13">
            <v>447.8</v>
          </cell>
        </row>
        <row r="14">
          <cell r="C14">
            <v>8946.9</v>
          </cell>
          <cell r="D14">
            <v>3377.8</v>
          </cell>
        </row>
        <row r="14">
          <cell r="G14">
            <v>32514.8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1443.3</v>
          </cell>
          <cell r="N14">
            <v>1677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7532.62627361191</v>
          </cell>
          <cell r="N21">
            <v>-7532.62627361191</v>
          </cell>
        </row>
        <row r="22">
          <cell r="C22">
            <v>-587.656</v>
          </cell>
          <cell r="D22">
            <v>0</v>
          </cell>
        </row>
        <row r="22">
          <cell r="G22">
            <v>-587.656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-653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-618.8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-890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-890</v>
          </cell>
          <cell r="N2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Mgmt Summary"/>
      <sheetName val="Summary YTD"/>
      <sheetName val="Summary YTD-Qtr"/>
      <sheetName val="GrossMargin"/>
      <sheetName val="Expenses"/>
      <sheetName val="CapChrg-AllocExp"/>
      <sheetName val="Headcount"/>
    </sheetNames>
    <sheetDataSet>
      <sheetData sheetId="0"/>
      <sheetData sheetId="1">
        <row r="9">
          <cell r="C9">
            <v>20000</v>
          </cell>
          <cell r="D9">
            <v>14112</v>
          </cell>
        </row>
        <row r="9">
          <cell r="G9">
            <v>13868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11058.4567420109</v>
          </cell>
          <cell r="N9">
            <v>6675.2866151775</v>
          </cell>
        </row>
        <row r="10">
          <cell r="C10">
            <v>12747.2</v>
          </cell>
          <cell r="D10">
            <v>4793.3</v>
          </cell>
        </row>
        <row r="10">
          <cell r="G10">
            <v>4009</v>
          </cell>
          <cell r="H10">
            <v>0</v>
          </cell>
          <cell r="I10">
            <v>0</v>
          </cell>
        </row>
        <row r="10">
          <cell r="L10">
            <v>641.7</v>
          </cell>
          <cell r="M10">
            <v>2726.3</v>
          </cell>
          <cell r="N10">
            <v>2004.5</v>
          </cell>
        </row>
        <row r="11">
          <cell r="C11">
            <v>750</v>
          </cell>
          <cell r="D11">
            <v>338.1</v>
          </cell>
        </row>
        <row r="11">
          <cell r="G11">
            <v>-6918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84.8</v>
          </cell>
          <cell r="N11">
            <v>221.1</v>
          </cell>
        </row>
        <row r="12">
          <cell r="C12">
            <v>3214.8</v>
          </cell>
          <cell r="D12">
            <v>1661.1</v>
          </cell>
        </row>
        <row r="12">
          <cell r="G12">
            <v>3794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688.2</v>
          </cell>
          <cell r="N12">
            <v>709.2</v>
          </cell>
        </row>
        <row r="13">
          <cell r="C13">
            <v>7712.3</v>
          </cell>
          <cell r="D13">
            <v>1334.2</v>
          </cell>
        </row>
        <row r="13">
          <cell r="G13">
            <v>1220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1295.3</v>
          </cell>
          <cell r="N13">
            <v>452.8</v>
          </cell>
        </row>
        <row r="14">
          <cell r="C14">
            <v>8946.9</v>
          </cell>
          <cell r="D14">
            <v>3414.4</v>
          </cell>
        </row>
        <row r="14">
          <cell r="G14">
            <v>13599.9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1513.5</v>
          </cell>
          <cell r="N14">
            <v>1685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11747.8866151775</v>
          </cell>
          <cell r="N21">
            <v>-11747.8866151775</v>
          </cell>
        </row>
        <row r="22">
          <cell r="C22">
            <v>-620.171</v>
          </cell>
          <cell r="D22">
            <v>0</v>
          </cell>
        </row>
        <row r="22">
          <cell r="G22">
            <v>-620.171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-717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-641.7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-2522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-2522</v>
          </cell>
          <cell r="N2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5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+'[2]Mgmt Summary'!C9+'[3]Mgmt Summary'!C9+'Mgmt Summary'!C9</f>
        <v>80000</v>
      </c>
      <c r="D9" s="26" t="n">
        <f aca="false">+'[2]Mgmt Summary'!D9+'[3]Mgmt Summary'!D9+'Mgmt Summary'!D9</f>
        <v>42180</v>
      </c>
      <c r="E9" s="27" t="n">
        <f aca="false">C9-D9</f>
        <v>37820</v>
      </c>
      <c r="F9" s="26"/>
      <c r="G9" s="25" t="n">
        <f aca="false">+'[2]Mgmt Summary'!G9+'[3]Mgmt Summary'!G9+'Mgmt Summary'!G9</f>
        <v>39077</v>
      </c>
      <c r="H9" s="26" t="n">
        <f aca="false">+'[2]Mgmt Summary'!H9+'[3]Mgmt Summary'!H9+'Mgmt Summary'!H9</f>
        <v>0</v>
      </c>
      <c r="I9" s="26" t="n">
        <f aca="false">+'[2]Mgmt Summary'!I9+'[3]Mgmt Summary'!I9+'Mgmt Summary'!I9</f>
        <v>0</v>
      </c>
      <c r="J9" s="28" t="n">
        <f aca="false">SUM(G9:I9)</f>
        <v>39077</v>
      </c>
      <c r="K9" s="29"/>
      <c r="L9" s="25" t="n">
        <f aca="false">+'[2]Mgmt Summary'!L9+'[3]Mgmt Summary'!L9+'Mgmt Summary'!L9</f>
        <v>0</v>
      </c>
      <c r="M9" s="26" t="n">
        <f aca="false">+'[2]Mgmt Summary'!M9+'[3]Mgmt Summary'!M9+'Mgmt Summary'!M9</f>
        <v>22773.130468399</v>
      </c>
      <c r="N9" s="26" t="n">
        <f aca="false">+'[2]Mgmt Summary'!N9+'[3]Mgmt Summary'!N9+'Mgmt Summary'!N9</f>
        <v>18428.6128887894</v>
      </c>
      <c r="O9" s="28" t="n">
        <f aca="false">J9-K9-M9-N9-L9</f>
        <v>-2124.74335718841</v>
      </c>
      <c r="P9" s="26"/>
      <c r="Q9" s="25" t="n">
        <f aca="false">+J9-C9</f>
        <v>-40923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-41523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+'[2]Mgmt Summary'!C10+'[3]Mgmt Summary'!C10+'Mgmt Summary'!C10</f>
        <v>#NAME?</v>
      </c>
      <c r="D10" s="26" t="e">
        <f aca="false">+'[2]Mgmt Summary'!D10+'[3]Mgmt Summary'!D10+'Mgmt Summary'!D10</f>
        <v>#NAME?</v>
      </c>
      <c r="E10" s="27" t="e">
        <f aca="false">C10-D10</f>
        <v>#NAME?</v>
      </c>
      <c r="F10" s="26"/>
      <c r="G10" s="25" t="n">
        <f aca="false">+'[2]Mgmt Summary'!G10+'[3]Mgmt Summary'!G10+'Mgmt Summary'!G10</f>
        <v>8889.2348</v>
      </c>
      <c r="H10" s="26" t="n">
        <f aca="false">+'[2]Mgmt Summary'!H10+'[3]Mgmt Summary'!H10+'Mgmt Summary'!H10</f>
        <v>0</v>
      </c>
      <c r="I10" s="26" t="n">
        <f aca="false">+'[2]Mgmt Summary'!I10+'[3]Mgmt Summary'!I10+'Mgmt Summary'!I10</f>
        <v>0</v>
      </c>
      <c r="J10" s="28" t="n">
        <f aca="false">SUM(G10:I10)</f>
        <v>8889.2348</v>
      </c>
      <c r="K10" s="29"/>
      <c r="L10" s="25" t="n">
        <f aca="false">+'[2]Mgmt Summary'!L10+'[3]Mgmt Summary'!L10+'Mgmt Summary'!L10</f>
        <v>1918.5</v>
      </c>
      <c r="M10" s="26" t="n">
        <f aca="false">+'[2]Mgmt Summary'!M10+'[3]Mgmt Summary'!M10+'Mgmt Summary'!M10</f>
        <v>9281.6</v>
      </c>
      <c r="N10" s="26" t="e">
        <f aca="false">+'[2]Mgmt Summary'!N10+'[3]Mgmt Summary'!N10+'Mgmt Summary'!N10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+'[2]Mgmt Summary'!C11+'[3]Mgmt Summary'!C11+'Mgmt Summary'!C11</f>
        <v>#NAME?</v>
      </c>
      <c r="D11" s="26" t="e">
        <f aca="false">+'[2]Mgmt Summary'!D11+'[3]Mgmt Summary'!D11+'Mgmt Summary'!D11</f>
        <v>#NAME?</v>
      </c>
      <c r="E11" s="27" t="e">
        <f aca="false">C11-D11</f>
        <v>#NAME?</v>
      </c>
      <c r="F11" s="26"/>
      <c r="G11" s="25" t="n">
        <f aca="false">+'[2]Mgmt Summary'!G11+'[3]Mgmt Summary'!G11+'Mgmt Summary'!G11</f>
        <v>-2742</v>
      </c>
      <c r="H11" s="26" t="n">
        <f aca="false">+'[2]Mgmt Summary'!H11+'[3]Mgmt Summary'!H11+'Mgmt Summary'!H11</f>
        <v>0</v>
      </c>
      <c r="I11" s="26" t="n">
        <f aca="false">+'[2]Mgmt Summary'!I11+'[3]Mgmt Summary'!I11+'Mgmt Summary'!I11</f>
        <v>0</v>
      </c>
      <c r="J11" s="28" t="n">
        <f aca="false">SUM(G11:I11)</f>
        <v>-2742</v>
      </c>
      <c r="K11" s="29"/>
      <c r="L11" s="25" t="e">
        <f aca="false">+'[2]Mgmt Summary'!L11+'[3]Mgmt Summary'!L11+'Mgmt Summary'!L11</f>
        <v>#NAME?</v>
      </c>
      <c r="M11" s="26" t="e">
        <f aca="false">+'[2]Mgmt Summary'!M11+'[3]Mgmt Summary'!M11+'Mgmt Summary'!M11</f>
        <v>#NAME?</v>
      </c>
      <c r="N11" s="26" t="e">
        <f aca="false">+'[2]Mgmt Summary'!N11+'[3]Mgmt Summary'!N11+'Mgmt Summary'!N11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+'[2]Mgmt Summary'!C12+'[3]Mgmt Summary'!C12+'Mgmt Summary'!C12</f>
        <v>#NAME?</v>
      </c>
      <c r="D12" s="26" t="e">
        <f aca="false">+'[2]Mgmt Summary'!D12+'[3]Mgmt Summary'!D12+'Mgmt Summary'!D12</f>
        <v>#NAME?</v>
      </c>
      <c r="E12" s="27" t="e">
        <f aca="false">C12-D12</f>
        <v>#NAME?</v>
      </c>
      <c r="F12" s="26"/>
      <c r="G12" s="25" t="n">
        <f aca="false">+'[2]Mgmt Summary'!G12+'[3]Mgmt Summary'!G12+'Mgmt Summary'!G12</f>
        <v>10144.53</v>
      </c>
      <c r="H12" s="26" t="n">
        <f aca="false">+'[2]Mgmt Summary'!H12+'[3]Mgmt Summary'!H12+'Mgmt Summary'!H12</f>
        <v>0</v>
      </c>
      <c r="I12" s="26" t="n">
        <f aca="false">+'[2]Mgmt Summary'!I12+'[3]Mgmt Summary'!I12+'Mgmt Summary'!I12</f>
        <v>0</v>
      </c>
      <c r="J12" s="28" t="n">
        <f aca="false">SUM(G12:I12)</f>
        <v>10144.53</v>
      </c>
      <c r="K12" s="29"/>
      <c r="L12" s="25" t="e">
        <f aca="false">+'[2]Mgmt Summary'!L12+'[3]Mgmt Summary'!L12+'Mgmt Summary'!L12</f>
        <v>#NAME?</v>
      </c>
      <c r="M12" s="26" t="e">
        <f aca="false">+'[2]Mgmt Summary'!M12+'[3]Mgmt Summary'!M12+'Mgmt Summary'!M12</f>
        <v>#NAME?</v>
      </c>
      <c r="N12" s="26" t="e">
        <f aca="false">+'[2]Mgmt Summary'!N12+'[3]Mgmt Summary'!N12+'Mgmt Summary'!N12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+'[2]Mgmt Summary'!C13+'[3]Mgmt Summary'!C13+'Mgmt Summary'!C13</f>
        <v>#NAME?</v>
      </c>
      <c r="D13" s="26" t="e">
        <f aca="false">+'[2]Mgmt Summary'!D13+'[3]Mgmt Summary'!D13+'Mgmt Summary'!D13</f>
        <v>#NAME?</v>
      </c>
      <c r="E13" s="27" t="e">
        <f aca="false">C13-D13</f>
        <v>#NAME?</v>
      </c>
      <c r="F13" s="26"/>
      <c r="G13" s="25" t="n">
        <f aca="false">+'[2]Mgmt Summary'!G13+'[3]Mgmt Summary'!G13+'Mgmt Summary'!G13</f>
        <v>1220</v>
      </c>
      <c r="H13" s="26" t="n">
        <f aca="false">+'[2]Mgmt Summary'!H13+'[3]Mgmt Summary'!H13+'Mgmt Summary'!H13</f>
        <v>0</v>
      </c>
      <c r="I13" s="26" t="n">
        <f aca="false">+'[2]Mgmt Summary'!I13+'[3]Mgmt Summary'!I13+'Mgmt Summary'!I13</f>
        <v>0</v>
      </c>
      <c r="J13" s="28" t="n">
        <f aca="false">SUM(G13:I13)</f>
        <v>1220</v>
      </c>
      <c r="K13" s="29"/>
      <c r="L13" s="25" t="n">
        <f aca="false">+'[2]Mgmt Summary'!L13+'[3]Mgmt Summary'!L13+'Mgmt Summary'!L13</f>
        <v>0</v>
      </c>
      <c r="M13" s="26" t="e">
        <f aca="false">+'[2]Mgmt Summary'!M13+'[3]Mgmt Summary'!M13+'Mgmt Summary'!M13</f>
        <v>#NAME?</v>
      </c>
      <c r="N13" s="26" t="e">
        <f aca="false">+'[2]Mgmt Summary'!N13+'[3]Mgmt Summary'!N13+'Mgmt Summary'!N13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+'[2]Mgmt Summary'!C14+'[3]Mgmt Summary'!C14+'Mgmt Summary'!C14</f>
        <v>26877.011</v>
      </c>
      <c r="D14" s="26" t="e">
        <f aca="false">+'[2]Mgmt Summary'!D14+'[3]Mgmt Summary'!D14+'Mgmt Summary'!D14</f>
        <v>#NAME?</v>
      </c>
      <c r="E14" s="27" t="e">
        <f aca="false">C14-D14</f>
        <v>#NAME?</v>
      </c>
      <c r="F14" s="26"/>
      <c r="G14" s="25" t="n">
        <f aca="false">+'[2]Mgmt Summary'!G14+'[3]Mgmt Summary'!G14+'Mgmt Summary'!G14</f>
        <v>44383.7</v>
      </c>
      <c r="H14" s="26" t="n">
        <f aca="false">+'[2]Mgmt Summary'!H14+'[3]Mgmt Summary'!H14+'Mgmt Summary'!H14</f>
        <v>0</v>
      </c>
      <c r="I14" s="26" t="n">
        <f aca="false">+'[2]Mgmt Summary'!I14+'[3]Mgmt Summary'!I14+'Mgmt Summary'!I14</f>
        <v>0</v>
      </c>
      <c r="J14" s="28" t="n">
        <f aca="false">SUM(G14:I14)</f>
        <v>44383.7</v>
      </c>
      <c r="K14" s="29"/>
      <c r="L14" s="25" t="e">
        <f aca="false">+'[2]Mgmt Summary'!L14+'[3]Mgmt Summary'!L14+'Mgmt Summary'!L14</f>
        <v>#NAME?</v>
      </c>
      <c r="M14" s="26" t="n">
        <f aca="false">+'[2]Mgmt Summary'!M14+'[3]Mgmt Summary'!M14+'Mgmt Summary'!M14</f>
        <v>4469.977</v>
      </c>
      <c r="N14" s="26" t="n">
        <f aca="false">+'[2]Mgmt Summary'!N14+'[3]Mgmt Summary'!N14+'Mgmt Summary'!N14</f>
        <v>5259.073</v>
      </c>
      <c r="O14" s="28" t="e">
        <f aca="false">J14-K14-M14-N14-L14</f>
        <v>#NAME?</v>
      </c>
      <c r="P14" s="26"/>
      <c r="Q14" s="25" t="n">
        <f aca="false">+J14-C14</f>
        <v>17506.689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11" t="s">
        <v>26</v>
      </c>
      <c r="B15" s="24"/>
      <c r="C15" s="25" t="n">
        <f aca="false">+'[2]Mgmt Summary'!C16+'[3]Mgmt Summary'!C16+'Mgmt Summary'!C16</f>
        <v>10100</v>
      </c>
      <c r="D15" s="26" t="n">
        <f aca="false">+'[2]Mgmt Summary'!D16+'[3]Mgmt Summary'!D16+'Mgmt Summary'!D16</f>
        <v>0</v>
      </c>
      <c r="E15" s="27" t="n">
        <f aca="false">C15-D15</f>
        <v>10100</v>
      </c>
      <c r="F15" s="26"/>
      <c r="G15" s="25" t="n">
        <f aca="false">+'[2]Mgmt Summary'!G16+'[3]Mgmt Summary'!G16+'Mgmt Summary'!G16</f>
        <v>0</v>
      </c>
      <c r="H15" s="26" t="n">
        <f aca="false">+'[2]Mgmt Summary'!H16+'[3]Mgmt Summary'!H16+'Mgmt Summary'!H16</f>
        <v>0</v>
      </c>
      <c r="I15" s="26" t="n">
        <f aca="false">+'[2]Mgmt Summary'!I16+'[3]Mgmt Summary'!I16+'Mgmt Summary'!I16</f>
        <v>0</v>
      </c>
      <c r="J15" s="28" t="n">
        <f aca="false">SUM(G15:I15)</f>
        <v>0</v>
      </c>
      <c r="K15" s="29"/>
      <c r="L15" s="25" t="n">
        <f aca="false">+'[2]Mgmt Summary'!L16+'[3]Mgmt Summary'!L16+'Mgmt Summary'!L16</f>
        <v>0</v>
      </c>
      <c r="M15" s="26" t="n">
        <f aca="false">+'[2]Mgmt Summary'!M16+'[3]Mgmt Summary'!M16+'Mgmt Summary'!M16</f>
        <v>0</v>
      </c>
      <c r="N15" s="26" t="n">
        <f aca="false">+'[2]Mgmt Summary'!N16+'[3]Mgmt Summary'!N16+'Mgmt Summary'!N16</f>
        <v>0</v>
      </c>
      <c r="O15" s="28" t="n">
        <f aca="false">J15-K15-M15-N15-L15</f>
        <v>0</v>
      </c>
      <c r="P15" s="26"/>
      <c r="Q15" s="25" t="n">
        <f aca="false">+J15-C15</f>
        <v>-10100</v>
      </c>
      <c r="R15" s="26"/>
      <c r="S15" s="26" t="n">
        <v>0</v>
      </c>
      <c r="T15" s="26" t="n">
        <v>0</v>
      </c>
      <c r="U15" s="26" t="n">
        <v>0</v>
      </c>
      <c r="V15" s="27" t="n">
        <f aca="false">ROUND(SUM(Q15:U15),0)</f>
        <v>-10100</v>
      </c>
      <c r="W15" s="23"/>
    </row>
    <row r="16" customFormat="false" ht="13.5" hidden="false" customHeight="true" outlineLevel="0" collapsed="false">
      <c r="A16" s="11" t="s">
        <v>27</v>
      </c>
      <c r="B16" s="24"/>
      <c r="C16" s="25" t="n">
        <f aca="false">+'[2]Mgmt Summary'!C17+'[3]Mgmt Summary'!C17+'Mgmt Summary'!C17</f>
        <v>0</v>
      </c>
      <c r="D16" s="26" t="n">
        <f aca="false">+'[2]Mgmt Summary'!D17+'[3]Mgmt Summary'!D17+'Mgmt Summary'!D17</f>
        <v>0</v>
      </c>
      <c r="E16" s="27" t="n">
        <f aca="false">C16-D16</f>
        <v>0</v>
      </c>
      <c r="F16" s="26"/>
      <c r="G16" s="25" t="n">
        <f aca="false">+'[2]Mgmt Summary'!G17+'[3]Mgmt Summary'!G17+'Mgmt Summary'!G17</f>
        <v>0</v>
      </c>
      <c r="H16" s="26" t="n">
        <f aca="false">+'[2]Mgmt Summary'!H17+'[3]Mgmt Summary'!H17+'Mgmt Summary'!H17</f>
        <v>0</v>
      </c>
      <c r="I16" s="26" t="n">
        <f aca="false">+'[2]Mgmt Summary'!I17+'[3]Mgmt Summary'!I17+'Mgmt Summary'!I17</f>
        <v>0</v>
      </c>
      <c r="J16" s="28" t="n">
        <f aca="false">SUM(G16:I16)</f>
        <v>0</v>
      </c>
      <c r="K16" s="29"/>
      <c r="L16" s="25" t="n">
        <f aca="false">+'[2]Mgmt Summary'!L17+'[3]Mgmt Summary'!L17+'Mgmt Summary'!L17</f>
        <v>0</v>
      </c>
      <c r="M16" s="26" t="n">
        <f aca="false">+'[2]Mgmt Summary'!M17+'[3]Mgmt Summary'!M17+'Mgmt Summary'!M17</f>
        <v>350</v>
      </c>
      <c r="N16" s="26" t="n">
        <f aca="false">+'[2]Mgmt Summary'!N17+'[3]Mgmt Summary'!N17+'Mgmt Summary'!N17</f>
        <v>0</v>
      </c>
      <c r="O16" s="28" t="n">
        <f aca="false">J16-K16-M16-N16-L16</f>
        <v>-350</v>
      </c>
      <c r="P16" s="26"/>
      <c r="Q16" s="25" t="n">
        <f aca="false">+J16-C16</f>
        <v>0</v>
      </c>
      <c r="R16" s="26"/>
      <c r="S16" s="26" t="n">
        <f aca="false">'CapChrg-AllocExp'!F24</f>
        <v>0</v>
      </c>
      <c r="T16" s="26" t="n">
        <f aca="false">Expenses!F16</f>
        <v>-350</v>
      </c>
      <c r="U16" s="26" t="n">
        <f aca="false">'CapChrg-AllocExp'!M24</f>
        <v>0</v>
      </c>
      <c r="V16" s="27" t="n">
        <f aca="false">ROUND(SUM(Q16:U16),0)</f>
        <v>-350</v>
      </c>
      <c r="W16" s="23"/>
    </row>
    <row r="17" customFormat="false" ht="3" hidden="false" customHeight="true" outlineLevel="0" collapsed="false">
      <c r="A17" s="11"/>
      <c r="B17" s="24"/>
      <c r="C17" s="25"/>
      <c r="D17" s="26"/>
      <c r="E17" s="27"/>
      <c r="F17" s="26"/>
      <c r="G17" s="25"/>
      <c r="H17" s="26"/>
      <c r="I17" s="26"/>
      <c r="J17" s="28"/>
      <c r="K17" s="29"/>
      <c r="L17" s="36"/>
      <c r="M17" s="26"/>
      <c r="N17" s="26"/>
      <c r="O17" s="28"/>
      <c r="P17" s="26"/>
      <c r="Q17" s="25"/>
      <c r="R17" s="26"/>
      <c r="S17" s="26"/>
      <c r="T17" s="26"/>
      <c r="U17" s="26"/>
      <c r="V17" s="27"/>
      <c r="W17" s="23"/>
    </row>
    <row r="18" customFormat="false" ht="12" hidden="false" customHeight="true" outlineLevel="0" collapsed="false">
      <c r="A18" s="37" t="s">
        <v>28</v>
      </c>
      <c r="B18" s="24"/>
      <c r="C18" s="38" t="e">
        <f aca="false">SUM(C9:C17)</f>
        <v>#NAME?</v>
      </c>
      <c r="D18" s="39" t="e">
        <f aca="false">SUM(D9:D17)</f>
        <v>#NAME?</v>
      </c>
      <c r="E18" s="40" t="e">
        <f aca="false">+C18-D18</f>
        <v>#NAME?</v>
      </c>
      <c r="F18" s="26"/>
      <c r="G18" s="38" t="n">
        <f aca="false">SUM(G9:G17)</f>
        <v>100972.4648</v>
      </c>
      <c r="H18" s="39" t="n">
        <f aca="false">SUM(H9:H16)</f>
        <v>0</v>
      </c>
      <c r="I18" s="40" t="n">
        <f aca="false">SUM(I15:I17)</f>
        <v>0</v>
      </c>
      <c r="J18" s="41" t="n">
        <f aca="false">SUM(J9:J17)</f>
        <v>100972.4648</v>
      </c>
      <c r="K18" s="39" t="n">
        <f aca="false">SUM(K15:K16)</f>
        <v>0</v>
      </c>
      <c r="L18" s="38" t="e">
        <f aca="false">SUM(L9:L17)</f>
        <v>#NAME?</v>
      </c>
      <c r="M18" s="39" t="e">
        <f aca="false">SUM(M9:M17)</f>
        <v>#NAME?</v>
      </c>
      <c r="N18" s="39" t="e">
        <f aca="false">SUM(N9:N17)</f>
        <v>#NAME?</v>
      </c>
      <c r="O18" s="41" t="e">
        <f aca="false">SUM(O9:O17)</f>
        <v>#NAME?</v>
      </c>
      <c r="P18" s="39" t="n">
        <f aca="false">SUM(P15:P16)</f>
        <v>0</v>
      </c>
      <c r="Q18" s="38" t="e">
        <f aca="false">SUM(Q9:Q17)</f>
        <v>#NAME?</v>
      </c>
      <c r="R18" s="39" t="n">
        <f aca="false">SUM(R15:R17)</f>
        <v>0</v>
      </c>
      <c r="S18" s="39" t="e">
        <f aca="false">SUM(S9:S17)</f>
        <v>#NAME?</v>
      </c>
      <c r="T18" s="39" t="e">
        <f aca="false">SUM(T9:T17)</f>
        <v>#NAME?</v>
      </c>
      <c r="U18" s="39" t="e">
        <f aca="false">SUM(U9:U17)</f>
        <v>#NAME?</v>
      </c>
      <c r="V18" s="40" t="e">
        <f aca="false">SUM(V9:V17)</f>
        <v>#NAME?</v>
      </c>
      <c r="W18" s="23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3" hidden="false" customHeight="true" outlineLevel="0" collapsed="false">
      <c r="A19" s="11"/>
      <c r="B19" s="24"/>
      <c r="C19" s="25"/>
      <c r="D19" s="26"/>
      <c r="E19" s="27"/>
      <c r="F19" s="26"/>
      <c r="G19" s="25"/>
      <c r="H19" s="26"/>
      <c r="I19" s="26"/>
      <c r="J19" s="28"/>
      <c r="K19" s="29"/>
      <c r="L19" s="36"/>
      <c r="M19" s="26"/>
      <c r="N19" s="26"/>
      <c r="O19" s="28"/>
      <c r="P19" s="26"/>
      <c r="Q19" s="25"/>
      <c r="R19" s="26"/>
      <c r="S19" s="26"/>
      <c r="T19" s="26"/>
      <c r="U19" s="26"/>
      <c r="V19" s="27"/>
      <c r="W19" s="23"/>
    </row>
    <row r="20" customFormat="false" ht="13.5" hidden="false" customHeight="true" outlineLevel="0" collapsed="false">
      <c r="A20" s="11" t="s">
        <v>29</v>
      </c>
      <c r="B20" s="24"/>
      <c r="C20" s="25" t="n">
        <f aca="false">+'[2]Mgmt Summary'!C21+'[3]Mgmt Summary'!C21+'Mgmt Summary'!C30</f>
        <v>0</v>
      </c>
      <c r="D20" s="26" t="n">
        <f aca="false">+'[2]Mgmt Summary'!D21+'[3]Mgmt Summary'!D21+'Mgmt Summary'!D30</f>
        <v>26030</v>
      </c>
      <c r="E20" s="27" t="n">
        <f aca="false">C20-D20</f>
        <v>-26030</v>
      </c>
      <c r="F20" s="26"/>
      <c r="G20" s="25" t="n">
        <f aca="false">+'[2]Mgmt Summary'!G21+'[3]Mgmt Summary'!G21+'Mgmt Summary'!G30</f>
        <v>0</v>
      </c>
      <c r="H20" s="26" t="n">
        <f aca="false">+'[2]Mgmt Summary'!H21+'[3]Mgmt Summary'!H21+'Mgmt Summary'!H30</f>
        <v>0</v>
      </c>
      <c r="I20" s="26" t="n">
        <f aca="false">+'[2]Mgmt Summary'!I21+'[3]Mgmt Summary'!I21+'Mgmt Summary'!I30</f>
        <v>0</v>
      </c>
      <c r="J20" s="28" t="n">
        <f aca="false">SUM(G20:I20)</f>
        <v>0</v>
      </c>
      <c r="K20" s="29"/>
      <c r="L20" s="25" t="n">
        <f aca="false">+'[2]Mgmt Summary'!L21+'[3]Mgmt Summary'!L21+'Mgmt Summary'!L30</f>
        <v>0</v>
      </c>
      <c r="M20" s="26" t="e">
        <f aca="false">+'[2]Mgmt Summary'!M21+'[3]Mgmt Summary'!M21+'Mgmt Summary'!M30</f>
        <v>#NAME?</v>
      </c>
      <c r="N20" s="26" t="n">
        <f aca="false">+'[2]Mgmt Summary'!N21+'[3]Mgmt Summary'!N21+'Mgmt Summary'!N30</f>
        <v>-19280.5128887894</v>
      </c>
      <c r="O20" s="28" t="e">
        <f aca="false">J20-K20-M20-N20-L20</f>
        <v>#NAME?</v>
      </c>
      <c r="P20" s="26"/>
      <c r="Q20" s="25" t="n">
        <f aca="false">+J20-C20</f>
        <v>0</v>
      </c>
      <c r="R20" s="26"/>
      <c r="S20" s="26" t="n">
        <v>0</v>
      </c>
      <c r="T20" s="26" t="e">
        <f aca="false">Expenses!F29</f>
        <v>#NAME?</v>
      </c>
      <c r="U20" s="26" t="n">
        <v>0</v>
      </c>
      <c r="V20" s="27" t="e">
        <f aca="false">ROUND(SUM(Q20:U20),0)</f>
        <v>#NAME?</v>
      </c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f aca="false">+'[2]Mgmt Summary'!C22+'[3]Mgmt Summary'!C22+'Mgmt Summary'!C32</f>
        <v>-1727.827</v>
      </c>
      <c r="D21" s="26" t="n">
        <f aca="false">+'[2]Mgmt Summary'!D22+'[3]Mgmt Summary'!D22+'Mgmt Summary'!D32</f>
        <v>0</v>
      </c>
      <c r="E21" s="27" t="n">
        <f aca="false">C21-D21</f>
        <v>-1727.827</v>
      </c>
      <c r="F21" s="29"/>
      <c r="G21" s="25" t="n">
        <f aca="false">+'[2]Mgmt Summary'!G22+'[3]Mgmt Summary'!G22+'Mgmt Summary'!G32</f>
        <v>-1727.827</v>
      </c>
      <c r="H21" s="26" t="n">
        <f aca="false">+'[2]Mgmt Summary'!H22+'[3]Mgmt Summary'!H22+'Mgmt Summary'!H32</f>
        <v>0</v>
      </c>
      <c r="I21" s="26" t="n">
        <f aca="false">+'[2]Mgmt Summary'!I22+'[3]Mgmt Summary'!I22+'Mgmt Summary'!I32</f>
        <v>0</v>
      </c>
      <c r="J21" s="28" t="n">
        <f aca="false">SUM(G21:I21)</f>
        <v>-1727.827</v>
      </c>
      <c r="K21" s="29"/>
      <c r="L21" s="25" t="n">
        <f aca="false">+'[2]Mgmt Summary'!L22+'[3]Mgmt Summary'!L22+'Mgmt Summary'!L32</f>
        <v>0</v>
      </c>
      <c r="M21" s="26" t="n">
        <f aca="false">+'[2]Mgmt Summary'!M22+'[3]Mgmt Summary'!M22+'Mgmt Summary'!M32</f>
        <v>0</v>
      </c>
      <c r="N21" s="26" t="n">
        <f aca="false">+'[2]Mgmt Summary'!N22+'[3]Mgmt Summary'!N22+'Mgmt Summary'!N32</f>
        <v>0</v>
      </c>
      <c r="O21" s="28" t="n">
        <f aca="false">J21-K21-M21-N21-L21</f>
        <v>-1727.827</v>
      </c>
      <c r="P21" s="26"/>
      <c r="Q21" s="25" t="n">
        <f aca="false">+J21-C21</f>
        <v>0</v>
      </c>
      <c r="R21" s="26"/>
      <c r="S21" s="26" t="n">
        <v>0</v>
      </c>
      <c r="T21" s="26" t="n">
        <f aca="false">Expenses!F30</f>
        <v>0</v>
      </c>
      <c r="U21" s="26" t="n">
        <v>0</v>
      </c>
      <c r="V21" s="27" t="n">
        <f aca="false">ROUND(SUM(Q21:U21),0)</f>
        <v>0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f aca="false">+'[2]Mgmt Summary'!C23+'[3]Mgmt Summary'!C23+'Mgmt Summary'!C33</f>
        <v>0</v>
      </c>
      <c r="D22" s="26" t="e">
        <f aca="false">+'[2]Mgmt Summary'!D23+'[3]Mgmt Summary'!D23+'Mgmt Summary'!D33</f>
        <v>#NAME?</v>
      </c>
      <c r="E22" s="27" t="e">
        <f aca="false">C22-D22</f>
        <v>#NAME?</v>
      </c>
      <c r="F22" s="26"/>
      <c r="G22" s="25" t="n">
        <f aca="false">+'[2]Mgmt Summary'!G23+'[3]Mgmt Summary'!G23+'Mgmt Summary'!G33</f>
        <v>0</v>
      </c>
      <c r="H22" s="26" t="n">
        <f aca="false">+'[2]Mgmt Summary'!H23+'[3]Mgmt Summary'!H23+'Mgmt Summary'!H33</f>
        <v>0</v>
      </c>
      <c r="I22" s="26" t="n">
        <f aca="false">+'[2]Mgmt Summary'!I23+'[3]Mgmt Summary'!I23+'Mgmt Summary'!I33</f>
        <v>0</v>
      </c>
      <c r="J22" s="28" t="n">
        <f aca="false">SUM(G22:I22)</f>
        <v>0</v>
      </c>
      <c r="K22" s="29"/>
      <c r="L22" s="25" t="e">
        <f aca="false">+'[2]Mgmt Summary'!L23+'[3]Mgmt Summary'!L23+'Mgmt Summary'!L33</f>
        <v>#NAME?</v>
      </c>
      <c r="M22" s="26" t="n">
        <f aca="false">+'[2]Mgmt Summary'!M23+'[3]Mgmt Summary'!M23+'Mgmt Summary'!M33</f>
        <v>0</v>
      </c>
      <c r="N22" s="26" t="n">
        <f aca="false">+'[2]Mgmt Summary'!N23+'[3]Mgmt Summary'!N23+'Mgmt Summary'!N33</f>
        <v>0</v>
      </c>
      <c r="O22" s="28" t="e">
        <f aca="false">J22-K22-M22-N22-L22</f>
        <v>#NAME?</v>
      </c>
      <c r="P22" s="26"/>
      <c r="Q22" s="25" t="n">
        <f aca="false">+J22-C22</f>
        <v>0</v>
      </c>
      <c r="R22" s="26"/>
      <c r="S22" s="26" t="e">
        <f aca="false">'CapChrg-AllocExp'!F28</f>
        <v>#NAME?</v>
      </c>
      <c r="T22" s="26" t="n">
        <v>0</v>
      </c>
      <c r="U22" s="26" t="n">
        <v>0</v>
      </c>
      <c r="V22" s="27" t="e">
        <f aca="false">ROUND(SUM(Q22:U22),0)</f>
        <v>#NAME?</v>
      </c>
      <c r="W22" s="23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 t="n">
        <f aca="false">ROUND(SUM(Q23:U23),0)</f>
        <v>0</v>
      </c>
      <c r="W23" s="23"/>
    </row>
    <row r="24" customFormat="false" ht="12" hidden="false" customHeight="true" outlineLevel="0" collapsed="false">
      <c r="A24" s="37" t="s">
        <v>32</v>
      </c>
      <c r="B24" s="24"/>
      <c r="C24" s="38" t="e">
        <f aca="false">SUM(C18:C23)</f>
        <v>#NAME?</v>
      </c>
      <c r="D24" s="39" t="e">
        <f aca="false">SUM(D18:D23)</f>
        <v>#NAME?</v>
      </c>
      <c r="E24" s="40" t="e">
        <f aca="false">SUM(E18:E23)</f>
        <v>#NAME?</v>
      </c>
      <c r="F24" s="26"/>
      <c r="G24" s="38" t="n">
        <f aca="false">SUM(G18:G23)</f>
        <v>99244.6378</v>
      </c>
      <c r="H24" s="39" t="n">
        <f aca="false">SUM(H18:H23)</f>
        <v>0</v>
      </c>
      <c r="I24" s="39" t="n">
        <f aca="false">SUM(I18:I23)</f>
        <v>0</v>
      </c>
      <c r="J24" s="41" t="n">
        <f aca="false">SUM(J18:J23)</f>
        <v>99244.6378</v>
      </c>
      <c r="K24" s="39" t="n">
        <f aca="false">SUM(K18:K23)</f>
        <v>0</v>
      </c>
      <c r="L24" s="38" t="e">
        <f aca="false">SUM(L18:L23)</f>
        <v>#NAME?</v>
      </c>
      <c r="M24" s="39" t="e">
        <f aca="false">SUM(M18:M23)</f>
        <v>#NAME?</v>
      </c>
      <c r="N24" s="39" t="e">
        <f aca="false">SUM(N18:N23)</f>
        <v>#NAME?</v>
      </c>
      <c r="O24" s="41" t="e">
        <f aca="false">J24-K24-M24-N24-L24</f>
        <v>#NAME?</v>
      </c>
      <c r="P24" s="26"/>
      <c r="Q24" s="38" t="e">
        <f aca="false">SUM(Q18:Q23)</f>
        <v>#NAME?</v>
      </c>
      <c r="R24" s="39" t="n">
        <f aca="false">SUM(R18:R23)</f>
        <v>0</v>
      </c>
      <c r="S24" s="39" t="e">
        <f aca="false">SUM(S18:S23)</f>
        <v>#NAME?</v>
      </c>
      <c r="T24" s="39" t="e">
        <f aca="false">SUM(T18:T23)</f>
        <v>#NAME?</v>
      </c>
      <c r="U24" s="39" t="e">
        <f aca="false">SUM(U18:U23)</f>
        <v>#NAME?</v>
      </c>
      <c r="V24" s="40" t="e">
        <f aca="false">SUM(V18:V23)</f>
        <v>#NAME?</v>
      </c>
      <c r="W24" s="2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3" hidden="false" customHeight="true" outlineLevel="0" collapsed="false">
      <c r="A25" s="11"/>
      <c r="B25" s="24"/>
      <c r="C25" s="25"/>
      <c r="D25" s="26"/>
      <c r="E25" s="27"/>
      <c r="F25" s="26"/>
      <c r="G25" s="25" t="s">
        <v>33</v>
      </c>
      <c r="H25" s="26"/>
      <c r="I25" s="26"/>
      <c r="J25" s="28"/>
      <c r="K25" s="29"/>
      <c r="L25" s="36"/>
      <c r="M25" s="26" t="s">
        <v>34</v>
      </c>
      <c r="N25" s="26"/>
      <c r="O25" s="28"/>
      <c r="P25" s="26"/>
      <c r="Q25" s="25"/>
      <c r="R25" s="26"/>
      <c r="S25" s="26"/>
      <c r="T25" s="26"/>
      <c r="U25" s="26"/>
      <c r="V25" s="27"/>
      <c r="W25" s="23"/>
    </row>
    <row r="26" customFormat="false" ht="12" hidden="false" customHeight="true" outlineLevel="0" collapsed="false">
      <c r="A26" s="11" t="s">
        <v>35</v>
      </c>
      <c r="B26" s="24"/>
      <c r="C26" s="25" t="n">
        <f aca="false">+'[2]Mgmt Summary'!C27+'[3]Mgmt Summary'!C27+'Mgmt Summary'!C37</f>
        <v>0</v>
      </c>
      <c r="D26" s="26" t="n">
        <f aca="false">+'[2]Mgmt Summary'!D27+'[3]Mgmt Summary'!D27+'Mgmt Summary'!D37</f>
        <v>-3237</v>
      </c>
      <c r="E26" s="27" t="n">
        <f aca="false">C26-D26</f>
        <v>3237</v>
      </c>
      <c r="F26" s="26"/>
      <c r="G26" s="25" t="n">
        <f aca="false">+'[2]Mgmt Summary'!G27+'[3]Mgmt Summary'!G27+'Mgmt Summary'!G37</f>
        <v>0</v>
      </c>
      <c r="H26" s="26" t="n">
        <f aca="false">+'[2]Mgmt Summary'!H27+'[3]Mgmt Summary'!H27+'Mgmt Summary'!H37</f>
        <v>0</v>
      </c>
      <c r="I26" s="26" t="n">
        <f aca="false">+'[2]Mgmt Summary'!I27+'[3]Mgmt Summary'!I27+'Mgmt Summary'!I37</f>
        <v>0</v>
      </c>
      <c r="J26" s="28" t="n">
        <f aca="false">SUM(G26:I26)</f>
        <v>0</v>
      </c>
      <c r="K26" s="29"/>
      <c r="L26" s="36" t="n">
        <f aca="false">+'[2]Mgmt Summary'!L27+'[3]Mgmt Summary'!L27+'Mgmt Summary'!L37</f>
        <v>0</v>
      </c>
      <c r="M26" s="26" t="n">
        <f aca="false">+'[2]Mgmt Summary'!M27+'[3]Mgmt Summary'!M27+'Mgmt Summary'!M37</f>
        <v>-3341</v>
      </c>
      <c r="N26" s="26" t="n">
        <f aca="false">+'[2]Mgmt Summary'!N27+'[3]Mgmt Summary'!N27+'Mgmt Summary'!N37</f>
        <v>0</v>
      </c>
      <c r="O26" s="28" t="n">
        <f aca="false">J26-K26-M26-N26-L26</f>
        <v>3341</v>
      </c>
      <c r="P26" s="26"/>
      <c r="Q26" s="25" t="n">
        <f aca="false">+J26-C26</f>
        <v>0</v>
      </c>
      <c r="R26" s="26"/>
      <c r="S26" s="26" t="n">
        <v>0</v>
      </c>
      <c r="T26" s="26" t="n">
        <f aca="false">D26-M26</f>
        <v>104</v>
      </c>
      <c r="U26" s="26" t="n">
        <v>0</v>
      </c>
      <c r="V26" s="27" t="n">
        <f aca="false">ROUND(SUM(Q26:U26),0)</f>
        <v>104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36</v>
      </c>
      <c r="B28" s="24"/>
      <c r="C28" s="42" t="e">
        <f aca="false">SUM(C24:C26)</f>
        <v>#NAME?</v>
      </c>
      <c r="D28" s="43" t="e">
        <f aca="false">SUM(D24:D26)</f>
        <v>#NAME?</v>
      </c>
      <c r="E28" s="44" t="e">
        <f aca="false">SUM(E24:E26)</f>
        <v>#NAME?</v>
      </c>
      <c r="F28" s="26"/>
      <c r="G28" s="42" t="n">
        <f aca="false">SUM(G24:G26)</f>
        <v>99244.6378</v>
      </c>
      <c r="H28" s="43" t="n">
        <f aca="false">SUM(H24:H26)</f>
        <v>0</v>
      </c>
      <c r="I28" s="43" t="n">
        <f aca="false">SUM(I24:I26)</f>
        <v>0</v>
      </c>
      <c r="J28" s="45" t="n">
        <f aca="false">SUM(J24:J26)</f>
        <v>99244.6378</v>
      </c>
      <c r="K28" s="43" t="n">
        <f aca="false">SUM(K24:K26)</f>
        <v>0</v>
      </c>
      <c r="L28" s="42" t="e">
        <f aca="false">SUM(L24:L26)</f>
        <v>#NAME?</v>
      </c>
      <c r="M28" s="43" t="e">
        <f aca="false">SUM(M24:M26)</f>
        <v>#NAME?</v>
      </c>
      <c r="N28" s="43" t="e">
        <f aca="false">SUM(N24:N26)</f>
        <v>#NAME?</v>
      </c>
      <c r="O28" s="45" t="e">
        <f aca="false">J28-K28-M28-N28-L28</f>
        <v>#NAME?</v>
      </c>
      <c r="P28" s="26"/>
      <c r="Q28" s="42" t="e">
        <f aca="false">SUM(Q24:Q26)</f>
        <v>#NAME?</v>
      </c>
      <c r="R28" s="43" t="n">
        <f aca="false">SUM(R24:R26)</f>
        <v>0</v>
      </c>
      <c r="S28" s="43" t="e">
        <f aca="false">SUM(S24:S26)</f>
        <v>#NAME?</v>
      </c>
      <c r="T28" s="43" t="e">
        <f aca="false">SUM(T24:T26)</f>
        <v>#NAME?</v>
      </c>
      <c r="U28" s="43" t="e">
        <f aca="false">SUM(U24:U26)</f>
        <v>#NAME?</v>
      </c>
      <c r="V28" s="44" t="e">
        <f aca="false">SUM(V24:V26)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46"/>
      <c r="B29" s="47"/>
      <c r="C29" s="48"/>
      <c r="D29" s="49"/>
      <c r="E29" s="50"/>
      <c r="F29" s="51"/>
      <c r="G29" s="52"/>
      <c r="H29" s="53"/>
      <c r="I29" s="53"/>
      <c r="J29" s="46"/>
      <c r="K29" s="53"/>
      <c r="L29" s="52"/>
      <c r="M29" s="53"/>
      <c r="N29" s="53"/>
      <c r="O29" s="46"/>
      <c r="P29" s="54"/>
      <c r="Q29" s="52"/>
      <c r="R29" s="53"/>
      <c r="S29" s="53"/>
      <c r="T29" s="53"/>
      <c r="U29" s="53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</row>
    <row r="30" customFormat="false" ht="13.5" hidden="true" customHeight="false" outlineLevel="0" collapsed="false">
      <c r="A30" s="56"/>
      <c r="C30" s="57"/>
      <c r="D30" s="51"/>
      <c r="E30" s="56" t="s">
        <v>37</v>
      </c>
      <c r="F30" s="51"/>
      <c r="G30" s="58" t="n">
        <f aca="false">+'GM-WeeklyChnge'!C43</f>
        <v>0</v>
      </c>
    </row>
    <row r="31" customFormat="false" ht="6" hidden="false" customHeight="true" outlineLevel="0" collapsed="false">
      <c r="C31" s="51"/>
      <c r="D31" s="51"/>
      <c r="E31" s="51"/>
      <c r="F31" s="51"/>
    </row>
    <row r="32" customFormat="false" ht="12.75" hidden="false" customHeight="false" outlineLevel="0" collapsed="false">
      <c r="A32" s="59" t="s">
        <v>38</v>
      </c>
      <c r="C32" s="51"/>
      <c r="D32" s="51"/>
      <c r="E32" s="51"/>
      <c r="F32" s="51"/>
      <c r="M32" s="30"/>
    </row>
    <row r="33" customFormat="false" ht="12.75" hidden="false" customHeight="false" outlineLevel="0" collapsed="false">
      <c r="C33" s="51"/>
      <c r="D33" s="51"/>
      <c r="E33" s="51"/>
      <c r="F33" s="51"/>
      <c r="G33" s="30"/>
    </row>
    <row r="34" customFormat="false" ht="12.75" hidden="false" customHeight="false" outlineLevel="0" collapsed="false">
      <c r="C34" s="51"/>
      <c r="D34" s="51"/>
      <c r="E34" s="51"/>
      <c r="F34" s="51"/>
      <c r="V34" s="30"/>
    </row>
    <row r="35" customFormat="false" ht="12.75" hidden="false" customHeight="fals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true" customHeight="false" outlineLevel="0" collapsed="false">
      <c r="C46" s="51"/>
      <c r="D46" s="51"/>
      <c r="E46" s="51"/>
      <c r="F46" s="51"/>
    </row>
    <row r="47" customFormat="false" ht="12.75" hidden="true" customHeight="false" outlineLevel="0" collapsed="false">
      <c r="A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C53" s="51"/>
      <c r="D53" s="51"/>
      <c r="E53" s="51"/>
      <c r="F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5" min="3" style="1" width="8.7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3" min="11" style="1" width="8.7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9" min="16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 t="s">
        <v>40</v>
      </c>
      <c r="N2" s="63"/>
      <c r="O2" s="63"/>
      <c r="P2" s="63"/>
      <c r="Q2" s="63"/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 t="str">
        <f aca="false">+'Mgmt Summary'!A3</f>
        <v>Results based on activity through October 19, 2000</v>
      </c>
      <c r="N3" s="0"/>
      <c r="O3" s="0"/>
      <c r="P3" s="0"/>
      <c r="Q3" s="0"/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68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69"/>
      <c r="B5" s="70"/>
      <c r="C5" s="71" t="s">
        <v>14</v>
      </c>
      <c r="D5" s="71"/>
      <c r="E5" s="71"/>
      <c r="F5" s="72"/>
      <c r="G5" s="71" t="s">
        <v>41</v>
      </c>
      <c r="H5" s="71"/>
      <c r="I5" s="71"/>
      <c r="J5" s="73"/>
      <c r="K5" s="71" t="s">
        <v>42</v>
      </c>
      <c r="L5" s="71"/>
      <c r="M5" s="71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</row>
    <row r="6" customFormat="false" ht="18.75" hidden="false" customHeight="true" outlineLevel="0" collapsed="false">
      <c r="A6" s="75" t="s">
        <v>13</v>
      </c>
      <c r="B6" s="76"/>
      <c r="C6" s="77" t="s">
        <v>5</v>
      </c>
      <c r="D6" s="78" t="s">
        <v>2</v>
      </c>
      <c r="E6" s="79" t="s">
        <v>43</v>
      </c>
      <c r="F6" s="80"/>
      <c r="G6" s="77" t="s">
        <v>7</v>
      </c>
      <c r="H6" s="78" t="s">
        <v>2</v>
      </c>
      <c r="I6" s="79" t="s">
        <v>43</v>
      </c>
      <c r="J6" s="80"/>
      <c r="K6" s="77" t="s">
        <v>7</v>
      </c>
      <c r="L6" s="78" t="s">
        <v>2</v>
      </c>
      <c r="M6" s="79" t="s">
        <v>43</v>
      </c>
    </row>
    <row r="7" customFormat="false" ht="4.5" hidden="false" customHeight="true" outlineLevel="0" collapsed="false">
      <c r="A7" s="81"/>
      <c r="B7" s="76"/>
      <c r="C7" s="82"/>
      <c r="D7" s="47"/>
      <c r="E7" s="83"/>
      <c r="F7" s="84"/>
      <c r="G7" s="82"/>
      <c r="H7" s="47"/>
      <c r="I7" s="83"/>
      <c r="J7" s="84"/>
      <c r="K7" s="82"/>
      <c r="L7" s="47"/>
      <c r="M7" s="83"/>
    </row>
    <row r="8" customFormat="false" ht="13.5" hidden="false" customHeight="true" outlineLevel="0" collapsed="false">
      <c r="A8" s="85" t="s">
        <v>20</v>
      </c>
      <c r="B8" s="86"/>
      <c r="C8" s="87" t="n">
        <f aca="false">+'Mgmt Summary'!J9</f>
        <v>-5122</v>
      </c>
      <c r="D8" s="88" t="n">
        <f aca="false">+'Mgmt Summary'!C9</f>
        <v>30000</v>
      </c>
      <c r="E8" s="89" t="n">
        <f aca="false">-D8+C8</f>
        <v>-35122</v>
      </c>
      <c r="F8" s="90"/>
      <c r="G8" s="87" t="n">
        <f aca="false">+Expenses!D9+'CapChrg-AllocExp'!K10+'CapChrg-AllocExp'!D10</f>
        <v>14692</v>
      </c>
      <c r="H8" s="88" t="n">
        <f aca="false">+Expenses!E9+'CapChrg-AllocExp'!L10+'CapChrg-AllocExp'!E10</f>
        <v>14092</v>
      </c>
      <c r="I8" s="89" t="n">
        <f aca="false">+H8-G8</f>
        <v>-600</v>
      </c>
      <c r="J8" s="90"/>
      <c r="K8" s="87" t="n">
        <f aca="false">+C8-G8</f>
        <v>-19814</v>
      </c>
      <c r="L8" s="88" t="n">
        <f aca="false">D8-H8</f>
        <v>15908</v>
      </c>
      <c r="M8" s="89" t="n">
        <f aca="false">K8-L8</f>
        <v>-35722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5" t="s">
        <v>21</v>
      </c>
      <c r="B9" s="86"/>
      <c r="C9" s="87" t="n">
        <f aca="false">+'Mgmt Summary'!J10</f>
        <v>2521.2348</v>
      </c>
      <c r="D9" s="88" t="e">
        <f aca="false">+'Mgmt Summary'!C10</f>
        <v>#NAME?</v>
      </c>
      <c r="E9" s="89" t="e">
        <f aca="false">-D9+C9</f>
        <v>#NAME?</v>
      </c>
      <c r="F9" s="90"/>
      <c r="G9" s="87" t="e">
        <f aca="false">+Expenses!D10+'CapChrg-AllocExp'!K11+'CapChrg-AllocExp'!D11</f>
        <v>#NAME?</v>
      </c>
      <c r="H9" s="88" t="e">
        <f aca="false">+Expenses!E10+'CapChrg-AllocExp'!L11+'CapChrg-AllocExp'!E11</f>
        <v>#NAME?</v>
      </c>
      <c r="I9" s="89" t="e">
        <f aca="false">+H9-G9</f>
        <v>#NAME?</v>
      </c>
      <c r="J9" s="90"/>
      <c r="K9" s="87" t="e">
        <f aca="false">C9-G9</f>
        <v>#NAME?</v>
      </c>
      <c r="L9" s="88" t="e">
        <f aca="false">D9-H9</f>
        <v>#NAME?</v>
      </c>
      <c r="M9" s="89" t="e">
        <f aca="false">K9-L9</f>
        <v>#NAME?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5" t="s">
        <v>22</v>
      </c>
      <c r="B10" s="86"/>
      <c r="C10" s="87" t="n">
        <f aca="false">+'Mgmt Summary'!J11</f>
        <v>502</v>
      </c>
      <c r="D10" s="88" t="e">
        <f aca="false">+'Mgmt Summary'!C11</f>
        <v>#NAME?</v>
      </c>
      <c r="E10" s="89" t="e">
        <f aca="false">-D10+C10</f>
        <v>#NAME?</v>
      </c>
      <c r="F10" s="90"/>
      <c r="G10" s="87" t="e">
        <f aca="false">+Expenses!D11+'CapChrg-AllocExp'!K12+'CapChrg-AllocExp'!D12</f>
        <v>#NAME?</v>
      </c>
      <c r="H10" s="88" t="e">
        <f aca="false">+Expenses!E11+'CapChrg-AllocExp'!L12+'CapChrg-AllocExp'!E12</f>
        <v>#NAME?</v>
      </c>
      <c r="I10" s="89" t="e">
        <f aca="false">+H10-G10</f>
        <v>#NAME?</v>
      </c>
      <c r="J10" s="90"/>
      <c r="K10" s="87" t="e">
        <f aca="false">C10-G10</f>
        <v>#NAME?</v>
      </c>
      <c r="L10" s="88" t="e">
        <f aca="false">D10-H10</f>
        <v>#NAME?</v>
      </c>
      <c r="M10" s="89" t="e">
        <f aca="false">K10-L10</f>
        <v>#NAME?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5" t="s">
        <v>23</v>
      </c>
      <c r="B11" s="86"/>
      <c r="C11" s="87" t="n">
        <f aca="false">+'Mgmt Summary'!J12</f>
        <v>684.53</v>
      </c>
      <c r="D11" s="88" t="e">
        <f aca="false">+'Mgmt Summary'!C12</f>
        <v>#NAME?</v>
      </c>
      <c r="E11" s="89" t="e">
        <f aca="false">-D11+C11</f>
        <v>#NAME?</v>
      </c>
      <c r="F11" s="90"/>
      <c r="G11" s="87" t="e">
        <f aca="false">+Expenses!D12+'CapChrg-AllocExp'!K13+'CapChrg-AllocExp'!D13</f>
        <v>#NAME?</v>
      </c>
      <c r="H11" s="88" t="e">
        <f aca="false">+Expenses!E12+'CapChrg-AllocExp'!L13+'CapChrg-AllocExp'!E13</f>
        <v>#NAME?</v>
      </c>
      <c r="I11" s="89" t="e">
        <f aca="false">+H11-G11</f>
        <v>#NAME?</v>
      </c>
      <c r="J11" s="90"/>
      <c r="K11" s="87" t="e">
        <f aca="false">C11-G11</f>
        <v>#NAME?</v>
      </c>
      <c r="L11" s="88" t="e">
        <f aca="false">D11-H11</f>
        <v>#NAME?</v>
      </c>
      <c r="M11" s="89" t="e">
        <f aca="false">K11-L11</f>
        <v>#NAME?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5" t="s">
        <v>24</v>
      </c>
      <c r="B12" s="86"/>
      <c r="C12" s="87" t="n">
        <f aca="false">+'Mgmt Summary'!J13</f>
        <v>0</v>
      </c>
      <c r="D12" s="88" t="e">
        <f aca="false">+'Mgmt Summary'!C13</f>
        <v>#NAME?</v>
      </c>
      <c r="E12" s="89" t="e">
        <f aca="false">-D12+C12</f>
        <v>#NAME?</v>
      </c>
      <c r="F12" s="90"/>
      <c r="G12" s="87" t="e">
        <f aca="false">+Expenses!D13+'CapChrg-AllocExp'!K14+'CapChrg-AllocExp'!D14</f>
        <v>#NAME?</v>
      </c>
      <c r="H12" s="88" t="e">
        <f aca="false">+Expenses!E13+'CapChrg-AllocExp'!L14+'CapChrg-AllocExp'!E14</f>
        <v>#NAME?</v>
      </c>
      <c r="I12" s="89" t="e">
        <f aca="false">+H12-G12</f>
        <v>#NAME?</v>
      </c>
      <c r="J12" s="90"/>
      <c r="K12" s="87" t="e">
        <f aca="false">C12-G12</f>
        <v>#NAME?</v>
      </c>
      <c r="L12" s="88" t="e">
        <f aca="false">D12-H12</f>
        <v>#NAME?</v>
      </c>
      <c r="M12" s="89" t="e">
        <f aca="false">K12-L12</f>
        <v>#NAME?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5" t="s">
        <v>25</v>
      </c>
      <c r="B13" s="86"/>
      <c r="C13" s="87" t="n">
        <f aca="false">+'Mgmt Summary'!J14</f>
        <v>-1731</v>
      </c>
      <c r="D13" s="88" t="n">
        <f aca="false">+'Mgmt Summary'!C14</f>
        <v>8983.211</v>
      </c>
      <c r="E13" s="89" t="n">
        <f aca="false">-D13+C13</f>
        <v>-10714.211</v>
      </c>
      <c r="F13" s="90"/>
      <c r="G13" s="87" t="e">
        <f aca="false">+Expenses!D14+'CapChrg-AllocExp'!K15+'CapChrg-AllocExp'!D15</f>
        <v>#NAME?</v>
      </c>
      <c r="H13" s="88" t="e">
        <f aca="false">+Expenses!E14+'CapChrg-AllocExp'!L15+'CapChrg-AllocExp'!E15</f>
        <v>#NAME?</v>
      </c>
      <c r="I13" s="89" t="e">
        <f aca="false">+H13-G13</f>
        <v>#NAME?</v>
      </c>
      <c r="J13" s="90"/>
      <c r="K13" s="87" t="e">
        <f aca="false">C13-G13</f>
        <v>#NAME?</v>
      </c>
      <c r="L13" s="88" t="e">
        <f aca="false">D13-H13</f>
        <v>#NAME?</v>
      </c>
      <c r="M13" s="89" t="e">
        <f aca="false">K13-L13</f>
        <v>#NAME?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5" t="s">
        <v>44</v>
      </c>
      <c r="B14" s="86"/>
      <c r="C14" s="87" t="n">
        <f aca="false">+'Mgmt Summary'!J15</f>
        <v>0</v>
      </c>
      <c r="D14" s="88" t="n">
        <f aca="false">+'Mgmt Summary'!C15</f>
        <v>0</v>
      </c>
      <c r="E14" s="89" t="n">
        <f aca="false">-D14+C14</f>
        <v>0</v>
      </c>
      <c r="F14" s="90"/>
      <c r="G14" s="87" t="n">
        <f aca="false">+Expenses!D15+'CapChrg-AllocExp'!K16+'CapChrg-AllocExp'!D16</f>
        <v>980</v>
      </c>
      <c r="H14" s="88" t="n">
        <f aca="false">+Expenses!E15+'CapChrg-AllocExp'!L16+'CapChrg-AllocExp'!E16</f>
        <v>0</v>
      </c>
      <c r="I14" s="89" t="n">
        <f aca="false">+H14-G14</f>
        <v>-980</v>
      </c>
      <c r="J14" s="90"/>
      <c r="K14" s="87" t="n">
        <f aca="false">C14-G14</f>
        <v>-980</v>
      </c>
      <c r="L14" s="88" t="n">
        <f aca="false">D14-H14</f>
        <v>0</v>
      </c>
      <c r="M14" s="89" t="n">
        <f aca="false">K14-L14</f>
        <v>-980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5" t="s">
        <v>26</v>
      </c>
      <c r="B15" s="86"/>
      <c r="C15" s="87" t="n">
        <f aca="false">+'Mgmt Summary'!J16</f>
        <v>0</v>
      </c>
      <c r="D15" s="88" t="n">
        <f aca="false">+'Mgmt Summary'!C16</f>
        <v>10100</v>
      </c>
      <c r="E15" s="89" t="n">
        <f aca="false">-D15+C15</f>
        <v>-10100</v>
      </c>
      <c r="F15" s="90"/>
      <c r="G15" s="87" t="n">
        <v>0</v>
      </c>
      <c r="H15" s="88" t="n">
        <v>0</v>
      </c>
      <c r="I15" s="89" t="n">
        <f aca="false">+H15-G15</f>
        <v>0</v>
      </c>
      <c r="J15" s="90"/>
      <c r="K15" s="87" t="n">
        <f aca="false">C15-G15</f>
        <v>0</v>
      </c>
      <c r="L15" s="88" t="n">
        <f aca="false">D15-H15</f>
        <v>10100</v>
      </c>
      <c r="M15" s="89" t="n">
        <f aca="false">K15-L15</f>
        <v>-10100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5" t="s">
        <v>27</v>
      </c>
      <c r="B16" s="86"/>
      <c r="C16" s="87" t="n">
        <f aca="false">+'Mgmt Summary'!J17</f>
        <v>0</v>
      </c>
      <c r="D16" s="88" t="n">
        <f aca="false">+'Mgmt Summary'!C17</f>
        <v>0</v>
      </c>
      <c r="E16" s="89" t="n">
        <f aca="false">-D16+C16</f>
        <v>0</v>
      </c>
      <c r="F16" s="90"/>
      <c r="G16" s="87" t="n">
        <f aca="false">+Expenses!D16+'CapChrg-AllocExp'!K24</f>
        <v>350</v>
      </c>
      <c r="H16" s="88" t="n">
        <f aca="false">+Expenses!E16+'CapChrg-AllocExp'!L24</f>
        <v>0</v>
      </c>
      <c r="I16" s="89" t="n">
        <f aca="false">+H16-G16</f>
        <v>-350</v>
      </c>
      <c r="J16" s="90"/>
      <c r="K16" s="87" t="n">
        <f aca="false">C16-G16</f>
        <v>-350</v>
      </c>
      <c r="L16" s="88" t="n">
        <f aca="false">D16-H16</f>
        <v>0</v>
      </c>
      <c r="M16" s="89" t="n">
        <f aca="false">K16-L16</f>
        <v>-350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4.5" hidden="false" customHeight="true" outlineLevel="0" collapsed="false">
      <c r="A17" s="81"/>
      <c r="B17" s="76"/>
      <c r="C17" s="91"/>
      <c r="D17" s="92"/>
      <c r="E17" s="93"/>
      <c r="F17" s="94"/>
      <c r="G17" s="95"/>
      <c r="H17" s="92"/>
      <c r="I17" s="93"/>
      <c r="J17" s="94"/>
      <c r="K17" s="91"/>
      <c r="L17" s="92"/>
      <c r="M17" s="93"/>
    </row>
    <row r="18" customFormat="false" ht="16.5" hidden="false" customHeight="false" outlineLevel="0" collapsed="false">
      <c r="A18" s="96" t="s">
        <v>45</v>
      </c>
      <c r="B18" s="97"/>
      <c r="C18" s="98" t="n">
        <f aca="false">SUM(C8:C17)</f>
        <v>-3145.2352</v>
      </c>
      <c r="D18" s="99" t="e">
        <f aca="false">SUM(D8:D17)</f>
        <v>#NAME?</v>
      </c>
      <c r="E18" s="100" t="e">
        <f aca="false">SUM(E8:E17)</f>
        <v>#NAME?</v>
      </c>
      <c r="F18" s="101" t="n">
        <f aca="false">SUM(F8:F17)</f>
        <v>0</v>
      </c>
      <c r="G18" s="98" t="e">
        <f aca="false">SUM(G8:G17)</f>
        <v>#NAME?</v>
      </c>
      <c r="H18" s="99" t="e">
        <f aca="false">SUM(H8:H17)</f>
        <v>#NAME?</v>
      </c>
      <c r="I18" s="100" t="e">
        <f aca="false">SUM(I8:I17)</f>
        <v>#NAME?</v>
      </c>
      <c r="J18" s="101" t="n">
        <f aca="false">SUM(J8:J17)</f>
        <v>0</v>
      </c>
      <c r="K18" s="98" t="e">
        <f aca="false">SUM(K8:K17)</f>
        <v>#NAME?</v>
      </c>
      <c r="L18" s="99" t="e">
        <f aca="false">SUM(L8:L17)</f>
        <v>#NAME?</v>
      </c>
      <c r="M18" s="100" t="e">
        <f aca="false">SUM(M8:M17)</f>
        <v>#NAME?</v>
      </c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  <c r="IV18" s="102"/>
      <c r="IW18" s="102"/>
    </row>
    <row r="19" customFormat="false" ht="4.5" hidden="false" customHeight="true" outlineLevel="0" collapsed="false">
      <c r="A19" s="81"/>
      <c r="B19" s="76"/>
      <c r="C19" s="91"/>
      <c r="D19" s="92"/>
      <c r="E19" s="93"/>
      <c r="F19" s="94"/>
      <c r="G19" s="95"/>
      <c r="H19" s="92"/>
      <c r="I19" s="93"/>
      <c r="J19" s="94"/>
      <c r="K19" s="91"/>
      <c r="L19" s="92"/>
      <c r="M19" s="93"/>
    </row>
    <row r="20" customFormat="false" ht="13.5" hidden="false" customHeight="true" outlineLevel="0" collapsed="false">
      <c r="A20" s="85" t="s">
        <v>46</v>
      </c>
      <c r="B20" s="86"/>
      <c r="C20" s="87" t="n">
        <f aca="false">+'Mgmt Summary'!J21</f>
        <v>86</v>
      </c>
      <c r="D20" s="88" t="n">
        <f aca="false">+'Mgmt Summary'!C21</f>
        <v>1144</v>
      </c>
      <c r="E20" s="89" t="n">
        <f aca="false">-D20+C20</f>
        <v>-1058</v>
      </c>
      <c r="F20" s="90"/>
      <c r="G20" s="87" t="n">
        <f aca="false">+Expenses!D20+'CapChrg-AllocExp'!K18+'CapChrg-AllocExp'!D18</f>
        <v>1189</v>
      </c>
      <c r="H20" s="88" t="n">
        <f aca="false">+Expenses!E20+'CapChrg-AllocExp'!L18+'CapChrg-AllocExp'!E18</f>
        <v>1370</v>
      </c>
      <c r="I20" s="89" t="n">
        <f aca="false">+H20-G20</f>
        <v>181</v>
      </c>
      <c r="J20" s="90"/>
      <c r="K20" s="87" t="n">
        <f aca="false">C20-G20</f>
        <v>-1103</v>
      </c>
      <c r="L20" s="88" t="n">
        <f aca="false">D20-H20</f>
        <v>-226</v>
      </c>
      <c r="M20" s="89" t="n">
        <f aca="false">K20-L20</f>
        <v>-877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3.5" hidden="false" customHeight="true" outlineLevel="0" collapsed="false">
      <c r="A21" s="85" t="s">
        <v>47</v>
      </c>
      <c r="B21" s="86"/>
      <c r="C21" s="87" t="n">
        <f aca="false">+'Mgmt Summary'!J22</f>
        <v>135</v>
      </c>
      <c r="D21" s="88" t="n">
        <f aca="false">+'Mgmt Summary'!C22</f>
        <v>3965</v>
      </c>
      <c r="E21" s="89" t="n">
        <f aca="false">-D21+C21</f>
        <v>-3830</v>
      </c>
      <c r="F21" s="90"/>
      <c r="G21" s="87" t="n">
        <f aca="false">+Expenses!D21+'CapChrg-AllocExp'!K19+'CapChrg-AllocExp'!D19</f>
        <v>2190</v>
      </c>
      <c r="H21" s="88" t="n">
        <f aca="false">+Expenses!E21+'CapChrg-AllocExp'!L19+'CapChrg-AllocExp'!E19</f>
        <v>2188</v>
      </c>
      <c r="I21" s="89" t="n">
        <f aca="false">+H21-G21</f>
        <v>-2</v>
      </c>
      <c r="J21" s="90"/>
      <c r="K21" s="87" t="n">
        <f aca="false">C21-G21</f>
        <v>-2055</v>
      </c>
      <c r="L21" s="88" t="n">
        <f aca="false">D21-H21</f>
        <v>1777</v>
      </c>
      <c r="M21" s="89" t="n">
        <f aca="false">K21-L21</f>
        <v>-3832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3.5" hidden="false" customHeight="true" outlineLevel="0" collapsed="false">
      <c r="A22" s="85" t="s">
        <v>48</v>
      </c>
      <c r="B22" s="86"/>
      <c r="C22" s="87" t="n">
        <f aca="false">+'Mgmt Summary'!J23</f>
        <v>-1079</v>
      </c>
      <c r="D22" s="88" t="n">
        <f aca="false">+'Mgmt Summary'!C23</f>
        <v>-143</v>
      </c>
      <c r="E22" s="89" t="n">
        <f aca="false">-D22+C22</f>
        <v>-936</v>
      </c>
      <c r="F22" s="90"/>
      <c r="G22" s="87" t="n">
        <f aca="false">+Expenses!D22+'CapChrg-AllocExp'!K20+'CapChrg-AllocExp'!D20</f>
        <v>615</v>
      </c>
      <c r="H22" s="88" t="n">
        <f aca="false">+Expenses!E22+'CapChrg-AllocExp'!L20+'CapChrg-AllocExp'!E20</f>
        <v>1601</v>
      </c>
      <c r="I22" s="89" t="n">
        <f aca="false">+H22-G22</f>
        <v>986</v>
      </c>
      <c r="J22" s="90"/>
      <c r="K22" s="87" t="n">
        <f aca="false">C22-G22</f>
        <v>-1694</v>
      </c>
      <c r="L22" s="88" t="n">
        <f aca="false">D22-H22</f>
        <v>-1744</v>
      </c>
      <c r="M22" s="89" t="n">
        <f aca="false">K22-L22</f>
        <v>50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4.5" hidden="false" customHeight="true" outlineLevel="0" collapsed="false">
      <c r="A23" s="81"/>
      <c r="B23" s="76"/>
      <c r="C23" s="91"/>
      <c r="D23" s="92"/>
      <c r="E23" s="93"/>
      <c r="F23" s="94"/>
      <c r="G23" s="95"/>
      <c r="H23" s="92"/>
      <c r="I23" s="93"/>
      <c r="J23" s="94"/>
      <c r="K23" s="91"/>
      <c r="L23" s="92"/>
      <c r="M23" s="93"/>
    </row>
    <row r="24" customFormat="false" ht="16.5" hidden="false" customHeight="false" outlineLevel="0" collapsed="false">
      <c r="A24" s="96" t="s">
        <v>49</v>
      </c>
      <c r="B24" s="97"/>
      <c r="C24" s="98" t="n">
        <f aca="false">SUM(C20:C23)</f>
        <v>-858</v>
      </c>
      <c r="D24" s="99" t="n">
        <f aca="false">SUM(D20:D23)</f>
        <v>4966</v>
      </c>
      <c r="E24" s="100" t="n">
        <f aca="false">SUM(E20:E23)</f>
        <v>-5824</v>
      </c>
      <c r="F24" s="101"/>
      <c r="G24" s="98" t="n">
        <f aca="false">SUM(G20:G23)</f>
        <v>3994</v>
      </c>
      <c r="H24" s="99" t="n">
        <f aca="false">SUM(H20:H23)</f>
        <v>5159</v>
      </c>
      <c r="I24" s="100" t="n">
        <f aca="false">SUM(I20:I23)</f>
        <v>1165</v>
      </c>
      <c r="J24" s="101"/>
      <c r="K24" s="98" t="n">
        <f aca="false">SUM(K20:K23)</f>
        <v>-4852</v>
      </c>
      <c r="L24" s="99" t="n">
        <f aca="false">SUM(L20:L23)</f>
        <v>-193</v>
      </c>
      <c r="M24" s="100" t="n">
        <f aca="false">SUM(M20:M23)</f>
        <v>-4659</v>
      </c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2"/>
      <c r="EF24" s="102"/>
      <c r="EG24" s="102"/>
      <c r="EH24" s="102"/>
      <c r="EI24" s="102"/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102"/>
      <c r="EU24" s="102"/>
      <c r="EV24" s="102"/>
      <c r="EW24" s="102"/>
      <c r="EX24" s="102"/>
      <c r="EY24" s="102"/>
      <c r="EZ24" s="102"/>
      <c r="FA24" s="102"/>
      <c r="FB24" s="102"/>
      <c r="FC24" s="102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  <c r="FN24" s="102"/>
      <c r="FO24" s="102"/>
      <c r="FP24" s="102"/>
      <c r="FQ24" s="102"/>
      <c r="FR24" s="102"/>
      <c r="FS24" s="102"/>
      <c r="FT24" s="102"/>
      <c r="FU24" s="102"/>
      <c r="FV24" s="102"/>
      <c r="FW24" s="102"/>
      <c r="FX24" s="102"/>
      <c r="FY24" s="102"/>
      <c r="FZ24" s="102"/>
      <c r="GA24" s="102"/>
      <c r="GB24" s="102"/>
      <c r="GC24" s="102"/>
      <c r="GD24" s="102"/>
      <c r="GE24" s="102"/>
      <c r="GF24" s="102"/>
      <c r="GG24" s="102"/>
      <c r="GH24" s="102"/>
      <c r="GI24" s="102"/>
      <c r="GJ24" s="102"/>
      <c r="GK24" s="102"/>
      <c r="GL24" s="102"/>
      <c r="GM24" s="102"/>
      <c r="GN24" s="102"/>
      <c r="GO24" s="102"/>
      <c r="GP24" s="102"/>
      <c r="GQ24" s="102"/>
      <c r="GR24" s="102"/>
      <c r="GS24" s="102"/>
      <c r="GT24" s="102"/>
      <c r="GU24" s="102"/>
      <c r="GV24" s="102"/>
      <c r="GW24" s="102"/>
      <c r="GX24" s="102"/>
      <c r="GY24" s="102"/>
      <c r="GZ24" s="102"/>
      <c r="HA24" s="102"/>
      <c r="HB24" s="102"/>
      <c r="HC24" s="102"/>
      <c r="HD24" s="102"/>
      <c r="HE24" s="102"/>
      <c r="HF24" s="102"/>
      <c r="HG24" s="102"/>
      <c r="HH24" s="102"/>
      <c r="HI24" s="102"/>
      <c r="HJ24" s="102"/>
      <c r="HK24" s="102"/>
      <c r="HL24" s="102"/>
      <c r="HM24" s="102"/>
      <c r="HN24" s="102"/>
      <c r="HO24" s="102"/>
      <c r="HP24" s="102"/>
      <c r="HQ24" s="102"/>
      <c r="HR24" s="102"/>
      <c r="HS24" s="102"/>
      <c r="HT24" s="102"/>
      <c r="HU24" s="102"/>
      <c r="HV24" s="102"/>
      <c r="HW24" s="102"/>
      <c r="HX24" s="102"/>
      <c r="HY24" s="102"/>
      <c r="HZ24" s="102"/>
      <c r="IA24" s="102"/>
      <c r="IB24" s="102"/>
      <c r="IC24" s="102"/>
      <c r="ID24" s="102"/>
      <c r="IE24" s="102"/>
      <c r="IF24" s="102"/>
      <c r="IG24" s="102"/>
      <c r="IH24" s="102"/>
      <c r="II24" s="102"/>
      <c r="IJ24" s="102"/>
      <c r="IK24" s="102"/>
      <c r="IL24" s="102"/>
      <c r="IM24" s="102"/>
      <c r="IN24" s="102"/>
      <c r="IO24" s="102"/>
      <c r="IP24" s="102"/>
      <c r="IQ24" s="102"/>
      <c r="IR24" s="102"/>
      <c r="IS24" s="102"/>
      <c r="IT24" s="102"/>
      <c r="IU24" s="102"/>
      <c r="IV24" s="102"/>
      <c r="IW24" s="102"/>
    </row>
    <row r="25" customFormat="false" ht="4.5" hidden="false" customHeight="true" outlineLevel="0" collapsed="false">
      <c r="A25" s="81"/>
      <c r="B25" s="76"/>
      <c r="C25" s="91"/>
      <c r="D25" s="92"/>
      <c r="E25" s="93"/>
      <c r="F25" s="94"/>
      <c r="G25" s="95"/>
      <c r="H25" s="92"/>
      <c r="I25" s="93"/>
      <c r="J25" s="94"/>
      <c r="K25" s="91"/>
      <c r="L25" s="92"/>
      <c r="M25" s="93"/>
    </row>
    <row r="26" customFormat="false" ht="4.5" hidden="false" customHeight="true" outlineLevel="0" collapsed="false">
      <c r="A26" s="81"/>
      <c r="B26" s="76"/>
      <c r="C26" s="91"/>
      <c r="D26" s="92"/>
      <c r="E26" s="93"/>
      <c r="F26" s="94"/>
      <c r="G26" s="95"/>
      <c r="H26" s="92"/>
      <c r="I26" s="93"/>
      <c r="J26" s="94"/>
      <c r="K26" s="91"/>
      <c r="L26" s="92"/>
      <c r="M26" s="93"/>
    </row>
    <row r="27" customFormat="false" ht="16.5" hidden="false" customHeight="false" outlineLevel="0" collapsed="false">
      <c r="A27" s="96" t="s">
        <v>28</v>
      </c>
      <c r="B27" s="97"/>
      <c r="C27" s="98" t="n">
        <f aca="false">+C18+C24</f>
        <v>-4003.2352</v>
      </c>
      <c r="D27" s="99" t="e">
        <f aca="false">+D18+D24</f>
        <v>#NAME?</v>
      </c>
      <c r="E27" s="100" t="e">
        <f aca="false">+E18+E24</f>
        <v>#NAME?</v>
      </c>
      <c r="F27" s="101" t="n">
        <f aca="false">SUM(F24:F25)</f>
        <v>0</v>
      </c>
      <c r="G27" s="98" t="e">
        <f aca="false">+G18+G24</f>
        <v>#NAME?</v>
      </c>
      <c r="H27" s="99" t="e">
        <f aca="false">+H18+H24</f>
        <v>#NAME?</v>
      </c>
      <c r="I27" s="100" t="e">
        <f aca="false">+I18+I24</f>
        <v>#NAME?</v>
      </c>
      <c r="J27" s="101" t="n">
        <f aca="false">SUM(J24:J25)</f>
        <v>0</v>
      </c>
      <c r="K27" s="98" t="e">
        <f aca="false">+K18+K24</f>
        <v>#NAME?</v>
      </c>
      <c r="L27" s="99" t="e">
        <f aca="false">+L18+L24</f>
        <v>#NAME?</v>
      </c>
      <c r="M27" s="100" t="e">
        <f aca="false">+M18+M24</f>
        <v>#NAME?</v>
      </c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  <c r="IU27" s="102"/>
      <c r="IV27" s="102"/>
      <c r="IW27" s="102"/>
    </row>
    <row r="28" customFormat="false" ht="4.5" hidden="false" customHeight="true" outlineLevel="0" collapsed="false">
      <c r="A28" s="81"/>
      <c r="B28" s="76"/>
      <c r="C28" s="91"/>
      <c r="D28" s="92"/>
      <c r="E28" s="93"/>
      <c r="F28" s="94"/>
      <c r="G28" s="95"/>
      <c r="H28" s="92"/>
      <c r="I28" s="93"/>
      <c r="J28" s="94"/>
      <c r="K28" s="91"/>
      <c r="L28" s="92"/>
      <c r="M28" s="93"/>
    </row>
    <row r="29" customFormat="false" ht="13.5" hidden="false" customHeight="true" outlineLevel="0" collapsed="false">
      <c r="A29" s="85" t="s">
        <v>50</v>
      </c>
      <c r="B29" s="86"/>
      <c r="C29" s="87" t="n">
        <v>0</v>
      </c>
      <c r="D29" s="88" t="n">
        <v>0</v>
      </c>
      <c r="E29" s="89" t="n">
        <f aca="false">-D29+C29</f>
        <v>0</v>
      </c>
      <c r="F29" s="90"/>
      <c r="G29" s="87" t="e">
        <f aca="false">+'Mgmt Summary'!L30+'Mgmt Summary'!M30+'Mgmt Summary'!N30</f>
        <v>#NAME?</v>
      </c>
      <c r="H29" s="88" t="n">
        <f aca="false">+'Mgmt Summary'!D30</f>
        <v>26030</v>
      </c>
      <c r="I29" s="89" t="e">
        <f aca="false">+H29-G29</f>
        <v>#NAME?</v>
      </c>
      <c r="J29" s="90"/>
      <c r="K29" s="87" t="e">
        <f aca="false">C29-G29</f>
        <v>#NAME?</v>
      </c>
      <c r="L29" s="88" t="n">
        <f aca="false">D29-H29</f>
        <v>-26030</v>
      </c>
      <c r="M29" s="89" t="e">
        <f aca="false">K29-L29</f>
        <v>#NAME?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3.5" hidden="false" customHeight="true" outlineLevel="0" collapsed="false">
      <c r="A30" s="85" t="s">
        <v>51</v>
      </c>
      <c r="B30" s="86"/>
      <c r="C30" s="87" t="n">
        <v>0</v>
      </c>
      <c r="D30" s="88" t="n">
        <v>0</v>
      </c>
      <c r="E30" s="89" t="n">
        <f aca="false">-D30+C30</f>
        <v>0</v>
      </c>
      <c r="F30" s="90"/>
      <c r="G30" s="87" t="e">
        <f aca="false">+'Mgmt Summary'!L31+'Mgmt Summary'!M31+'Mgmt Summary'!N31</f>
        <v>#NAME?</v>
      </c>
      <c r="H30" s="88" t="e">
        <f aca="false">+'Mgmt Summary'!D31</f>
        <v>#NAME?</v>
      </c>
      <c r="I30" s="89" t="e">
        <f aca="false">+H30-G30</f>
        <v>#NAME?</v>
      </c>
      <c r="J30" s="90"/>
      <c r="K30" s="87" t="e">
        <f aca="false">C30-G30</f>
        <v>#NAME?</v>
      </c>
      <c r="L30" s="88" t="e">
        <f aca="false">D30-H30</f>
        <v>#NAME?</v>
      </c>
      <c r="M30" s="89" t="e">
        <f aca="false">K30-L30</f>
        <v>#NAME?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3.5" hidden="false" customHeight="true" outlineLevel="0" collapsed="false">
      <c r="A31" s="85" t="s">
        <v>30</v>
      </c>
      <c r="B31" s="86"/>
      <c r="C31" s="87" t="n">
        <f aca="false">+'Mgmt Summary'!J32</f>
        <v>-520</v>
      </c>
      <c r="D31" s="88" t="n">
        <f aca="false">+'Mgmt Summary'!C32</f>
        <v>-520</v>
      </c>
      <c r="E31" s="89" t="n">
        <f aca="false">-D31+C31</f>
        <v>0</v>
      </c>
      <c r="F31" s="90"/>
      <c r="G31" s="87" t="n">
        <f aca="false">+Expenses!D30</f>
        <v>0</v>
      </c>
      <c r="H31" s="88" t="n">
        <f aca="false">+Expenses!E30</f>
        <v>0</v>
      </c>
      <c r="I31" s="89" t="n">
        <f aca="false">+H31-G31</f>
        <v>0</v>
      </c>
      <c r="J31" s="90"/>
      <c r="K31" s="87" t="n">
        <f aca="false">C31-G31</f>
        <v>-520</v>
      </c>
      <c r="L31" s="88" t="n">
        <f aca="false">D31-H31</f>
        <v>-520</v>
      </c>
      <c r="M31" s="89" t="n">
        <f aca="false">K31-L31</f>
        <v>0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3.5" hidden="false" customHeight="true" outlineLevel="0" collapsed="false">
      <c r="A32" s="85" t="s">
        <v>31</v>
      </c>
      <c r="B32" s="86"/>
      <c r="C32" s="87" t="n">
        <f aca="false">+'Mgmt Summary'!J33</f>
        <v>0</v>
      </c>
      <c r="D32" s="88" t="n">
        <f aca="false">+'Mgmt Summary'!C33</f>
        <v>0</v>
      </c>
      <c r="E32" s="89" t="n">
        <f aca="false">-D32+C32</f>
        <v>0</v>
      </c>
      <c r="F32" s="90"/>
      <c r="G32" s="87" t="e">
        <f aca="false">+'CapChrg-AllocExp'!D28</f>
        <v>#NAME?</v>
      </c>
      <c r="H32" s="88" t="e">
        <f aca="false">+'CapChrg-AllocExp'!E28</f>
        <v>#NAME?</v>
      </c>
      <c r="I32" s="89" t="e">
        <f aca="false">+H32-G32</f>
        <v>#NAME?</v>
      </c>
      <c r="J32" s="90"/>
      <c r="K32" s="87" t="e">
        <f aca="false">C32-G32</f>
        <v>#NAME?</v>
      </c>
      <c r="L32" s="88" t="e">
        <f aca="false">D32-H32</f>
        <v>#NAME?</v>
      </c>
      <c r="M32" s="89" t="e">
        <f aca="false">K32-L32</f>
        <v>#NAME?</v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4.5" hidden="false" customHeight="true" outlineLevel="0" collapsed="false">
      <c r="A33" s="81"/>
      <c r="B33" s="76"/>
      <c r="C33" s="91"/>
      <c r="D33" s="92"/>
      <c r="E33" s="93"/>
      <c r="F33" s="94"/>
      <c r="G33" s="95"/>
      <c r="H33" s="92"/>
      <c r="I33" s="93"/>
      <c r="J33" s="94"/>
      <c r="K33" s="91"/>
      <c r="L33" s="92"/>
      <c r="M33" s="93"/>
    </row>
    <row r="34" customFormat="false" ht="16.5" hidden="false" customHeight="false" outlineLevel="0" collapsed="false">
      <c r="A34" s="96" t="s">
        <v>32</v>
      </c>
      <c r="B34" s="97"/>
      <c r="C34" s="98" t="n">
        <f aca="false">SUM(C27:C32)</f>
        <v>-4523.2352</v>
      </c>
      <c r="D34" s="99" t="e">
        <f aca="false">SUM(D27:D32)</f>
        <v>#NAME?</v>
      </c>
      <c r="E34" s="100" t="e">
        <f aca="false">SUM(E27:E32)</f>
        <v>#NAME?</v>
      </c>
      <c r="F34" s="101"/>
      <c r="G34" s="98" t="e">
        <f aca="false">SUM(G27:G32)</f>
        <v>#NAME?</v>
      </c>
      <c r="H34" s="99" t="e">
        <f aca="false">SUM(H27:H32)</f>
        <v>#NAME?</v>
      </c>
      <c r="I34" s="100" t="e">
        <f aca="false">SUM(I27:I32)</f>
        <v>#NAME?</v>
      </c>
      <c r="J34" s="101"/>
      <c r="K34" s="98" t="e">
        <f aca="false">SUM(K27:K32)</f>
        <v>#NAME?</v>
      </c>
      <c r="L34" s="99" t="e">
        <f aca="false">SUM(L27:L32)</f>
        <v>#NAME?</v>
      </c>
      <c r="M34" s="100" t="e">
        <f aca="false">SUM(M27:M32)</f>
        <v>#NAME?</v>
      </c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  <c r="IW34" s="102"/>
    </row>
    <row r="35" customFormat="false" ht="4.5" hidden="false" customHeight="true" outlineLevel="0" collapsed="false">
      <c r="A35" s="81"/>
      <c r="B35" s="76"/>
      <c r="C35" s="87"/>
      <c r="D35" s="88"/>
      <c r="E35" s="89"/>
      <c r="F35" s="90"/>
      <c r="G35" s="103"/>
      <c r="H35" s="88"/>
      <c r="I35" s="89"/>
      <c r="J35" s="90"/>
      <c r="K35" s="87"/>
      <c r="L35" s="88"/>
      <c r="M35" s="89"/>
    </row>
    <row r="36" customFormat="false" ht="13.5" hidden="false" customHeight="true" outlineLevel="0" collapsed="false">
      <c r="A36" s="85" t="s">
        <v>35</v>
      </c>
      <c r="B36" s="86"/>
      <c r="C36" s="87" t="n">
        <f aca="false">+'Mgmt Summary'!J37</f>
        <v>0</v>
      </c>
      <c r="D36" s="88" t="n">
        <f aca="false">+'Mgmt Summary'!C37</f>
        <v>0</v>
      </c>
      <c r="E36" s="89" t="n">
        <f aca="false">D36-C36</f>
        <v>0</v>
      </c>
      <c r="F36" s="90"/>
      <c r="G36" s="87" t="n">
        <f aca="false">+'Mgmt Summary'!M37</f>
        <v>71</v>
      </c>
      <c r="H36" s="88" t="n">
        <f aca="false">+'Mgmt Summary'!D37</f>
        <v>175</v>
      </c>
      <c r="I36" s="89" t="n">
        <f aca="false">+H36-G36</f>
        <v>104</v>
      </c>
      <c r="J36" s="90"/>
      <c r="K36" s="87" t="n">
        <f aca="false">C36-G36</f>
        <v>-71</v>
      </c>
      <c r="L36" s="88" t="n">
        <f aca="false">D36-H36</f>
        <v>-175</v>
      </c>
      <c r="M36" s="89" t="n">
        <f aca="false">K36-L36</f>
        <v>104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customFormat="false" ht="4.5" hidden="false" customHeight="true" outlineLevel="0" collapsed="false">
      <c r="A37" s="81"/>
      <c r="B37" s="76"/>
      <c r="C37" s="87"/>
      <c r="D37" s="88"/>
      <c r="E37" s="89"/>
      <c r="F37" s="90"/>
      <c r="G37" s="103"/>
      <c r="H37" s="88"/>
      <c r="I37" s="89"/>
      <c r="J37" s="90"/>
      <c r="K37" s="87"/>
      <c r="L37" s="88"/>
      <c r="M37" s="89"/>
    </row>
    <row r="38" customFormat="false" ht="17.25" hidden="false" customHeight="false" outlineLevel="0" collapsed="false">
      <c r="A38" s="104" t="s">
        <v>36</v>
      </c>
      <c r="B38" s="105"/>
      <c r="C38" s="106" t="n">
        <f aca="false">+C34-C36</f>
        <v>-4523.2352</v>
      </c>
      <c r="D38" s="107" t="e">
        <f aca="false">+D34-D36</f>
        <v>#NAME?</v>
      </c>
      <c r="E38" s="108" t="e">
        <f aca="false">+E34-E36</f>
        <v>#NAME?</v>
      </c>
      <c r="F38" s="109"/>
      <c r="G38" s="106" t="e">
        <f aca="false">SUM(G34:G36)</f>
        <v>#NAME?</v>
      </c>
      <c r="H38" s="107" t="e">
        <f aca="false">SUM(H34:H36)</f>
        <v>#NAME?</v>
      </c>
      <c r="I38" s="108" t="e">
        <f aca="false">SUM(I34:I36)</f>
        <v>#NAME?</v>
      </c>
      <c r="J38" s="109"/>
      <c r="K38" s="106" t="e">
        <f aca="false">SUM(K34:K36)</f>
        <v>#NAME?</v>
      </c>
      <c r="L38" s="107" t="e">
        <f aca="false">SUM(L34:L36)</f>
        <v>#NAME?</v>
      </c>
      <c r="M38" s="108" t="e">
        <f aca="false">SUM(M34:M36)</f>
        <v>#NAME?</v>
      </c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  <c r="IM38" s="102"/>
      <c r="IN38" s="102"/>
      <c r="IO38" s="102"/>
      <c r="IP38" s="102"/>
      <c r="IQ38" s="102"/>
      <c r="IR38" s="102"/>
      <c r="IS38" s="102"/>
      <c r="IT38" s="102"/>
      <c r="IU38" s="102"/>
      <c r="IV38" s="102"/>
      <c r="IW38" s="102"/>
    </row>
    <row r="39" customFormat="false" ht="3" hidden="false" customHeight="true" outlineLevel="0" collapsed="false">
      <c r="A39" s="56"/>
      <c r="C39" s="57"/>
      <c r="D39" s="51"/>
      <c r="E39" s="56"/>
      <c r="F39" s="51"/>
      <c r="I39" s="56"/>
    </row>
    <row r="40" customFormat="false" ht="12.75" hidden="false" customHeight="false" outlineLevel="0" collapsed="false">
      <c r="A40" s="1" t="s">
        <v>52</v>
      </c>
      <c r="C40" s="51"/>
      <c r="D40" s="51"/>
      <c r="E40" s="51"/>
      <c r="F40" s="51"/>
      <c r="I40" s="51"/>
    </row>
    <row r="41" customFormat="false" ht="12.75" hidden="false" customHeight="false" outlineLevel="0" collapsed="false">
      <c r="M41" s="110"/>
    </row>
  </sheetData>
  <mergeCells count="3">
    <mergeCell ref="C5:E5"/>
    <mergeCell ref="G5:I5"/>
    <mergeCell ref="K5:M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 t="s">
        <v>54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GrossMargin!M10</f>
        <v>30000</v>
      </c>
      <c r="D9" s="26" t="n">
        <f aca="false">Expenses!E9+'CapChrg-AllocExp'!E10+'CapChrg-AllocExp'!L10</f>
        <v>14092</v>
      </c>
      <c r="E9" s="27" t="n">
        <f aca="false">C9-D9</f>
        <v>15908</v>
      </c>
      <c r="F9" s="26"/>
      <c r="G9" s="25" t="n">
        <f aca="false">GrossMargin!I10</f>
        <v>-5122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-5122</v>
      </c>
      <c r="K9" s="29"/>
      <c r="L9" s="25" t="n">
        <f aca="false">'CapChrg-AllocExp'!D10</f>
        <v>0</v>
      </c>
      <c r="M9" s="26" t="n">
        <f aca="false">Expenses!D9</f>
        <v>6246</v>
      </c>
      <c r="N9" s="26" t="n">
        <f aca="false">'CapChrg-AllocExp'!K10</f>
        <v>8446</v>
      </c>
      <c r="O9" s="28" t="n">
        <f aca="false">J9-K9-M9-N9-L9</f>
        <v>-19814</v>
      </c>
      <c r="P9" s="26"/>
      <c r="Q9" s="25" t="n">
        <f aca="false">+J9-C9</f>
        <v>-35122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-35722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GrossMargin!M11</f>
        <v>#NAME?</v>
      </c>
      <c r="D10" s="26" t="e">
        <f aca="false">Expenses!E10+'CapChrg-AllocExp'!E11+'CapChrg-AllocExp'!L11</f>
        <v>#NAME?</v>
      </c>
      <c r="E10" s="27" t="e">
        <f aca="false">C10-D10</f>
        <v>#NAME?</v>
      </c>
      <c r="F10" s="26"/>
      <c r="G10" s="25" t="n">
        <f aca="false">GrossMargin!I11</f>
        <v>2521.2348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2521.2348</v>
      </c>
      <c r="K10" s="29"/>
      <c r="L10" s="25" t="n">
        <f aca="false">'CapChrg-AllocExp'!D11</f>
        <v>658</v>
      </c>
      <c r="M10" s="26" t="n">
        <f aca="false">Expenses!D10</f>
        <v>2059.7</v>
      </c>
      <c r="N10" s="26" t="e">
        <f aca="false">'CapChrg-AllocExp'!K11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GrossMargin!M12</f>
        <v>#NAME?</v>
      </c>
      <c r="D11" s="26" t="e">
        <f aca="false">Expenses!E11+'CapChrg-AllocExp'!E12+'CapChrg-AllocExp'!L12</f>
        <v>#NAME?</v>
      </c>
      <c r="E11" s="27" t="e">
        <f aca="false">C11-D11</f>
        <v>#NAME?</v>
      </c>
      <c r="F11" s="26"/>
      <c r="G11" s="25" t="n">
        <f aca="false">GrossMargin!I12</f>
        <v>502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502</v>
      </c>
      <c r="K11" s="29"/>
      <c r="L11" s="25" t="e">
        <f aca="false">'CapChrg-AllocExp'!D12</f>
        <v>#NAME?</v>
      </c>
      <c r="M11" s="26" t="e">
        <f aca="false">Expenses!D11</f>
        <v>#NAME?</v>
      </c>
      <c r="N11" s="26" t="e">
        <f aca="false">'CapChrg-AllocExp'!K12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GrossMargin!M13</f>
        <v>#NAME?</v>
      </c>
      <c r="D12" s="26" t="e">
        <f aca="false">Expenses!E12+'CapChrg-AllocExp'!E13+'CapChrg-AllocExp'!L13</f>
        <v>#NAME?</v>
      </c>
      <c r="E12" s="27" t="e">
        <f aca="false">C12-D12</f>
        <v>#NAME?</v>
      </c>
      <c r="F12" s="26"/>
      <c r="G12" s="25" t="n">
        <f aca="false">GrossMargin!I13</f>
        <v>684.53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684.53</v>
      </c>
      <c r="K12" s="29"/>
      <c r="L12" s="25" t="e">
        <f aca="false">'CapChrg-AllocExp'!D13</f>
        <v>#NAME?</v>
      </c>
      <c r="M12" s="26" t="e">
        <f aca="false">Expenses!D12</f>
        <v>#NAME?</v>
      </c>
      <c r="N12" s="26" t="e">
        <f aca="false">'CapChrg-AllocExp'!K13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GrossMargin!M14</f>
        <v>#NAME?</v>
      </c>
      <c r="D13" s="26" t="e">
        <f aca="false">Expenses!E13+'CapChrg-AllocExp'!E14+'CapChrg-AllocExp'!L14</f>
        <v>#NAME?</v>
      </c>
      <c r="E13" s="27" t="e">
        <f aca="false">C13-D13</f>
        <v>#NAME?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e">
        <f aca="false">Expenses!D13</f>
        <v>#NAME?</v>
      </c>
      <c r="N13" s="26" t="e">
        <f aca="false">'CapChrg-AllocExp'!K14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+GrossMargin!M20</f>
        <v>8983.211</v>
      </c>
      <c r="D14" s="26" t="e">
        <f aca="false">+Expenses!E14+'CapChrg-AllocExp'!E15+'CapChrg-AllocExp'!L15</f>
        <v>#NAME?</v>
      </c>
      <c r="E14" s="27" t="e">
        <f aca="false">C14-D14</f>
        <v>#NAME?</v>
      </c>
      <c r="F14" s="26"/>
      <c r="G14" s="25" t="n">
        <f aca="false">+GrossMargin!I20</f>
        <v>-1731</v>
      </c>
      <c r="H14" s="26" t="n">
        <f aca="false">GrossMargin!J15</f>
        <v>0</v>
      </c>
      <c r="I14" s="26" t="n">
        <f aca="false">+GrossMargin!K20</f>
        <v>0</v>
      </c>
      <c r="J14" s="28" t="n">
        <f aca="false">SUM(G14:I14)</f>
        <v>-1731</v>
      </c>
      <c r="K14" s="29"/>
      <c r="L14" s="25" t="e">
        <f aca="false">+'CapChrg-AllocExp'!D15</f>
        <v>#NAME?</v>
      </c>
      <c r="M14" s="26" t="n">
        <f aca="false">Expenses!D14</f>
        <v>1513.177</v>
      </c>
      <c r="N14" s="26" t="n">
        <f aca="false">+'CapChrg-AllocExp'!K15</f>
        <v>1897.073</v>
      </c>
      <c r="O14" s="28" t="e">
        <f aca="false">J14-K14-M14-N14-L14</f>
        <v>#NAME?</v>
      </c>
      <c r="P14" s="26"/>
      <c r="Q14" s="25" t="n">
        <f aca="false">+J14-C14</f>
        <v>-10714.211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44</v>
      </c>
      <c r="B15" s="32"/>
      <c r="C15" s="25" t="n">
        <f aca="false">+GrossMargin!M21</f>
        <v>0</v>
      </c>
      <c r="D15" s="26" t="n">
        <f aca="false">+Expenses!E15+'CapChrg-AllocExp'!E16+'CapChrg-AllocExp'!L16</f>
        <v>0</v>
      </c>
      <c r="E15" s="27" t="n">
        <f aca="false">C15-D15</f>
        <v>0</v>
      </c>
      <c r="F15" s="26"/>
      <c r="G15" s="25" t="n">
        <f aca="false">+GrossMargin!I21</f>
        <v>0</v>
      </c>
      <c r="H15" s="26" t="n">
        <f aca="false">GrossMargin!J16</f>
        <v>0</v>
      </c>
      <c r="I15" s="26" t="n">
        <f aca="false">+GrossMargin!K21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980</v>
      </c>
      <c r="N15" s="26" t="n">
        <f aca="false">+'CapChrg-AllocExp'!K16</f>
        <v>0</v>
      </c>
      <c r="O15" s="28" t="n">
        <f aca="false">J15-K15-M15-N15-L15</f>
        <v>-980</v>
      </c>
      <c r="P15" s="26"/>
      <c r="Q15" s="25" t="n">
        <f aca="false">+J15-C15</f>
        <v>0</v>
      </c>
      <c r="R15" s="26"/>
      <c r="S15" s="26" t="n">
        <f aca="false">+'CapChrg-AllocExp'!F16</f>
        <v>0</v>
      </c>
      <c r="T15" s="26" t="n">
        <f aca="false">Expenses!F15</f>
        <v>-980</v>
      </c>
      <c r="U15" s="26" t="n">
        <f aca="false">+'CapChrg-AllocExp'!M16</f>
        <v>0</v>
      </c>
      <c r="V15" s="27" t="n">
        <f aca="false">ROUND(SUM(Q15:U15),0)</f>
        <v>-980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26</v>
      </c>
      <c r="B16" s="24"/>
      <c r="C16" s="25" t="n">
        <f aca="false">+GrossMargin!M23</f>
        <v>10100</v>
      </c>
      <c r="D16" s="26" t="n">
        <v>0</v>
      </c>
      <c r="E16" s="27" t="n">
        <f aca="false">C16-D16</f>
        <v>10100</v>
      </c>
      <c r="F16" s="26"/>
      <c r="G16" s="25" t="n">
        <f aca="false">GrossMargin!I23</f>
        <v>0</v>
      </c>
      <c r="H16" s="26" t="n">
        <v>0</v>
      </c>
      <c r="I16" s="26" t="n">
        <v>0</v>
      </c>
      <c r="J16" s="28" t="n">
        <f aca="false">SUM(G16:I16)</f>
        <v>0</v>
      </c>
      <c r="K16" s="29"/>
      <c r="L16" s="25" t="n">
        <v>0</v>
      </c>
      <c r="M16" s="26" t="n">
        <v>0</v>
      </c>
      <c r="N16" s="26" t="n">
        <v>0</v>
      </c>
      <c r="O16" s="28" t="n">
        <f aca="false">J16-K16-M16-N16-L16</f>
        <v>0</v>
      </c>
      <c r="P16" s="26"/>
      <c r="Q16" s="25" t="n">
        <f aca="false">+J16-C16</f>
        <v>-10100</v>
      </c>
      <c r="R16" s="26"/>
      <c r="S16" s="26" t="n">
        <v>0</v>
      </c>
      <c r="T16" s="26" t="n">
        <v>0</v>
      </c>
      <c r="U16" s="26" t="n">
        <v>0</v>
      </c>
      <c r="V16" s="27" t="n">
        <f aca="false">ROUND(SUM(Q16:U16),0)</f>
        <v>-10100</v>
      </c>
      <c r="W16" s="23"/>
    </row>
    <row r="17" customFormat="false" ht="13.5" hidden="false" customHeight="true" outlineLevel="0" collapsed="false">
      <c r="A17" s="11" t="s">
        <v>27</v>
      </c>
      <c r="B17" s="24"/>
      <c r="C17" s="25" t="n">
        <f aca="false">GrossMargin!M22</f>
        <v>0</v>
      </c>
      <c r="D17" s="26" t="n">
        <f aca="false">Expenses!E16+'CapChrg-AllocExp'!E24+'CapChrg-AllocExp'!L24</f>
        <v>0</v>
      </c>
      <c r="E17" s="27" t="n">
        <f aca="false">C17-D17</f>
        <v>0</v>
      </c>
      <c r="F17" s="26"/>
      <c r="G17" s="25" t="n">
        <f aca="false">GrossMargin!I22</f>
        <v>0</v>
      </c>
      <c r="H17" s="26" t="n">
        <f aca="false">GrossMargin!J22</f>
        <v>0</v>
      </c>
      <c r="I17" s="26" t="n">
        <f aca="false">GrossMargin!K22</f>
        <v>0</v>
      </c>
      <c r="J17" s="28" t="n">
        <f aca="false">SUM(G17:I17)</f>
        <v>0</v>
      </c>
      <c r="K17" s="29"/>
      <c r="L17" s="25" t="n">
        <f aca="false">'CapChrg-AllocExp'!D24</f>
        <v>0</v>
      </c>
      <c r="M17" s="26" t="n">
        <f aca="false">Expenses!D16</f>
        <v>350</v>
      </c>
      <c r="N17" s="26" t="n">
        <f aca="false">'CapChrg-AllocExp'!K24</f>
        <v>0</v>
      </c>
      <c r="O17" s="28" t="n">
        <f aca="false">J17-K17-M17-N17-L17</f>
        <v>-350</v>
      </c>
      <c r="P17" s="26"/>
      <c r="Q17" s="25" t="n">
        <f aca="false">+J17-C17</f>
        <v>0</v>
      </c>
      <c r="R17" s="26"/>
      <c r="S17" s="26" t="n">
        <f aca="false">'CapChrg-AllocExp'!F24</f>
        <v>0</v>
      </c>
      <c r="T17" s="26" t="n">
        <f aca="false">Expenses!F16</f>
        <v>-350</v>
      </c>
      <c r="U17" s="26" t="n">
        <f aca="false">'CapChrg-AllocExp'!M24</f>
        <v>0</v>
      </c>
      <c r="V17" s="27" t="n">
        <f aca="false">ROUND(SUM(Q17:U17),0)</f>
        <v>-350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45</v>
      </c>
      <c r="B19" s="24"/>
      <c r="C19" s="38" t="e">
        <f aca="false">SUM(C9:C18)</f>
        <v>#NAME?</v>
      </c>
      <c r="D19" s="39" t="e">
        <f aca="false">SUM(D9:D18)</f>
        <v>#NAME?</v>
      </c>
      <c r="E19" s="40" t="e">
        <f aca="false">SUM(E9:E18)</f>
        <v>#NAME?</v>
      </c>
      <c r="F19" s="26"/>
      <c r="G19" s="38" t="n">
        <f aca="false">SUM(G9:G18)</f>
        <v>-3145.2352</v>
      </c>
      <c r="H19" s="39" t="n">
        <f aca="false">SUM(H9:H18)</f>
        <v>0</v>
      </c>
      <c r="I19" s="40" t="n">
        <f aca="false">SUM(I9:I18)</f>
        <v>0</v>
      </c>
      <c r="J19" s="41" t="n">
        <f aca="false">SUM(J9:J18)</f>
        <v>-3145.2352</v>
      </c>
      <c r="K19" s="39" t="n">
        <f aca="false">SUM(K9:K18)</f>
        <v>0</v>
      </c>
      <c r="L19" s="38" t="e">
        <f aca="false">SUM(L9:L18)</f>
        <v>#NAME?</v>
      </c>
      <c r="M19" s="39" t="e">
        <f aca="false">SUM(M9:M18)</f>
        <v>#NAME?</v>
      </c>
      <c r="N19" s="39" t="e">
        <f aca="false">SUM(N9:N18)</f>
        <v>#NAME?</v>
      </c>
      <c r="O19" s="41" t="e">
        <f aca="false">SUM(O9:O18)</f>
        <v>#NAME?</v>
      </c>
      <c r="P19" s="29"/>
      <c r="Q19" s="38" t="e">
        <f aca="false">SUM(Q9:Q18)</f>
        <v>#NAME?</v>
      </c>
      <c r="R19" s="39" t="n">
        <f aca="false">SUM(R9:R18)</f>
        <v>0</v>
      </c>
      <c r="S19" s="39" t="e">
        <f aca="false">SUM(S9:S18)</f>
        <v>#NAME?</v>
      </c>
      <c r="T19" s="39" t="e">
        <f aca="false">SUM(T9:T18)</f>
        <v>#NAME?</v>
      </c>
      <c r="U19" s="39" t="e">
        <f aca="false">SUM(U9:U18)</f>
        <v>#NAME?</v>
      </c>
      <c r="V19" s="40" t="e">
        <f aca="false">SUM(V9:V18)</f>
        <v>#NAME?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46</v>
      </c>
      <c r="B21" s="32"/>
      <c r="C21" s="25" t="n">
        <f aca="false">+GrossMargin!M27</f>
        <v>1144</v>
      </c>
      <c r="D21" s="26" t="n">
        <f aca="false">+Expenses!E20+'CapChrg-AllocExp'!E18+'CapChrg-AllocExp'!L18</f>
        <v>1370</v>
      </c>
      <c r="E21" s="27" t="n">
        <f aca="false">C21-D21</f>
        <v>-226</v>
      </c>
      <c r="F21" s="26"/>
      <c r="G21" s="25" t="n">
        <f aca="false">+GrossMargin!I27</f>
        <v>86</v>
      </c>
      <c r="H21" s="26" t="n">
        <f aca="false">GrossMargin!J17</f>
        <v>0</v>
      </c>
      <c r="I21" s="26" t="n">
        <f aca="false">+GrossMargin!K27</f>
        <v>0</v>
      </c>
      <c r="J21" s="28" t="n">
        <f aca="false">SUM(G21:I21)</f>
        <v>86</v>
      </c>
      <c r="K21" s="29"/>
      <c r="L21" s="25" t="n">
        <f aca="false">+'CapChrg-AllocExp'!D18</f>
        <v>-188</v>
      </c>
      <c r="M21" s="26" t="n">
        <f aca="false">Expenses!D20</f>
        <v>1377</v>
      </c>
      <c r="N21" s="26" t="n">
        <f aca="false">+'CapChrg-AllocExp'!K18</f>
        <v>0</v>
      </c>
      <c r="O21" s="28" t="n">
        <f aca="false">J21-K21-M21-N21-L21</f>
        <v>-1103</v>
      </c>
      <c r="P21" s="26"/>
      <c r="Q21" s="25" t="n">
        <f aca="false">+J21-C21</f>
        <v>-1058</v>
      </c>
      <c r="R21" s="26"/>
      <c r="S21" s="26" t="n">
        <f aca="false">+'CapChrg-AllocExp'!F18</f>
        <v>173</v>
      </c>
      <c r="T21" s="26" t="n">
        <f aca="false">Expenses!F20</f>
        <v>8</v>
      </c>
      <c r="U21" s="26" t="n">
        <f aca="false">+'CapChrg-AllocExp'!M18</f>
        <v>0</v>
      </c>
      <c r="V21" s="27" t="n">
        <f aca="false">ROUND(SUM(Q21:U21),0)</f>
        <v>-877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47</v>
      </c>
      <c r="B22" s="32"/>
      <c r="C22" s="25" t="n">
        <f aca="false">+GrossMargin!M28</f>
        <v>3965</v>
      </c>
      <c r="D22" s="26" t="n">
        <f aca="false">+Expenses!E21+'CapChrg-AllocExp'!E19+'CapChrg-AllocExp'!L19</f>
        <v>2188</v>
      </c>
      <c r="E22" s="27" t="n">
        <f aca="false">C22-D22</f>
        <v>1777</v>
      </c>
      <c r="F22" s="26"/>
      <c r="G22" s="25" t="n">
        <f aca="false">+GrossMargin!I28</f>
        <v>135</v>
      </c>
      <c r="H22" s="26" t="n">
        <f aca="false">GrossMargin!J18</f>
        <v>0</v>
      </c>
      <c r="I22" s="26" t="n">
        <f aca="false">+GrossMargin!K28</f>
        <v>0</v>
      </c>
      <c r="J22" s="28" t="n">
        <f aca="false">SUM(G22:I22)</f>
        <v>135</v>
      </c>
      <c r="K22" s="29"/>
      <c r="L22" s="25" t="n">
        <f aca="false">+'CapChrg-AllocExp'!D19</f>
        <v>652</v>
      </c>
      <c r="M22" s="26" t="n">
        <f aca="false">Expenses!D21</f>
        <v>1538</v>
      </c>
      <c r="N22" s="26" t="n">
        <f aca="false">+'CapChrg-AllocExp'!K19</f>
        <v>0</v>
      </c>
      <c r="O22" s="28" t="n">
        <f aca="false">J22-K22-M22-N22-L22</f>
        <v>-2055</v>
      </c>
      <c r="P22" s="26"/>
      <c r="Q22" s="25" t="n">
        <f aca="false">+J22-C22</f>
        <v>-3830</v>
      </c>
      <c r="R22" s="26"/>
      <c r="S22" s="26" t="n">
        <f aca="false">+'CapChrg-AllocExp'!F19</f>
        <v>0</v>
      </c>
      <c r="T22" s="26" t="n">
        <f aca="false">Expenses!F21</f>
        <v>-2</v>
      </c>
      <c r="U22" s="26" t="n">
        <f aca="false">+'CapChrg-AllocExp'!M19</f>
        <v>0</v>
      </c>
      <c r="V22" s="27" t="n">
        <f aca="false">ROUND(SUM(Q22:U22),0)</f>
        <v>-3832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48</v>
      </c>
      <c r="B23" s="32"/>
      <c r="C23" s="25" t="n">
        <f aca="false">+GrossMargin!M29</f>
        <v>-143</v>
      </c>
      <c r="D23" s="26" t="n">
        <f aca="false">+Expenses!E22+'CapChrg-AllocExp'!E20+'CapChrg-AllocExp'!L20</f>
        <v>1601</v>
      </c>
      <c r="E23" s="27" t="n">
        <f aca="false">C23-D23</f>
        <v>-1744</v>
      </c>
      <c r="F23" s="26"/>
      <c r="G23" s="25" t="n">
        <f aca="false">+GrossMargin!I29</f>
        <v>-1079</v>
      </c>
      <c r="H23" s="26" t="n">
        <f aca="false">GrossMargin!J19</f>
        <v>0</v>
      </c>
      <c r="I23" s="26" t="n">
        <f aca="false">+GrossMargin!K29</f>
        <v>0</v>
      </c>
      <c r="J23" s="28" t="n">
        <f aca="false">SUM(G23:I23)</f>
        <v>-1079</v>
      </c>
      <c r="K23" s="29"/>
      <c r="L23" s="25" t="n">
        <f aca="false">+'CapChrg-AllocExp'!D20</f>
        <v>0</v>
      </c>
      <c r="M23" s="26" t="n">
        <f aca="false">Expenses!D22</f>
        <v>615</v>
      </c>
      <c r="N23" s="26" t="n">
        <f aca="false">+'CapChrg-AllocExp'!K20</f>
        <v>0</v>
      </c>
      <c r="O23" s="28" t="n">
        <f aca="false">J23-K23-M23-N23-L23</f>
        <v>-1694</v>
      </c>
      <c r="P23" s="26"/>
      <c r="Q23" s="25" t="n">
        <f aca="false">+J23-C23</f>
        <v>-936</v>
      </c>
      <c r="R23" s="26"/>
      <c r="S23" s="26" t="n">
        <f aca="false">+'CapChrg-AllocExp'!F20</f>
        <v>0</v>
      </c>
      <c r="T23" s="26" t="n">
        <f aca="false">Expenses!F22</f>
        <v>986</v>
      </c>
      <c r="U23" s="26" t="n">
        <f aca="false">+'CapChrg-AllocExp'!M20</f>
        <v>0</v>
      </c>
      <c r="V23" s="27" t="n">
        <f aca="false">ROUND(SUM(Q23:U23),0)</f>
        <v>50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49</v>
      </c>
      <c r="B25" s="24"/>
      <c r="C25" s="38" t="n">
        <f aca="false">SUM(C21:C24)</f>
        <v>4966</v>
      </c>
      <c r="D25" s="39" t="n">
        <f aca="false">SUM(D21:D24)</f>
        <v>5159</v>
      </c>
      <c r="E25" s="40" t="n">
        <f aca="false">SUM(E21:E24)</f>
        <v>-193</v>
      </c>
      <c r="F25" s="26" t="n">
        <f aca="false">SUM(F19:F23)</f>
        <v>0</v>
      </c>
      <c r="G25" s="38" t="n">
        <f aca="false">SUM(G21:G24)</f>
        <v>-858</v>
      </c>
      <c r="H25" s="39" t="n">
        <f aca="false">SUM(H21:H24)</f>
        <v>0</v>
      </c>
      <c r="I25" s="40" t="n">
        <f aca="false">SUM(I21:I24)</f>
        <v>0</v>
      </c>
      <c r="J25" s="41" t="n">
        <f aca="false">SUM(J21:J24)</f>
        <v>-858</v>
      </c>
      <c r="K25" s="39" t="n">
        <f aca="false">SUM(K21:K24)</f>
        <v>0</v>
      </c>
      <c r="L25" s="38" t="n">
        <f aca="false">SUM(L21:L24)</f>
        <v>464</v>
      </c>
      <c r="M25" s="39" t="n">
        <f aca="false">SUM(M21:M24)</f>
        <v>3530</v>
      </c>
      <c r="N25" s="39" t="n">
        <f aca="false">SUM(N21:N24)</f>
        <v>0</v>
      </c>
      <c r="O25" s="41" t="n">
        <f aca="false">SUM(O21:O24)</f>
        <v>-4852</v>
      </c>
      <c r="P25" s="29"/>
      <c r="Q25" s="38" t="n">
        <f aca="false">SUM(Q21:Q24)</f>
        <v>-5824</v>
      </c>
      <c r="R25" s="39" t="n">
        <f aca="false">SUM(R21:R24)</f>
        <v>0</v>
      </c>
      <c r="S25" s="39" t="n">
        <f aca="false">SUM(S21:S24)</f>
        <v>173</v>
      </c>
      <c r="T25" s="39" t="n">
        <f aca="false">SUM(T21:T24)</f>
        <v>992</v>
      </c>
      <c r="U25" s="39" t="n">
        <f aca="false">SUM(U21:U24)</f>
        <v>0</v>
      </c>
      <c r="V25" s="40" t="n">
        <f aca="false">SUM(V21:V24)</f>
        <v>-4659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28</v>
      </c>
      <c r="B28" s="24"/>
      <c r="C28" s="38" t="e">
        <f aca="false">+C19+C25</f>
        <v>#NAME?</v>
      </c>
      <c r="D28" s="39" t="e">
        <f aca="false">+D19+D25</f>
        <v>#NAME?</v>
      </c>
      <c r="E28" s="40" t="e">
        <f aca="false">+E19+E25</f>
        <v>#NAME?</v>
      </c>
      <c r="F28" s="26" t="n">
        <f aca="false">SUM(F25:F26)</f>
        <v>0</v>
      </c>
      <c r="G28" s="38" t="n">
        <f aca="false">+G19+G25</f>
        <v>-4003.2352</v>
      </c>
      <c r="H28" s="39" t="n">
        <f aca="false">+H19+H25</f>
        <v>0</v>
      </c>
      <c r="I28" s="40" t="n">
        <f aca="false">+I19+I25</f>
        <v>0</v>
      </c>
      <c r="J28" s="41" t="n">
        <f aca="false">+J19+J25</f>
        <v>-4003.2352</v>
      </c>
      <c r="K28" s="39" t="n">
        <f aca="false">+K19+K25</f>
        <v>0</v>
      </c>
      <c r="L28" s="38" t="e">
        <f aca="false">+L19+L25</f>
        <v>#NAME?</v>
      </c>
      <c r="M28" s="39" t="e">
        <f aca="false">+M19+M25</f>
        <v>#NAME?</v>
      </c>
      <c r="N28" s="39" t="e">
        <f aca="false">+N19+N25</f>
        <v>#NAME?</v>
      </c>
      <c r="O28" s="41" t="e">
        <f aca="false">+O19+O25</f>
        <v>#NAME?</v>
      </c>
      <c r="P28" s="29"/>
      <c r="Q28" s="38" t="e">
        <f aca="false">+Q19+Q25</f>
        <v>#NAME?</v>
      </c>
      <c r="R28" s="39" t="n">
        <f aca="false">+R19+R25</f>
        <v>0</v>
      </c>
      <c r="S28" s="39" t="e">
        <f aca="false">+S19+S25</f>
        <v>#NAME?</v>
      </c>
      <c r="T28" s="39" t="e">
        <f aca="false">+T19+T25</f>
        <v>#NAME?</v>
      </c>
      <c r="U28" s="39" t="e">
        <f aca="false">+U19+U25</f>
        <v>#NAME?</v>
      </c>
      <c r="V28" s="40" t="e">
        <f aca="false">+V19+V25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50</v>
      </c>
      <c r="B30" s="24"/>
      <c r="C30" s="25" t="n">
        <v>0</v>
      </c>
      <c r="D30" s="26" t="n">
        <f aca="false">Expenses!E29</f>
        <v>26030</v>
      </c>
      <c r="E30" s="27" t="n">
        <f aca="false">C30-D30</f>
        <v>-26030</v>
      </c>
      <c r="F30" s="26"/>
      <c r="G30" s="25" t="n">
        <v>0</v>
      </c>
      <c r="H30" s="26" t="n">
        <v>0</v>
      </c>
      <c r="I30" s="26" t="n">
        <v>0</v>
      </c>
      <c r="J30" s="28" t="n">
        <f aca="false">SUM(G30:I30)</f>
        <v>0</v>
      </c>
      <c r="K30" s="29"/>
      <c r="L30" s="25" t="n">
        <f aca="false">'CapChrg-AllocExp'!D29</f>
        <v>0</v>
      </c>
      <c r="M30" s="26" t="e">
        <f aca="false">+Expenses!D29</f>
        <v>#NAME?</v>
      </c>
      <c r="N30" s="26" t="n">
        <v>0</v>
      </c>
      <c r="O30" s="28" t="e">
        <f aca="false">J30-K30-M30-N30-L30</f>
        <v>#NAME?</v>
      </c>
      <c r="P30" s="26"/>
      <c r="Q30" s="25" t="n">
        <f aca="false">+J30-C30</f>
        <v>0</v>
      </c>
      <c r="R30" s="26"/>
      <c r="S30" s="26" t="n">
        <v>0</v>
      </c>
      <c r="T30" s="26" t="e">
        <f aca="false">Expenses!F29</f>
        <v>#NAME?</v>
      </c>
      <c r="U30" s="26" t="n">
        <v>0</v>
      </c>
      <c r="V30" s="27" t="e">
        <f aca="false">ROUND(SUM(Q30:U30),0)</f>
        <v>#NAME?</v>
      </c>
      <c r="W30" s="23"/>
    </row>
    <row r="31" customFormat="false" ht="13.5" hidden="false" customHeight="true" outlineLevel="0" collapsed="false">
      <c r="A31" s="11" t="s">
        <v>51</v>
      </c>
      <c r="B31" s="24"/>
      <c r="C31" s="25" t="n">
        <v>0</v>
      </c>
      <c r="D31" s="26" t="e">
        <f aca="false">+'CapChrg-AllocExp'!L29</f>
        <v>#NAME?</v>
      </c>
      <c r="E31" s="27" t="e">
        <f aca="false">C31-D31</f>
        <v>#NAME?</v>
      </c>
      <c r="F31" s="26"/>
      <c r="G31" s="25" t="n">
        <v>0</v>
      </c>
      <c r="H31" s="26"/>
      <c r="I31" s="26" t="n">
        <v>0</v>
      </c>
      <c r="J31" s="28" t="n">
        <f aca="false">SUM(G31:I31)</f>
        <v>0</v>
      </c>
      <c r="K31" s="29"/>
      <c r="L31" s="25" t="n">
        <v>0</v>
      </c>
      <c r="M31" s="26" t="n">
        <v>0</v>
      </c>
      <c r="N31" s="26" t="e">
        <f aca="false">+'CapChrg-AllocExp'!K29</f>
        <v>#NAME?</v>
      </c>
      <c r="O31" s="28" t="e">
        <f aca="false">J31-K31-M31-N31-L31</f>
        <v>#NAME?</v>
      </c>
      <c r="P31" s="26"/>
      <c r="Q31" s="25" t="n">
        <f aca="false">+J31-C31</f>
        <v>0</v>
      </c>
      <c r="R31" s="26"/>
      <c r="S31" s="26" t="n">
        <v>0</v>
      </c>
      <c r="T31" s="26" t="n">
        <f aca="false">Expenses!F30</f>
        <v>0</v>
      </c>
      <c r="U31" s="26" t="n">
        <v>0</v>
      </c>
      <c r="V31" s="27" t="n">
        <f aca="false">ROUND(SUM(Q31:U31),0)</f>
        <v>0</v>
      </c>
      <c r="W31" s="23"/>
    </row>
    <row r="32" customFormat="false" ht="13.5" hidden="false" customHeight="true" outlineLevel="0" collapsed="false">
      <c r="A32" s="11" t="s">
        <v>30</v>
      </c>
      <c r="B32" s="24"/>
      <c r="C32" s="25" t="n">
        <f aca="false">GrossMargin!M36</f>
        <v>-520</v>
      </c>
      <c r="D32" s="26" t="n">
        <f aca="false">Expenses!E30</f>
        <v>0</v>
      </c>
      <c r="E32" s="27" t="n">
        <f aca="false">C32-D32</f>
        <v>-520</v>
      </c>
      <c r="F32" s="29"/>
      <c r="G32" s="25" t="n">
        <f aca="false">GrossMargin!I36</f>
        <v>-520</v>
      </c>
      <c r="H32" s="26" t="n">
        <f aca="false">GrossMargin!J36</f>
        <v>0</v>
      </c>
      <c r="I32" s="26" t="n">
        <f aca="false">GrossMargin!K36</f>
        <v>0</v>
      </c>
      <c r="J32" s="28" t="n">
        <f aca="false">SUM(G32:I32)</f>
        <v>-520</v>
      </c>
      <c r="K32" s="29"/>
      <c r="L32" s="25" t="n">
        <v>0</v>
      </c>
      <c r="M32" s="26" t="n">
        <f aca="false">Expenses!D30</f>
        <v>0</v>
      </c>
      <c r="N32" s="26" t="n">
        <v>0</v>
      </c>
      <c r="O32" s="28" t="n">
        <f aca="false">J32-K32-M32-N32-L32</f>
        <v>-520</v>
      </c>
      <c r="P32" s="26"/>
      <c r="Q32" s="25" t="n">
        <f aca="false">+J32-C32</f>
        <v>0</v>
      </c>
      <c r="R32" s="26"/>
      <c r="S32" s="26" t="n">
        <v>0</v>
      </c>
      <c r="T32" s="26" t="n">
        <f aca="false">Expenses!F30</f>
        <v>0</v>
      </c>
      <c r="U32" s="26" t="n"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31</v>
      </c>
      <c r="B33" s="24"/>
      <c r="C33" s="25" t="n">
        <v>0</v>
      </c>
      <c r="D33" s="26" t="e">
        <f aca="false">'CapChrg-AllocExp'!E28</f>
        <v>#NAME?</v>
      </c>
      <c r="E33" s="27" t="e">
        <f aca="false">C33-D33</f>
        <v>#NAME?</v>
      </c>
      <c r="F33" s="26"/>
      <c r="G33" s="25" t="n">
        <v>0</v>
      </c>
      <c r="H33" s="26" t="n">
        <v>0</v>
      </c>
      <c r="I33" s="26" t="n">
        <v>0</v>
      </c>
      <c r="J33" s="28" t="n">
        <f aca="false">SUM(G33:I33)</f>
        <v>0</v>
      </c>
      <c r="K33" s="29"/>
      <c r="L33" s="25" t="e">
        <f aca="false">'CapChrg-AllocExp'!D28</f>
        <v>#NAME?</v>
      </c>
      <c r="M33" s="26" t="n">
        <v>0</v>
      </c>
      <c r="N33" s="26" t="n">
        <v>0</v>
      </c>
      <c r="O33" s="28" t="e">
        <f aca="false">J33-K33-M33-N33-L33</f>
        <v>#NAME?</v>
      </c>
      <c r="P33" s="26"/>
      <c r="Q33" s="25" t="n">
        <f aca="false">+J33-C33</f>
        <v>0</v>
      </c>
      <c r="R33" s="26"/>
      <c r="S33" s="26" t="e">
        <f aca="false">'CapChrg-AllocExp'!F28</f>
        <v>#NAME?</v>
      </c>
      <c r="T33" s="26" t="n">
        <v>0</v>
      </c>
      <c r="U33" s="26" t="n">
        <v>0</v>
      </c>
      <c r="V33" s="27" t="e">
        <f aca="false">ROUND(SUM(Q33:U33),0)</f>
        <v>#NAME?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32</v>
      </c>
      <c r="B35" s="24"/>
      <c r="C35" s="38" t="e">
        <f aca="false">SUM(C28:C34)</f>
        <v>#NAME?</v>
      </c>
      <c r="D35" s="39" t="e">
        <f aca="false">SUM(D28:D34)</f>
        <v>#NAME?</v>
      </c>
      <c r="E35" s="40" t="e">
        <f aca="false">SUM(E28:E34)</f>
        <v>#NAME?</v>
      </c>
      <c r="F35" s="26"/>
      <c r="G35" s="38" t="n">
        <f aca="false">SUM(G28:G34)</f>
        <v>-4523.2352</v>
      </c>
      <c r="H35" s="39" t="n">
        <f aca="false">SUM(H28:H34)</f>
        <v>0</v>
      </c>
      <c r="I35" s="39" t="n">
        <f aca="false">SUM(I28:I34)</f>
        <v>0</v>
      </c>
      <c r="J35" s="41" t="n">
        <f aca="false">SUM(J28:J34)</f>
        <v>-4523.2352</v>
      </c>
      <c r="K35" s="39" t="n">
        <f aca="false">SUM(K28:K34)</f>
        <v>0</v>
      </c>
      <c r="L35" s="38" t="e">
        <f aca="false">SUM(L28:L34)</f>
        <v>#NAME?</v>
      </c>
      <c r="M35" s="39" t="e">
        <f aca="false">SUM(M28:M34)</f>
        <v>#NAME?</v>
      </c>
      <c r="N35" s="39" t="e">
        <f aca="false">SUM(N28:N34)</f>
        <v>#NAME?</v>
      </c>
      <c r="O35" s="41" t="e">
        <f aca="false">J35-K35-M35-N35-L35</f>
        <v>#NAME?</v>
      </c>
      <c r="P35" s="26"/>
      <c r="Q35" s="38" t="e">
        <f aca="false">SUM(Q28:Q34)</f>
        <v>#NAME?</v>
      </c>
      <c r="R35" s="39" t="n">
        <f aca="false">SUM(R28:R34)</f>
        <v>0</v>
      </c>
      <c r="S35" s="39" t="e">
        <f aca="false">SUM(S28:S34)</f>
        <v>#NAME?</v>
      </c>
      <c r="T35" s="39" t="e">
        <f aca="false">SUM(T28:T34)</f>
        <v>#NAME?</v>
      </c>
      <c r="U35" s="39" t="e">
        <f aca="false">SUM(U28:U34)</f>
        <v>#NAME?</v>
      </c>
      <c r="V35" s="40" t="e">
        <f aca="false">SUM(V28:V34)</f>
        <v>#NAME?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33</v>
      </c>
      <c r="H36" s="26"/>
      <c r="I36" s="26"/>
      <c r="J36" s="28"/>
      <c r="K36" s="29"/>
      <c r="L36" s="36"/>
      <c r="M36" s="26" t="s">
        <v>34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35</v>
      </c>
      <c r="B37" s="24"/>
      <c r="C37" s="25" t="n">
        <v>0</v>
      </c>
      <c r="D37" s="26" t="n">
        <f aca="false">-127-375+147+652-122</f>
        <v>175</v>
      </c>
      <c r="E37" s="27" t="n">
        <f aca="false">C37-D37</f>
        <v>-175</v>
      </c>
      <c r="F37" s="26"/>
      <c r="G37" s="25" t="n">
        <f aca="false">GrossMargin!I48</f>
        <v>0</v>
      </c>
      <c r="H37" s="26" t="n">
        <f aca="false">GrossMargin!J48</f>
        <v>0</v>
      </c>
      <c r="I37" s="26" t="n">
        <f aca="false">GrossMargin!K48</f>
        <v>0</v>
      </c>
      <c r="J37" s="28" t="n">
        <f aca="false">SUM(G37:I37)</f>
        <v>0</v>
      </c>
      <c r="K37" s="29"/>
      <c r="L37" s="36" t="n">
        <v>0</v>
      </c>
      <c r="M37" s="26" t="n">
        <f aca="false">-127-506+240+L21+L22</f>
        <v>71</v>
      </c>
      <c r="N37" s="26" t="n">
        <v>0</v>
      </c>
      <c r="O37" s="28" t="n">
        <f aca="false">J37-K37-M37-N37-L37</f>
        <v>-71</v>
      </c>
      <c r="P37" s="26"/>
      <c r="Q37" s="25" t="n">
        <f aca="false">+J37-C37</f>
        <v>0</v>
      </c>
      <c r="R37" s="26"/>
      <c r="S37" s="26" t="n">
        <v>0</v>
      </c>
      <c r="T37" s="26" t="n">
        <f aca="false">D37-M37</f>
        <v>104</v>
      </c>
      <c r="U37" s="26" t="n">
        <v>0</v>
      </c>
      <c r="V37" s="27" t="n">
        <f aca="false">ROUND(SUM(Q37:U37),0)</f>
        <v>104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36</v>
      </c>
      <c r="B39" s="24"/>
      <c r="C39" s="42" t="e">
        <f aca="false">SUM(C35:C37)</f>
        <v>#NAME?</v>
      </c>
      <c r="D39" s="43" t="e">
        <f aca="false">SUM(D35:D37)</f>
        <v>#NAME?</v>
      </c>
      <c r="E39" s="44" t="e">
        <f aca="false">SUM(E35:E37)</f>
        <v>#NAME?</v>
      </c>
      <c r="F39" s="26"/>
      <c r="G39" s="42" t="n">
        <f aca="false">SUM(G35:G37)</f>
        <v>-4523.2352</v>
      </c>
      <c r="H39" s="43" t="n">
        <f aca="false">SUM(H35:H37)</f>
        <v>0</v>
      </c>
      <c r="I39" s="43" t="n">
        <f aca="false">SUM(I35:I37)</f>
        <v>0</v>
      </c>
      <c r="J39" s="45" t="n">
        <f aca="false">SUM(J35:J37)</f>
        <v>-4523.2352</v>
      </c>
      <c r="K39" s="43" t="n">
        <f aca="false">SUM(K35:K37)</f>
        <v>0</v>
      </c>
      <c r="L39" s="42" t="e">
        <f aca="false">SUM(L35:L37)</f>
        <v>#NAME?</v>
      </c>
      <c r="M39" s="43" t="e">
        <f aca="false">SUM(M35:M37)</f>
        <v>#NAME?</v>
      </c>
      <c r="N39" s="43" t="e">
        <f aca="false">SUM(N35:N37)</f>
        <v>#NAME?</v>
      </c>
      <c r="O39" s="45" t="e">
        <f aca="false">J39-K39-M39-N39-L39</f>
        <v>#NAME?</v>
      </c>
      <c r="P39" s="26"/>
      <c r="Q39" s="42" t="e">
        <f aca="false">SUM(Q35:Q37)</f>
        <v>#NAME?</v>
      </c>
      <c r="R39" s="43" t="n">
        <f aca="false">SUM(R35:R37)</f>
        <v>0</v>
      </c>
      <c r="S39" s="43" t="e">
        <f aca="false">SUM(S35:S37)</f>
        <v>#NAME?</v>
      </c>
      <c r="T39" s="43" t="e">
        <f aca="false">SUM(T35:T37)</f>
        <v>#NAME?</v>
      </c>
      <c r="U39" s="43" t="e">
        <f aca="false">SUM(U35:U37)</f>
        <v>#NAME?</v>
      </c>
      <c r="V39" s="44" t="e">
        <f aca="false">SUM(V35:V37)</f>
        <v>#NAME?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37</v>
      </c>
      <c r="F41" s="51"/>
      <c r="G41" s="58" t="n">
        <f aca="false">+'GM-WeeklyChnge'!C43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38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6" t="str">
        <f aca="false">+'Mgmt Summary'!A3:V3</f>
        <v>Results based on activity through October 19, 2000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11"/>
      <c r="D5" s="112"/>
      <c r="E5" s="112"/>
      <c r="F5" s="112"/>
      <c r="G5" s="112"/>
      <c r="H5" s="8"/>
      <c r="I5" s="112"/>
      <c r="J5" s="112"/>
      <c r="K5" s="11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14"/>
      <c r="F6" s="114"/>
      <c r="G6" s="24"/>
      <c r="H6" s="14" t="s">
        <v>5</v>
      </c>
      <c r="I6" s="114" t="s">
        <v>6</v>
      </c>
      <c r="J6" s="114" t="s">
        <v>7</v>
      </c>
      <c r="K6" s="115" t="s">
        <v>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13</v>
      </c>
      <c r="B7" s="9"/>
      <c r="C7" s="116" t="s">
        <v>56</v>
      </c>
      <c r="D7" s="16" t="s">
        <v>57</v>
      </c>
      <c r="E7" s="16" t="s">
        <v>58</v>
      </c>
      <c r="F7" s="16" t="s">
        <v>59</v>
      </c>
      <c r="G7" s="16" t="s">
        <v>60</v>
      </c>
      <c r="H7" s="15" t="s">
        <v>14</v>
      </c>
      <c r="I7" s="16" t="s">
        <v>17</v>
      </c>
      <c r="J7" s="16" t="s">
        <v>14</v>
      </c>
      <c r="K7" s="117" t="s"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18"/>
      <c r="B8" s="23"/>
      <c r="C8" s="20"/>
      <c r="D8" s="21"/>
      <c r="E8" s="21"/>
      <c r="F8" s="21"/>
      <c r="G8" s="22"/>
      <c r="H8" s="119"/>
      <c r="I8" s="20"/>
      <c r="J8" s="21"/>
      <c r="K8" s="22"/>
    </row>
    <row r="9" customFormat="false" ht="13.5" hidden="false" customHeight="true" outlineLevel="0" collapsed="false">
      <c r="A9" s="11" t="s">
        <v>20</v>
      </c>
      <c r="B9" s="9"/>
      <c r="C9" s="25" t="n">
        <f aca="false">+GrossMargin!D10-[1]GrossMargin!D10</f>
        <v>-14654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20" t="n">
        <f aca="false">+GrossMargin!H10-[1]GrossMargin!H10</f>
        <v>0</v>
      </c>
      <c r="H9" s="36" t="n">
        <f aca="false">SUM(C9:G9)</f>
        <v>-14654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-14654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21</v>
      </c>
      <c r="B10" s="9"/>
      <c r="C10" s="25" t="n">
        <f aca="false">+GrossMargin!D11-[1]GrossMargin!D11</f>
        <v>-911</v>
      </c>
      <c r="D10" s="26" t="n">
        <f aca="false">+GrossMargin!E11-[1]GrossMargin!E11</f>
        <v>12.5688</v>
      </c>
      <c r="E10" s="26" t="n">
        <f aca="false">+GrossMargin!F11-[1]GrossMargin!F11</f>
        <v>0</v>
      </c>
      <c r="F10" s="26" t="n">
        <f aca="false">+GrossMargin!G11-[1]GrossMargin!G11</f>
        <v>0</v>
      </c>
      <c r="G10" s="120" t="n">
        <f aca="false">+GrossMargin!H11-[1]GrossMargin!H11</f>
        <v>0</v>
      </c>
      <c r="H10" s="36" t="n">
        <f aca="false">SUM(C10:G10)</f>
        <v>-898.4312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-898.4312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22</v>
      </c>
      <c r="B11" s="9"/>
      <c r="C11" s="25" t="n">
        <f aca="false">+GrossMargin!D12-[1]GrossMargin!D12</f>
        <v>203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20" t="n">
        <f aca="false">+GrossMargin!H12-[1]GrossMargin!H12</f>
        <v>0</v>
      </c>
      <c r="H11" s="36" t="n">
        <f aca="false">SUM(C11:G11)</f>
        <v>203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203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23</v>
      </c>
      <c r="B12" s="9"/>
      <c r="C12" s="25" t="n">
        <f aca="false">+GrossMargin!D13-[1]GrossMargin!D13</f>
        <v>421.298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20" t="n">
        <f aca="false">+GrossMargin!H13-[1]GrossMargin!H13</f>
        <v>0</v>
      </c>
      <c r="H12" s="36" t="n">
        <f aca="false">SUM(C12:G12)</f>
        <v>421.298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421.298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24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20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21" t="s">
        <v>61</v>
      </c>
      <c r="B14" s="122"/>
      <c r="C14" s="123" t="n">
        <f aca="false">+GrossMargin!D15-[1]GrossMargin!D15</f>
        <v>-2022</v>
      </c>
      <c r="D14" s="124" t="n">
        <f aca="false">+GrossMargin!E15-[1]GrossMargin!E15</f>
        <v>0</v>
      </c>
      <c r="E14" s="124" t="n">
        <f aca="false">+GrossMargin!F15-[1]GrossMargin!F15</f>
        <v>0</v>
      </c>
      <c r="F14" s="124" t="n">
        <f aca="false">+GrossMargin!G15-[1]GrossMargin!G15</f>
        <v>0</v>
      </c>
      <c r="G14" s="125" t="n">
        <f aca="false">+GrossMargin!H15-[1]GrossMargin!H15</f>
        <v>0</v>
      </c>
      <c r="H14" s="126" t="n">
        <f aca="false">SUM(C14:G14)</f>
        <v>-2022</v>
      </c>
      <c r="I14" s="123" t="n">
        <f aca="false">GrossMargin!J15-[1]GrossMargin!J15</f>
        <v>0</v>
      </c>
      <c r="J14" s="124" t="n">
        <f aca="false">+GrossMargin!K15-[1]GrossMargin!K15</f>
        <v>0</v>
      </c>
      <c r="K14" s="127" t="n">
        <f aca="false">SUM(H14:J14)</f>
        <v>-2022</v>
      </c>
    </row>
    <row r="15" customFormat="false" ht="13.5" hidden="true" customHeight="true" outlineLevel="0" collapsed="false">
      <c r="A15" s="121" t="s">
        <v>62</v>
      </c>
      <c r="B15" s="122"/>
      <c r="C15" s="123" t="n">
        <f aca="false">+GrossMargin!D16-[1]GrossMargin!D16</f>
        <v>25</v>
      </c>
      <c r="D15" s="124" t="n">
        <f aca="false">+GrossMargin!E16-[1]GrossMargin!E16</f>
        <v>0</v>
      </c>
      <c r="E15" s="124" t="n">
        <f aca="false">+GrossMargin!F16-[1]GrossMargin!F16</f>
        <v>0</v>
      </c>
      <c r="F15" s="124" t="n">
        <f aca="false">+GrossMargin!G16-[1]GrossMargin!G16</f>
        <v>0</v>
      </c>
      <c r="G15" s="125" t="n">
        <f aca="false">+GrossMargin!H16-[1]GrossMargin!H16</f>
        <v>0</v>
      </c>
      <c r="H15" s="126" t="n">
        <f aca="false">SUM(C15:G15)</f>
        <v>25</v>
      </c>
      <c r="I15" s="123" t="n">
        <f aca="false">GrossMargin!J16-[1]GrossMargin!J16</f>
        <v>0</v>
      </c>
      <c r="J15" s="124" t="n">
        <f aca="false">+GrossMargin!K16-[1]GrossMargin!K16</f>
        <v>0</v>
      </c>
      <c r="K15" s="127" t="n">
        <f aca="false">SUM(H15:J15)</f>
        <v>25</v>
      </c>
    </row>
    <row r="16" customFormat="false" ht="13.5" hidden="true" customHeight="true" outlineLevel="0" collapsed="false">
      <c r="A16" s="121" t="s">
        <v>63</v>
      </c>
      <c r="B16" s="122"/>
      <c r="C16" s="123" t="n">
        <f aca="false">+GrossMargin!D17-[1]GrossMargin!D17</f>
        <v>12</v>
      </c>
      <c r="D16" s="124" t="n">
        <f aca="false">+GrossMargin!E17-[1]GrossMargin!E17</f>
        <v>0</v>
      </c>
      <c r="E16" s="124" t="n">
        <f aca="false">+GrossMargin!F17-[1]GrossMargin!F17</f>
        <v>0</v>
      </c>
      <c r="F16" s="124" t="n">
        <f aca="false">+GrossMargin!G17-[1]GrossMargin!G17</f>
        <v>0</v>
      </c>
      <c r="G16" s="125" t="n">
        <f aca="false">+GrossMargin!H17-[1]GrossMargin!H17</f>
        <v>0</v>
      </c>
      <c r="H16" s="126" t="n">
        <f aca="false">SUM(C16:G16)</f>
        <v>12</v>
      </c>
      <c r="I16" s="123" t="n">
        <f aca="false">GrossMargin!J17-[1]GrossMargin!J17</f>
        <v>0</v>
      </c>
      <c r="J16" s="124" t="n">
        <f aca="false">+GrossMargin!K17-[1]GrossMargin!K17</f>
        <v>0</v>
      </c>
      <c r="K16" s="127" t="n">
        <f aca="false">SUM(H16:J16)</f>
        <v>12</v>
      </c>
    </row>
    <row r="17" customFormat="false" ht="13.5" hidden="true" customHeight="true" outlineLevel="0" collapsed="false">
      <c r="A17" s="121" t="s">
        <v>64</v>
      </c>
      <c r="B17" s="122"/>
      <c r="C17" s="123" t="n">
        <f aca="false">+GrossMargin!D18-[1]GrossMargin!D18</f>
        <v>2</v>
      </c>
      <c r="D17" s="124" t="n">
        <f aca="false">+GrossMargin!E18-[1]GrossMargin!E18</f>
        <v>0</v>
      </c>
      <c r="E17" s="124" t="n">
        <f aca="false">+GrossMargin!F18-[1]GrossMargin!F18</f>
        <v>0</v>
      </c>
      <c r="F17" s="124" t="n">
        <f aca="false">+GrossMargin!G18-[1]GrossMargin!G18</f>
        <v>0</v>
      </c>
      <c r="G17" s="125" t="n">
        <f aca="false">+GrossMargin!H18-[1]GrossMargin!H18</f>
        <v>0</v>
      </c>
      <c r="H17" s="126" t="n">
        <f aca="false">SUM(C17:G17)</f>
        <v>2</v>
      </c>
      <c r="I17" s="123" t="n">
        <f aca="false">GrossMargin!J18-[1]GrossMargin!J18</f>
        <v>0</v>
      </c>
      <c r="J17" s="124" t="n">
        <f aca="false">+GrossMargin!K18-[1]GrossMargin!K18</f>
        <v>0</v>
      </c>
      <c r="K17" s="127" t="n">
        <f aca="false">SUM(H17:J17)</f>
        <v>2</v>
      </c>
    </row>
    <row r="18" customFormat="false" ht="13.5" hidden="true" customHeight="true" outlineLevel="0" collapsed="false">
      <c r="A18" s="121" t="s">
        <v>65</v>
      </c>
      <c r="B18" s="122"/>
      <c r="C18" s="128" t="n">
        <f aca="false">+GrossMargin!D19-[1]GrossMargin!D19</f>
        <v>-20</v>
      </c>
      <c r="D18" s="129" t="n">
        <f aca="false">+GrossMargin!E19-[1]GrossMargin!E19</f>
        <v>0</v>
      </c>
      <c r="E18" s="129" t="n">
        <f aca="false">+GrossMargin!F19-[1]GrossMargin!F19</f>
        <v>0</v>
      </c>
      <c r="F18" s="129" t="n">
        <f aca="false">+GrossMargin!G19-[1]GrossMargin!G19</f>
        <v>0</v>
      </c>
      <c r="G18" s="130" t="n">
        <f aca="false">+GrossMargin!H19-[1]GrossMargin!H19</f>
        <v>0</v>
      </c>
      <c r="H18" s="131" t="n">
        <f aca="false">SUM(C18:G18)</f>
        <v>-20</v>
      </c>
      <c r="I18" s="128" t="n">
        <f aca="false">GrossMargin!J19-[1]GrossMargin!J19</f>
        <v>0</v>
      </c>
      <c r="J18" s="129" t="n">
        <f aca="false">+GrossMargin!K19-[1]GrossMargin!K19</f>
        <v>0</v>
      </c>
      <c r="K18" s="132" t="n">
        <f aca="false">SUM(H18:J18)</f>
        <v>-20</v>
      </c>
    </row>
    <row r="19" customFormat="false" ht="13.5" hidden="false" customHeight="true" outlineLevel="0" collapsed="false">
      <c r="A19" s="11" t="s">
        <v>25</v>
      </c>
      <c r="B19" s="9"/>
      <c r="C19" s="25" t="n">
        <f aca="false">SUM(C14:C18)</f>
        <v>-2003</v>
      </c>
      <c r="D19" s="26" t="n">
        <f aca="false">SUM(D14:D18)</f>
        <v>0</v>
      </c>
      <c r="E19" s="26" t="n">
        <f aca="false">SUM(E14:E18)</f>
        <v>0</v>
      </c>
      <c r="F19" s="26" t="n">
        <f aca="false">SUM(F14:F18)</f>
        <v>0</v>
      </c>
      <c r="G19" s="120" t="n">
        <f aca="false">SUM(G14:G18)</f>
        <v>0</v>
      </c>
      <c r="H19" s="36" t="n">
        <f aca="false">SUM(H14:H18)</f>
        <v>-2003</v>
      </c>
      <c r="I19" s="25" t="n">
        <f aca="false">SUM(I14:I18)</f>
        <v>0</v>
      </c>
      <c r="J19" s="26" t="n">
        <f aca="false">SUM(J14:J18)</f>
        <v>0</v>
      </c>
      <c r="K19" s="27" t="n">
        <f aca="false">SUM(K14:K18)</f>
        <v>-2003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3.5" hidden="false" customHeight="true" outlineLevel="0" collapsed="false">
      <c r="A20" s="11" t="s">
        <v>44</v>
      </c>
      <c r="B20" s="9"/>
      <c r="C20" s="25" t="n">
        <f aca="false">+GrossMargin!D21-[1]GrossMargin!D21</f>
        <v>0</v>
      </c>
      <c r="D20" s="26" t="n">
        <f aca="false">+GrossMargin!E21-[1]GrossMargin!E21</f>
        <v>0</v>
      </c>
      <c r="E20" s="26" t="n">
        <f aca="false">+GrossMargin!F21-[1]GrossMargin!F21</f>
        <v>0</v>
      </c>
      <c r="F20" s="26" t="n">
        <f aca="false">+GrossMargin!G21-[1]GrossMargin!G21</f>
        <v>0</v>
      </c>
      <c r="G20" s="120" t="n">
        <f aca="false">+GrossMargin!H21-[1]GrossMargin!H21</f>
        <v>0</v>
      </c>
      <c r="H20" s="36" t="n">
        <f aca="false">SUM(C20:G20)</f>
        <v>0</v>
      </c>
      <c r="I20" s="25" t="n">
        <f aca="false">GrossMargin!J21-[1]GrossMargin!J21</f>
        <v>0</v>
      </c>
      <c r="J20" s="26" t="n">
        <f aca="false">+GrossMargin!K21-[1]GrossMargin!K21</f>
        <v>0</v>
      </c>
      <c r="K20" s="27" t="n">
        <f aca="false">SUM(H20:J20)</f>
        <v>0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11" t="s">
        <v>27</v>
      </c>
      <c r="B21" s="133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20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GrossMargin!J22-[1]GrossMargin!J26</f>
        <v>0</v>
      </c>
      <c r="J21" s="26" t="n">
        <f aca="false">+GrossMargin!K22-[1]GrossMargin!K26</f>
        <v>0</v>
      </c>
      <c r="K21" s="27" t="n">
        <f aca="false">SUM(H21:J21)</f>
        <v>0</v>
      </c>
    </row>
    <row r="22" customFormat="false" ht="13.5" hidden="false" customHeight="true" outlineLevel="0" collapsed="false">
      <c r="A22" s="11" t="s">
        <v>26</v>
      </c>
      <c r="B22" s="133"/>
      <c r="C22" s="25" t="n">
        <f aca="false">+GrossMargin!D23-[1]GrossMargin!D23</f>
        <v>0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20" t="n">
        <f aca="false">+GrossMargin!H23-[1]GrossMargin!H23</f>
        <v>0</v>
      </c>
      <c r="H22" s="36" t="n">
        <f aca="false">SUM(C22:G22)</f>
        <v>0</v>
      </c>
      <c r="I22" s="25" t="n">
        <f aca="false">GrossMargin!J23-[1]GrossMargin!J27</f>
        <v>0</v>
      </c>
      <c r="J22" s="26" t="n">
        <f aca="false">+GrossMargin!K23-[1]GrossMargin!K27</f>
        <v>0</v>
      </c>
      <c r="K22" s="27" t="n">
        <f aca="false">SUM(H22:J22)</f>
        <v>0</v>
      </c>
    </row>
    <row r="23" customFormat="false" ht="3" hidden="false" customHeight="true" outlineLevel="0" collapsed="false">
      <c r="A23" s="11"/>
      <c r="B23" s="9"/>
      <c r="C23" s="25"/>
      <c r="D23" s="26"/>
      <c r="E23" s="26"/>
      <c r="F23" s="26"/>
      <c r="G23" s="120"/>
      <c r="H23" s="36"/>
      <c r="I23" s="25"/>
      <c r="J23" s="26"/>
      <c r="K23" s="120"/>
    </row>
    <row r="24" customFormat="false" ht="13.5" hidden="false" customHeight="true" outlineLevel="0" collapsed="false">
      <c r="A24" s="37" t="s">
        <v>66</v>
      </c>
      <c r="B24" s="9"/>
      <c r="C24" s="38" t="n">
        <f aca="false">+C9+C10+C11+C12+C13+C19+C20+C21+C22</f>
        <v>-16943.702</v>
      </c>
      <c r="D24" s="39" t="n">
        <f aca="false">+D9+D10+D11+D12+D13+D19+D20+D21+D22</f>
        <v>12.5688</v>
      </c>
      <c r="E24" s="39" t="n">
        <f aca="false">+E9+E10+E11+E12+E13+E19+E20+E21+E22</f>
        <v>0</v>
      </c>
      <c r="F24" s="39" t="n">
        <f aca="false">+F9+F10+F11+F12+F13+F19+F20+F21+F22</f>
        <v>0</v>
      </c>
      <c r="G24" s="40" t="n">
        <f aca="false">+G9+G10+G11+G12+G13+G19+G20+G21+G22</f>
        <v>0</v>
      </c>
      <c r="H24" s="41" t="n">
        <f aca="false">+H9+H10+H11+H12+H13+H19+H20+H21+H22</f>
        <v>-16931.1332</v>
      </c>
      <c r="I24" s="39" t="n">
        <f aca="false">+I9+I10+I11+I12+I13+I19+I20+I21+I22</f>
        <v>0</v>
      </c>
      <c r="J24" s="39" t="n">
        <f aca="false">+J9+J10+J11+J12+J13+J19+J20+J21+J22</f>
        <v>0</v>
      </c>
      <c r="K24" s="40" t="n">
        <f aca="false">+K9+K10+K11+K12+K13+K19+K20+K21+K22</f>
        <v>-16931.1332</v>
      </c>
    </row>
    <row r="25" customFormat="false" ht="3" hidden="false" customHeight="true" outlineLevel="0" collapsed="false">
      <c r="A25" s="11"/>
      <c r="B25" s="9"/>
      <c r="C25" s="25"/>
      <c r="D25" s="26"/>
      <c r="E25" s="26"/>
      <c r="F25" s="26"/>
      <c r="G25" s="120"/>
      <c r="H25" s="36"/>
      <c r="I25" s="25"/>
      <c r="J25" s="26"/>
      <c r="K25" s="120"/>
    </row>
    <row r="26" customFormat="false" ht="13.5" hidden="false" customHeight="true" outlineLevel="0" collapsed="false">
      <c r="A26" s="11" t="s">
        <v>46</v>
      </c>
      <c r="B26" s="9"/>
      <c r="C26" s="25" t="n">
        <f aca="false">+GrossMargin!D27-[1]GrossMargin!D27</f>
        <v>0</v>
      </c>
      <c r="D26" s="26" t="n">
        <f aca="false">+GrossMargin!E27-[1]GrossMargin!E27</f>
        <v>0</v>
      </c>
      <c r="E26" s="26" t="n">
        <f aca="false">+GrossMargin!F27-[1]GrossMargin!F27</f>
        <v>-270</v>
      </c>
      <c r="F26" s="26" t="n">
        <f aca="false">+GrossMargin!G27-[1]GrossMargin!G27</f>
        <v>0</v>
      </c>
      <c r="G26" s="120" t="n">
        <f aca="false">+GrossMargin!H27-[1]GrossMargin!H27</f>
        <v>0</v>
      </c>
      <c r="H26" s="36" t="n">
        <f aca="false">SUM(C26:G26)</f>
        <v>-270</v>
      </c>
      <c r="I26" s="25" t="n">
        <f aca="false">GrossMargin!J27-[1]GrossMargin!J22</f>
        <v>0</v>
      </c>
      <c r="J26" s="26" t="n">
        <f aca="false">+GrossMargin!K27-[1]GrossMargin!K22</f>
        <v>0</v>
      </c>
      <c r="K26" s="27" t="n">
        <f aca="false">SUM(H26:J26)</f>
        <v>-270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3.5" hidden="false" customHeight="true" outlineLevel="0" collapsed="false">
      <c r="A27" s="11" t="s">
        <v>47</v>
      </c>
      <c r="B27" s="9"/>
      <c r="C27" s="25" t="n">
        <f aca="false">+GrossMargin!D28-[1]GrossMargin!D28</f>
        <v>0</v>
      </c>
      <c r="D27" s="26" t="n">
        <f aca="false">+GrossMargin!E28-[1]GrossMargin!E28</f>
        <v>0</v>
      </c>
      <c r="E27" s="26" t="n">
        <f aca="false">+GrossMargin!F28-[1]GrossMargin!F28</f>
        <v>0</v>
      </c>
      <c r="F27" s="26" t="n">
        <f aca="false">+GrossMargin!G28-[1]GrossMargin!G28</f>
        <v>0</v>
      </c>
      <c r="G27" s="120" t="n">
        <f aca="false">+GrossMargin!H28-[1]GrossMargin!H28</f>
        <v>0</v>
      </c>
      <c r="H27" s="36" t="n">
        <f aca="false">SUM(C27:G27)</f>
        <v>0</v>
      </c>
      <c r="I27" s="25" t="n">
        <f aca="false">GrossMargin!J28-[1]GrossMargin!J23</f>
        <v>0</v>
      </c>
      <c r="J27" s="26" t="n">
        <f aca="false">+GrossMargin!K28-[1]GrossMargin!K23</f>
        <v>0</v>
      </c>
      <c r="K27" s="27" t="n">
        <f aca="false">SUM(H27:J27)</f>
        <v>0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A28" s="11" t="s">
        <v>48</v>
      </c>
      <c r="B28" s="9"/>
      <c r="C28" s="25" t="n">
        <f aca="false">+GrossMargin!D29-[1]GrossMargin!D29</f>
        <v>0</v>
      </c>
      <c r="D28" s="26" t="n">
        <f aca="false">+GrossMargin!E29-[1]GrossMargin!E29</f>
        <v>0</v>
      </c>
      <c r="E28" s="26" t="n">
        <f aca="false">+GrossMargin!F29-[1]GrossMargin!F29</f>
        <v>-1183</v>
      </c>
      <c r="F28" s="26" t="n">
        <f aca="false">+GrossMargin!G29-[1]GrossMargin!G29</f>
        <v>0</v>
      </c>
      <c r="G28" s="120" t="n">
        <f aca="false">+GrossMargin!H29-[1]GrossMargin!H29</f>
        <v>0</v>
      </c>
      <c r="H28" s="36" t="n">
        <f aca="false">SUM(C28:G28)</f>
        <v>-1183</v>
      </c>
      <c r="I28" s="25" t="n">
        <f aca="false">GrossMargin!J29-[1]GrossMargin!J24</f>
        <v>0</v>
      </c>
      <c r="J28" s="26" t="n">
        <f aca="false">+GrossMargin!K29-[1]GrossMargin!K24</f>
        <v>0</v>
      </c>
      <c r="K28" s="27" t="n">
        <f aca="false">SUM(H28:J28)</f>
        <v>-1183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20"/>
      <c r="H29" s="36"/>
      <c r="I29" s="25"/>
      <c r="J29" s="26"/>
      <c r="K29" s="120"/>
    </row>
    <row r="30" customFormat="false" ht="13.5" hidden="false" customHeight="true" outlineLevel="0" collapsed="false">
      <c r="A30" s="37" t="s">
        <v>67</v>
      </c>
      <c r="B30" s="9"/>
      <c r="C30" s="38" t="n">
        <f aca="false">SUM(C26:C29)</f>
        <v>0</v>
      </c>
      <c r="D30" s="39" t="n">
        <f aca="false">SUM(D26:D29)</f>
        <v>0</v>
      </c>
      <c r="E30" s="39" t="n">
        <f aca="false">SUM(E26:E29)</f>
        <v>-1453</v>
      </c>
      <c r="F30" s="39" t="n">
        <f aca="false">SUM(F26:F29)</f>
        <v>0</v>
      </c>
      <c r="G30" s="40" t="n">
        <f aca="false">SUM(G26:G29)</f>
        <v>0</v>
      </c>
      <c r="H30" s="41" t="n">
        <f aca="false">SUM(H26:H29)</f>
        <v>-1453</v>
      </c>
      <c r="I30" s="39" t="n">
        <f aca="false">SUM(I26:I29)</f>
        <v>0</v>
      </c>
      <c r="J30" s="39" t="n">
        <f aca="false">SUM(J26:J29)</f>
        <v>0</v>
      </c>
      <c r="K30" s="40" t="n">
        <f aca="false">SUM(K26:K29)</f>
        <v>-1453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20"/>
      <c r="H31" s="36"/>
      <c r="I31" s="25"/>
      <c r="J31" s="26"/>
      <c r="K31" s="120"/>
    </row>
    <row r="32" customFormat="false" ht="3" hidden="false" customHeight="true" outlineLevel="0" collapsed="false">
      <c r="A32" s="11"/>
      <c r="B32" s="9"/>
      <c r="C32" s="25"/>
      <c r="D32" s="26"/>
      <c r="E32" s="26"/>
      <c r="F32" s="26"/>
      <c r="G32" s="120"/>
      <c r="H32" s="36"/>
      <c r="I32" s="25"/>
      <c r="J32" s="26"/>
      <c r="K32" s="120"/>
    </row>
    <row r="33" customFormat="false" ht="13.5" hidden="false" customHeight="true" outlineLevel="0" collapsed="false">
      <c r="A33" s="37" t="s">
        <v>68</v>
      </c>
      <c r="B33" s="9"/>
      <c r="C33" s="38" t="n">
        <f aca="false">+C24+C30</f>
        <v>-16943.702</v>
      </c>
      <c r="D33" s="39" t="n">
        <f aca="false">+D24+D30</f>
        <v>12.5688</v>
      </c>
      <c r="E33" s="39" t="n">
        <f aca="false">+E24+E30</f>
        <v>-1453</v>
      </c>
      <c r="F33" s="39" t="n">
        <f aca="false">+F24+F30</f>
        <v>0</v>
      </c>
      <c r="G33" s="40" t="n">
        <f aca="false">+G24+G30</f>
        <v>0</v>
      </c>
      <c r="H33" s="41" t="n">
        <f aca="false">+H24+H30</f>
        <v>-18384.1332</v>
      </c>
      <c r="I33" s="39" t="n">
        <f aca="false">+I24+I30</f>
        <v>0</v>
      </c>
      <c r="J33" s="39" t="n">
        <f aca="false">+J24+J30</f>
        <v>0</v>
      </c>
      <c r="K33" s="40" t="n">
        <f aca="false">+K24+K30</f>
        <v>-18384.1332</v>
      </c>
    </row>
    <row r="34" customFormat="false" ht="3" hidden="false" customHeight="true" outlineLevel="0" collapsed="false">
      <c r="A34" s="11"/>
      <c r="B34" s="9"/>
      <c r="C34" s="25"/>
      <c r="D34" s="26"/>
      <c r="E34" s="26"/>
      <c r="F34" s="26"/>
      <c r="G34" s="120"/>
      <c r="H34" s="36"/>
      <c r="I34" s="25"/>
      <c r="J34" s="26"/>
      <c r="K34" s="120"/>
    </row>
    <row r="35" customFormat="false" ht="13.5" hidden="false" customHeight="true" outlineLevel="0" collapsed="false">
      <c r="A35" s="11" t="s">
        <v>30</v>
      </c>
      <c r="B35" s="9"/>
      <c r="C35" s="25" t="n">
        <f aca="false">+GrossMargin!D36-[1]GrossMargin!D36</f>
        <v>0</v>
      </c>
      <c r="D35" s="26" t="n">
        <f aca="false">+GrossMargin!E36-[1]GrossMargin!E36</f>
        <v>0</v>
      </c>
      <c r="E35" s="26" t="n">
        <f aca="false">+GrossMargin!F36-[1]GrossMargin!F36</f>
        <v>0</v>
      </c>
      <c r="F35" s="26" t="n">
        <f aca="false">+GrossMargin!G36-[1]GrossMargin!G36</f>
        <v>0</v>
      </c>
      <c r="G35" s="120" t="n">
        <f aca="false">+GrossMargin!H36-[1]GrossMargin!H36</f>
        <v>0</v>
      </c>
      <c r="H35" s="36" t="n">
        <f aca="false">SUM(C35:G35)</f>
        <v>0</v>
      </c>
      <c r="I35" s="25" t="n">
        <f aca="false">GrossMargin!J36-[1]GrossMargin!J31</f>
        <v>0</v>
      </c>
      <c r="J35" s="26" t="n">
        <f aca="false">+GrossMargin!K36-[1]GrossMargin!K31</f>
        <v>0</v>
      </c>
      <c r="K35" s="27" t="n">
        <f aca="false">SUM(H35:J35)</f>
        <v>0</v>
      </c>
    </row>
    <row r="36" customFormat="false" ht="3" hidden="false" customHeight="true" outlineLevel="0" collapsed="false">
      <c r="A36" s="11"/>
      <c r="B36" s="9"/>
      <c r="C36" s="25"/>
      <c r="D36" s="26"/>
      <c r="E36" s="26"/>
      <c r="F36" s="26"/>
      <c r="G36" s="120"/>
      <c r="H36" s="36"/>
      <c r="I36" s="25"/>
      <c r="J36" s="26"/>
      <c r="K36" s="120"/>
    </row>
    <row r="37" customFormat="false" ht="13.5" hidden="false" customHeight="true" outlineLevel="0" collapsed="false">
      <c r="A37" s="37" t="s">
        <v>69</v>
      </c>
      <c r="B37" s="9"/>
      <c r="C37" s="42" t="n">
        <f aca="false">SUM(C33:C35)</f>
        <v>-16943.702</v>
      </c>
      <c r="D37" s="43" t="n">
        <f aca="false">SUM(D33:D35)</f>
        <v>12.5688</v>
      </c>
      <c r="E37" s="43" t="n">
        <f aca="false">SUM(E33:E36)</f>
        <v>-1453</v>
      </c>
      <c r="F37" s="43" t="n">
        <f aca="false">SUM(F33:F35)</f>
        <v>0</v>
      </c>
      <c r="G37" s="44" t="n">
        <f aca="false">SUM(G33:G35)</f>
        <v>0</v>
      </c>
      <c r="H37" s="42" t="n">
        <f aca="false">SUM(C37:G37)</f>
        <v>-18384.1332</v>
      </c>
      <c r="I37" s="42" t="n">
        <f aca="false">SUM(I33:I35)</f>
        <v>0</v>
      </c>
      <c r="J37" s="43" t="n">
        <f aca="false">SUM(J33:J35)</f>
        <v>0</v>
      </c>
      <c r="K37" s="44" t="n">
        <f aca="false">SUM(H37:J37)</f>
        <v>-18384.1332</v>
      </c>
    </row>
    <row r="38" customFormat="false" ht="3" hidden="false" customHeight="true" outlineLevel="0" collapsed="false">
      <c r="A38" s="134"/>
      <c r="B38" s="23"/>
      <c r="C38" s="135"/>
      <c r="D38" s="136"/>
      <c r="E38" s="136"/>
      <c r="F38" s="136"/>
      <c r="G38" s="137"/>
      <c r="H38" s="135"/>
      <c r="I38" s="135"/>
      <c r="J38" s="136"/>
      <c r="K38" s="137"/>
    </row>
    <row r="39" customFormat="false" ht="13.5" hidden="false" customHeight="false" outlineLevel="0" collapsed="false">
      <c r="A39" s="138" t="s">
        <v>70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customFormat="false" ht="12.75" hidden="false" customHeight="false" outlineLevel="0" collapsed="false">
      <c r="E40" s="110"/>
    </row>
    <row r="42" customFormat="false" ht="12.75" hidden="false" customHeight="false" outlineLevel="0" collapsed="false">
      <c r="G42" s="30"/>
    </row>
    <row r="43" customFormat="false" ht="15.75" hidden="false" customHeight="false" outlineLevel="0" collapsed="false">
      <c r="D43" s="139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B5" colorId="64" zoomScale="100" zoomScaleNormal="100" zoomScalePageLayoutView="100" workbookViewId="0">
      <selection pane="topLeft" activeCell="B32" activeCellId="0" sqref="B32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40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40" t="s">
        <v>71</v>
      </c>
    </row>
    <row r="2" customFormat="false" ht="15.75" hidden="false" customHeight="false" outlineLevel="0" collapsed="false">
      <c r="A2" s="140" t="s">
        <v>72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41" t="n">
        <v>36861</v>
      </c>
      <c r="B3" s="4" t="s">
        <v>73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40" t="s">
        <v>74</v>
      </c>
      <c r="B4" s="6" t="str">
        <f aca="false">'Mgmt Summary'!A3</f>
        <v>Results based on activity through October 19, 2000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40" t="s">
        <v>75</v>
      </c>
      <c r="B6" s="8"/>
      <c r="C6" s="9"/>
      <c r="D6" s="111"/>
      <c r="E6" s="112"/>
      <c r="F6" s="112"/>
      <c r="G6" s="112"/>
      <c r="H6" s="112"/>
      <c r="I6" s="112"/>
      <c r="J6" s="112"/>
      <c r="K6" s="112"/>
      <c r="L6" s="112"/>
      <c r="M6" s="112"/>
      <c r="N6" s="113"/>
    </row>
    <row r="7" customFormat="false" ht="13.5" hidden="false" customHeight="false" outlineLevel="0" collapsed="false">
      <c r="A7" s="23"/>
      <c r="B7" s="11"/>
      <c r="C7" s="9"/>
      <c r="D7" s="17"/>
      <c r="E7" s="142"/>
      <c r="F7" s="143"/>
      <c r="G7" s="114"/>
      <c r="H7" s="24"/>
      <c r="I7" s="114" t="s">
        <v>5</v>
      </c>
      <c r="J7" s="114" t="s">
        <v>6</v>
      </c>
      <c r="K7" s="114" t="s">
        <v>7</v>
      </c>
      <c r="L7" s="114" t="s">
        <v>8</v>
      </c>
      <c r="M7" s="114" t="s">
        <v>14</v>
      </c>
      <c r="N7" s="115"/>
      <c r="O7" s="144"/>
      <c r="P7" s="144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13</v>
      </c>
      <c r="C8" s="9"/>
      <c r="D8" s="145" t="s">
        <v>56</v>
      </c>
      <c r="E8" s="114" t="s">
        <v>57</v>
      </c>
      <c r="F8" s="114" t="s">
        <v>58</v>
      </c>
      <c r="G8" s="114" t="s">
        <v>59</v>
      </c>
      <c r="H8" s="114" t="s">
        <v>60</v>
      </c>
      <c r="I8" s="114" t="s">
        <v>14</v>
      </c>
      <c r="J8" s="114" t="s">
        <v>17</v>
      </c>
      <c r="K8" s="114" t="s">
        <v>14</v>
      </c>
      <c r="L8" s="114" t="s">
        <v>14</v>
      </c>
      <c r="M8" s="114" t="s">
        <v>2</v>
      </c>
      <c r="N8" s="117" t="s">
        <v>43</v>
      </c>
      <c r="O8" s="144"/>
      <c r="P8" s="144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46"/>
      <c r="D9" s="147"/>
      <c r="E9" s="148"/>
      <c r="F9" s="148"/>
      <c r="G9" s="148"/>
      <c r="H9" s="149"/>
      <c r="I9" s="150"/>
      <c r="J9" s="148"/>
      <c r="K9" s="148"/>
      <c r="L9" s="148"/>
      <c r="M9" s="149"/>
      <c r="N9" s="149"/>
    </row>
    <row r="10" customFormat="false" ht="13.5" hidden="false" customHeight="true" outlineLevel="0" collapsed="false">
      <c r="A10" s="151"/>
      <c r="B10" s="11" t="s">
        <v>20</v>
      </c>
      <c r="C10" s="152"/>
      <c r="D10" s="25" t="n">
        <v>-5122</v>
      </c>
      <c r="E10" s="26" t="n">
        <v>0</v>
      </c>
      <c r="F10" s="26" t="n">
        <v>0</v>
      </c>
      <c r="G10" s="26" t="n">
        <v>0</v>
      </c>
      <c r="H10" s="120" t="n">
        <v>0</v>
      </c>
      <c r="I10" s="28" t="n">
        <f aca="false">SUM(D10:H10)</f>
        <v>-5122</v>
      </c>
      <c r="J10" s="29"/>
      <c r="K10" s="26" t="n">
        <v>0</v>
      </c>
      <c r="L10" s="26" t="n">
        <f aca="false">+I10+K10</f>
        <v>-5122</v>
      </c>
      <c r="M10" s="120" t="n">
        <v>30000</v>
      </c>
      <c r="N10" s="27" t="n">
        <f aca="false">L10-M10</f>
        <v>-35122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40" t="s">
        <v>76</v>
      </c>
      <c r="B11" s="11" t="s">
        <v>21</v>
      </c>
      <c r="C11" s="152"/>
      <c r="D11" s="25" t="n">
        <v>2371</v>
      </c>
      <c r="E11" s="26" t="n">
        <v>70.5108</v>
      </c>
      <c r="F11" s="26" t="n">
        <v>79.724</v>
      </c>
      <c r="G11" s="26" t="n">
        <v>0</v>
      </c>
      <c r="H11" s="120" t="n">
        <v>0</v>
      </c>
      <c r="I11" s="28" t="n">
        <f aca="false">SUM(D11:H11)</f>
        <v>2521.2348</v>
      </c>
      <c r="J11" s="29"/>
      <c r="K11" s="26" t="n">
        <v>0</v>
      </c>
      <c r="L11" s="26" t="n">
        <f aca="false">+I11+K11</f>
        <v>2521.2348</v>
      </c>
      <c r="M11" s="120" t="e">
        <f aca="false">ROUND(HPVAL($A11,$A$1,$A$2,$A$3,$A$4,$A$6)/1000,1)</f>
        <v>#NAME?</v>
      </c>
      <c r="N11" s="27" t="e">
        <f aca="false">L11-M11</f>
        <v>#NAME?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40" t="s">
        <v>77</v>
      </c>
      <c r="B12" s="11" t="s">
        <v>22</v>
      </c>
      <c r="C12" s="152"/>
      <c r="D12" s="25" t="n">
        <v>502</v>
      </c>
      <c r="E12" s="26" t="n">
        <v>0</v>
      </c>
      <c r="F12" s="26" t="n">
        <v>0</v>
      </c>
      <c r="G12" s="26" t="n">
        <v>0</v>
      </c>
      <c r="H12" s="120" t="n">
        <v>0</v>
      </c>
      <c r="I12" s="28" t="n">
        <f aca="false">SUM(D12:H12)</f>
        <v>502</v>
      </c>
      <c r="J12" s="29"/>
      <c r="K12" s="26" t="n">
        <v>0</v>
      </c>
      <c r="L12" s="26" t="n">
        <f aca="false">+I12+K12</f>
        <v>502</v>
      </c>
      <c r="M12" s="120" t="e">
        <f aca="false">ROUND(HPVAL($A12,$A$1,$A$2,$A$3,$A$4,$A$6)/1000,1)</f>
        <v>#NAME?</v>
      </c>
      <c r="N12" s="27" t="e">
        <f aca="false">L12-M12</f>
        <v>#NAME?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40" t="s">
        <v>78</v>
      </c>
      <c r="B13" s="11" t="s">
        <v>23</v>
      </c>
      <c r="C13" s="152"/>
      <c r="D13" s="25" t="n">
        <v>684.53</v>
      </c>
      <c r="E13" s="26" t="n">
        <v>0</v>
      </c>
      <c r="F13" s="26" t="n">
        <v>0</v>
      </c>
      <c r="G13" s="26" t="n">
        <v>0</v>
      </c>
      <c r="H13" s="120" t="n">
        <v>0</v>
      </c>
      <c r="I13" s="28" t="n">
        <f aca="false">SUM(D13:H13)</f>
        <v>684.53</v>
      </c>
      <c r="J13" s="29"/>
      <c r="K13" s="26" t="n">
        <v>0</v>
      </c>
      <c r="L13" s="26" t="n">
        <f aca="false">+I13+K13</f>
        <v>684.53</v>
      </c>
      <c r="M13" s="120" t="e">
        <f aca="false">ROUND(HPVAL($A13,$A$1,$A$2,$A$3,$A$4,$A$6)/1000,1)</f>
        <v>#NAME?</v>
      </c>
      <c r="N13" s="27" t="e">
        <f aca="false">L13-M13</f>
        <v>#NAME?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40" t="s">
        <v>79</v>
      </c>
      <c r="B14" s="11" t="s">
        <v>24</v>
      </c>
      <c r="C14" s="152"/>
      <c r="D14" s="25" t="n">
        <v>0</v>
      </c>
      <c r="E14" s="26" t="n">
        <v>0</v>
      </c>
      <c r="F14" s="26" t="n">
        <v>0</v>
      </c>
      <c r="G14" s="26" t="n">
        <v>0</v>
      </c>
      <c r="H14" s="120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20" t="e">
        <f aca="false">ROUND(HPVAL($A14,$A$1,$A$2,$A$3,$A$4,$A$6)/1000,0)</f>
        <v>#NAME?</v>
      </c>
      <c r="N14" s="27" t="e">
        <f aca="false">L14-M14</f>
        <v>#NAME?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40" t="s">
        <v>80</v>
      </c>
      <c r="B15" s="121" t="s">
        <v>61</v>
      </c>
      <c r="C15" s="153"/>
      <c r="D15" s="154" t="n">
        <v>-1690</v>
      </c>
      <c r="E15" s="155" t="n">
        <v>0</v>
      </c>
      <c r="F15" s="155" t="n">
        <v>0</v>
      </c>
      <c r="G15" s="155" t="n">
        <v>0</v>
      </c>
      <c r="H15" s="156" t="n">
        <v>0</v>
      </c>
      <c r="I15" s="157" t="n">
        <f aca="false">SUM(D15:H15)</f>
        <v>-1690</v>
      </c>
      <c r="J15" s="155"/>
      <c r="K15" s="155" t="n">
        <v>0</v>
      </c>
      <c r="L15" s="26" t="n">
        <f aca="false">+I15+K15</f>
        <v>-1690</v>
      </c>
      <c r="M15" s="120" t="n">
        <v>0</v>
      </c>
      <c r="N15" s="156" t="n">
        <f aca="false">L15-M15</f>
        <v>-1690</v>
      </c>
    </row>
    <row r="16" customFormat="false" ht="13.5" hidden="true" customHeight="true" outlineLevel="0" collapsed="false">
      <c r="B16" s="121" t="s">
        <v>62</v>
      </c>
      <c r="C16" s="153"/>
      <c r="D16" s="154" t="n">
        <v>-58</v>
      </c>
      <c r="E16" s="155" t="n">
        <v>0</v>
      </c>
      <c r="F16" s="155" t="n">
        <v>0</v>
      </c>
      <c r="G16" s="155" t="n">
        <v>0</v>
      </c>
      <c r="H16" s="156" t="n">
        <v>0</v>
      </c>
      <c r="I16" s="157" t="n">
        <f aca="false">SUM(D16:H16)</f>
        <v>-58</v>
      </c>
      <c r="J16" s="155"/>
      <c r="K16" s="155" t="n">
        <v>0</v>
      </c>
      <c r="L16" s="26" t="n">
        <f aca="false">+I16+K16</f>
        <v>-58</v>
      </c>
      <c r="M16" s="156" t="n">
        <v>0</v>
      </c>
      <c r="N16" s="156" t="n">
        <f aca="false">L16-M16</f>
        <v>-58</v>
      </c>
    </row>
    <row r="17" customFormat="false" ht="13.5" hidden="true" customHeight="true" outlineLevel="0" collapsed="false">
      <c r="B17" s="121" t="s">
        <v>63</v>
      </c>
      <c r="C17" s="153"/>
      <c r="D17" s="154" t="n">
        <v>6</v>
      </c>
      <c r="E17" s="155" t="n">
        <v>0</v>
      </c>
      <c r="F17" s="155" t="n">
        <v>0</v>
      </c>
      <c r="G17" s="155" t="n">
        <v>0</v>
      </c>
      <c r="H17" s="156" t="n">
        <v>0</v>
      </c>
      <c r="I17" s="157" t="n">
        <f aca="false">SUM(D17:H17)</f>
        <v>6</v>
      </c>
      <c r="J17" s="155"/>
      <c r="K17" s="155" t="n">
        <v>0</v>
      </c>
      <c r="L17" s="26" t="n">
        <f aca="false">+I17+K17</f>
        <v>6</v>
      </c>
      <c r="M17" s="156" t="n">
        <v>0</v>
      </c>
      <c r="N17" s="156" t="n">
        <f aca="false">L17-M17</f>
        <v>6</v>
      </c>
      <c r="O17" s="30"/>
    </row>
    <row r="18" customFormat="false" ht="13.5" hidden="true" customHeight="true" outlineLevel="0" collapsed="false">
      <c r="B18" s="121" t="s">
        <v>64</v>
      </c>
      <c r="C18" s="153"/>
      <c r="D18" s="154" t="n">
        <v>28</v>
      </c>
      <c r="E18" s="155" t="n">
        <v>0</v>
      </c>
      <c r="F18" s="155" t="n">
        <v>0</v>
      </c>
      <c r="G18" s="155" t="n">
        <v>0</v>
      </c>
      <c r="H18" s="156" t="n">
        <v>0</v>
      </c>
      <c r="I18" s="157" t="n">
        <f aca="false">SUM(D18:H18)</f>
        <v>28</v>
      </c>
      <c r="J18" s="155"/>
      <c r="K18" s="155" t="n">
        <v>0</v>
      </c>
      <c r="L18" s="26" t="n">
        <f aca="false">+I18+K18</f>
        <v>28</v>
      </c>
      <c r="M18" s="156" t="n">
        <v>0</v>
      </c>
      <c r="N18" s="156" t="n">
        <f aca="false">L18-M18</f>
        <v>28</v>
      </c>
    </row>
    <row r="19" customFormat="false" ht="13.5" hidden="true" customHeight="true" outlineLevel="0" collapsed="false">
      <c r="B19" s="121" t="s">
        <v>65</v>
      </c>
      <c r="C19" s="153"/>
      <c r="D19" s="158" t="n">
        <v>-17</v>
      </c>
      <c r="E19" s="159" t="n">
        <v>0</v>
      </c>
      <c r="F19" s="159" t="n">
        <v>0</v>
      </c>
      <c r="G19" s="159" t="n">
        <v>0</v>
      </c>
      <c r="H19" s="160" t="n">
        <v>0</v>
      </c>
      <c r="I19" s="161" t="n">
        <f aca="false">SUM(D19:H19)</f>
        <v>-17</v>
      </c>
      <c r="J19" s="159"/>
      <c r="K19" s="159" t="n">
        <v>0</v>
      </c>
      <c r="L19" s="162" t="n">
        <f aca="false">+I19+K19</f>
        <v>-17</v>
      </c>
      <c r="M19" s="160" t="n">
        <v>0</v>
      </c>
      <c r="N19" s="160" t="n">
        <f aca="false">L19-M19</f>
        <v>-17</v>
      </c>
    </row>
    <row r="20" customFormat="false" ht="13.5" hidden="false" customHeight="true" outlineLevel="0" collapsed="false">
      <c r="B20" s="11" t="s">
        <v>25</v>
      </c>
      <c r="C20" s="152"/>
      <c r="D20" s="25" t="n">
        <f aca="false">SUM(D15:D19)</f>
        <v>-1731</v>
      </c>
      <c r="E20" s="26" t="n">
        <f aca="false">SUM(E15:E19)</f>
        <v>0</v>
      </c>
      <c r="F20" s="26" t="n">
        <f aca="false">SUM(F15:F19)</f>
        <v>0</v>
      </c>
      <c r="G20" s="26" t="n">
        <f aca="false">SUM(G15:G19)</f>
        <v>0</v>
      </c>
      <c r="H20" s="120" t="n">
        <f aca="false">SUM(H15:H19)</f>
        <v>0</v>
      </c>
      <c r="I20" s="28" t="n">
        <f aca="false">SUM(I15:I19)</f>
        <v>-1731</v>
      </c>
      <c r="J20" s="29"/>
      <c r="K20" s="26" t="n">
        <f aca="false">SUM(K15:K19)</f>
        <v>0</v>
      </c>
      <c r="L20" s="26" t="n">
        <f aca="false">+I20+K20</f>
        <v>-1731</v>
      </c>
      <c r="M20" s="120" t="n">
        <f aca="false">33848.881-22365.668-2500.002</f>
        <v>8983.211</v>
      </c>
      <c r="N20" s="27" t="n">
        <f aca="false">L20-M20</f>
        <v>-10714.211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B21" s="11" t="s">
        <v>44</v>
      </c>
      <c r="C21" s="152"/>
      <c r="D21" s="25" t="n">
        <v>0</v>
      </c>
      <c r="E21" s="26" t="n">
        <v>0</v>
      </c>
      <c r="F21" s="26" t="n">
        <v>0</v>
      </c>
      <c r="G21" s="26" t="n">
        <v>0</v>
      </c>
      <c r="H21" s="120" t="n">
        <v>0</v>
      </c>
      <c r="I21" s="28" t="n">
        <f aca="false">SUM(D21:H21)</f>
        <v>0</v>
      </c>
      <c r="J21" s="29"/>
      <c r="K21" s="26" t="n">
        <v>0</v>
      </c>
      <c r="L21" s="26" t="n">
        <f aca="false">+I21+K21</f>
        <v>0</v>
      </c>
      <c r="M21" s="120" t="n">
        <v>0</v>
      </c>
      <c r="N21" s="27" t="n">
        <f aca="false">L21-M21</f>
        <v>0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2" hidden="false" customHeight="true" outlineLevel="0" collapsed="false">
      <c r="A22" s="151"/>
      <c r="B22" s="11" t="s">
        <v>27</v>
      </c>
      <c r="C22" s="152"/>
      <c r="D22" s="25" t="n">
        <v>0</v>
      </c>
      <c r="E22" s="26" t="n">
        <v>0</v>
      </c>
      <c r="F22" s="26" t="n">
        <v>0</v>
      </c>
      <c r="G22" s="26" t="n">
        <v>0</v>
      </c>
      <c r="H22" s="120" t="n">
        <v>0</v>
      </c>
      <c r="I22" s="28" t="n">
        <f aca="false">SUM(D22:H22)</f>
        <v>0</v>
      </c>
      <c r="J22" s="29"/>
      <c r="K22" s="25" t="n">
        <v>0</v>
      </c>
      <c r="L22" s="26" t="n">
        <f aca="false">+I22+K22</f>
        <v>0</v>
      </c>
      <c r="M22" s="120" t="n">
        <v>0</v>
      </c>
      <c r="N22" s="27" t="n">
        <f aca="false">L22-M22</f>
        <v>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2" hidden="false" customHeight="true" outlineLevel="0" collapsed="false">
      <c r="A23" s="151"/>
      <c r="B23" s="11" t="s">
        <v>26</v>
      </c>
      <c r="C23" s="152"/>
      <c r="D23" s="25" t="n">
        <v>0</v>
      </c>
      <c r="E23" s="26" t="n">
        <v>0</v>
      </c>
      <c r="F23" s="26" t="n">
        <v>0</v>
      </c>
      <c r="G23" s="26" t="n">
        <v>0</v>
      </c>
      <c r="H23" s="120" t="n">
        <v>0</v>
      </c>
      <c r="I23" s="28" t="n">
        <f aca="false">SUM(D23:H23)</f>
        <v>0</v>
      </c>
      <c r="J23" s="29"/>
      <c r="K23" s="25" t="n">
        <v>0</v>
      </c>
      <c r="L23" s="26" t="n">
        <f aca="false">+I23+K23</f>
        <v>0</v>
      </c>
      <c r="M23" s="120" t="n">
        <v>10100</v>
      </c>
      <c r="N23" s="27" t="n">
        <f aca="false">L23-M23</f>
        <v>-10100</v>
      </c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3" hidden="false" customHeight="true" outlineLevel="0" collapsed="false">
      <c r="B24" s="11"/>
      <c r="C24" s="9"/>
      <c r="D24" s="25"/>
      <c r="E24" s="26"/>
      <c r="F24" s="26"/>
      <c r="G24" s="26"/>
      <c r="H24" s="120"/>
      <c r="I24" s="28"/>
      <c r="J24" s="26"/>
      <c r="K24" s="25"/>
      <c r="L24" s="26"/>
      <c r="M24" s="120"/>
      <c r="N24" s="27"/>
    </row>
    <row r="25" customFormat="false" ht="12" hidden="false" customHeight="true" outlineLevel="0" collapsed="false">
      <c r="B25" s="163" t="s">
        <v>45</v>
      </c>
      <c r="C25" s="9"/>
      <c r="D25" s="38" t="n">
        <f aca="false">+D10+D11+D12+D13+D14+D20+D21+D22+D23</f>
        <v>-3295.47</v>
      </c>
      <c r="E25" s="39" t="n">
        <f aca="false">+E10+E11+E12+E13+E14+E20+E21+E22+E23</f>
        <v>70.5108</v>
      </c>
      <c r="F25" s="39" t="n">
        <f aca="false">+F10+F11+F12+F13+F14+F20+F21+F22+F23</f>
        <v>79.724</v>
      </c>
      <c r="G25" s="39" t="n">
        <f aca="false">+G10+G11+G12+G13+G14+G20+G21+G22+G23</f>
        <v>0</v>
      </c>
      <c r="H25" s="40" t="n">
        <f aca="false">+H10+H11+H12+H13+H14+H20+H21+H22+H23</f>
        <v>0</v>
      </c>
      <c r="I25" s="41" t="n">
        <f aca="false">+I10+I11+I12+I13+I14+I20+I21+I22+I23</f>
        <v>-3145.2352</v>
      </c>
      <c r="J25" s="39" t="n">
        <f aca="false">+J10+J11+J12+J13+J14+J20+J21+J22+J23</f>
        <v>0</v>
      </c>
      <c r="K25" s="39" t="n">
        <f aca="false">+K10+K11+K12+K13+K14+K20+K21+K22+K23</f>
        <v>0</v>
      </c>
      <c r="L25" s="39" t="n">
        <f aca="false">+L10+L11+L12+L13+L14+L20+L21+L22+L23</f>
        <v>-3145.2352</v>
      </c>
      <c r="M25" s="40" t="e">
        <f aca="false">+M10+M11+M12+M13+M14+M20+M21+M22+M23</f>
        <v>#NAME?</v>
      </c>
      <c r="N25" s="40" t="e">
        <f aca="false">+N10+N11+N12+N13+N14+N20+N21+N22+N23</f>
        <v>#NAME?</v>
      </c>
    </row>
    <row r="26" customFormat="false" ht="3" hidden="false" customHeight="true" outlineLevel="0" collapsed="false">
      <c r="B26" s="11"/>
      <c r="C26" s="9"/>
      <c r="D26" s="25"/>
      <c r="E26" s="26"/>
      <c r="F26" s="26"/>
      <c r="G26" s="26"/>
      <c r="H26" s="120"/>
      <c r="I26" s="28"/>
      <c r="J26" s="26"/>
      <c r="K26" s="25"/>
      <c r="L26" s="26"/>
      <c r="M26" s="120"/>
      <c r="N26" s="27"/>
    </row>
    <row r="27" customFormat="false" ht="13.5" hidden="false" customHeight="true" outlineLevel="0" collapsed="false">
      <c r="B27" s="11" t="s">
        <v>46</v>
      </c>
      <c r="C27" s="152"/>
      <c r="D27" s="25" t="n">
        <v>0</v>
      </c>
      <c r="E27" s="26" t="n">
        <v>0</v>
      </c>
      <c r="F27" s="26" t="n">
        <f aca="false">674-188-100-300</f>
        <v>86</v>
      </c>
      <c r="G27" s="26" t="n">
        <v>0</v>
      </c>
      <c r="H27" s="120" t="n">
        <v>0</v>
      </c>
      <c r="I27" s="28" t="n">
        <f aca="false">SUM(D27:H27)</f>
        <v>86</v>
      </c>
      <c r="J27" s="29"/>
      <c r="K27" s="26" t="n">
        <v>0</v>
      </c>
      <c r="L27" s="26" t="n">
        <f aca="false">+I27+K27</f>
        <v>86</v>
      </c>
      <c r="M27" s="120" t="n">
        <f aca="false">1159-15</f>
        <v>1144</v>
      </c>
      <c r="N27" s="27" t="n">
        <f aca="false">L27-M27</f>
        <v>-1058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B28" s="11" t="s">
        <v>47</v>
      </c>
      <c r="C28" s="152"/>
      <c r="D28" s="25" t="n">
        <v>0</v>
      </c>
      <c r="E28" s="26" t="n">
        <v>0</v>
      </c>
      <c r="F28" s="26" t="n">
        <f aca="false">-517+652</f>
        <v>135</v>
      </c>
      <c r="G28" s="26" t="n">
        <v>0</v>
      </c>
      <c r="H28" s="120" t="n">
        <v>0</v>
      </c>
      <c r="I28" s="28" t="n">
        <f aca="false">SUM(D28:H28)</f>
        <v>135</v>
      </c>
      <c r="J28" s="29"/>
      <c r="K28" s="26" t="n">
        <v>0</v>
      </c>
      <c r="L28" s="26" t="n">
        <f aca="false">+I28+K28</f>
        <v>135</v>
      </c>
      <c r="M28" s="120" t="n">
        <v>3965</v>
      </c>
      <c r="N28" s="27" t="n">
        <f aca="false">L28-M28</f>
        <v>-3830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3.5" hidden="false" customHeight="true" outlineLevel="0" collapsed="false">
      <c r="B29" s="11" t="s">
        <v>48</v>
      </c>
      <c r="C29" s="152"/>
      <c r="D29" s="25" t="n">
        <v>0</v>
      </c>
      <c r="E29" s="26" t="n">
        <v>0</v>
      </c>
      <c r="F29" s="26" t="n">
        <f aca="false">-813-506+240</f>
        <v>-1079</v>
      </c>
      <c r="G29" s="26" t="n">
        <v>0</v>
      </c>
      <c r="H29" s="120" t="n">
        <v>0</v>
      </c>
      <c r="I29" s="28" t="n">
        <f aca="false">SUM(D29:H29)</f>
        <v>-1079</v>
      </c>
      <c r="J29" s="29"/>
      <c r="K29" s="26" t="n">
        <v>0</v>
      </c>
      <c r="L29" s="26" t="n">
        <f aca="false">+I29+K29</f>
        <v>-1079</v>
      </c>
      <c r="M29" s="120" t="n">
        <f aca="false">85-375+147</f>
        <v>-143</v>
      </c>
      <c r="N29" s="27" t="n">
        <f aca="false">L29-M29</f>
        <v>-936</v>
      </c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20"/>
      <c r="I30" s="28"/>
      <c r="J30" s="26"/>
      <c r="K30" s="25"/>
      <c r="L30" s="26"/>
      <c r="M30" s="120"/>
      <c r="N30" s="27"/>
    </row>
    <row r="31" customFormat="false" ht="12" hidden="false" customHeight="true" outlineLevel="0" collapsed="false">
      <c r="B31" s="163" t="s">
        <v>49</v>
      </c>
      <c r="C31" s="9"/>
      <c r="D31" s="38" t="n">
        <f aca="false">SUM(D27:D30)</f>
        <v>0</v>
      </c>
      <c r="E31" s="39" t="n">
        <f aca="false">SUM(E27:E30)</f>
        <v>0</v>
      </c>
      <c r="F31" s="39" t="n">
        <f aca="false">SUM(F27:F30)</f>
        <v>-858</v>
      </c>
      <c r="G31" s="39" t="n">
        <f aca="false">SUM(G27:G30)</f>
        <v>0</v>
      </c>
      <c r="H31" s="40" t="n">
        <f aca="false">SUM(H27:H30)</f>
        <v>0</v>
      </c>
      <c r="I31" s="41" t="n">
        <f aca="false">SUM(I27:I30)</f>
        <v>-858</v>
      </c>
      <c r="J31" s="39" t="n">
        <f aca="false">SUM(J27:J30)</f>
        <v>0</v>
      </c>
      <c r="K31" s="39" t="n">
        <f aca="false">SUM(K27:K30)</f>
        <v>0</v>
      </c>
      <c r="L31" s="39" t="n">
        <f aca="false">SUM(L27:L30)</f>
        <v>-858</v>
      </c>
      <c r="M31" s="40" t="n">
        <f aca="false">SUM(M27:M30)</f>
        <v>4966</v>
      </c>
      <c r="N31" s="40" t="n">
        <f aca="false">SUM(N27:N30)</f>
        <v>-5824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20"/>
      <c r="I32" s="28"/>
      <c r="J32" s="26"/>
      <c r="K32" s="25"/>
      <c r="L32" s="26"/>
      <c r="M32" s="120"/>
      <c r="N32" s="27"/>
    </row>
    <row r="33" customFormat="false" ht="3" hidden="false" customHeight="true" outlineLevel="0" collapsed="false">
      <c r="B33" s="11"/>
      <c r="C33" s="9"/>
      <c r="D33" s="25"/>
      <c r="E33" s="26"/>
      <c r="F33" s="26"/>
      <c r="G33" s="26"/>
      <c r="H33" s="120"/>
      <c r="I33" s="28"/>
      <c r="J33" s="26"/>
      <c r="K33" s="25"/>
      <c r="L33" s="26"/>
      <c r="M33" s="120"/>
      <c r="N33" s="27"/>
    </row>
    <row r="34" customFormat="false" ht="12" hidden="false" customHeight="true" outlineLevel="0" collapsed="false">
      <c r="B34" s="163" t="s">
        <v>81</v>
      </c>
      <c r="C34" s="9"/>
      <c r="D34" s="38" t="n">
        <f aca="false">+D25+D31</f>
        <v>-3295.47</v>
      </c>
      <c r="E34" s="39" t="n">
        <f aca="false">+E25+E31</f>
        <v>70.5108</v>
      </c>
      <c r="F34" s="39" t="n">
        <f aca="false">+F25+F31</f>
        <v>-778.276</v>
      </c>
      <c r="G34" s="39" t="n">
        <f aca="false">+G25+G31</f>
        <v>0</v>
      </c>
      <c r="H34" s="40" t="n">
        <f aca="false">+H25+H31</f>
        <v>0</v>
      </c>
      <c r="I34" s="41" t="n">
        <f aca="false">+I25+I31</f>
        <v>-4003.2352</v>
      </c>
      <c r="J34" s="39" t="n">
        <f aca="false">+J25+J31</f>
        <v>0</v>
      </c>
      <c r="K34" s="39" t="n">
        <f aca="false">+K25+K31</f>
        <v>0</v>
      </c>
      <c r="L34" s="39" t="n">
        <f aca="false">+L25+L31</f>
        <v>-4003.2352</v>
      </c>
      <c r="M34" s="40" t="e">
        <f aca="false">+M25+M31</f>
        <v>#NAME?</v>
      </c>
      <c r="N34" s="40" t="e">
        <f aca="false">+N25+N31</f>
        <v>#NAME?</v>
      </c>
    </row>
    <row r="35" customFormat="false" ht="3" hidden="false" customHeight="true" outlineLevel="0" collapsed="false">
      <c r="B35" s="11"/>
      <c r="C35" s="9"/>
      <c r="D35" s="25"/>
      <c r="E35" s="26"/>
      <c r="F35" s="26"/>
      <c r="G35" s="26"/>
      <c r="H35" s="120"/>
      <c r="I35" s="28"/>
      <c r="J35" s="26"/>
      <c r="K35" s="25"/>
      <c r="L35" s="26"/>
      <c r="M35" s="120"/>
      <c r="N35" s="27"/>
    </row>
    <row r="36" customFormat="false" ht="13.5" hidden="false" customHeight="true" outlineLevel="0" collapsed="false">
      <c r="B36" s="11" t="s">
        <v>30</v>
      </c>
      <c r="C36" s="9"/>
      <c r="D36" s="25" t="n">
        <v>0</v>
      </c>
      <c r="E36" s="26" t="n">
        <v>0</v>
      </c>
      <c r="F36" s="26" t="n">
        <v>0</v>
      </c>
      <c r="G36" s="26" t="n">
        <v>-520</v>
      </c>
      <c r="H36" s="120" t="n">
        <v>0</v>
      </c>
      <c r="I36" s="28" t="n">
        <f aca="false">SUM(D36:H36)</f>
        <v>-520</v>
      </c>
      <c r="J36" s="26"/>
      <c r="K36" s="25" t="n">
        <v>0</v>
      </c>
      <c r="L36" s="26" t="n">
        <f aca="false">SUM(I36:K36)</f>
        <v>-520</v>
      </c>
      <c r="M36" s="120" t="n">
        <f aca="false">+G36</f>
        <v>-520</v>
      </c>
      <c r="N36" s="27" t="n">
        <f aca="false">L36-M36</f>
        <v>0</v>
      </c>
    </row>
    <row r="37" customFormat="false" ht="3" hidden="false" customHeight="true" outlineLevel="0" collapsed="false">
      <c r="B37" s="11"/>
      <c r="C37" s="9"/>
      <c r="D37" s="25"/>
      <c r="E37" s="26"/>
      <c r="F37" s="26"/>
      <c r="G37" s="26"/>
      <c r="H37" s="120"/>
      <c r="I37" s="28"/>
      <c r="J37" s="26"/>
      <c r="K37" s="25"/>
      <c r="L37" s="26"/>
      <c r="M37" s="120"/>
      <c r="N37" s="27"/>
    </row>
    <row r="38" customFormat="false" ht="12" hidden="false" customHeight="true" outlineLevel="0" collapsed="false">
      <c r="B38" s="37" t="s">
        <v>82</v>
      </c>
      <c r="C38" s="9"/>
      <c r="D38" s="42" t="n">
        <f aca="false">+D34+D36</f>
        <v>-3295.47</v>
      </c>
      <c r="E38" s="43" t="n">
        <f aca="false">+E34+E36</f>
        <v>70.5108</v>
      </c>
      <c r="F38" s="43" t="n">
        <f aca="false">+F34+F36</f>
        <v>-778.276</v>
      </c>
      <c r="G38" s="43" t="n">
        <f aca="false">+G34+G36</f>
        <v>-520</v>
      </c>
      <c r="H38" s="44" t="n">
        <f aca="false">+H34+H36</f>
        <v>0</v>
      </c>
      <c r="I38" s="45" t="n">
        <f aca="false">SUM(I34:I36)</f>
        <v>-4523.2352</v>
      </c>
      <c r="J38" s="43" t="n">
        <f aca="false">SUM(J34:J36)</f>
        <v>0</v>
      </c>
      <c r="K38" s="42" t="n">
        <f aca="false">+K34+K36</f>
        <v>0</v>
      </c>
      <c r="L38" s="43" t="n">
        <f aca="false">+L34+L36</f>
        <v>-4523.2352</v>
      </c>
      <c r="M38" s="44" t="e">
        <f aca="false">+M34+M36</f>
        <v>#NAME?</v>
      </c>
      <c r="N38" s="44" t="e">
        <f aca="false">SUM(N34:N36)</f>
        <v>#NAME?</v>
      </c>
    </row>
    <row r="39" customFormat="false" ht="3" hidden="false" customHeight="true" outlineLevel="0" collapsed="false">
      <c r="B39" s="46"/>
      <c r="D39" s="48"/>
      <c r="E39" s="49"/>
      <c r="F39" s="49"/>
      <c r="G39" s="49"/>
      <c r="H39" s="50"/>
      <c r="I39" s="164"/>
      <c r="J39" s="49"/>
      <c r="K39" s="48"/>
      <c r="L39" s="49"/>
      <c r="M39" s="50"/>
      <c r="N39" s="50"/>
    </row>
    <row r="40" customFormat="false" ht="12.75" hidden="false" customHeight="false" outlineLevel="0" collapsed="false">
      <c r="B40" s="138" t="s">
        <v>70</v>
      </c>
      <c r="C40" s="165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customFormat="false" ht="12.75" hidden="false" customHeight="false" outlineLevel="0" collapsed="false">
      <c r="B41" s="166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customFormat="false" ht="12.75" hidden="false" customHeight="false" outlineLevel="0" collapsed="false">
      <c r="B42" s="166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customFormat="false" ht="12.75" hidden="false" customHeight="false" outlineLevel="0" collapsed="false"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customFormat="false" ht="12.75" hidden="false" customHeight="false" outlineLevel="0" collapsed="false"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customFormat="false" ht="12.75" hidden="false" customHeight="false" outlineLevel="0" collapsed="false">
      <c r="D45" s="51"/>
      <c r="E45" s="51"/>
      <c r="F45" s="51"/>
      <c r="G45" s="51"/>
      <c r="H45" s="51"/>
      <c r="I45" s="51"/>
      <c r="J45" s="51"/>
      <c r="K45" s="51"/>
      <c r="L45" s="51" t="s">
        <v>34</v>
      </c>
      <c r="M45" s="51"/>
      <c r="N45" s="51"/>
    </row>
    <row r="46" customFormat="false" ht="12.75" hidden="false" customHeight="false" outlineLevel="0" collapsed="false">
      <c r="D46" s="51"/>
    </row>
    <row r="47" customFormat="false" ht="12.75" hidden="false" customHeight="false" outlineLevel="0" collapsed="false">
      <c r="D47" s="5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  <row r="64" customFormat="false" ht="12.75" hidden="false" customHeight="false" outlineLevel="0" collapsed="false">
      <c r="A64" s="1"/>
    </row>
    <row r="65" customFormat="false" ht="12.75" hidden="false" customHeight="false" outlineLevel="0" collapsed="false">
      <c r="A65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67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67" t="s">
        <v>71</v>
      </c>
    </row>
    <row r="2" customFormat="false" ht="15.75" hidden="false" customHeight="false" outlineLevel="0" collapsed="false">
      <c r="A2" s="167" t="s">
        <v>83</v>
      </c>
      <c r="B2" s="168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Q2" s="0" t="s">
        <v>84</v>
      </c>
    </row>
    <row r="3" customFormat="false" ht="15" hidden="false" customHeight="false" outlineLevel="0" collapsed="false">
      <c r="A3" s="169" t="n">
        <v>36861</v>
      </c>
      <c r="B3" s="170" t="s">
        <v>85</v>
      </c>
      <c r="C3" s="170"/>
      <c r="D3" s="170"/>
      <c r="E3" s="170"/>
      <c r="F3" s="170"/>
      <c r="G3" s="170"/>
      <c r="H3" s="170"/>
      <c r="I3" s="170"/>
      <c r="J3" s="170"/>
      <c r="K3" s="170"/>
    </row>
    <row r="4" customFormat="false" ht="12.75" hidden="false" customHeight="false" outlineLevel="0" collapsed="false">
      <c r="A4" s="167" t="s">
        <v>74</v>
      </c>
      <c r="B4" s="171" t="str">
        <f aca="false">+GrossMargin!B4</f>
        <v>Results based on activity through October 19, 2000</v>
      </c>
      <c r="C4" s="171"/>
      <c r="D4" s="171"/>
      <c r="E4" s="171"/>
      <c r="F4" s="171"/>
      <c r="G4" s="171"/>
      <c r="H4" s="171"/>
      <c r="I4" s="171"/>
      <c r="J4" s="171"/>
      <c r="K4" s="171"/>
    </row>
    <row r="5" customFormat="false" ht="3" hidden="false" customHeight="true" outlineLevel="0" collapsed="false"/>
    <row r="6" customFormat="false" ht="12" hidden="false" customHeight="false" outlineLevel="0" collapsed="false">
      <c r="A6" s="167" t="s">
        <v>75</v>
      </c>
      <c r="B6" s="172"/>
      <c r="C6" s="173"/>
      <c r="D6" s="174" t="s">
        <v>86</v>
      </c>
      <c r="E6" s="174"/>
      <c r="F6" s="174"/>
      <c r="G6" s="173"/>
      <c r="H6" s="175"/>
      <c r="I6" s="176"/>
      <c r="J6" s="176"/>
      <c r="K6" s="177"/>
    </row>
    <row r="7" customFormat="false" ht="12" hidden="false" customHeight="false" outlineLevel="0" collapsed="false">
      <c r="A7" s="173"/>
      <c r="B7" s="178" t="s">
        <v>13</v>
      </c>
      <c r="C7" s="173"/>
      <c r="D7" s="179" t="s">
        <v>7</v>
      </c>
      <c r="E7" s="180" t="s">
        <v>2</v>
      </c>
      <c r="F7" s="181" t="s">
        <v>43</v>
      </c>
      <c r="G7" s="173"/>
      <c r="H7" s="182" t="s">
        <v>87</v>
      </c>
      <c r="I7" s="182"/>
      <c r="J7" s="182"/>
      <c r="K7" s="182"/>
    </row>
    <row r="8" customFormat="false" ht="3" hidden="false" customHeight="true" outlineLevel="0" collapsed="false">
      <c r="B8" s="183"/>
      <c r="D8" s="184"/>
      <c r="E8" s="185"/>
      <c r="F8" s="186"/>
      <c r="G8" s="187"/>
      <c r="H8" s="184"/>
      <c r="I8" s="185"/>
      <c r="J8" s="185"/>
      <c r="K8" s="186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</row>
    <row r="9" customFormat="false" ht="13.5" hidden="false" customHeight="true" outlineLevel="0" collapsed="false">
      <c r="B9" s="188" t="s">
        <v>20</v>
      </c>
      <c r="C9" s="189"/>
      <c r="D9" s="190" t="n">
        <f aca="false">+E9</f>
        <v>6246</v>
      </c>
      <c r="E9" s="191" t="n">
        <v>6246</v>
      </c>
      <c r="F9" s="192" t="n">
        <f aca="false">E9-D9</f>
        <v>0</v>
      </c>
      <c r="G9" s="191"/>
      <c r="H9" s="193"/>
      <c r="I9" s="194"/>
      <c r="J9" s="194"/>
      <c r="K9" s="195"/>
      <c r="L9" s="196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</row>
    <row r="10" customFormat="false" ht="13.5" hidden="false" customHeight="true" outlineLevel="0" collapsed="false">
      <c r="A10" s="167" t="s">
        <v>76</v>
      </c>
      <c r="B10" s="197" t="s">
        <v>21</v>
      </c>
      <c r="C10" s="173"/>
      <c r="D10" s="190" t="n">
        <f aca="false">2439.7-380</f>
        <v>2059.7</v>
      </c>
      <c r="E10" s="191" t="e">
        <f aca="false">ROUND(HPVAL($A10,$A$1,$A$2,$A$3,$A$4,$A$6)/1000,1)</f>
        <v>#NAME?</v>
      </c>
      <c r="F10" s="192" t="e">
        <f aca="false">E10-D10</f>
        <v>#NAME?</v>
      </c>
      <c r="G10" s="191"/>
      <c r="H10" s="193" t="s">
        <v>88</v>
      </c>
      <c r="I10" s="194"/>
      <c r="J10" s="194"/>
      <c r="K10" s="195"/>
      <c r="L10" s="196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</row>
    <row r="11" customFormat="false" ht="13.5" hidden="false" customHeight="true" outlineLevel="0" collapsed="false">
      <c r="A11" s="167" t="s">
        <v>77</v>
      </c>
      <c r="B11" s="197" t="s">
        <v>22</v>
      </c>
      <c r="C11" s="173"/>
      <c r="D11" s="190" t="e">
        <f aca="false">+E11+1000+120</f>
        <v>#NAME?</v>
      </c>
      <c r="E11" s="191" t="e">
        <f aca="false">ROUND(HPVAL($A11,$A$1,$A$2,$A$3,$A$4,$A$6)/1000,1)</f>
        <v>#NAME?</v>
      </c>
      <c r="F11" s="192" t="e">
        <f aca="false">E11-D11</f>
        <v>#NAME?</v>
      </c>
      <c r="G11" s="191"/>
      <c r="H11" s="193" t="s">
        <v>89</v>
      </c>
      <c r="I11" s="194"/>
      <c r="J11" s="194"/>
      <c r="K11" s="195"/>
      <c r="L11" s="196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</row>
    <row r="12" customFormat="false" ht="13.5" hidden="false" customHeight="true" outlineLevel="0" collapsed="false">
      <c r="A12" s="167" t="s">
        <v>78</v>
      </c>
      <c r="B12" s="197" t="s">
        <v>23</v>
      </c>
      <c r="C12" s="173"/>
      <c r="D12" s="190" t="e">
        <f aca="false">+E12</f>
        <v>#NAME?</v>
      </c>
      <c r="E12" s="191" t="e">
        <f aca="false">ROUND(HPVAL($A12,$A$1,$A$2,$A$3,$A$4,$A$6)/1000,1)</f>
        <v>#NAME?</v>
      </c>
      <c r="F12" s="192" t="e">
        <f aca="false">E12-D12</f>
        <v>#NAME?</v>
      </c>
      <c r="G12" s="191"/>
      <c r="H12" s="193"/>
      <c r="I12" s="194"/>
      <c r="J12" s="194"/>
      <c r="K12" s="195"/>
      <c r="L12" s="196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</row>
    <row r="13" customFormat="false" ht="13.5" hidden="false" customHeight="true" outlineLevel="0" collapsed="false">
      <c r="A13" s="167" t="s">
        <v>79</v>
      </c>
      <c r="B13" s="197" t="s">
        <v>24</v>
      </c>
      <c r="C13" s="173"/>
      <c r="D13" s="190" t="e">
        <f aca="false">+E13</f>
        <v>#NAME?</v>
      </c>
      <c r="E13" s="191" t="e">
        <f aca="false">ROUND(HPVAL($A13,$A$1,$A$2,$A$3,$A$4,$A$6)/1000,1)</f>
        <v>#NAME?</v>
      </c>
      <c r="F13" s="192" t="e">
        <f aca="false">E13-D13</f>
        <v>#NAME?</v>
      </c>
      <c r="G13" s="191"/>
      <c r="H13" s="193"/>
      <c r="I13" s="194"/>
      <c r="J13" s="194"/>
      <c r="K13" s="195"/>
      <c r="L13" s="196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</row>
    <row r="14" customFormat="false" ht="13.5" hidden="false" customHeight="true" outlineLevel="0" collapsed="false">
      <c r="A14" s="167" t="s">
        <v>80</v>
      </c>
      <c r="B14" s="188" t="s">
        <v>25</v>
      </c>
      <c r="C14" s="189"/>
      <c r="D14" s="190" t="n">
        <f aca="false">+E14</f>
        <v>1513.177</v>
      </c>
      <c r="E14" s="191" t="n">
        <f aca="false">2000.4-487.223</f>
        <v>1513.177</v>
      </c>
      <c r="F14" s="192" t="n">
        <f aca="false">E14-D14</f>
        <v>0</v>
      </c>
      <c r="G14" s="191"/>
      <c r="H14" s="193"/>
      <c r="I14" s="194"/>
      <c r="J14" s="194"/>
      <c r="K14" s="195"/>
      <c r="L14" s="196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customFormat="false" ht="13.5" hidden="false" customHeight="true" outlineLevel="0" collapsed="false">
      <c r="B15" s="188" t="s">
        <v>44</v>
      </c>
      <c r="C15" s="189"/>
      <c r="D15" s="190" t="n">
        <f aca="false">500+380+100</f>
        <v>980</v>
      </c>
      <c r="E15" s="191" t="n">
        <v>0</v>
      </c>
      <c r="F15" s="192" t="n">
        <f aca="false">E15-D15</f>
        <v>-980</v>
      </c>
      <c r="G15" s="191"/>
      <c r="H15" s="193" t="s">
        <v>90</v>
      </c>
      <c r="I15" s="194"/>
      <c r="J15" s="194"/>
      <c r="K15" s="195"/>
      <c r="L15" s="196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customFormat="false" ht="13.5" hidden="false" customHeight="true" outlineLevel="0" collapsed="false">
      <c r="B16" s="197" t="s">
        <v>27</v>
      </c>
      <c r="C16" s="173"/>
      <c r="D16" s="190" t="n">
        <v>350</v>
      </c>
      <c r="E16" s="191" t="n">
        <v>0</v>
      </c>
      <c r="F16" s="192" t="n">
        <f aca="false">E16-D16</f>
        <v>-350</v>
      </c>
      <c r="G16" s="191"/>
      <c r="H16" s="198"/>
      <c r="I16" s="194"/>
      <c r="J16" s="194"/>
      <c r="K16" s="195"/>
      <c r="L16" s="196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</row>
    <row r="17" customFormat="false" ht="3" hidden="false" customHeight="true" outlineLevel="0" collapsed="false">
      <c r="B17" s="197"/>
      <c r="C17" s="173"/>
      <c r="D17" s="190"/>
      <c r="E17" s="191"/>
      <c r="F17" s="192"/>
      <c r="G17" s="191"/>
      <c r="H17" s="198"/>
      <c r="I17" s="194"/>
      <c r="J17" s="194"/>
      <c r="K17" s="195"/>
      <c r="L17" s="196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</row>
    <row r="18" customFormat="false" ht="11.25" hidden="false" customHeight="true" outlineLevel="0" collapsed="false">
      <c r="B18" s="199" t="s">
        <v>91</v>
      </c>
      <c r="C18" s="173"/>
      <c r="D18" s="200" t="e">
        <f aca="false">SUM(D9:D17)</f>
        <v>#NAME?</v>
      </c>
      <c r="E18" s="201" t="e">
        <f aca="false">SUM(E9:E17)</f>
        <v>#NAME?</v>
      </c>
      <c r="F18" s="202" t="e">
        <f aca="false">SUM(F9:F17)</f>
        <v>#NAME?</v>
      </c>
      <c r="G18" s="191"/>
      <c r="H18" s="203"/>
      <c r="I18" s="204"/>
      <c r="J18" s="204"/>
      <c r="K18" s="205"/>
      <c r="L18" s="196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</row>
    <row r="19" customFormat="false" ht="3" hidden="false" customHeight="true" outlineLevel="0" collapsed="false">
      <c r="B19" s="197"/>
      <c r="C19" s="173"/>
      <c r="D19" s="190"/>
      <c r="E19" s="191"/>
      <c r="F19" s="192"/>
      <c r="G19" s="191"/>
      <c r="H19" s="198"/>
      <c r="I19" s="194"/>
      <c r="J19" s="194"/>
      <c r="K19" s="195"/>
      <c r="L19" s="196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</row>
    <row r="20" customFormat="false" ht="13.5" hidden="false" customHeight="true" outlineLevel="0" collapsed="false">
      <c r="B20" s="188" t="s">
        <v>46</v>
      </c>
      <c r="C20" s="189"/>
      <c r="D20" s="190" t="n">
        <v>1377</v>
      </c>
      <c r="E20" s="191" t="n">
        <v>1385</v>
      </c>
      <c r="F20" s="192" t="n">
        <f aca="false">E20-D20</f>
        <v>8</v>
      </c>
      <c r="G20" s="191"/>
      <c r="H20" s="193"/>
      <c r="I20" s="194"/>
      <c r="J20" s="194"/>
      <c r="K20" s="195"/>
      <c r="L20" s="196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</row>
    <row r="21" customFormat="false" ht="13.5" hidden="false" customHeight="true" outlineLevel="0" collapsed="false">
      <c r="B21" s="188" t="s">
        <v>47</v>
      </c>
      <c r="C21" s="189"/>
      <c r="D21" s="190" t="n">
        <v>1538</v>
      </c>
      <c r="E21" s="191" t="n">
        <v>1536</v>
      </c>
      <c r="F21" s="192" t="n">
        <f aca="false">E21-D21</f>
        <v>-2</v>
      </c>
      <c r="G21" s="191"/>
      <c r="H21" s="193"/>
      <c r="I21" s="194"/>
      <c r="J21" s="194"/>
      <c r="K21" s="195"/>
      <c r="L21" s="196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</row>
    <row r="22" customFormat="false" ht="13.5" hidden="false" customHeight="true" outlineLevel="0" collapsed="false">
      <c r="B22" s="188" t="s">
        <v>48</v>
      </c>
      <c r="C22" s="189"/>
      <c r="D22" s="190" t="n">
        <v>615</v>
      </c>
      <c r="E22" s="191" t="n">
        <f aca="false">1601</f>
        <v>1601</v>
      </c>
      <c r="F22" s="192" t="n">
        <f aca="false">E22-D22</f>
        <v>986</v>
      </c>
      <c r="G22" s="191"/>
      <c r="H22" s="193" t="s">
        <v>92</v>
      </c>
      <c r="I22" s="194"/>
      <c r="J22" s="194"/>
      <c r="K22" s="195"/>
      <c r="L22" s="196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</row>
    <row r="23" customFormat="false" ht="3" hidden="false" customHeight="true" outlineLevel="0" collapsed="false">
      <c r="B23" s="197"/>
      <c r="C23" s="173"/>
      <c r="D23" s="190"/>
      <c r="E23" s="191"/>
      <c r="F23" s="192"/>
      <c r="G23" s="191"/>
      <c r="H23" s="198"/>
      <c r="I23" s="194"/>
      <c r="J23" s="194"/>
      <c r="K23" s="195"/>
      <c r="L23" s="196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</row>
    <row r="24" customFormat="false" ht="11.25" hidden="false" customHeight="true" outlineLevel="0" collapsed="false">
      <c r="B24" s="199" t="s">
        <v>45</v>
      </c>
      <c r="C24" s="173"/>
      <c r="D24" s="200" t="n">
        <f aca="false">SUM(D20:D23)</f>
        <v>3530</v>
      </c>
      <c r="E24" s="201" t="n">
        <f aca="false">SUM(E20:E23)</f>
        <v>4522</v>
      </c>
      <c r="F24" s="202" t="n">
        <f aca="false">SUM(F20:F23)</f>
        <v>992</v>
      </c>
      <c r="G24" s="191"/>
      <c r="H24" s="203"/>
      <c r="I24" s="204"/>
      <c r="J24" s="204"/>
      <c r="K24" s="205"/>
      <c r="L24" s="196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</row>
    <row r="25" customFormat="false" ht="3" hidden="false" customHeight="true" outlineLevel="0" collapsed="false">
      <c r="B25" s="197"/>
      <c r="C25" s="173"/>
      <c r="D25" s="190"/>
      <c r="E25" s="191"/>
      <c r="F25" s="192"/>
      <c r="G25" s="191"/>
      <c r="H25" s="198"/>
      <c r="I25" s="194"/>
      <c r="J25" s="194"/>
      <c r="K25" s="195"/>
      <c r="L25" s="196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</row>
    <row r="26" customFormat="false" ht="3" hidden="false" customHeight="true" outlineLevel="0" collapsed="false">
      <c r="B26" s="197"/>
      <c r="C26" s="173"/>
      <c r="D26" s="190"/>
      <c r="E26" s="191"/>
      <c r="F26" s="192"/>
      <c r="G26" s="191"/>
      <c r="H26" s="198"/>
      <c r="I26" s="194"/>
      <c r="J26" s="194"/>
      <c r="K26" s="195"/>
      <c r="L26" s="196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</row>
    <row r="27" customFormat="false" ht="11.25" hidden="false" customHeight="true" outlineLevel="0" collapsed="false">
      <c r="B27" s="199" t="s">
        <v>8</v>
      </c>
      <c r="C27" s="173"/>
      <c r="D27" s="200" t="e">
        <f aca="false">+D18+D24</f>
        <v>#NAME?</v>
      </c>
      <c r="E27" s="201" t="e">
        <f aca="false">+E18+E24</f>
        <v>#NAME?</v>
      </c>
      <c r="F27" s="202" t="e">
        <f aca="false">+F18+F24</f>
        <v>#NAME?</v>
      </c>
      <c r="G27" s="191"/>
      <c r="H27" s="203"/>
      <c r="I27" s="204"/>
      <c r="J27" s="204"/>
      <c r="K27" s="205"/>
      <c r="L27" s="196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</row>
    <row r="28" customFormat="false" ht="3" hidden="false" customHeight="true" outlineLevel="0" collapsed="false">
      <c r="B28" s="197"/>
      <c r="C28" s="173"/>
      <c r="D28" s="190"/>
      <c r="E28" s="191"/>
      <c r="F28" s="192"/>
      <c r="G28" s="191"/>
      <c r="H28" s="198"/>
      <c r="I28" s="194"/>
      <c r="J28" s="194"/>
      <c r="K28" s="195"/>
      <c r="L28" s="196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</row>
    <row r="29" customFormat="false" ht="13.5" hidden="false" customHeight="true" outlineLevel="0" collapsed="false">
      <c r="B29" s="197" t="s">
        <v>29</v>
      </c>
      <c r="C29" s="173"/>
      <c r="D29" s="190" t="e">
        <f aca="false">26030+'CapChrg-AllocExp'!M29</f>
        <v>#NAME?</v>
      </c>
      <c r="E29" s="191" t="n">
        <v>26030</v>
      </c>
      <c r="F29" s="192" t="e">
        <f aca="false">E29-D29</f>
        <v>#NAME?</v>
      </c>
      <c r="G29" s="191"/>
      <c r="H29" s="193" t="s">
        <v>93</v>
      </c>
      <c r="I29" s="194"/>
      <c r="J29" s="194"/>
      <c r="K29" s="195"/>
      <c r="L29" s="196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</row>
    <row r="30" customFormat="false" ht="13.5" hidden="false" customHeight="true" outlineLevel="0" collapsed="false">
      <c r="B30" s="197" t="s">
        <v>30</v>
      </c>
      <c r="C30" s="173"/>
      <c r="D30" s="190" t="n">
        <v>0</v>
      </c>
      <c r="E30" s="191" t="n">
        <v>0</v>
      </c>
      <c r="F30" s="192" t="n">
        <f aca="false">E30-D30</f>
        <v>0</v>
      </c>
      <c r="G30" s="191"/>
      <c r="H30" s="198"/>
      <c r="I30" s="194"/>
      <c r="J30" s="194"/>
      <c r="K30" s="195"/>
      <c r="L30" s="196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</row>
    <row r="31" customFormat="false" ht="3" hidden="false" customHeight="true" outlineLevel="0" collapsed="false">
      <c r="B31" s="197"/>
      <c r="C31" s="173"/>
      <c r="D31" s="190"/>
      <c r="E31" s="191"/>
      <c r="F31" s="192"/>
      <c r="G31" s="191"/>
      <c r="H31" s="198"/>
      <c r="I31" s="194"/>
      <c r="J31" s="194"/>
      <c r="K31" s="195"/>
      <c r="L31" s="196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</row>
    <row r="32" customFormat="false" ht="13.5" hidden="false" customHeight="true" outlineLevel="0" collapsed="false">
      <c r="A32" s="173"/>
      <c r="B32" s="199" t="s">
        <v>8</v>
      </c>
      <c r="C32" s="173"/>
      <c r="D32" s="206" t="e">
        <f aca="false">SUM(D27:D30)</f>
        <v>#NAME?</v>
      </c>
      <c r="E32" s="207" t="e">
        <f aca="false">SUM(E27:E30)</f>
        <v>#NAME?</v>
      </c>
      <c r="F32" s="208" t="e">
        <f aca="false">SUM(F27:F30)</f>
        <v>#NAME?</v>
      </c>
      <c r="G32" s="191"/>
      <c r="H32" s="203"/>
      <c r="I32" s="204"/>
      <c r="J32" s="204"/>
      <c r="K32" s="205"/>
      <c r="L32" s="196"/>
    </row>
    <row r="33" customFormat="false" ht="3" hidden="false" customHeight="true" outlineLevel="0" collapsed="false">
      <c r="B33" s="209"/>
      <c r="C33" s="173"/>
      <c r="D33" s="210"/>
      <c r="E33" s="211"/>
      <c r="F33" s="212"/>
      <c r="G33" s="173"/>
      <c r="H33" s="210"/>
      <c r="I33" s="211"/>
      <c r="J33" s="211"/>
      <c r="K33" s="212"/>
      <c r="L33" s="196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</row>
    <row r="34" customFormat="false" ht="3" hidden="false" customHeight="true" outlineLevel="0" collapsed="false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</row>
    <row r="35" customFormat="false" ht="12.75" hidden="true" customHeight="false" outlineLevel="0" collapsed="false">
      <c r="B35" s="216"/>
      <c r="C35" s="196"/>
      <c r="D35" s="217" t="s">
        <v>94</v>
      </c>
      <c r="E35" s="217"/>
      <c r="F35" s="217"/>
      <c r="G35" s="196"/>
      <c r="H35" s="218"/>
      <c r="I35" s="219"/>
      <c r="J35" s="219"/>
      <c r="K35" s="220"/>
      <c r="L35" s="196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</row>
    <row r="36" customFormat="false" ht="12.75" hidden="true" customHeight="false" outlineLevel="0" collapsed="false">
      <c r="B36" s="221" t="s">
        <v>13</v>
      </c>
      <c r="C36" s="196"/>
      <c r="D36" s="222" t="s">
        <v>7</v>
      </c>
      <c r="E36" s="223" t="s">
        <v>2</v>
      </c>
      <c r="F36" s="224" t="s">
        <v>43</v>
      </c>
      <c r="G36" s="196"/>
      <c r="H36" s="221" t="s">
        <v>87</v>
      </c>
      <c r="I36" s="221"/>
      <c r="J36" s="221"/>
      <c r="K36" s="221"/>
      <c r="L36" s="196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</row>
    <row r="37" customFormat="false" ht="12" hidden="true" customHeight="false" outlineLevel="0" collapsed="false">
      <c r="A37" s="173"/>
      <c r="B37" s="172"/>
      <c r="C37" s="173"/>
      <c r="D37" s="225" t="n">
        <v>0</v>
      </c>
      <c r="E37" s="226" t="n">
        <v>0</v>
      </c>
      <c r="F37" s="227" t="n">
        <f aca="false">E37-D37</f>
        <v>0</v>
      </c>
      <c r="G37" s="173"/>
      <c r="H37" s="175"/>
      <c r="I37" s="176"/>
      <c r="J37" s="176"/>
      <c r="K37" s="177"/>
    </row>
    <row r="38" customFormat="false" ht="12" hidden="true" customHeight="false" outlineLevel="0" collapsed="false">
      <c r="A38" s="173"/>
      <c r="B38" s="197"/>
      <c r="C38" s="173"/>
      <c r="D38" s="190" t="n">
        <v>0</v>
      </c>
      <c r="E38" s="191" t="n">
        <v>0</v>
      </c>
      <c r="F38" s="192" t="n">
        <f aca="false">E38-D38</f>
        <v>0</v>
      </c>
      <c r="G38" s="173"/>
      <c r="H38" s="198"/>
      <c r="I38" s="194"/>
      <c r="J38" s="194"/>
      <c r="K38" s="195"/>
    </row>
    <row r="39" customFormat="false" ht="12" hidden="true" customHeight="false" outlineLevel="0" collapsed="false">
      <c r="A39" s="173"/>
      <c r="B39" s="209"/>
      <c r="C39" s="173"/>
      <c r="D39" s="228" t="n">
        <v>0</v>
      </c>
      <c r="E39" s="229" t="n">
        <v>0</v>
      </c>
      <c r="F39" s="230" t="n">
        <f aca="false">E39-D39</f>
        <v>0</v>
      </c>
      <c r="G39" s="173"/>
      <c r="H39" s="210"/>
      <c r="I39" s="211"/>
      <c r="J39" s="211"/>
      <c r="K39" s="212"/>
    </row>
    <row r="40" customFormat="false" ht="12.75" hidden="false" customHeight="false" outlineLevel="0" collapsed="false">
      <c r="D40" s="231"/>
      <c r="E40" s="231"/>
      <c r="F40" s="187"/>
      <c r="G40" s="187"/>
      <c r="H40" s="187"/>
      <c r="I40" s="187"/>
      <c r="J40" s="187"/>
      <c r="K40" s="187"/>
      <c r="L40" s="187"/>
      <c r="M40" s="187" t="s">
        <v>34</v>
      </c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</row>
    <row r="41" customFormat="false" ht="12.75" hidden="false" customHeight="false" outlineLevel="0" collapsed="false"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</row>
    <row r="42" customFormat="false" ht="12.75" hidden="false" customHeight="false" outlineLevel="0" collapsed="false">
      <c r="D42" s="187"/>
      <c r="E42" s="187"/>
      <c r="F42" s="232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</row>
    <row r="43" customFormat="false" ht="12.75" hidden="false" customHeight="false" outlineLevel="0" collapsed="false"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</row>
    <row r="44" customFormat="false" ht="12.75" hidden="false" customHeight="false" outlineLevel="0" collapsed="false"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</row>
    <row r="45" customFormat="false" ht="12.75" hidden="false" customHeight="false" outlineLevel="0" collapsed="false"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</row>
    <row r="46" customFormat="false" ht="12.75" hidden="false" customHeight="false" outlineLevel="0" collapsed="false"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</row>
    <row r="47" customFormat="false" ht="12.75" hidden="false" customHeight="false" outlineLevel="0" collapsed="false"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</row>
    <row r="48" customFormat="false" ht="12.75" hidden="false" customHeight="false" outlineLevel="0" collapsed="false"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</row>
    <row r="49" customFormat="false" ht="12.75" hidden="false" customHeight="false" outlineLevel="0" collapsed="false"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</row>
    <row r="50" customFormat="false" ht="12.75" hidden="false" customHeight="false" outlineLevel="0" collapsed="false"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</row>
    <row r="51" customFormat="false" ht="12.75" hidden="false" customHeight="false" outlineLevel="0" collapsed="false">
      <c r="D51" s="187"/>
      <c r="E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</row>
    <row r="52" customFormat="false" ht="12.75" hidden="false" customHeight="false" outlineLevel="0" collapsed="false">
      <c r="D52" s="187"/>
      <c r="E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</row>
    <row r="53" customFormat="false" ht="12.75" hidden="false" customHeight="false" outlineLevel="0" collapsed="false">
      <c r="D53" s="187"/>
      <c r="E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</row>
    <row r="54" customFormat="false" ht="12.75" hidden="false" customHeight="false" outlineLevel="0" collapsed="false">
      <c r="D54" s="187"/>
      <c r="E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</row>
    <row r="55" customFormat="false" ht="12.75" hidden="false" customHeight="false" outlineLevel="0" collapsed="false">
      <c r="D55" s="187"/>
      <c r="E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</row>
    <row r="56" customFormat="false" ht="12.75" hidden="false" customHeight="false" outlineLevel="0" collapsed="false">
      <c r="D56" s="187"/>
      <c r="E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</row>
    <row r="57" customFormat="false" ht="12.75" hidden="false" customHeight="false" outlineLevel="0" collapsed="false"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</row>
    <row r="58" customFormat="false" ht="12.75" hidden="false" customHeight="false" outlineLevel="0" collapsed="false">
      <c r="A58" s="187"/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</row>
    <row r="59" customFormat="false" ht="12.75" hidden="false" customHeight="false" outlineLevel="0" collapsed="false">
      <c r="A59" s="187"/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</row>
    <row r="60" customFormat="false" ht="12.75" hidden="false" customHeight="false" outlineLevel="0" collapsed="false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</row>
    <row r="61" customFormat="false" ht="12.75" hidden="false" customHeight="false" outlineLevel="0" collapsed="false">
      <c r="A61" s="187"/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</row>
    <row r="62" customFormat="false" ht="12.75" hidden="false" customHeight="false" outlineLevel="0" collapsed="false">
      <c r="A62" s="187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</row>
    <row r="63" customFormat="false" ht="12.75" hidden="false" customHeight="false" outlineLevel="0" collapsed="false">
      <c r="A63" s="187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</row>
    <row r="64" customFormat="false" ht="12.75" hidden="false" customHeight="false" outlineLevel="0" collapsed="false"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</row>
    <row r="65" customFormat="false" ht="12.75" hidden="false" customHeight="false" outlineLevel="0" collapsed="false"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</row>
    <row r="66" customFormat="false" ht="12.75" hidden="false" customHeight="false" outlineLevel="0" collapsed="false"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</row>
    <row r="67" customFormat="false" ht="12.75" hidden="false" customHeight="false" outlineLevel="0" collapsed="false"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</row>
    <row r="68" customFormat="false" ht="12.75" hidden="false" customHeight="false" outlineLevel="0" collapsed="false"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</row>
    <row r="69" customFormat="false" ht="12.75" hidden="false" customHeight="false" outlineLevel="0" collapsed="false"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</row>
    <row r="70" customFormat="false" ht="12.75" hidden="false" customHeight="false" outlineLevel="0" collapsed="false"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</row>
    <row r="71" customFormat="false" ht="12.75" hidden="false" customHeight="false" outlineLevel="0" collapsed="false"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</row>
    <row r="72" customFormat="false" ht="12.75" hidden="false" customHeight="false" outlineLevel="0" collapsed="false"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</row>
    <row r="73" customFormat="false" ht="12.75" hidden="false" customHeight="false" outlineLevel="0" collapsed="false"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</row>
    <row r="74" customFormat="false" ht="12.75" hidden="false" customHeight="false" outlineLevel="0" collapsed="false"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</row>
    <row r="75" customFormat="false" ht="12.75" hidden="false" customHeight="false" outlineLevel="0" collapsed="false"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</row>
    <row r="76" customFormat="false" ht="12.75" hidden="false" customHeight="false" outlineLevel="0" collapsed="false"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</row>
    <row r="77" customFormat="false" ht="12.75" hidden="false" customHeight="false" outlineLevel="0" collapsed="false"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</row>
    <row r="78" customFormat="false" ht="12.75" hidden="false" customHeight="false" outlineLevel="0" collapsed="false"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</row>
    <row r="79" customFormat="false" ht="12.75" hidden="false" customHeight="false" outlineLevel="0" collapsed="false"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</row>
    <row r="80" customFormat="false" ht="12.75" hidden="false" customHeight="false" outlineLevel="0" collapsed="false"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</row>
    <row r="81" customFormat="false" ht="12.75" hidden="false" customHeight="false" outlineLevel="0" collapsed="false"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</row>
    <row r="82" customFormat="false" ht="12.75" hidden="false" customHeight="false" outlineLevel="0" collapsed="false"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</row>
    <row r="83" customFormat="false" ht="12.75" hidden="false" customHeight="false" outlineLevel="0" collapsed="false"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</row>
    <row r="84" customFormat="false" ht="12.75" hidden="false" customHeight="false" outlineLevel="0" collapsed="false"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</row>
    <row r="85" customFormat="false" ht="12.75" hidden="false" customHeight="false" outlineLevel="0" collapsed="false"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</row>
    <row r="86" customFormat="false" ht="12.75" hidden="false" customHeight="false" outlineLevel="0" collapsed="false"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</row>
    <row r="87" customFormat="false" ht="12.75" hidden="false" customHeight="false" outlineLevel="0" collapsed="false"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</row>
    <row r="88" customFormat="false" ht="12.75" hidden="false" customHeight="false" outlineLevel="0" collapsed="false"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</row>
    <row r="89" customFormat="false" ht="12.75" hidden="false" customHeight="false" outlineLevel="0" collapsed="false"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</row>
    <row r="90" customFormat="false" ht="12.75" hidden="false" customHeight="false" outlineLevel="0" collapsed="false"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</row>
    <row r="91" customFormat="false" ht="12.75" hidden="false" customHeight="false" outlineLevel="0" collapsed="false"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</row>
    <row r="92" customFormat="false" ht="12.75" hidden="false" customHeight="false" outlineLevel="0" collapsed="false"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</row>
    <row r="93" customFormat="false" ht="12.75" hidden="false" customHeight="false" outlineLevel="0" collapsed="false"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</row>
    <row r="94" customFormat="false" ht="12.75" hidden="false" customHeight="false" outlineLevel="0" collapsed="false"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</row>
    <row r="95" customFormat="false" ht="12.75" hidden="false" customHeight="false" outlineLevel="0" collapsed="false"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</row>
    <row r="96" customFormat="false" ht="12.75" hidden="false" customHeight="false" outlineLevel="0" collapsed="false"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</row>
    <row r="97" customFormat="false" ht="12.75" hidden="false" customHeight="false" outlineLevel="0" collapsed="false"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</row>
    <row r="98" customFormat="false" ht="12.75" hidden="false" customHeight="false" outlineLevel="0" collapsed="false"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</row>
    <row r="99" customFormat="false" ht="12.75" hidden="false" customHeight="false" outlineLevel="0" collapsed="false"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</row>
    <row r="100" customFormat="false" ht="12.75" hidden="false" customHeight="false" outlineLevel="0" collapsed="false"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</row>
    <row r="101" customFormat="false" ht="12.75" hidden="false" customHeight="false" outlineLevel="0" collapsed="false"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</row>
    <row r="102" customFormat="false" ht="12.75" hidden="false" customHeight="false" outlineLevel="0" collapsed="false"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</row>
    <row r="103" customFormat="false" ht="12.75" hidden="false" customHeight="false" outlineLevel="0" collapsed="false"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</row>
    <row r="104" customFormat="false" ht="12.75" hidden="false" customHeight="false" outlineLevel="0" collapsed="false"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</row>
    <row r="105" customFormat="false" ht="12.75" hidden="false" customHeight="false" outlineLevel="0" collapsed="false"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</row>
    <row r="106" customFormat="false" ht="12.75" hidden="false" customHeight="false" outlineLevel="0" collapsed="false"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</row>
    <row r="107" customFormat="false" ht="12.75" hidden="false" customHeight="false" outlineLevel="0" collapsed="false"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</row>
    <row r="108" customFormat="false" ht="12.75" hidden="false" customHeight="false" outlineLevel="0" collapsed="false"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</row>
    <row r="109" customFormat="false" ht="12.75" hidden="false" customHeight="false" outlineLevel="0" collapsed="false"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</row>
    <row r="110" customFormat="false" ht="12.75" hidden="false" customHeight="false" outlineLevel="0" collapsed="false"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</row>
    <row r="111" customFormat="false" ht="12.75" hidden="false" customHeight="false" outlineLevel="0" collapsed="false"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</row>
    <row r="112" customFormat="false" ht="12.75" hidden="false" customHeight="false" outlineLevel="0" collapsed="false"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</row>
    <row r="113" customFormat="false" ht="12.75" hidden="false" customHeight="false" outlineLevel="0" collapsed="false"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</row>
    <row r="114" customFormat="false" ht="12.75" hidden="false" customHeight="false" outlineLevel="0" collapsed="false"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</row>
    <row r="115" customFormat="false" ht="12.75" hidden="false" customHeight="false" outlineLevel="0" collapsed="false"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</row>
    <row r="116" customFormat="false" ht="12.75" hidden="false" customHeight="false" outlineLevel="0" collapsed="false"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</row>
    <row r="117" customFormat="false" ht="12.75" hidden="false" customHeight="false" outlineLevel="0" collapsed="false"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</row>
    <row r="118" customFormat="false" ht="12.75" hidden="false" customHeight="false" outlineLevel="0" collapsed="false"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</row>
    <row r="119" customFormat="false" ht="12.75" hidden="false" customHeight="false" outlineLevel="0" collapsed="false"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</row>
    <row r="120" customFormat="false" ht="12.75" hidden="false" customHeight="false" outlineLevel="0" collapsed="false"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</row>
    <row r="121" customFormat="false" ht="12.75" hidden="false" customHeight="false" outlineLevel="0" collapsed="false"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</row>
    <row r="122" customFormat="false" ht="12.75" hidden="false" customHeight="false" outlineLevel="0" collapsed="false"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</row>
    <row r="123" customFormat="false" ht="12.75" hidden="false" customHeight="false" outlineLevel="0" collapsed="false"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F123" s="187"/>
      <c r="AG123" s="187"/>
      <c r="AH123" s="187"/>
      <c r="AI123" s="187"/>
      <c r="AJ123" s="187"/>
      <c r="AK123" s="187"/>
    </row>
    <row r="124" customFormat="false" ht="12.75" hidden="false" customHeight="false" outlineLevel="0" collapsed="false"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F124" s="187"/>
      <c r="AG124" s="187"/>
      <c r="AH124" s="187"/>
      <c r="AI124" s="187"/>
      <c r="AJ124" s="187"/>
      <c r="AK124" s="187"/>
    </row>
    <row r="125" customFormat="false" ht="12.75" hidden="false" customHeight="false" outlineLevel="0" collapsed="false"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</row>
    <row r="126" customFormat="false" ht="12.75" hidden="false" customHeight="false" outlineLevel="0" collapsed="false"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7"/>
      <c r="AG126" s="187"/>
      <c r="AH126" s="187"/>
      <c r="AI126" s="187"/>
      <c r="AJ126" s="187"/>
      <c r="AK126" s="187"/>
    </row>
    <row r="127" customFormat="false" ht="12.75" hidden="false" customHeight="false" outlineLevel="0" collapsed="false"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F127" s="187"/>
      <c r="AG127" s="187"/>
      <c r="AH127" s="187"/>
      <c r="AI127" s="187"/>
      <c r="AJ127" s="187"/>
      <c r="AK127" s="187"/>
    </row>
    <row r="128" customFormat="false" ht="12.75" hidden="false" customHeight="false" outlineLevel="0" collapsed="false"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F128" s="187"/>
      <c r="AG128" s="187"/>
      <c r="AH128" s="187"/>
      <c r="AI128" s="187"/>
      <c r="AJ128" s="187"/>
      <c r="AK128" s="187"/>
    </row>
    <row r="129" customFormat="false" ht="12.75" hidden="false" customHeight="false" outlineLevel="0" collapsed="false"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F129" s="187"/>
      <c r="AG129" s="187"/>
      <c r="AH129" s="187"/>
      <c r="AI129" s="187"/>
      <c r="AJ129" s="187"/>
      <c r="AK129" s="187"/>
    </row>
    <row r="130" customFormat="false" ht="12.75" hidden="false" customHeight="false" outlineLevel="0" collapsed="false"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  <c r="AH130" s="187"/>
      <c r="AI130" s="187"/>
      <c r="AJ130" s="187"/>
      <c r="AK130" s="187"/>
    </row>
    <row r="131" customFormat="false" ht="12.75" hidden="false" customHeight="false" outlineLevel="0" collapsed="false"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F131" s="187"/>
      <c r="AG131" s="187"/>
      <c r="AH131" s="187"/>
      <c r="AI131" s="187"/>
      <c r="AJ131" s="187"/>
      <c r="AK131" s="187"/>
    </row>
    <row r="132" customFormat="false" ht="12.75" hidden="false" customHeight="false" outlineLevel="0" collapsed="false"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</row>
    <row r="133" customFormat="false" ht="12.75" hidden="false" customHeight="false" outlineLevel="0" collapsed="false"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</row>
    <row r="134" customFormat="false" ht="12.75" hidden="false" customHeight="false" outlineLevel="0" collapsed="false"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</row>
    <row r="135" customFormat="false" ht="12.75" hidden="false" customHeight="false" outlineLevel="0" collapsed="false"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</row>
  </sheetData>
  <mergeCells count="7">
    <mergeCell ref="B2:K2"/>
    <mergeCell ref="B3:K3"/>
    <mergeCell ref="B4:K4"/>
    <mergeCell ref="D6:F6"/>
    <mergeCell ref="H7:K7"/>
    <mergeCell ref="D35:F35"/>
    <mergeCell ref="H36:K3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</row>
    <row r="3" customFormat="false" ht="15" hidden="false" customHeight="false" outlineLevel="0" collapsed="false">
      <c r="A3" s="170" t="s">
        <v>95</v>
      </c>
      <c r="B3" s="170"/>
      <c r="C3" s="170"/>
      <c r="D3" s="170"/>
      <c r="E3" s="170"/>
      <c r="F3" s="170"/>
      <c r="G3" s="170"/>
      <c r="H3" s="170"/>
      <c r="I3" s="170"/>
      <c r="J3" s="170"/>
    </row>
    <row r="4" customFormat="false" ht="12.75" hidden="false" customHeight="false" outlineLevel="0" collapsed="false">
      <c r="A4" s="171" t="str">
        <f aca="false">+Expenses!B4</f>
        <v>Results based on activity through October 19, 2000</v>
      </c>
      <c r="B4" s="171"/>
      <c r="C4" s="171"/>
      <c r="D4" s="171"/>
      <c r="E4" s="171"/>
      <c r="F4" s="171"/>
      <c r="G4" s="171"/>
      <c r="H4" s="171"/>
      <c r="I4" s="171"/>
      <c r="J4" s="171"/>
    </row>
    <row r="5" customFormat="false" ht="3" hidden="false" customHeight="true" outlineLevel="0" collapsed="false"/>
    <row r="6" customFormat="false" ht="12.75" hidden="false" customHeight="false" outlineLevel="0" collapsed="false">
      <c r="A6" s="172"/>
      <c r="B6" s="173"/>
      <c r="C6" s="174" t="s">
        <v>86</v>
      </c>
      <c r="D6" s="174"/>
      <c r="E6" s="174"/>
      <c r="F6" s="173"/>
      <c r="G6" s="175"/>
      <c r="H6" s="176"/>
      <c r="I6" s="176"/>
      <c r="J6" s="177"/>
    </row>
    <row r="7" customFormat="false" ht="12.75" hidden="false" customHeight="false" outlineLevel="0" collapsed="false">
      <c r="A7" s="178" t="s">
        <v>13</v>
      </c>
      <c r="B7" s="173"/>
      <c r="C7" s="179" t="s">
        <v>7</v>
      </c>
      <c r="D7" s="180" t="s">
        <v>2</v>
      </c>
      <c r="E7" s="181" t="s">
        <v>43</v>
      </c>
      <c r="F7" s="173"/>
      <c r="G7" s="182" t="s">
        <v>87</v>
      </c>
      <c r="H7" s="182"/>
      <c r="I7" s="182"/>
      <c r="J7" s="182"/>
    </row>
    <row r="8" customFormat="false" ht="3" hidden="false" customHeight="true" outlineLevel="0" collapsed="false">
      <c r="A8" s="183"/>
      <c r="C8" s="184"/>
      <c r="D8" s="185"/>
      <c r="E8" s="186"/>
      <c r="F8" s="187"/>
      <c r="G8" s="184"/>
      <c r="H8" s="185"/>
      <c r="I8" s="185"/>
      <c r="J8" s="186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</row>
    <row r="9" customFormat="false" ht="13.5" hidden="false" customHeight="true" outlineLevel="0" collapsed="false">
      <c r="A9" s="197" t="s">
        <v>20</v>
      </c>
      <c r="B9" s="173"/>
      <c r="C9" s="190" t="n">
        <f aca="false">+Expenses!D9-[1]Expenses!D9</f>
        <v>0</v>
      </c>
      <c r="D9" s="191" t="n">
        <f aca="false">+Expenses!E9-[1]Expenses!E9</f>
        <v>0</v>
      </c>
      <c r="E9" s="192" t="n">
        <f aca="false">D9-C9</f>
        <v>0</v>
      </c>
      <c r="F9" s="191"/>
      <c r="G9" s="193"/>
      <c r="H9" s="194"/>
      <c r="I9" s="194"/>
      <c r="J9" s="195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</row>
    <row r="10" customFormat="false" ht="13.5" hidden="false" customHeight="true" outlineLevel="0" collapsed="false">
      <c r="A10" s="197" t="s">
        <v>21</v>
      </c>
      <c r="B10" s="173"/>
      <c r="C10" s="190" t="n">
        <f aca="false">+Expenses!D10-[1]Expenses!D10</f>
        <v>0</v>
      </c>
      <c r="D10" s="191" t="e">
        <f aca="false">+Expenses!E10-[1]Expenses!E10</f>
        <v>#NAME?</v>
      </c>
      <c r="E10" s="192" t="e">
        <f aca="false">D10-C10</f>
        <v>#NAME?</v>
      </c>
      <c r="F10" s="191"/>
      <c r="G10" s="193"/>
      <c r="H10" s="194"/>
      <c r="I10" s="194"/>
      <c r="J10" s="195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</row>
    <row r="11" customFormat="false" ht="13.5" hidden="false" customHeight="true" outlineLevel="0" collapsed="false">
      <c r="A11" s="197" t="s">
        <v>22</v>
      </c>
      <c r="B11" s="173"/>
      <c r="C11" s="190" t="e">
        <f aca="false">+Expenses!D11-[1]Expenses!D11</f>
        <v>#NAME?</v>
      </c>
      <c r="D11" s="191" t="e">
        <f aca="false">+Expenses!E11-[1]Expenses!E11</f>
        <v>#NAME?</v>
      </c>
      <c r="E11" s="192" t="e">
        <f aca="false">D11-C11</f>
        <v>#NAME?</v>
      </c>
      <c r="F11" s="191"/>
      <c r="G11" s="198"/>
      <c r="H11" s="194"/>
      <c r="I11" s="194"/>
      <c r="J11" s="195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</row>
    <row r="12" customFormat="false" ht="13.5" hidden="false" customHeight="true" outlineLevel="0" collapsed="false">
      <c r="A12" s="197" t="s">
        <v>23</v>
      </c>
      <c r="B12" s="173"/>
      <c r="C12" s="190" t="e">
        <f aca="false">+Expenses!D12-[1]Expenses!D12</f>
        <v>#NAME?</v>
      </c>
      <c r="D12" s="191" t="e">
        <f aca="false">+Expenses!E12-[1]Expenses!E12</f>
        <v>#NAME?</v>
      </c>
      <c r="E12" s="192" t="e">
        <f aca="false">D12-C12</f>
        <v>#NAME?</v>
      </c>
      <c r="F12" s="191"/>
      <c r="G12" s="198"/>
      <c r="H12" s="194"/>
      <c r="I12" s="194"/>
      <c r="J12" s="195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</row>
    <row r="13" customFormat="false" ht="13.5" hidden="false" customHeight="true" outlineLevel="0" collapsed="false">
      <c r="A13" s="197" t="s">
        <v>24</v>
      </c>
      <c r="B13" s="173"/>
      <c r="C13" s="190" t="e">
        <f aca="false">+Expenses!D13-[1]Expenses!D13</f>
        <v>#NAME?</v>
      </c>
      <c r="D13" s="191" t="e">
        <f aca="false">+Expenses!E13-[1]Expenses!E13</f>
        <v>#NAME?</v>
      </c>
      <c r="E13" s="192" t="e">
        <f aca="false">D13-C13</f>
        <v>#NAME?</v>
      </c>
      <c r="F13" s="191"/>
      <c r="G13" s="198"/>
      <c r="H13" s="194"/>
      <c r="I13" s="194"/>
      <c r="J13" s="195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</row>
    <row r="14" customFormat="false" ht="13.5" hidden="false" customHeight="true" outlineLevel="0" collapsed="false">
      <c r="A14" s="197" t="s">
        <v>25</v>
      </c>
      <c r="B14" s="173"/>
      <c r="C14" s="190" t="n">
        <f aca="false">+Expenses!D14-[1]Expenses!D14</f>
        <v>0</v>
      </c>
      <c r="D14" s="191" t="n">
        <f aca="false">+Expenses!E14-[1]Expenses!E14</f>
        <v>0</v>
      </c>
      <c r="E14" s="192" t="n">
        <f aca="false">D14-C14</f>
        <v>0</v>
      </c>
      <c r="F14" s="191"/>
      <c r="G14" s="198"/>
      <c r="H14" s="194"/>
      <c r="I14" s="194"/>
      <c r="J14" s="195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</row>
    <row r="15" customFormat="false" ht="13.5" hidden="false" customHeight="true" outlineLevel="0" collapsed="false">
      <c r="A15" s="197" t="s">
        <v>44</v>
      </c>
      <c r="B15" s="173"/>
      <c r="C15" s="190" t="n">
        <f aca="false">+Expenses!D15-[1]Expenses!D15</f>
        <v>100</v>
      </c>
      <c r="D15" s="191" t="n">
        <f aca="false">+Expenses!E15-[1]Expenses!E15</f>
        <v>0</v>
      </c>
      <c r="E15" s="192" t="n">
        <f aca="false">D15-C15</f>
        <v>-100</v>
      </c>
      <c r="F15" s="191"/>
      <c r="G15" s="193" t="s">
        <v>90</v>
      </c>
      <c r="H15" s="194"/>
      <c r="I15" s="194"/>
      <c r="J15" s="195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</row>
    <row r="16" customFormat="false" ht="13.5" hidden="false" customHeight="true" outlineLevel="0" collapsed="false">
      <c r="A16" s="197" t="s">
        <v>27</v>
      </c>
      <c r="B16" s="173"/>
      <c r="C16" s="190" t="n">
        <f aca="false">+Expenses!D16-[1]Expenses!D16</f>
        <v>0</v>
      </c>
      <c r="D16" s="191" t="n">
        <f aca="false">+Expenses!E16-[1]Expenses!E16</f>
        <v>0</v>
      </c>
      <c r="E16" s="192" t="n">
        <f aca="false">D16-C16</f>
        <v>0</v>
      </c>
      <c r="F16" s="191"/>
      <c r="G16" s="198"/>
      <c r="H16" s="194"/>
      <c r="I16" s="194"/>
      <c r="J16" s="195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</row>
    <row r="17" customFormat="false" ht="3" hidden="false" customHeight="true" outlineLevel="0" collapsed="false">
      <c r="A17" s="197"/>
      <c r="B17" s="173"/>
      <c r="C17" s="190"/>
      <c r="D17" s="191"/>
      <c r="E17" s="192"/>
      <c r="F17" s="191"/>
      <c r="G17" s="198"/>
      <c r="H17" s="194"/>
      <c r="I17" s="194"/>
      <c r="J17" s="195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</row>
    <row r="18" customFormat="false" ht="11.25" hidden="false" customHeight="true" outlineLevel="0" collapsed="false">
      <c r="A18" s="233" t="s">
        <v>91</v>
      </c>
      <c r="B18" s="173"/>
      <c r="C18" s="206" t="e">
        <f aca="false">SUM(C9:C17)</f>
        <v>#NAME?</v>
      </c>
      <c r="D18" s="207" t="e">
        <f aca="false">SUM(D9:D17)</f>
        <v>#NAME?</v>
      </c>
      <c r="E18" s="208" t="e">
        <f aca="false">SUM(E9:E17)</f>
        <v>#NAME?</v>
      </c>
      <c r="F18" s="191"/>
      <c r="G18" s="198"/>
      <c r="H18" s="194"/>
      <c r="I18" s="194"/>
      <c r="J18" s="195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</row>
    <row r="19" customFormat="false" ht="3" hidden="false" customHeight="true" outlineLevel="0" collapsed="false">
      <c r="A19" s="197"/>
      <c r="B19" s="173"/>
      <c r="C19" s="190"/>
      <c r="D19" s="191"/>
      <c r="E19" s="192"/>
      <c r="F19" s="191"/>
      <c r="G19" s="198"/>
      <c r="H19" s="194"/>
      <c r="I19" s="194"/>
      <c r="J19" s="195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</row>
    <row r="20" customFormat="false" ht="13.5" hidden="false" customHeight="true" outlineLevel="0" collapsed="false">
      <c r="A20" s="197" t="s">
        <v>46</v>
      </c>
      <c r="B20" s="173"/>
      <c r="C20" s="190" t="n">
        <f aca="false">+Expenses!D20-[1]Expenses!D20</f>
        <v>0</v>
      </c>
      <c r="D20" s="191" t="n">
        <f aca="false">+Expenses!E20-[1]Expenses!E20</f>
        <v>0</v>
      </c>
      <c r="E20" s="192" t="n">
        <f aca="false">D20-C20</f>
        <v>0</v>
      </c>
      <c r="F20" s="191"/>
      <c r="G20" s="198"/>
      <c r="H20" s="194"/>
      <c r="I20" s="194"/>
      <c r="J20" s="195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</row>
    <row r="21" customFormat="false" ht="13.5" hidden="false" customHeight="true" outlineLevel="0" collapsed="false">
      <c r="A21" s="197" t="s">
        <v>47</v>
      </c>
      <c r="B21" s="173"/>
      <c r="C21" s="190" t="n">
        <f aca="false">+Expenses!D21-[1]Expenses!D21</f>
        <v>0</v>
      </c>
      <c r="D21" s="191" t="n">
        <f aca="false">+Expenses!E21-[1]Expenses!E21</f>
        <v>0</v>
      </c>
      <c r="E21" s="192" t="n">
        <f aca="false">D21-C21</f>
        <v>0</v>
      </c>
      <c r="F21" s="191"/>
      <c r="G21" s="198"/>
      <c r="H21" s="194"/>
      <c r="I21" s="194"/>
      <c r="J21" s="195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</row>
    <row r="22" customFormat="false" ht="13.5" hidden="false" customHeight="true" outlineLevel="0" collapsed="false">
      <c r="A22" s="197" t="s">
        <v>48</v>
      </c>
      <c r="B22" s="173"/>
      <c r="C22" s="190" t="n">
        <f aca="false">+Expenses!D22-[1]Expenses!D22</f>
        <v>0</v>
      </c>
      <c r="D22" s="191" t="n">
        <f aca="false">+Expenses!E22-[1]Expenses!E22</f>
        <v>147</v>
      </c>
      <c r="E22" s="192" t="n">
        <f aca="false">D22-C22</f>
        <v>147</v>
      </c>
      <c r="F22" s="191"/>
      <c r="G22" s="193"/>
      <c r="H22" s="194"/>
      <c r="I22" s="194"/>
      <c r="J22" s="195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</row>
    <row r="23" customFormat="false" ht="3" hidden="false" customHeight="true" outlineLevel="0" collapsed="false">
      <c r="A23" s="197"/>
      <c r="B23" s="173"/>
      <c r="C23" s="190"/>
      <c r="D23" s="191"/>
      <c r="E23" s="192"/>
      <c r="F23" s="191"/>
      <c r="G23" s="198"/>
      <c r="H23" s="194"/>
      <c r="I23" s="194"/>
      <c r="J23" s="195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</row>
    <row r="24" customFormat="false" ht="11.25" hidden="false" customHeight="true" outlineLevel="0" collapsed="false">
      <c r="A24" s="233" t="s">
        <v>45</v>
      </c>
      <c r="B24" s="173"/>
      <c r="C24" s="206" t="n">
        <f aca="false">SUM(C20:C23)</f>
        <v>0</v>
      </c>
      <c r="D24" s="207" t="n">
        <f aca="false">SUM(D20:D23)</f>
        <v>147</v>
      </c>
      <c r="E24" s="208" t="n">
        <f aca="false">SUM(E20:E23)</f>
        <v>147</v>
      </c>
      <c r="F24" s="191"/>
      <c r="G24" s="198"/>
      <c r="H24" s="194"/>
      <c r="I24" s="194"/>
      <c r="J24" s="195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</row>
    <row r="25" customFormat="false" ht="3" hidden="false" customHeight="true" outlineLevel="0" collapsed="false">
      <c r="A25" s="197"/>
      <c r="B25" s="173"/>
      <c r="C25" s="190"/>
      <c r="D25" s="191"/>
      <c r="E25" s="192"/>
      <c r="F25" s="191"/>
      <c r="G25" s="198"/>
      <c r="H25" s="194"/>
      <c r="I25" s="194"/>
      <c r="J25" s="195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</row>
    <row r="26" customFormat="false" ht="3" hidden="false" customHeight="true" outlineLevel="0" collapsed="false">
      <c r="A26" s="197"/>
      <c r="B26" s="173"/>
      <c r="C26" s="190"/>
      <c r="D26" s="191"/>
      <c r="E26" s="192"/>
      <c r="F26" s="191"/>
      <c r="G26" s="198"/>
      <c r="H26" s="194"/>
      <c r="I26" s="194"/>
      <c r="J26" s="195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</row>
    <row r="27" customFormat="false" ht="11.25" hidden="false" customHeight="true" outlineLevel="0" collapsed="false">
      <c r="A27" s="199" t="s">
        <v>8</v>
      </c>
      <c r="B27" s="173"/>
      <c r="C27" s="206" t="e">
        <f aca="false">+C18+C24</f>
        <v>#NAME?</v>
      </c>
      <c r="D27" s="207" t="e">
        <f aca="false">+D18+D24</f>
        <v>#NAME?</v>
      </c>
      <c r="E27" s="208" t="e">
        <f aca="false">+E18+E24</f>
        <v>#NAME?</v>
      </c>
      <c r="F27" s="191"/>
      <c r="G27" s="198"/>
      <c r="H27" s="194"/>
      <c r="I27" s="194"/>
      <c r="J27" s="195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</row>
    <row r="28" customFormat="false" ht="3" hidden="false" customHeight="true" outlineLevel="0" collapsed="false">
      <c r="A28" s="197"/>
      <c r="B28" s="173"/>
      <c r="C28" s="190"/>
      <c r="D28" s="191"/>
      <c r="E28" s="192"/>
      <c r="F28" s="191"/>
      <c r="G28" s="198"/>
      <c r="H28" s="194"/>
      <c r="I28" s="194"/>
      <c r="J28" s="195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</row>
    <row r="29" customFormat="false" ht="13.5" hidden="false" customHeight="true" outlineLevel="0" collapsed="false">
      <c r="A29" s="197" t="s">
        <v>29</v>
      </c>
      <c r="B29" s="173"/>
      <c r="C29" s="190" t="e">
        <f aca="false">+Expenses!D29-[1]Expenses!D29</f>
        <v>#NAME?</v>
      </c>
      <c r="D29" s="191" t="n">
        <f aca="false">+Expenses!E29-[1]Expenses!E29</f>
        <v>0</v>
      </c>
      <c r="E29" s="192" t="e">
        <f aca="false">D29-C29</f>
        <v>#NAME?</v>
      </c>
      <c r="F29" s="191"/>
      <c r="G29" s="198"/>
      <c r="H29" s="194"/>
      <c r="I29" s="194"/>
      <c r="J29" s="195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</row>
    <row r="30" customFormat="false" ht="13.5" hidden="false" customHeight="true" outlineLevel="0" collapsed="false">
      <c r="A30" s="197" t="s">
        <v>30</v>
      </c>
      <c r="B30" s="173"/>
      <c r="C30" s="190" t="n">
        <f aca="false">+Expenses!D30-[1]Expenses!D30</f>
        <v>0</v>
      </c>
      <c r="D30" s="191" t="n">
        <f aca="false">+Expenses!E30-[1]Expenses!E30</f>
        <v>0</v>
      </c>
      <c r="E30" s="192" t="n">
        <f aca="false">D30-C30</f>
        <v>0</v>
      </c>
      <c r="F30" s="191"/>
      <c r="G30" s="198"/>
      <c r="H30" s="194"/>
      <c r="I30" s="194"/>
      <c r="J30" s="195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</row>
    <row r="31" customFormat="false" ht="3" hidden="false" customHeight="true" outlineLevel="0" collapsed="false">
      <c r="A31" s="197"/>
      <c r="B31" s="173"/>
      <c r="C31" s="190"/>
      <c r="D31" s="191"/>
      <c r="E31" s="192"/>
      <c r="F31" s="191"/>
      <c r="G31" s="198"/>
      <c r="H31" s="194"/>
      <c r="I31" s="194"/>
      <c r="J31" s="195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</row>
    <row r="32" customFormat="false" ht="11.25" hidden="false" customHeight="true" outlineLevel="0" collapsed="false">
      <c r="A32" s="199" t="s">
        <v>8</v>
      </c>
      <c r="B32" s="173"/>
      <c r="C32" s="206" t="e">
        <f aca="false">SUM(C27:C30)</f>
        <v>#NAME?</v>
      </c>
      <c r="D32" s="207" t="e">
        <f aca="false">SUM(D27:D30)</f>
        <v>#NAME?</v>
      </c>
      <c r="E32" s="208" t="e">
        <f aca="false">SUM(E27:E30)</f>
        <v>#NAME?</v>
      </c>
      <c r="F32" s="191"/>
      <c r="G32" s="203"/>
      <c r="H32" s="204"/>
      <c r="I32" s="204"/>
      <c r="J32" s="205"/>
    </row>
    <row r="33" customFormat="false" ht="3" hidden="false" customHeight="true" outlineLevel="0" collapsed="false">
      <c r="A33" s="234"/>
      <c r="B33" s="196"/>
      <c r="C33" s="235"/>
      <c r="D33" s="236"/>
      <c r="E33" s="237"/>
      <c r="F33" s="196"/>
      <c r="G33" s="235"/>
      <c r="H33" s="236"/>
      <c r="I33" s="236"/>
      <c r="J33" s="23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</row>
    <row r="34" customFormat="false" ht="3" hidden="false" customHeight="true" outlineLevel="0" collapsed="false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</row>
    <row r="35" customFormat="false" ht="12" hidden="true" customHeight="false" outlineLevel="0" collapsed="false">
      <c r="A35" s="172"/>
      <c r="B35" s="173"/>
      <c r="C35" s="174" t="s">
        <v>94</v>
      </c>
      <c r="D35" s="174"/>
      <c r="E35" s="174"/>
      <c r="F35" s="173"/>
      <c r="G35" s="175"/>
      <c r="H35" s="176"/>
      <c r="I35" s="176"/>
      <c r="J35" s="177"/>
    </row>
    <row r="36" customFormat="false" ht="12" hidden="true" customHeight="false" outlineLevel="0" collapsed="false">
      <c r="A36" s="182" t="s">
        <v>13</v>
      </c>
      <c r="B36" s="173"/>
      <c r="C36" s="179" t="s">
        <v>7</v>
      </c>
      <c r="D36" s="180" t="s">
        <v>2</v>
      </c>
      <c r="E36" s="181" t="s">
        <v>43</v>
      </c>
      <c r="F36" s="173"/>
      <c r="G36" s="182" t="s">
        <v>87</v>
      </c>
      <c r="H36" s="182"/>
      <c r="I36" s="182"/>
      <c r="J36" s="182"/>
    </row>
    <row r="37" customFormat="false" ht="12" hidden="true" customHeight="false" outlineLevel="0" collapsed="false">
      <c r="A37" s="172"/>
      <c r="B37" s="173"/>
      <c r="C37" s="190" t="e">
        <f aca="false">Expenses!D37-[1]Expenses!D35</f>
        <v>#VALUE!</v>
      </c>
      <c r="D37" s="191" t="n">
        <f aca="false">Expenses!E37-[1]Expenses!E35</f>
        <v>0</v>
      </c>
      <c r="E37" s="192" t="e">
        <f aca="false">D37-C37</f>
        <v>#VALUE!</v>
      </c>
      <c r="F37" s="173"/>
      <c r="G37" s="175"/>
      <c r="H37" s="176"/>
      <c r="I37" s="176"/>
      <c r="J37" s="177"/>
    </row>
    <row r="38" customFormat="false" ht="12" hidden="true" customHeight="false" outlineLevel="0" collapsed="false">
      <c r="A38" s="197"/>
      <c r="B38" s="173"/>
      <c r="C38" s="190" t="e">
        <f aca="false">Expenses!D38-[1]Expenses!D36</f>
        <v>#VALUE!</v>
      </c>
      <c r="D38" s="191" t="e">
        <f aca="false">Expenses!E38-[1]Expenses!E36</f>
        <v>#VALUE!</v>
      </c>
      <c r="E38" s="192" t="e">
        <f aca="false">D38-C38</f>
        <v>#VALUE!</v>
      </c>
      <c r="F38" s="173"/>
      <c r="G38" s="198"/>
      <c r="H38" s="194"/>
      <c r="I38" s="194"/>
      <c r="J38" s="195"/>
    </row>
    <row r="39" customFormat="false" ht="12" hidden="true" customHeight="false" outlineLevel="0" collapsed="false">
      <c r="A39" s="209"/>
      <c r="B39" s="173"/>
      <c r="C39" s="228" t="n">
        <f aca="false">Expenses!D39-[1]Expenses!D37</f>
        <v>0</v>
      </c>
      <c r="D39" s="229" t="n">
        <f aca="false">Expenses!E39-[1]Expenses!E37</f>
        <v>0</v>
      </c>
      <c r="E39" s="230" t="n">
        <f aca="false">D39-C39</f>
        <v>0</v>
      </c>
      <c r="F39" s="173"/>
      <c r="G39" s="210"/>
      <c r="H39" s="211"/>
      <c r="I39" s="211"/>
      <c r="J39" s="212"/>
    </row>
    <row r="40" customFormat="false" ht="12.75" hidden="false" customHeight="false" outlineLevel="0" collapsed="false">
      <c r="A40" s="196"/>
      <c r="B40" s="196"/>
      <c r="C40" s="238"/>
      <c r="D40" s="238"/>
      <c r="E40" s="196"/>
      <c r="F40" s="196"/>
      <c r="G40" s="196"/>
      <c r="H40" s="196"/>
      <c r="I40" s="196"/>
      <c r="J40" s="196"/>
      <c r="K40" s="187"/>
      <c r="L40" s="187" t="s">
        <v>34</v>
      </c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</row>
    <row r="41" customFormat="false" ht="12.75" hidden="false" customHeight="false" outlineLevel="0" collapsed="false"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</row>
    <row r="42" customFormat="false" ht="12.75" hidden="false" customHeight="false" outlineLevel="0" collapsed="false"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</row>
    <row r="43" customFormat="false" ht="15.75" hidden="false" customHeight="false" outlineLevel="0" collapsed="false">
      <c r="C43" s="139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</row>
    <row r="44" customFormat="false" ht="12.75" hidden="false" customHeight="false" outlineLevel="0" collapsed="false"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</row>
    <row r="45" customFormat="false" ht="12.75" hidden="false" customHeight="false" outlineLevel="0" collapsed="false"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</row>
    <row r="46" customFormat="false" ht="12.75" hidden="false" customHeight="false" outlineLevel="0" collapsed="false"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</row>
    <row r="47" customFormat="false" ht="12.75" hidden="false" customHeight="false" outlineLevel="0" collapsed="false"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</row>
    <row r="48" customFormat="false" ht="12.75" hidden="false" customHeight="false" outlineLevel="0" collapsed="false"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</row>
    <row r="49" customFormat="false" ht="12.75" hidden="false" customHeight="false" outlineLevel="0" collapsed="false"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</row>
    <row r="50" customFormat="false" ht="12.75" hidden="false" customHeight="false" outlineLevel="0" collapsed="false"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</row>
    <row r="51" customFormat="false" ht="12.75" hidden="false" customHeight="false" outlineLevel="0" collapsed="false">
      <c r="C51" s="187"/>
      <c r="D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</row>
    <row r="52" customFormat="false" ht="12.75" hidden="false" customHeight="false" outlineLevel="0" collapsed="false">
      <c r="C52" s="187"/>
      <c r="D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</row>
    <row r="53" customFormat="false" ht="12.75" hidden="false" customHeight="false" outlineLevel="0" collapsed="false">
      <c r="C53" s="187"/>
      <c r="D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</row>
    <row r="54" customFormat="false" ht="12.75" hidden="false" customHeight="false" outlineLevel="0" collapsed="false">
      <c r="C54" s="187"/>
      <c r="D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</row>
    <row r="55" customFormat="false" ht="12.75" hidden="false" customHeight="false" outlineLevel="0" collapsed="false">
      <c r="C55" s="187"/>
      <c r="D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</row>
    <row r="56" customFormat="false" ht="12.75" hidden="false" customHeight="false" outlineLevel="0" collapsed="false">
      <c r="C56" s="187"/>
      <c r="D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</row>
    <row r="57" customFormat="false" ht="12.75" hidden="false" customHeight="false" outlineLevel="0" collapsed="false"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</row>
    <row r="58" customFormat="false" ht="12.75" hidden="false" customHeight="false" outlineLevel="0" collapsed="false">
      <c r="A58" s="187"/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</row>
    <row r="59" customFormat="false" ht="12.75" hidden="false" customHeight="false" outlineLevel="0" collapsed="false">
      <c r="A59" s="187"/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</row>
    <row r="60" customFormat="false" ht="12.75" hidden="false" customHeight="false" outlineLevel="0" collapsed="false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</row>
    <row r="61" customFormat="false" ht="12.75" hidden="false" customHeight="false" outlineLevel="0" collapsed="false">
      <c r="A61" s="187"/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</row>
    <row r="62" customFormat="false" ht="12.75" hidden="false" customHeight="false" outlineLevel="0" collapsed="false">
      <c r="A62" s="187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</row>
    <row r="63" customFormat="false" ht="12.75" hidden="false" customHeight="false" outlineLevel="0" collapsed="false">
      <c r="A63" s="187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</row>
    <row r="64" customFormat="false" ht="12.75" hidden="false" customHeight="false" outlineLevel="0" collapsed="false"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</row>
    <row r="65" customFormat="false" ht="12.75" hidden="false" customHeight="false" outlineLevel="0" collapsed="false"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</row>
    <row r="66" customFormat="false" ht="12.75" hidden="false" customHeight="false" outlineLevel="0" collapsed="false"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</row>
    <row r="67" customFormat="false" ht="12.75" hidden="false" customHeight="false" outlineLevel="0" collapsed="false"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</row>
    <row r="68" customFormat="false" ht="12.75" hidden="false" customHeight="false" outlineLevel="0" collapsed="false"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</row>
    <row r="69" customFormat="false" ht="12.75" hidden="false" customHeight="false" outlineLevel="0" collapsed="false"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</row>
    <row r="70" customFormat="false" ht="12.75" hidden="false" customHeight="false" outlineLevel="0" collapsed="false"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</row>
    <row r="71" customFormat="false" ht="12.75" hidden="false" customHeight="false" outlineLevel="0" collapsed="false"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</row>
    <row r="72" customFormat="false" ht="12.75" hidden="false" customHeight="false" outlineLevel="0" collapsed="false"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</row>
    <row r="73" customFormat="false" ht="12.75" hidden="false" customHeight="false" outlineLevel="0" collapsed="false"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</row>
    <row r="74" customFormat="false" ht="12.75" hidden="false" customHeight="false" outlineLevel="0" collapsed="false"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</row>
    <row r="75" customFormat="false" ht="12.75" hidden="false" customHeight="false" outlineLevel="0" collapsed="false"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</row>
    <row r="76" customFormat="false" ht="12.75" hidden="false" customHeight="false" outlineLevel="0" collapsed="false"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</row>
    <row r="77" customFormat="false" ht="12.75" hidden="false" customHeight="false" outlineLevel="0" collapsed="false"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</row>
    <row r="78" customFormat="false" ht="12.75" hidden="false" customHeight="false" outlineLevel="0" collapsed="false"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</row>
    <row r="79" customFormat="false" ht="12.75" hidden="false" customHeight="false" outlineLevel="0" collapsed="false"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</row>
    <row r="80" customFormat="false" ht="12.75" hidden="false" customHeight="false" outlineLevel="0" collapsed="false"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</row>
    <row r="81" customFormat="false" ht="12.75" hidden="false" customHeight="false" outlineLevel="0" collapsed="false"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</row>
    <row r="82" customFormat="false" ht="12.75" hidden="false" customHeight="false" outlineLevel="0" collapsed="false"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</row>
    <row r="83" customFormat="false" ht="12.75" hidden="false" customHeight="false" outlineLevel="0" collapsed="false"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</row>
    <row r="84" customFormat="false" ht="12.75" hidden="false" customHeight="false" outlineLevel="0" collapsed="false"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</row>
    <row r="85" customFormat="false" ht="12.75" hidden="false" customHeight="false" outlineLevel="0" collapsed="false"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</row>
    <row r="86" customFormat="false" ht="12.75" hidden="false" customHeight="false" outlineLevel="0" collapsed="false"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</row>
    <row r="87" customFormat="false" ht="12.75" hidden="false" customHeight="false" outlineLevel="0" collapsed="false"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</row>
    <row r="88" customFormat="false" ht="12.75" hidden="false" customHeight="false" outlineLevel="0" collapsed="false"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</row>
    <row r="89" customFormat="false" ht="12.75" hidden="false" customHeight="false" outlineLevel="0" collapsed="false"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</row>
    <row r="90" customFormat="false" ht="12.75" hidden="false" customHeight="false" outlineLevel="0" collapsed="false"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</row>
    <row r="91" customFormat="false" ht="12.75" hidden="false" customHeight="false" outlineLevel="0" collapsed="false"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</row>
    <row r="92" customFormat="false" ht="12.75" hidden="false" customHeight="false" outlineLevel="0" collapsed="false"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</row>
    <row r="93" customFormat="false" ht="12.75" hidden="false" customHeight="false" outlineLevel="0" collapsed="false"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</row>
    <row r="94" customFormat="false" ht="12.75" hidden="false" customHeight="false" outlineLevel="0" collapsed="false"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</row>
    <row r="95" customFormat="false" ht="12.75" hidden="false" customHeight="false" outlineLevel="0" collapsed="false"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</row>
    <row r="96" customFormat="false" ht="12.75" hidden="false" customHeight="false" outlineLevel="0" collapsed="false"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</row>
    <row r="97" customFormat="false" ht="12.75" hidden="false" customHeight="false" outlineLevel="0" collapsed="false"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</row>
    <row r="98" customFormat="false" ht="12.75" hidden="false" customHeight="false" outlineLevel="0" collapsed="false"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</row>
    <row r="99" customFormat="false" ht="12.75" hidden="false" customHeight="false" outlineLevel="0" collapsed="false"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</row>
    <row r="100" customFormat="false" ht="12.75" hidden="false" customHeight="false" outlineLevel="0" collapsed="false"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</row>
    <row r="101" customFormat="false" ht="12.75" hidden="false" customHeight="false" outlineLevel="0" collapsed="false"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</row>
    <row r="102" customFormat="false" ht="12.75" hidden="false" customHeight="false" outlineLevel="0" collapsed="false"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</row>
    <row r="103" customFormat="false" ht="12.75" hidden="false" customHeight="false" outlineLevel="0" collapsed="false"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</row>
    <row r="104" customFormat="false" ht="12.75" hidden="false" customHeight="false" outlineLevel="0" collapsed="false"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</row>
    <row r="105" customFormat="false" ht="12.75" hidden="false" customHeight="false" outlineLevel="0" collapsed="false"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</row>
    <row r="106" customFormat="false" ht="12.75" hidden="false" customHeight="false" outlineLevel="0" collapsed="false"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</row>
    <row r="107" customFormat="false" ht="12.75" hidden="false" customHeight="false" outlineLevel="0" collapsed="false"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</row>
    <row r="108" customFormat="false" ht="12.75" hidden="false" customHeight="false" outlineLevel="0" collapsed="false"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</row>
    <row r="109" customFormat="false" ht="12.75" hidden="false" customHeight="false" outlineLevel="0" collapsed="false"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</row>
    <row r="110" customFormat="false" ht="12.75" hidden="false" customHeight="false" outlineLevel="0" collapsed="false"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</row>
    <row r="111" customFormat="false" ht="12.75" hidden="false" customHeight="false" outlineLevel="0" collapsed="false"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</row>
    <row r="112" customFormat="false" ht="12.75" hidden="false" customHeight="false" outlineLevel="0" collapsed="false"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</row>
    <row r="113" customFormat="false" ht="12.75" hidden="false" customHeight="false" outlineLevel="0" collapsed="false"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</row>
    <row r="114" customFormat="false" ht="12.75" hidden="false" customHeight="false" outlineLevel="0" collapsed="false"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</row>
    <row r="115" customFormat="false" ht="12.75" hidden="false" customHeight="false" outlineLevel="0" collapsed="false"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</row>
    <row r="116" customFormat="false" ht="12.75" hidden="false" customHeight="false" outlineLevel="0" collapsed="false"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</row>
    <row r="117" customFormat="false" ht="12.75" hidden="false" customHeight="false" outlineLevel="0" collapsed="false"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</row>
    <row r="118" customFormat="false" ht="12.75" hidden="false" customHeight="false" outlineLevel="0" collapsed="false"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</row>
    <row r="119" customFormat="false" ht="12.75" hidden="false" customHeight="false" outlineLevel="0" collapsed="false"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</row>
    <row r="120" customFormat="false" ht="12.75" hidden="false" customHeight="false" outlineLevel="0" collapsed="false"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</row>
    <row r="121" customFormat="false" ht="12.75" hidden="false" customHeight="false" outlineLevel="0" collapsed="false"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</row>
    <row r="122" customFormat="false" ht="12.75" hidden="false" customHeight="false" outlineLevel="0" collapsed="false"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</row>
    <row r="123" customFormat="false" ht="12.75" hidden="false" customHeight="false" outlineLevel="0" collapsed="false"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F123" s="187"/>
      <c r="AG123" s="187"/>
    </row>
    <row r="124" customFormat="false" ht="12.75" hidden="false" customHeight="false" outlineLevel="0" collapsed="false"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F124" s="187"/>
      <c r="AG124" s="187"/>
    </row>
    <row r="125" customFormat="false" ht="12.75" hidden="false" customHeight="false" outlineLevel="0" collapsed="false"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</row>
    <row r="126" customFormat="false" ht="12.75" hidden="false" customHeight="false" outlineLevel="0" collapsed="false"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7"/>
      <c r="AG126" s="187"/>
    </row>
    <row r="127" customFormat="false" ht="12.75" hidden="false" customHeight="false" outlineLevel="0" collapsed="false"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F127" s="187"/>
      <c r="AG127" s="187"/>
    </row>
    <row r="128" customFormat="false" ht="12.75" hidden="false" customHeight="false" outlineLevel="0" collapsed="false"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F128" s="187"/>
      <c r="AG128" s="187"/>
    </row>
    <row r="129" customFormat="false" ht="12.75" hidden="false" customHeight="false" outlineLevel="0" collapsed="false"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F129" s="187"/>
      <c r="AG129" s="187"/>
    </row>
    <row r="130" customFormat="false" ht="12.75" hidden="false" customHeight="false" outlineLevel="0" collapsed="false"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</row>
    <row r="131" customFormat="false" ht="12.75" hidden="false" customHeight="false" outlineLevel="0" collapsed="false"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F131" s="187"/>
      <c r="AG131" s="187"/>
    </row>
    <row r="132" customFormat="false" ht="12.75" hidden="false" customHeight="false" outlineLevel="0" collapsed="false"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</row>
    <row r="133" customFormat="false" ht="12.75" hidden="false" customHeight="false" outlineLevel="0" collapsed="false"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</row>
    <row r="134" customFormat="false" ht="12.75" hidden="false" customHeight="false" outlineLevel="0" collapsed="false"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</row>
    <row r="135" customFormat="false" ht="12.75" hidden="false" customHeight="false" outlineLevel="0" collapsed="false"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</row>
  </sheetData>
  <mergeCells count="7">
    <mergeCell ref="A2:J2"/>
    <mergeCell ref="A3:J3"/>
    <mergeCell ref="A4:J4"/>
    <mergeCell ref="C6:E6"/>
    <mergeCell ref="G7:J7"/>
    <mergeCell ref="C35:E35"/>
    <mergeCell ref="G36:J36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1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67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67" t="s">
        <v>71</v>
      </c>
    </row>
    <row r="2" customFormat="false" ht="15.75" hidden="false" customHeight="false" outlineLevel="0" collapsed="false">
      <c r="A2" s="167" t="s">
        <v>96</v>
      </c>
      <c r="B2" s="168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0" t="s">
        <v>84</v>
      </c>
    </row>
    <row r="3" customFormat="false" ht="15" hidden="false" customHeight="false" outlineLevel="0" collapsed="false">
      <c r="A3" s="167" t="s">
        <v>97</v>
      </c>
      <c r="B3" s="170" t="s">
        <v>98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</row>
    <row r="4" customFormat="false" ht="12.75" hidden="false" customHeight="false" outlineLevel="0" collapsed="false">
      <c r="A4" s="169" t="n">
        <v>36861</v>
      </c>
      <c r="B4" s="171" t="str">
        <f aca="false">'Mgmt Summary'!A3</f>
        <v>Results based on activity through October 19, 2000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</row>
    <row r="5" customFormat="false" ht="3" hidden="false" customHeight="true" outlineLevel="0" collapsed="false">
      <c r="A5" s="167" t="s">
        <v>74</v>
      </c>
    </row>
    <row r="6" customFormat="false" ht="12.75" hidden="false" customHeight="false" outlineLevel="0" collapsed="false">
      <c r="A6" s="167" t="s">
        <v>75</v>
      </c>
      <c r="B6" s="172"/>
      <c r="C6" s="173"/>
      <c r="D6" s="175"/>
      <c r="E6" s="176"/>
      <c r="F6" s="176"/>
      <c r="G6" s="176"/>
      <c r="H6" s="176"/>
      <c r="I6" s="177"/>
      <c r="J6" s="173"/>
      <c r="K6" s="175"/>
      <c r="L6" s="176"/>
      <c r="M6" s="176"/>
      <c r="N6" s="176"/>
      <c r="O6" s="176"/>
      <c r="P6" s="177"/>
      <c r="Q6" s="173"/>
      <c r="R6" s="187"/>
      <c r="S6" s="187"/>
      <c r="T6" s="187"/>
    </row>
    <row r="7" customFormat="false" ht="12.75" hidden="false" customHeight="false" outlineLevel="0" collapsed="false">
      <c r="B7" s="197"/>
      <c r="C7" s="173"/>
      <c r="D7" s="182" t="s">
        <v>99</v>
      </c>
      <c r="E7" s="182"/>
      <c r="F7" s="182"/>
      <c r="G7" s="182"/>
      <c r="H7" s="182"/>
      <c r="I7" s="182"/>
      <c r="J7" s="173"/>
      <c r="K7" s="182" t="s">
        <v>100</v>
      </c>
      <c r="L7" s="182"/>
      <c r="M7" s="182"/>
      <c r="N7" s="182"/>
      <c r="O7" s="182"/>
      <c r="P7" s="182"/>
      <c r="Q7" s="173"/>
      <c r="R7" s="187"/>
      <c r="S7" s="187"/>
      <c r="T7" s="187"/>
    </row>
    <row r="8" customFormat="false" ht="12.75" hidden="false" customHeight="false" outlineLevel="0" collapsed="false">
      <c r="B8" s="178" t="s">
        <v>13</v>
      </c>
      <c r="C8" s="173"/>
      <c r="D8" s="239" t="s">
        <v>7</v>
      </c>
      <c r="E8" s="240" t="s">
        <v>2</v>
      </c>
      <c r="F8" s="241" t="s">
        <v>43</v>
      </c>
      <c r="G8" s="242" t="s">
        <v>101</v>
      </c>
      <c r="H8" s="242"/>
      <c r="I8" s="242"/>
      <c r="J8" s="173"/>
      <c r="K8" s="179" t="s">
        <v>7</v>
      </c>
      <c r="L8" s="180" t="s">
        <v>2</v>
      </c>
      <c r="M8" s="181" t="s">
        <v>43</v>
      </c>
      <c r="N8" s="174" t="s">
        <v>101</v>
      </c>
      <c r="O8" s="174"/>
      <c r="P8" s="174"/>
      <c r="Q8" s="173"/>
      <c r="R8" s="187"/>
      <c r="S8" s="187"/>
      <c r="T8" s="187"/>
    </row>
    <row r="9" customFormat="false" ht="8.25" hidden="false" customHeight="true" outlineLevel="0" collapsed="false">
      <c r="B9" s="172"/>
      <c r="C9" s="173"/>
      <c r="D9" s="175"/>
      <c r="E9" s="176"/>
      <c r="F9" s="176"/>
      <c r="G9" s="176"/>
      <c r="H9" s="176"/>
      <c r="I9" s="177"/>
      <c r="J9" s="173"/>
      <c r="K9" s="175"/>
      <c r="L9" s="176"/>
      <c r="M9" s="176"/>
      <c r="N9" s="176"/>
      <c r="O9" s="176"/>
      <c r="P9" s="177"/>
      <c r="Q9" s="173"/>
      <c r="R9" s="187"/>
      <c r="S9" s="187"/>
      <c r="T9" s="187"/>
    </row>
    <row r="10" customFormat="false" ht="13.5" hidden="false" customHeight="true" outlineLevel="0" collapsed="false">
      <c r="B10" s="188" t="s">
        <v>20</v>
      </c>
      <c r="C10" s="189"/>
      <c r="D10" s="190" t="n">
        <v>0</v>
      </c>
      <c r="E10" s="191" t="n">
        <v>0</v>
      </c>
      <c r="F10" s="243" t="n">
        <f aca="false">E10-D10</f>
        <v>0</v>
      </c>
      <c r="G10" s="244"/>
      <c r="H10" s="244"/>
      <c r="I10" s="245"/>
      <c r="J10" s="189"/>
      <c r="K10" s="190" t="n">
        <f aca="false">L10+600</f>
        <v>8446</v>
      </c>
      <c r="L10" s="191" t="n">
        <v>7846</v>
      </c>
      <c r="M10" s="243" t="n">
        <f aca="false">L10-K10</f>
        <v>-600</v>
      </c>
      <c r="N10" s="215" t="s">
        <v>102</v>
      </c>
      <c r="O10" s="194"/>
      <c r="P10" s="246"/>
      <c r="Q10" s="187"/>
      <c r="R10" s="187"/>
      <c r="S10" s="187"/>
      <c r="T10" s="187"/>
    </row>
    <row r="11" customFormat="false" ht="13.5" hidden="false" customHeight="true" outlineLevel="0" collapsed="false">
      <c r="A11" s="167" t="s">
        <v>76</v>
      </c>
      <c r="B11" s="197" t="s">
        <v>21</v>
      </c>
      <c r="C11" s="173"/>
      <c r="D11" s="190" t="n">
        <v>658</v>
      </c>
      <c r="E11" s="191" t="e">
        <f aca="false">ROUND(HPVAL($A11,$A$1,$A$2,$A$4,$A$5,$A$6)/1000,1)</f>
        <v>#NAME?</v>
      </c>
      <c r="F11" s="243" t="e">
        <f aca="false">E11-D11</f>
        <v>#NAME?</v>
      </c>
      <c r="G11" s="194"/>
      <c r="H11" s="194"/>
      <c r="I11" s="195"/>
      <c r="J11" s="173"/>
      <c r="K11" s="190" t="e">
        <f aca="false">L11</f>
        <v>#NAME?</v>
      </c>
      <c r="L11" s="191" t="e">
        <f aca="false">ROUND(HPVAL($A11,$A$1,$A$3,$A$4,$A$5,$A$6)/1000,1)</f>
        <v>#NAME?</v>
      </c>
      <c r="M11" s="243" t="e">
        <f aca="false">ROUND(L11-K11,0)</f>
        <v>#NAME?</v>
      </c>
      <c r="N11" s="194"/>
      <c r="O11" s="194"/>
      <c r="P11" s="246"/>
      <c r="Q11" s="187"/>
      <c r="R11" s="187"/>
      <c r="S11" s="187"/>
      <c r="T11" s="187"/>
    </row>
    <row r="12" customFormat="false" ht="13.5" hidden="false" customHeight="true" outlineLevel="0" collapsed="false">
      <c r="A12" s="167" t="s">
        <v>77</v>
      </c>
      <c r="B12" s="197" t="s">
        <v>22</v>
      </c>
      <c r="C12" s="173"/>
      <c r="D12" s="190" t="e">
        <f aca="false">E12</f>
        <v>#NAME?</v>
      </c>
      <c r="E12" s="191" t="e">
        <f aca="false">ROUND(HPVAL($A12,$A$1,$A$2,$A$4,$A$5,$A$6)/1000,0)</f>
        <v>#NAME?</v>
      </c>
      <c r="F12" s="243" t="e">
        <f aca="false">E12-D12</f>
        <v>#NAME?</v>
      </c>
      <c r="G12" s="194"/>
      <c r="H12" s="194"/>
      <c r="I12" s="195"/>
      <c r="J12" s="173"/>
      <c r="K12" s="190" t="e">
        <f aca="false">L12</f>
        <v>#NAME?</v>
      </c>
      <c r="L12" s="191" t="e">
        <f aca="false">ROUND(HPVAL($A12,$A$1,$A$3,$A$4,$A$5,$A$6)/1000,1)</f>
        <v>#NAME?</v>
      </c>
      <c r="M12" s="243" t="e">
        <f aca="false">ROUND(L12-K12,0)</f>
        <v>#NAME?</v>
      </c>
      <c r="N12" s="194"/>
      <c r="O12" s="194"/>
      <c r="P12" s="246"/>
      <c r="Q12" s="187"/>
      <c r="R12" s="187"/>
      <c r="S12" s="187"/>
      <c r="T12" s="187"/>
    </row>
    <row r="13" customFormat="false" ht="13.5" hidden="false" customHeight="true" outlineLevel="0" collapsed="false">
      <c r="A13" s="167" t="s">
        <v>78</v>
      </c>
      <c r="B13" s="197" t="s">
        <v>23</v>
      </c>
      <c r="C13" s="173"/>
      <c r="D13" s="190" t="e">
        <f aca="false">E13</f>
        <v>#NAME?</v>
      </c>
      <c r="E13" s="191" t="e">
        <f aca="false">ROUND(HPVAL($A13,$A$1,$A$2,$A$4,$A$5,$A$6)/1000,0)</f>
        <v>#NAME?</v>
      </c>
      <c r="F13" s="243" t="e">
        <f aca="false">E13-D13</f>
        <v>#NAME?</v>
      </c>
      <c r="G13" s="194"/>
      <c r="H13" s="194"/>
      <c r="I13" s="195"/>
      <c r="J13" s="173"/>
      <c r="K13" s="190" t="e">
        <f aca="false">L13</f>
        <v>#NAME?</v>
      </c>
      <c r="L13" s="191" t="e">
        <f aca="false">ROUND(HPVAL($A13,$A$1,$A$3,$A$4,$A$5,$A$6)/1000,1)</f>
        <v>#NAME?</v>
      </c>
      <c r="M13" s="243" t="e">
        <f aca="false">ROUND(L13-K13,0)</f>
        <v>#NAME?</v>
      </c>
      <c r="N13" s="194"/>
      <c r="O13" s="194"/>
      <c r="P13" s="246"/>
      <c r="Q13" s="187"/>
      <c r="R13" s="187"/>
      <c r="S13" s="187"/>
      <c r="T13" s="187"/>
    </row>
    <row r="14" customFormat="false" ht="13.5" hidden="false" customHeight="true" outlineLevel="0" collapsed="false">
      <c r="A14" s="167" t="s">
        <v>79</v>
      </c>
      <c r="B14" s="197" t="s">
        <v>24</v>
      </c>
      <c r="C14" s="173"/>
      <c r="D14" s="190" t="n">
        <v>0</v>
      </c>
      <c r="E14" s="191" t="e">
        <f aca="false">ROUND(HPVAL($A14,$A$1,$A$2,$A$4,$A$5,$A$6)/1000,0)</f>
        <v>#NAME?</v>
      </c>
      <c r="F14" s="243" t="e">
        <f aca="false">E14-D14</f>
        <v>#NAME?</v>
      </c>
      <c r="G14" s="194"/>
      <c r="H14" s="194"/>
      <c r="I14" s="195"/>
      <c r="J14" s="173"/>
      <c r="K14" s="190" t="e">
        <f aca="false">L14</f>
        <v>#NAME?</v>
      </c>
      <c r="L14" s="191" t="e">
        <f aca="false">ROUND(HPVAL($A14,$A$1,$A$3,$A$4,$A$5,$A$6)/1000,1)</f>
        <v>#NAME?</v>
      </c>
      <c r="M14" s="243" t="e">
        <f aca="false">ROUND(L14-K14,0)</f>
        <v>#NAME?</v>
      </c>
      <c r="N14" s="194"/>
      <c r="O14" s="194"/>
      <c r="P14" s="246"/>
      <c r="Q14" s="187"/>
      <c r="R14" s="187"/>
      <c r="S14" s="187"/>
      <c r="T14" s="187"/>
    </row>
    <row r="15" customFormat="false" ht="13.5" hidden="false" customHeight="true" outlineLevel="0" collapsed="false">
      <c r="A15" s="167" t="s">
        <v>80</v>
      </c>
      <c r="B15" s="188" t="s">
        <v>25</v>
      </c>
      <c r="C15" s="189"/>
      <c r="D15" s="190" t="e">
        <f aca="false">E15</f>
        <v>#NAME?</v>
      </c>
      <c r="E15" s="191" t="e">
        <f aca="false">ROUND(HPVAL($A15,$A$1,$A$2,$A$4,$A$5,$A$6)/1000,0)</f>
        <v>#NAME?</v>
      </c>
      <c r="F15" s="243" t="e">
        <f aca="false">E15-D15</f>
        <v>#NAME?</v>
      </c>
      <c r="G15" s="244"/>
      <c r="H15" s="244"/>
      <c r="I15" s="245"/>
      <c r="J15" s="189"/>
      <c r="K15" s="190" t="n">
        <f aca="false">L15</f>
        <v>1897.073</v>
      </c>
      <c r="L15" s="191" t="n">
        <f aca="false">2090.152-193.079</f>
        <v>1897.073</v>
      </c>
      <c r="M15" s="243" t="n">
        <f aca="false">ROUND(L15-K15,0)</f>
        <v>0</v>
      </c>
      <c r="N15" s="194"/>
      <c r="O15" s="194"/>
      <c r="P15" s="246"/>
      <c r="Q15" s="187"/>
      <c r="R15" s="187"/>
      <c r="S15" s="187"/>
      <c r="T15" s="187"/>
    </row>
    <row r="16" customFormat="false" ht="13.5" hidden="false" customHeight="true" outlineLevel="0" collapsed="false">
      <c r="B16" s="188" t="s">
        <v>44</v>
      </c>
      <c r="C16" s="189"/>
      <c r="D16" s="190" t="n">
        <v>0</v>
      </c>
      <c r="E16" s="191" t="n">
        <v>0</v>
      </c>
      <c r="F16" s="243" t="n">
        <f aca="false">E16-D16</f>
        <v>0</v>
      </c>
      <c r="G16" s="244"/>
      <c r="H16" s="244"/>
      <c r="I16" s="245"/>
      <c r="J16" s="189"/>
      <c r="K16" s="190" t="n">
        <v>0</v>
      </c>
      <c r="L16" s="191" t="n">
        <v>0</v>
      </c>
      <c r="M16" s="243" t="n">
        <f aca="false">L16-K16</f>
        <v>0</v>
      </c>
      <c r="N16" s="194"/>
      <c r="O16" s="194"/>
      <c r="P16" s="246"/>
      <c r="Q16" s="187"/>
      <c r="R16" s="187"/>
      <c r="S16" s="187"/>
      <c r="T16" s="187"/>
    </row>
    <row r="17" customFormat="false" ht="11.25" hidden="false" customHeight="true" outlineLevel="0" collapsed="false">
      <c r="B17" s="233" t="s">
        <v>91</v>
      </c>
      <c r="C17" s="173"/>
      <c r="D17" s="200" t="e">
        <f aca="false">SUM(D10:D16)</f>
        <v>#NAME?</v>
      </c>
      <c r="E17" s="201" t="e">
        <f aca="false">SUM(E10:E16)</f>
        <v>#NAME?</v>
      </c>
      <c r="F17" s="201" t="e">
        <f aca="false">SUM(F10:F16)</f>
        <v>#NAME?</v>
      </c>
      <c r="G17" s="204"/>
      <c r="H17" s="204"/>
      <c r="I17" s="205"/>
      <c r="J17" s="173"/>
      <c r="K17" s="200" t="e">
        <f aca="false">SUM(K10:K16)</f>
        <v>#NAME?</v>
      </c>
      <c r="L17" s="201" t="e">
        <f aca="false">SUM(L10:L16)</f>
        <v>#NAME?</v>
      </c>
      <c r="M17" s="201" t="e">
        <f aca="false">SUM(M10:M16)</f>
        <v>#NAME?</v>
      </c>
      <c r="N17" s="204"/>
      <c r="O17" s="204"/>
      <c r="P17" s="247"/>
      <c r="Q17" s="187"/>
      <c r="R17" s="187"/>
      <c r="S17" s="187"/>
      <c r="T17" s="187"/>
    </row>
    <row r="18" customFormat="false" ht="13.5" hidden="false" customHeight="true" outlineLevel="0" collapsed="false">
      <c r="B18" s="188" t="s">
        <v>46</v>
      </c>
      <c r="C18" s="189"/>
      <c r="D18" s="190" t="n">
        <v>-188</v>
      </c>
      <c r="E18" s="191" t="n">
        <f aca="false">-10-5</f>
        <v>-15</v>
      </c>
      <c r="F18" s="243" t="n">
        <f aca="false">E18-D18</f>
        <v>173</v>
      </c>
      <c r="G18" s="244"/>
      <c r="H18" s="244"/>
      <c r="I18" s="245"/>
      <c r="J18" s="189"/>
      <c r="K18" s="190" t="n">
        <v>0</v>
      </c>
      <c r="L18" s="191" t="n">
        <v>0</v>
      </c>
      <c r="M18" s="243" t="n">
        <f aca="false">L18-K18</f>
        <v>0</v>
      </c>
      <c r="N18" s="194"/>
      <c r="O18" s="194"/>
      <c r="P18" s="246"/>
      <c r="Q18" s="187"/>
      <c r="R18" s="187"/>
      <c r="S18" s="187"/>
      <c r="T18" s="187"/>
    </row>
    <row r="19" customFormat="false" ht="13.5" hidden="false" customHeight="true" outlineLevel="0" collapsed="false">
      <c r="B19" s="188" t="s">
        <v>47</v>
      </c>
      <c r="C19" s="189"/>
      <c r="D19" s="190" t="n">
        <v>652</v>
      </c>
      <c r="E19" s="191" t="n">
        <v>652</v>
      </c>
      <c r="F19" s="243" t="n">
        <f aca="false">E19-D19</f>
        <v>0</v>
      </c>
      <c r="G19" s="244"/>
      <c r="H19" s="244"/>
      <c r="I19" s="245"/>
      <c r="J19" s="189"/>
      <c r="K19" s="190" t="n">
        <v>0</v>
      </c>
      <c r="L19" s="191" t="n">
        <v>0</v>
      </c>
      <c r="M19" s="243" t="n">
        <f aca="false">L19-K19</f>
        <v>0</v>
      </c>
      <c r="N19" s="194"/>
      <c r="O19" s="194"/>
      <c r="P19" s="246"/>
      <c r="Q19" s="187"/>
      <c r="R19" s="187"/>
      <c r="S19" s="187"/>
      <c r="T19" s="187"/>
    </row>
    <row r="20" customFormat="false" ht="13.5" hidden="false" customHeight="true" outlineLevel="0" collapsed="false">
      <c r="B20" s="188" t="s">
        <v>48</v>
      </c>
      <c r="C20" s="189"/>
      <c r="D20" s="190" t="n">
        <v>0</v>
      </c>
      <c r="E20" s="191" t="n">
        <v>0</v>
      </c>
      <c r="F20" s="243" t="n">
        <f aca="false">E20-D20</f>
        <v>0</v>
      </c>
      <c r="G20" s="244"/>
      <c r="H20" s="244"/>
      <c r="I20" s="245"/>
      <c r="J20" s="189"/>
      <c r="K20" s="190" t="n">
        <v>0</v>
      </c>
      <c r="L20" s="191" t="n">
        <v>0</v>
      </c>
      <c r="M20" s="243" t="n">
        <f aca="false">L20-K20</f>
        <v>0</v>
      </c>
      <c r="N20" s="194"/>
      <c r="O20" s="194"/>
      <c r="P20" s="246"/>
      <c r="Q20" s="187"/>
      <c r="R20" s="187"/>
      <c r="S20" s="187"/>
      <c r="T20" s="187"/>
    </row>
    <row r="21" customFormat="false" ht="3" hidden="false" customHeight="true" outlineLevel="0" collapsed="false">
      <c r="B21" s="197"/>
      <c r="C21" s="173"/>
      <c r="D21" s="190"/>
      <c r="E21" s="191"/>
      <c r="F21" s="243"/>
      <c r="G21" s="194"/>
      <c r="H21" s="194"/>
      <c r="I21" s="195"/>
      <c r="J21" s="173"/>
      <c r="K21" s="190"/>
      <c r="L21" s="191"/>
      <c r="M21" s="243"/>
      <c r="N21" s="194"/>
      <c r="O21" s="194"/>
      <c r="P21" s="246"/>
      <c r="Q21" s="187"/>
      <c r="R21" s="187"/>
      <c r="S21" s="187"/>
      <c r="T21" s="187"/>
    </row>
    <row r="22" customFormat="false" ht="11.25" hidden="false" customHeight="true" outlineLevel="0" collapsed="false">
      <c r="B22" s="233" t="s">
        <v>45</v>
      </c>
      <c r="C22" s="173"/>
      <c r="D22" s="200" t="n">
        <f aca="false">SUM(D18:D21)</f>
        <v>464</v>
      </c>
      <c r="E22" s="201" t="n">
        <f aca="false">SUM(E18:E21)</f>
        <v>637</v>
      </c>
      <c r="F22" s="201" t="n">
        <f aca="false">SUM(F18:F21)</f>
        <v>173</v>
      </c>
      <c r="G22" s="204"/>
      <c r="H22" s="204"/>
      <c r="I22" s="205"/>
      <c r="J22" s="173"/>
      <c r="K22" s="200" t="e">
        <f aca="false">SUM(K17:K20)</f>
        <v>#NAME?</v>
      </c>
      <c r="L22" s="201" t="e">
        <f aca="false">SUM(L17:L20)</f>
        <v>#NAME?</v>
      </c>
      <c r="M22" s="201" t="e">
        <f aca="false">SUM(M17:M20)</f>
        <v>#NAME?</v>
      </c>
      <c r="N22" s="204"/>
      <c r="O22" s="204"/>
      <c r="P22" s="247"/>
      <c r="Q22" s="187"/>
      <c r="R22" s="187"/>
      <c r="S22" s="187"/>
      <c r="T22" s="187"/>
    </row>
    <row r="23" customFormat="false" ht="3" hidden="false" customHeight="true" outlineLevel="0" collapsed="false">
      <c r="B23" s="197"/>
      <c r="C23" s="173"/>
      <c r="D23" s="190"/>
      <c r="E23" s="191"/>
      <c r="F23" s="243" t="n">
        <f aca="false">SUM(F18:F20)</f>
        <v>173</v>
      </c>
      <c r="G23" s="194"/>
      <c r="H23" s="194"/>
      <c r="I23" s="195"/>
      <c r="J23" s="173"/>
      <c r="K23" s="190"/>
      <c r="L23" s="191"/>
      <c r="M23" s="243"/>
      <c r="N23" s="194"/>
      <c r="O23" s="194"/>
      <c r="P23" s="246"/>
      <c r="Q23" s="187"/>
      <c r="R23" s="187"/>
      <c r="S23" s="187"/>
      <c r="T23" s="187"/>
    </row>
    <row r="24" customFormat="false" ht="13.5" hidden="false" customHeight="true" outlineLevel="0" collapsed="false">
      <c r="B24" s="197" t="s">
        <v>27</v>
      </c>
      <c r="C24" s="173"/>
      <c r="D24" s="190" t="n">
        <v>0</v>
      </c>
      <c r="E24" s="191" t="n">
        <v>0</v>
      </c>
      <c r="F24" s="243" t="n">
        <f aca="false">E24-D24</f>
        <v>0</v>
      </c>
      <c r="G24" s="194"/>
      <c r="H24" s="194"/>
      <c r="I24" s="195"/>
      <c r="J24" s="173"/>
      <c r="K24" s="190" t="n">
        <f aca="false">L24</f>
        <v>0</v>
      </c>
      <c r="L24" s="191" t="n">
        <v>0</v>
      </c>
      <c r="M24" s="243" t="n">
        <f aca="false">L24-K24</f>
        <v>0</v>
      </c>
      <c r="N24" s="194"/>
      <c r="O24" s="194"/>
      <c r="P24" s="246"/>
      <c r="Q24" s="187"/>
      <c r="R24" s="187"/>
      <c r="S24" s="187"/>
      <c r="T24" s="187"/>
    </row>
    <row r="25" customFormat="false" ht="3" hidden="false" customHeight="true" outlineLevel="0" collapsed="false">
      <c r="B25" s="197"/>
      <c r="C25" s="173"/>
      <c r="D25" s="190"/>
      <c r="E25" s="191"/>
      <c r="F25" s="243"/>
      <c r="G25" s="194"/>
      <c r="H25" s="194"/>
      <c r="I25" s="195"/>
      <c r="J25" s="173"/>
      <c r="K25" s="190"/>
      <c r="L25" s="191"/>
      <c r="M25" s="243"/>
      <c r="N25" s="194"/>
      <c r="O25" s="194"/>
      <c r="P25" s="246"/>
      <c r="Q25" s="187"/>
      <c r="R25" s="187"/>
      <c r="S25" s="187"/>
      <c r="T25" s="187"/>
    </row>
    <row r="26" customFormat="false" ht="11.25" hidden="false" customHeight="true" outlineLevel="0" collapsed="false">
      <c r="B26" s="199" t="s">
        <v>8</v>
      </c>
      <c r="C26" s="173"/>
      <c r="D26" s="200" t="e">
        <f aca="false">+D17+D22</f>
        <v>#NAME?</v>
      </c>
      <c r="E26" s="201" t="e">
        <f aca="false">+E17+E22</f>
        <v>#NAME?</v>
      </c>
      <c r="F26" s="201" t="e">
        <f aca="false">+F17+F22</f>
        <v>#NAME?</v>
      </c>
      <c r="G26" s="204"/>
      <c r="H26" s="204"/>
      <c r="I26" s="205"/>
      <c r="J26" s="173"/>
      <c r="K26" s="200" t="e">
        <f aca="false">+K22+K24</f>
        <v>#NAME?</v>
      </c>
      <c r="L26" s="201" t="e">
        <f aca="false">+L22+L24</f>
        <v>#NAME?</v>
      </c>
      <c r="M26" s="201" t="e">
        <f aca="false">+M22+M24</f>
        <v>#NAME?</v>
      </c>
      <c r="N26" s="204"/>
      <c r="O26" s="204"/>
      <c r="P26" s="247"/>
      <c r="Q26" s="187"/>
      <c r="R26" s="187"/>
      <c r="S26" s="187"/>
      <c r="T26" s="187"/>
    </row>
    <row r="27" customFormat="false" ht="3" hidden="false" customHeight="true" outlineLevel="0" collapsed="false">
      <c r="B27" s="197"/>
      <c r="C27" s="173"/>
      <c r="D27" s="190"/>
      <c r="E27" s="191"/>
      <c r="F27" s="243"/>
      <c r="G27" s="194"/>
      <c r="H27" s="194"/>
      <c r="I27" s="195"/>
      <c r="J27" s="173"/>
      <c r="K27" s="190"/>
      <c r="L27" s="191"/>
      <c r="M27" s="243"/>
      <c r="N27" s="194"/>
      <c r="O27" s="194"/>
      <c r="P27" s="246"/>
      <c r="Q27" s="187"/>
      <c r="R27" s="187"/>
      <c r="S27" s="187"/>
      <c r="T27" s="187"/>
    </row>
    <row r="28" customFormat="false" ht="13.5" hidden="false" customHeight="true" outlineLevel="0" collapsed="false">
      <c r="B28" s="197" t="s">
        <v>103</v>
      </c>
      <c r="C28" s="173"/>
      <c r="D28" s="190" t="e">
        <f aca="false">-(D26)</f>
        <v>#NAME?</v>
      </c>
      <c r="E28" s="191" t="e">
        <f aca="false">-(E26)</f>
        <v>#NAME?</v>
      </c>
      <c r="F28" s="243" t="e">
        <f aca="false">E28-D28</f>
        <v>#NAME?</v>
      </c>
      <c r="G28" s="194"/>
      <c r="H28" s="194"/>
      <c r="I28" s="195"/>
      <c r="J28" s="173"/>
      <c r="K28" s="190" t="n">
        <v>0</v>
      </c>
      <c r="L28" s="191" t="n">
        <v>0</v>
      </c>
      <c r="M28" s="243" t="n">
        <f aca="false">L28-K28</f>
        <v>0</v>
      </c>
      <c r="N28" s="194"/>
      <c r="O28" s="194"/>
      <c r="P28" s="246"/>
      <c r="Q28" s="187"/>
      <c r="R28" s="187"/>
      <c r="S28" s="187"/>
      <c r="T28" s="187"/>
    </row>
    <row r="29" customFormat="false" ht="13.5" hidden="false" customHeight="true" outlineLevel="0" collapsed="false">
      <c r="B29" s="197" t="s">
        <v>104</v>
      </c>
      <c r="C29" s="173"/>
      <c r="D29" s="190" t="n">
        <v>0</v>
      </c>
      <c r="E29" s="191" t="n">
        <v>0</v>
      </c>
      <c r="F29" s="243" t="n">
        <f aca="false">E29-D29</f>
        <v>0</v>
      </c>
      <c r="G29" s="194"/>
      <c r="H29" s="194"/>
      <c r="I29" s="195"/>
      <c r="J29" s="173"/>
      <c r="K29" s="190" t="e">
        <f aca="false">-K26</f>
        <v>#NAME?</v>
      </c>
      <c r="L29" s="191" t="e">
        <f aca="false">-L26</f>
        <v>#NAME?</v>
      </c>
      <c r="M29" s="243" t="e">
        <f aca="false">L29-K29</f>
        <v>#NAME?</v>
      </c>
      <c r="N29" s="194"/>
      <c r="O29" s="194"/>
      <c r="P29" s="246"/>
      <c r="Q29" s="187"/>
      <c r="R29" s="187"/>
      <c r="S29" s="187"/>
      <c r="T29" s="187"/>
    </row>
    <row r="30" customFormat="false" ht="3" hidden="false" customHeight="true" outlineLevel="0" collapsed="false">
      <c r="B30" s="197"/>
      <c r="C30" s="173"/>
      <c r="D30" s="190"/>
      <c r="E30" s="191"/>
      <c r="F30" s="243"/>
      <c r="G30" s="194"/>
      <c r="H30" s="194"/>
      <c r="I30" s="195"/>
      <c r="J30" s="173"/>
      <c r="K30" s="190"/>
      <c r="L30" s="191"/>
      <c r="M30" s="243"/>
      <c r="N30" s="194"/>
      <c r="O30" s="194"/>
      <c r="P30" s="246"/>
      <c r="Q30" s="187"/>
      <c r="R30" s="187"/>
      <c r="S30" s="187"/>
      <c r="T30" s="187"/>
    </row>
    <row r="31" customFormat="false" ht="11.25" hidden="false" customHeight="true" outlineLevel="0" collapsed="false">
      <c r="A31" s="173"/>
      <c r="B31" s="199" t="s">
        <v>8</v>
      </c>
      <c r="C31" s="173"/>
      <c r="D31" s="206" t="e">
        <f aca="false">SUM(D26:D29)</f>
        <v>#NAME?</v>
      </c>
      <c r="E31" s="207" t="e">
        <f aca="false">SUM(E26:E29)</f>
        <v>#NAME?</v>
      </c>
      <c r="F31" s="207" t="e">
        <f aca="false">SUM(F26:F29)</f>
        <v>#NAME?</v>
      </c>
      <c r="G31" s="204"/>
      <c r="H31" s="204"/>
      <c r="I31" s="205"/>
      <c r="J31" s="173"/>
      <c r="K31" s="206" t="e">
        <f aca="false">SUM(K26:K29)</f>
        <v>#NAME?</v>
      </c>
      <c r="L31" s="207" t="e">
        <f aca="false">SUM(L26:L29)</f>
        <v>#NAME?</v>
      </c>
      <c r="M31" s="207" t="e">
        <f aca="false">SUM(M26:M29)</f>
        <v>#NAME?</v>
      </c>
      <c r="N31" s="204"/>
      <c r="O31" s="204"/>
      <c r="P31" s="247"/>
    </row>
    <row r="32" customFormat="false" ht="3" hidden="false" customHeight="true" outlineLevel="0" collapsed="false">
      <c r="B32" s="209"/>
      <c r="C32" s="173"/>
      <c r="D32" s="228"/>
      <c r="E32" s="229"/>
      <c r="F32" s="229"/>
      <c r="G32" s="211"/>
      <c r="H32" s="211"/>
      <c r="I32" s="212"/>
      <c r="J32" s="173"/>
      <c r="K32" s="228"/>
      <c r="L32" s="229"/>
      <c r="M32" s="229"/>
      <c r="N32" s="211"/>
      <c r="O32" s="211"/>
      <c r="P32" s="237"/>
      <c r="Q32" s="187"/>
      <c r="R32" s="187"/>
      <c r="S32" s="187"/>
      <c r="T32" s="187"/>
    </row>
    <row r="33" customFormat="false" ht="12.75" hidden="false" customHeight="false" outlineLevel="0" collapsed="false">
      <c r="D33" s="248"/>
      <c r="E33" s="248"/>
      <c r="F33" s="248"/>
      <c r="G33" s="187"/>
      <c r="H33" s="187"/>
      <c r="I33" s="187"/>
      <c r="J33" s="187"/>
      <c r="K33" s="248"/>
      <c r="L33" s="248"/>
      <c r="M33" s="248"/>
      <c r="N33" s="187"/>
      <c r="O33" s="187"/>
      <c r="P33" s="187"/>
      <c r="Q33" s="187"/>
      <c r="R33" s="187"/>
      <c r="S33" s="187"/>
      <c r="T33" s="187"/>
    </row>
    <row r="34" customFormat="false" ht="12.75" hidden="false" customHeight="false" outlineLevel="0" collapsed="false">
      <c r="D34" s="248"/>
      <c r="E34" s="248"/>
      <c r="F34" s="248"/>
      <c r="G34" s="187"/>
      <c r="H34" s="187"/>
      <c r="I34" s="187"/>
      <c r="J34" s="187"/>
      <c r="K34" s="248"/>
      <c r="L34" s="248"/>
      <c r="M34" s="248"/>
      <c r="N34" s="187"/>
      <c r="O34" s="187"/>
      <c r="P34" s="187"/>
      <c r="Q34" s="187"/>
      <c r="R34" s="187"/>
      <c r="S34" s="187"/>
      <c r="T34" s="187"/>
    </row>
    <row r="35" customFormat="false" ht="12.75" hidden="false" customHeight="false" outlineLevel="0" collapsed="false">
      <c r="D35" s="248"/>
      <c r="E35" s="248"/>
      <c r="F35" s="248"/>
      <c r="G35" s="187"/>
      <c r="H35" s="187"/>
      <c r="I35" s="187"/>
      <c r="J35" s="187"/>
      <c r="K35" s="248"/>
      <c r="L35" s="248"/>
      <c r="M35" s="248"/>
      <c r="N35" s="187"/>
      <c r="O35" s="187"/>
      <c r="P35" s="187"/>
      <c r="Q35" s="187"/>
      <c r="R35" s="187"/>
      <c r="S35" s="187"/>
      <c r="T35" s="187"/>
    </row>
    <row r="36" customFormat="false" ht="12.75" hidden="false" customHeight="false" outlineLevel="0" collapsed="false">
      <c r="D36" s="248"/>
      <c r="E36" s="248"/>
      <c r="F36" s="248"/>
      <c r="G36" s="187"/>
      <c r="H36" s="187"/>
      <c r="I36" s="187"/>
      <c r="J36" s="187"/>
      <c r="K36" s="248"/>
      <c r="L36" s="248"/>
      <c r="M36" s="248"/>
      <c r="N36" s="187"/>
      <c r="O36" s="187"/>
      <c r="P36" s="187"/>
      <c r="Q36" s="187"/>
      <c r="R36" s="187"/>
      <c r="S36" s="187"/>
      <c r="T36" s="187"/>
    </row>
    <row r="37" customFormat="false" ht="12.75" hidden="false" customHeight="false" outlineLevel="0" collapsed="false">
      <c r="D37" s="248"/>
      <c r="E37" s="248"/>
      <c r="F37" s="248"/>
      <c r="G37" s="187"/>
      <c r="H37" s="187"/>
      <c r="I37" s="187"/>
      <c r="J37" s="187"/>
      <c r="K37" s="248"/>
      <c r="L37" s="248"/>
      <c r="M37" s="248" t="s">
        <v>34</v>
      </c>
      <c r="N37" s="187"/>
      <c r="O37" s="187"/>
      <c r="P37" s="187"/>
      <c r="Q37" s="187"/>
      <c r="R37" s="187"/>
      <c r="S37" s="187"/>
      <c r="T37" s="187"/>
    </row>
    <row r="38" customFormat="false" ht="12.75" hidden="false" customHeight="false" outlineLevel="0" collapsed="false">
      <c r="D38" s="248"/>
      <c r="E38" s="248"/>
      <c r="F38" s="248"/>
      <c r="G38" s="187"/>
      <c r="H38" s="187"/>
      <c r="I38" s="187"/>
      <c r="J38" s="187"/>
      <c r="K38" s="248"/>
      <c r="L38" s="248"/>
      <c r="M38" s="248"/>
      <c r="N38" s="187"/>
      <c r="O38" s="187"/>
      <c r="P38" s="187"/>
      <c r="Q38" s="187"/>
      <c r="R38" s="187"/>
      <c r="S38" s="187"/>
      <c r="T38" s="187"/>
    </row>
    <row r="39" customFormat="false" ht="12.75" hidden="false" customHeight="false" outlineLevel="0" collapsed="false">
      <c r="D39" s="248"/>
      <c r="E39" s="248"/>
      <c r="F39" s="248"/>
      <c r="G39" s="187"/>
      <c r="H39" s="187"/>
      <c r="I39" s="187"/>
      <c r="J39" s="187"/>
      <c r="K39" s="248"/>
      <c r="L39" s="248"/>
      <c r="M39" s="248"/>
      <c r="N39" s="187"/>
      <c r="O39" s="187"/>
      <c r="P39" s="187"/>
      <c r="Q39" s="187"/>
      <c r="R39" s="187"/>
      <c r="S39" s="187"/>
      <c r="T39" s="187"/>
    </row>
    <row r="40" customFormat="false" ht="12.75" hidden="false" customHeight="false" outlineLevel="0" collapsed="false">
      <c r="D40" s="248"/>
      <c r="E40" s="248"/>
      <c r="F40" s="248"/>
      <c r="G40" s="187"/>
      <c r="H40" s="187"/>
      <c r="I40" s="187"/>
      <c r="J40" s="187"/>
      <c r="K40" s="248"/>
      <c r="L40" s="248"/>
      <c r="M40" s="248"/>
      <c r="N40" s="187"/>
      <c r="O40" s="187"/>
      <c r="P40" s="187"/>
      <c r="Q40" s="187"/>
      <c r="R40" s="187"/>
      <c r="S40" s="187"/>
      <c r="T40" s="187"/>
    </row>
    <row r="41" customFormat="false" ht="12.75" hidden="false" customHeight="false" outlineLevel="0" collapsed="false">
      <c r="D41" s="248"/>
      <c r="E41" s="248"/>
      <c r="F41" s="248"/>
      <c r="G41" s="187"/>
      <c r="H41" s="187"/>
      <c r="I41" s="187"/>
      <c r="J41" s="187"/>
      <c r="K41" s="248"/>
      <c r="L41" s="248"/>
      <c r="M41" s="248"/>
      <c r="N41" s="187"/>
      <c r="O41" s="187"/>
      <c r="P41" s="187"/>
      <c r="Q41" s="187"/>
      <c r="R41" s="187"/>
      <c r="S41" s="187"/>
      <c r="T41" s="187"/>
    </row>
    <row r="42" customFormat="false" ht="12.75" hidden="false" customHeight="false" outlineLevel="0" collapsed="false">
      <c r="D42" s="248"/>
      <c r="E42" s="248"/>
      <c r="F42" s="248"/>
      <c r="G42" s="187"/>
      <c r="H42" s="187"/>
      <c r="I42" s="187"/>
      <c r="J42" s="187"/>
      <c r="K42" s="248"/>
      <c r="L42" s="248"/>
      <c r="M42" s="248"/>
      <c r="N42" s="187"/>
      <c r="O42" s="187"/>
      <c r="P42" s="187"/>
      <c r="Q42" s="187"/>
      <c r="R42" s="187"/>
      <c r="S42" s="187"/>
      <c r="T42" s="187"/>
    </row>
    <row r="43" customFormat="false" ht="12.75" hidden="false" customHeight="false" outlineLevel="0" collapsed="false">
      <c r="D43" s="248"/>
      <c r="E43" s="248"/>
      <c r="F43" s="248"/>
      <c r="G43" s="187"/>
      <c r="H43" s="187"/>
      <c r="I43" s="187"/>
      <c r="J43" s="187"/>
      <c r="K43" s="248"/>
      <c r="L43" s="248"/>
      <c r="M43" s="248"/>
      <c r="N43" s="187"/>
      <c r="O43" s="187"/>
      <c r="P43" s="187"/>
      <c r="Q43" s="187"/>
      <c r="R43" s="187"/>
      <c r="S43" s="187"/>
      <c r="T43" s="187"/>
    </row>
    <row r="44" customFormat="false" ht="12.75" hidden="false" customHeight="false" outlineLevel="0" collapsed="false">
      <c r="D44" s="248"/>
      <c r="E44" s="248"/>
      <c r="F44" s="248"/>
      <c r="G44" s="187"/>
      <c r="H44" s="187"/>
      <c r="I44" s="187"/>
      <c r="J44" s="187"/>
      <c r="K44" s="248"/>
      <c r="L44" s="248"/>
      <c r="M44" s="248"/>
      <c r="N44" s="187"/>
      <c r="O44" s="187"/>
      <c r="P44" s="187"/>
      <c r="Q44" s="187"/>
      <c r="R44" s="187"/>
      <c r="S44" s="187"/>
      <c r="T44" s="187"/>
    </row>
    <row r="45" customFormat="false" ht="12.75" hidden="false" customHeight="false" outlineLevel="0" collapsed="false">
      <c r="D45" s="248"/>
      <c r="E45" s="248"/>
      <c r="F45" s="248"/>
      <c r="G45" s="187"/>
      <c r="H45" s="187"/>
      <c r="I45" s="187"/>
      <c r="J45" s="187"/>
      <c r="K45" s="248"/>
      <c r="L45" s="248"/>
      <c r="M45" s="248"/>
      <c r="N45" s="187"/>
      <c r="O45" s="187"/>
      <c r="P45" s="187"/>
      <c r="Q45" s="187"/>
      <c r="R45" s="187"/>
      <c r="S45" s="187"/>
      <c r="T45" s="187"/>
    </row>
    <row r="46" customFormat="false" ht="12.75" hidden="false" customHeight="false" outlineLevel="0" collapsed="false">
      <c r="D46" s="248"/>
      <c r="E46" s="248"/>
      <c r="F46" s="248"/>
      <c r="G46" s="187"/>
      <c r="H46" s="187"/>
      <c r="I46" s="187"/>
      <c r="J46" s="187"/>
      <c r="K46" s="248"/>
      <c r="L46" s="248"/>
      <c r="M46" s="248"/>
      <c r="N46" s="187"/>
      <c r="O46" s="187"/>
      <c r="P46" s="187"/>
      <c r="Q46" s="187"/>
      <c r="R46" s="187"/>
      <c r="S46" s="187"/>
      <c r="T46" s="187"/>
    </row>
    <row r="47" customFormat="false" ht="12.75" hidden="false" customHeight="false" outlineLevel="0" collapsed="false">
      <c r="D47" s="248"/>
      <c r="E47" s="248"/>
      <c r="F47" s="248"/>
      <c r="G47" s="187"/>
      <c r="H47" s="187"/>
      <c r="I47" s="187"/>
      <c r="J47" s="187"/>
      <c r="K47" s="248"/>
      <c r="L47" s="248"/>
      <c r="M47" s="248"/>
      <c r="N47" s="187"/>
      <c r="O47" s="187"/>
      <c r="P47" s="187"/>
      <c r="Q47" s="187"/>
      <c r="R47" s="187"/>
      <c r="S47" s="187"/>
      <c r="T47" s="187"/>
    </row>
    <row r="48" customFormat="false" ht="12.75" hidden="false" customHeight="false" outlineLevel="0" collapsed="false">
      <c r="D48" s="248"/>
      <c r="E48" s="248"/>
      <c r="L48" s="248"/>
      <c r="M48" s="248"/>
      <c r="N48" s="187"/>
      <c r="O48" s="187"/>
      <c r="P48" s="187"/>
      <c r="Q48" s="187"/>
      <c r="R48" s="187"/>
      <c r="S48" s="187"/>
      <c r="T48" s="187"/>
    </row>
    <row r="49" customFormat="false" ht="12.75" hidden="false" customHeight="false" outlineLevel="0" collapsed="false">
      <c r="D49" s="248"/>
      <c r="E49" s="248"/>
      <c r="L49" s="248"/>
      <c r="M49" s="248"/>
      <c r="N49" s="187"/>
      <c r="O49" s="187"/>
      <c r="P49" s="187"/>
      <c r="Q49" s="187"/>
      <c r="R49" s="187"/>
      <c r="S49" s="187"/>
      <c r="T49" s="187"/>
    </row>
    <row r="50" customFormat="false" ht="12.75" hidden="false" customHeight="false" outlineLevel="0" collapsed="false">
      <c r="D50" s="248"/>
      <c r="E50" s="248"/>
      <c r="L50" s="248"/>
      <c r="M50" s="248"/>
      <c r="N50" s="187"/>
      <c r="O50" s="187"/>
      <c r="P50" s="187"/>
      <c r="Q50" s="187"/>
      <c r="R50" s="187"/>
      <c r="S50" s="187"/>
      <c r="T50" s="187"/>
    </row>
    <row r="51" customFormat="false" ht="12.75" hidden="false" customHeight="false" outlineLevel="0" collapsed="false">
      <c r="D51" s="248"/>
      <c r="E51" s="248"/>
      <c r="L51" s="248"/>
      <c r="M51" s="248"/>
      <c r="N51" s="187"/>
      <c r="O51" s="187"/>
      <c r="P51" s="187"/>
      <c r="Q51" s="187"/>
      <c r="R51" s="187"/>
      <c r="S51" s="187"/>
      <c r="T51" s="187"/>
    </row>
    <row r="52" customFormat="false" ht="12.75" hidden="false" customHeight="false" outlineLevel="0" collapsed="false">
      <c r="D52" s="248"/>
      <c r="E52" s="248"/>
      <c r="L52" s="248"/>
      <c r="M52" s="248"/>
      <c r="N52" s="187"/>
      <c r="O52" s="187"/>
      <c r="P52" s="187"/>
      <c r="Q52" s="187"/>
      <c r="R52" s="187"/>
      <c r="S52" s="187"/>
      <c r="T52" s="187"/>
    </row>
    <row r="53" customFormat="false" ht="12.75" hidden="false" customHeight="false" outlineLevel="0" collapsed="false">
      <c r="D53" s="248"/>
      <c r="E53" s="248"/>
      <c r="L53" s="248"/>
      <c r="M53" s="248"/>
      <c r="N53" s="187"/>
      <c r="O53" s="187"/>
      <c r="P53" s="187"/>
      <c r="Q53" s="187"/>
      <c r="R53" s="187"/>
      <c r="S53" s="187"/>
      <c r="T53" s="187"/>
    </row>
    <row r="54" customFormat="false" ht="12.75" hidden="false" customHeight="false" outlineLevel="0" collapsed="false">
      <c r="D54" s="248"/>
      <c r="E54" s="248"/>
      <c r="F54" s="248"/>
      <c r="G54" s="187"/>
      <c r="H54" s="187"/>
      <c r="I54" s="187"/>
      <c r="J54" s="187"/>
      <c r="K54" s="248"/>
      <c r="L54" s="248"/>
      <c r="M54" s="248"/>
      <c r="N54" s="187"/>
      <c r="O54" s="187"/>
      <c r="P54" s="187"/>
      <c r="Q54" s="187"/>
      <c r="R54" s="187"/>
      <c r="S54" s="187"/>
      <c r="T54" s="187"/>
    </row>
    <row r="55" customFormat="false" ht="12.75" hidden="false" customHeight="false" outlineLevel="0" collapsed="false">
      <c r="A55" s="248"/>
      <c r="B55" s="187"/>
      <c r="C55" s="187"/>
      <c r="D55" s="187"/>
      <c r="E55" s="187"/>
      <c r="F55" s="248"/>
      <c r="G55" s="187"/>
      <c r="H55" s="187"/>
      <c r="I55" s="187"/>
      <c r="J55" s="187"/>
      <c r="K55" s="248"/>
      <c r="L55" s="248"/>
      <c r="M55" s="248"/>
      <c r="N55" s="187"/>
      <c r="O55" s="187"/>
      <c r="P55" s="187"/>
      <c r="Q55" s="187"/>
      <c r="R55" s="187"/>
      <c r="S55" s="187"/>
      <c r="T55" s="187"/>
    </row>
    <row r="56" customFormat="false" ht="12.75" hidden="false" customHeight="false" outlineLevel="0" collapsed="false">
      <c r="A56" s="248"/>
      <c r="B56" s="187"/>
      <c r="C56" s="187"/>
      <c r="D56" s="187"/>
      <c r="E56" s="187"/>
      <c r="F56" s="248"/>
      <c r="G56" s="187"/>
      <c r="H56" s="187"/>
      <c r="I56" s="187"/>
      <c r="J56" s="187"/>
      <c r="K56" s="248"/>
      <c r="L56" s="248"/>
      <c r="M56" s="248"/>
      <c r="N56" s="187"/>
      <c r="O56" s="187"/>
      <c r="P56" s="187"/>
      <c r="Q56" s="187"/>
      <c r="R56" s="187"/>
      <c r="S56" s="187"/>
      <c r="T56" s="187"/>
    </row>
    <row r="57" customFormat="false" ht="12.75" hidden="false" customHeight="false" outlineLevel="0" collapsed="false">
      <c r="A57" s="248"/>
      <c r="B57" s="187"/>
      <c r="C57" s="187"/>
      <c r="D57" s="187"/>
      <c r="E57" s="187"/>
      <c r="F57" s="248"/>
      <c r="G57" s="187"/>
      <c r="H57" s="187"/>
      <c r="I57" s="187"/>
      <c r="J57" s="187"/>
      <c r="K57" s="248"/>
      <c r="L57" s="248"/>
      <c r="M57" s="248"/>
      <c r="N57" s="187"/>
      <c r="O57" s="187"/>
      <c r="P57" s="187"/>
      <c r="Q57" s="187"/>
      <c r="R57" s="187"/>
      <c r="S57" s="187"/>
      <c r="T57" s="187"/>
    </row>
    <row r="58" customFormat="false" ht="12.75" hidden="false" customHeight="false" outlineLevel="0" collapsed="false">
      <c r="A58" s="248"/>
      <c r="B58" s="187"/>
      <c r="C58" s="187"/>
      <c r="D58" s="187"/>
      <c r="E58" s="187"/>
      <c r="F58" s="248"/>
      <c r="G58" s="187"/>
      <c r="H58" s="187"/>
      <c r="I58" s="187"/>
      <c r="J58" s="187"/>
      <c r="K58" s="248"/>
      <c r="L58" s="248"/>
      <c r="M58" s="248"/>
      <c r="N58" s="187"/>
      <c r="O58" s="187"/>
      <c r="P58" s="187"/>
      <c r="Q58" s="187"/>
      <c r="R58" s="187"/>
      <c r="S58" s="187"/>
      <c r="T58" s="187"/>
    </row>
    <row r="59" customFormat="false" ht="12.75" hidden="false" customHeight="false" outlineLevel="0" collapsed="false">
      <c r="A59" s="248"/>
      <c r="B59" s="187"/>
      <c r="C59" s="187"/>
      <c r="D59" s="187"/>
      <c r="E59" s="187"/>
      <c r="F59" s="248"/>
      <c r="G59" s="187"/>
      <c r="H59" s="187"/>
      <c r="I59" s="187"/>
      <c r="J59" s="187"/>
      <c r="K59" s="248"/>
      <c r="L59" s="248"/>
      <c r="M59" s="248"/>
      <c r="N59" s="187"/>
      <c r="O59" s="187"/>
      <c r="P59" s="187"/>
      <c r="Q59" s="187"/>
      <c r="R59" s="187"/>
      <c r="S59" s="187"/>
      <c r="T59" s="187"/>
    </row>
    <row r="60" customFormat="false" ht="12.75" hidden="false" customHeight="false" outlineLevel="0" collapsed="false">
      <c r="A60" s="248"/>
      <c r="B60" s="187"/>
      <c r="C60" s="187"/>
      <c r="D60" s="187"/>
      <c r="E60" s="187"/>
      <c r="F60" s="248"/>
      <c r="G60" s="187"/>
      <c r="H60" s="187"/>
      <c r="I60" s="187"/>
      <c r="J60" s="187"/>
      <c r="K60" s="248"/>
      <c r="L60" s="248"/>
      <c r="M60" s="248"/>
      <c r="N60" s="187"/>
      <c r="O60" s="187"/>
      <c r="P60" s="187"/>
      <c r="Q60" s="187"/>
      <c r="R60" s="187"/>
      <c r="S60" s="187"/>
      <c r="T60" s="187"/>
    </row>
    <row r="61" customFormat="false" ht="12.75" hidden="false" customHeight="false" outlineLevel="0" collapsed="false">
      <c r="D61" s="187"/>
      <c r="E61" s="187"/>
      <c r="F61" s="187"/>
      <c r="G61" s="187"/>
      <c r="H61" s="187"/>
      <c r="I61" s="187"/>
      <c r="J61" s="187"/>
      <c r="K61" s="248"/>
      <c r="L61" s="248"/>
      <c r="M61" s="248"/>
      <c r="N61" s="187"/>
      <c r="O61" s="187"/>
      <c r="P61" s="187"/>
      <c r="Q61" s="187"/>
      <c r="R61" s="187"/>
      <c r="S61" s="187"/>
      <c r="T61" s="187"/>
    </row>
    <row r="62" customFormat="false" ht="12.75" hidden="false" customHeight="false" outlineLevel="0" collapsed="false">
      <c r="D62" s="187"/>
      <c r="E62" s="187"/>
      <c r="F62" s="187"/>
      <c r="G62" s="187"/>
      <c r="H62" s="187"/>
      <c r="I62" s="187"/>
      <c r="J62" s="187"/>
      <c r="K62" s="248"/>
      <c r="L62" s="248"/>
      <c r="M62" s="248"/>
      <c r="N62" s="187"/>
      <c r="O62" s="187"/>
      <c r="P62" s="187"/>
      <c r="Q62" s="187"/>
      <c r="R62" s="187"/>
      <c r="S62" s="187"/>
      <c r="T62" s="187"/>
    </row>
    <row r="63" customFormat="false" ht="12.75" hidden="false" customHeight="false" outlineLevel="0" collapsed="false">
      <c r="D63" s="187"/>
      <c r="E63" s="187"/>
      <c r="F63" s="187"/>
      <c r="G63" s="187"/>
      <c r="H63" s="187"/>
      <c r="I63" s="187"/>
      <c r="J63" s="187"/>
      <c r="K63" s="248"/>
      <c r="L63" s="248"/>
      <c r="M63" s="248"/>
      <c r="N63" s="187"/>
      <c r="O63" s="187"/>
      <c r="P63" s="187"/>
      <c r="Q63" s="187"/>
      <c r="R63" s="187"/>
      <c r="S63" s="187"/>
      <c r="T63" s="187"/>
    </row>
    <row r="64" customFormat="false" ht="12.75" hidden="false" customHeight="false" outlineLevel="0" collapsed="false">
      <c r="D64" s="187"/>
      <c r="E64" s="187"/>
      <c r="F64" s="187"/>
      <c r="G64" s="187"/>
      <c r="H64" s="187"/>
      <c r="I64" s="187"/>
      <c r="J64" s="187"/>
      <c r="K64" s="248"/>
      <c r="L64" s="248"/>
      <c r="M64" s="248"/>
      <c r="N64" s="187"/>
      <c r="O64" s="187"/>
      <c r="P64" s="187"/>
      <c r="Q64" s="187"/>
      <c r="R64" s="187"/>
      <c r="S64" s="187"/>
      <c r="T64" s="187"/>
    </row>
    <row r="65" customFormat="false" ht="12.75" hidden="false" customHeight="false" outlineLevel="0" collapsed="false">
      <c r="D65" s="187"/>
      <c r="E65" s="187"/>
      <c r="F65" s="187"/>
      <c r="G65" s="187"/>
      <c r="H65" s="187"/>
      <c r="I65" s="187"/>
      <c r="J65" s="187"/>
      <c r="K65" s="248"/>
      <c r="L65" s="248"/>
      <c r="M65" s="248"/>
      <c r="N65" s="187"/>
      <c r="O65" s="187"/>
      <c r="P65" s="187"/>
      <c r="Q65" s="187"/>
      <c r="R65" s="187"/>
      <c r="S65" s="187"/>
      <c r="T65" s="187"/>
    </row>
    <row r="66" customFormat="false" ht="12.75" hidden="false" customHeight="false" outlineLevel="0" collapsed="false">
      <c r="D66" s="187"/>
      <c r="E66" s="187"/>
      <c r="F66" s="187"/>
      <c r="G66" s="187"/>
      <c r="H66" s="187"/>
      <c r="I66" s="187"/>
      <c r="J66" s="187"/>
      <c r="K66" s="248"/>
      <c r="L66" s="248"/>
      <c r="M66" s="248"/>
      <c r="N66" s="187"/>
      <c r="O66" s="187"/>
      <c r="P66" s="187"/>
      <c r="Q66" s="187"/>
      <c r="R66" s="187"/>
      <c r="S66" s="187"/>
      <c r="T66" s="187"/>
    </row>
    <row r="67" customFormat="false" ht="12.75" hidden="false" customHeight="false" outlineLevel="0" collapsed="false">
      <c r="D67" s="187"/>
      <c r="E67" s="187"/>
      <c r="F67" s="187"/>
      <c r="G67" s="187"/>
      <c r="H67" s="187"/>
      <c r="I67" s="187"/>
      <c r="J67" s="187"/>
      <c r="K67" s="248"/>
      <c r="L67" s="248"/>
      <c r="M67" s="248"/>
      <c r="N67" s="187"/>
      <c r="O67" s="187"/>
      <c r="P67" s="187"/>
      <c r="Q67" s="187"/>
      <c r="R67" s="187"/>
      <c r="S67" s="187"/>
      <c r="T67" s="187"/>
    </row>
    <row r="68" customFormat="false" ht="12.75" hidden="false" customHeight="false" outlineLevel="0" collapsed="false">
      <c r="D68" s="187"/>
      <c r="E68" s="187"/>
      <c r="F68" s="187"/>
      <c r="G68" s="187"/>
      <c r="H68" s="187"/>
      <c r="I68" s="187"/>
      <c r="J68" s="187"/>
      <c r="K68" s="248"/>
      <c r="L68" s="248"/>
      <c r="M68" s="248"/>
      <c r="N68" s="187"/>
      <c r="O68" s="187"/>
      <c r="P68" s="187"/>
      <c r="Q68" s="187"/>
      <c r="R68" s="187"/>
      <c r="S68" s="187"/>
      <c r="T68" s="187"/>
    </row>
    <row r="69" customFormat="false" ht="12.75" hidden="false" customHeight="false" outlineLevel="0" collapsed="false">
      <c r="D69" s="187"/>
      <c r="E69" s="187"/>
      <c r="F69" s="187"/>
      <c r="G69" s="187"/>
      <c r="H69" s="187"/>
      <c r="I69" s="187"/>
      <c r="J69" s="187"/>
      <c r="K69" s="248"/>
      <c r="L69" s="248"/>
      <c r="M69" s="248"/>
      <c r="N69" s="187"/>
      <c r="O69" s="187"/>
      <c r="P69" s="187"/>
      <c r="Q69" s="187"/>
      <c r="R69" s="187"/>
      <c r="S69" s="187"/>
      <c r="T69" s="187"/>
    </row>
    <row r="70" customFormat="false" ht="12.75" hidden="false" customHeight="false" outlineLevel="0" collapsed="false">
      <c r="D70" s="187"/>
      <c r="E70" s="187"/>
      <c r="F70" s="187"/>
      <c r="G70" s="187"/>
      <c r="H70" s="187"/>
      <c r="I70" s="187"/>
      <c r="J70" s="187"/>
      <c r="K70" s="248"/>
      <c r="L70" s="248"/>
      <c r="M70" s="248"/>
      <c r="N70" s="187"/>
      <c r="O70" s="187"/>
      <c r="P70" s="187"/>
      <c r="Q70" s="187"/>
      <c r="R70" s="187"/>
      <c r="S70" s="187"/>
      <c r="T70" s="187"/>
    </row>
    <row r="71" customFormat="false" ht="12.75" hidden="false" customHeight="false" outlineLevel="0" collapsed="false">
      <c r="D71" s="187"/>
      <c r="E71" s="187"/>
      <c r="F71" s="187"/>
      <c r="G71" s="187"/>
      <c r="H71" s="187"/>
      <c r="I71" s="187"/>
      <c r="J71" s="187"/>
      <c r="K71" s="248"/>
      <c r="L71" s="248"/>
      <c r="M71" s="248"/>
      <c r="N71" s="187"/>
      <c r="O71" s="187"/>
      <c r="P71" s="187"/>
      <c r="Q71" s="187"/>
      <c r="R71" s="187"/>
      <c r="S71" s="187"/>
      <c r="T71" s="187"/>
    </row>
    <row r="72" customFormat="false" ht="12.75" hidden="false" customHeight="false" outlineLevel="0" collapsed="false">
      <c r="D72" s="187"/>
      <c r="E72" s="187"/>
      <c r="F72" s="187"/>
      <c r="G72" s="187"/>
      <c r="H72" s="187"/>
      <c r="I72" s="187"/>
      <c r="J72" s="187"/>
      <c r="K72" s="248"/>
      <c r="L72" s="248"/>
      <c r="M72" s="248"/>
      <c r="N72" s="187"/>
      <c r="O72" s="187"/>
      <c r="P72" s="187"/>
      <c r="Q72" s="187"/>
      <c r="R72" s="187"/>
      <c r="S72" s="187"/>
      <c r="T72" s="187"/>
    </row>
    <row r="73" customFormat="false" ht="12.75" hidden="false" customHeight="false" outlineLevel="0" collapsed="false">
      <c r="D73" s="187"/>
      <c r="E73" s="187"/>
      <c r="F73" s="187"/>
      <c r="G73" s="187"/>
      <c r="H73" s="187"/>
      <c r="I73" s="187"/>
      <c r="J73" s="187"/>
      <c r="K73" s="248"/>
      <c r="L73" s="248"/>
      <c r="M73" s="248"/>
      <c r="N73" s="187"/>
      <c r="O73" s="187"/>
      <c r="P73" s="187"/>
      <c r="Q73" s="187"/>
      <c r="R73" s="187"/>
      <c r="S73" s="187"/>
      <c r="T73" s="187"/>
    </row>
    <row r="74" customFormat="false" ht="12.75" hidden="false" customHeight="false" outlineLevel="0" collapsed="false">
      <c r="D74" s="187"/>
      <c r="E74" s="187"/>
      <c r="F74" s="187"/>
      <c r="G74" s="187"/>
      <c r="H74" s="187"/>
      <c r="I74" s="187"/>
      <c r="J74" s="187"/>
      <c r="K74" s="248"/>
      <c r="L74" s="248"/>
      <c r="M74" s="248"/>
      <c r="N74" s="187"/>
      <c r="O74" s="187"/>
      <c r="P74" s="187"/>
      <c r="Q74" s="187"/>
      <c r="R74" s="187"/>
      <c r="S74" s="187"/>
      <c r="T74" s="187"/>
    </row>
    <row r="75" customFormat="false" ht="12.75" hidden="false" customHeight="false" outlineLevel="0" collapsed="false">
      <c r="D75" s="187"/>
      <c r="E75" s="187"/>
      <c r="F75" s="187"/>
      <c r="G75" s="187"/>
      <c r="H75" s="187"/>
      <c r="I75" s="187"/>
      <c r="J75" s="187"/>
      <c r="K75" s="248"/>
      <c r="L75" s="248"/>
      <c r="M75" s="248"/>
      <c r="N75" s="187"/>
      <c r="O75" s="187"/>
      <c r="P75" s="187"/>
      <c r="Q75" s="187"/>
      <c r="R75" s="187"/>
      <c r="S75" s="187"/>
      <c r="T75" s="187"/>
    </row>
    <row r="76" customFormat="false" ht="12.75" hidden="false" customHeight="false" outlineLevel="0" collapsed="false">
      <c r="D76" s="187"/>
      <c r="E76" s="187"/>
      <c r="F76" s="187"/>
      <c r="G76" s="187"/>
      <c r="H76" s="187"/>
      <c r="I76" s="187"/>
      <c r="J76" s="187"/>
      <c r="K76" s="248"/>
      <c r="L76" s="248"/>
      <c r="M76" s="248"/>
      <c r="N76" s="187"/>
      <c r="O76" s="187"/>
      <c r="P76" s="187"/>
      <c r="Q76" s="187"/>
      <c r="R76" s="187"/>
      <c r="S76" s="187"/>
      <c r="T76" s="187"/>
    </row>
    <row r="77" customFormat="false" ht="12.75" hidden="false" customHeight="false" outlineLevel="0" collapsed="false">
      <c r="D77" s="187"/>
      <c r="E77" s="187"/>
      <c r="F77" s="187"/>
      <c r="G77" s="187"/>
      <c r="H77" s="187"/>
      <c r="I77" s="187"/>
      <c r="J77" s="187"/>
      <c r="K77" s="248"/>
      <c r="L77" s="248"/>
      <c r="M77" s="248"/>
      <c r="N77" s="187"/>
      <c r="O77" s="187"/>
      <c r="P77" s="187"/>
      <c r="Q77" s="187"/>
      <c r="R77" s="187"/>
      <c r="S77" s="187"/>
      <c r="T77" s="187"/>
    </row>
    <row r="78" customFormat="false" ht="12.75" hidden="false" customHeight="false" outlineLevel="0" collapsed="false">
      <c r="D78" s="187"/>
      <c r="E78" s="187"/>
      <c r="F78" s="187"/>
      <c r="G78" s="187"/>
      <c r="H78" s="187"/>
      <c r="I78" s="187"/>
      <c r="J78" s="187"/>
      <c r="K78" s="248"/>
      <c r="L78" s="248"/>
      <c r="M78" s="248"/>
      <c r="N78" s="187"/>
      <c r="O78" s="187"/>
      <c r="P78" s="187"/>
      <c r="Q78" s="187"/>
      <c r="R78" s="187"/>
      <c r="S78" s="187"/>
      <c r="T78" s="187"/>
    </row>
    <row r="79" customFormat="false" ht="12.75" hidden="false" customHeight="false" outlineLevel="0" collapsed="false">
      <c r="D79" s="187"/>
      <c r="E79" s="187"/>
      <c r="F79" s="187"/>
      <c r="G79" s="187"/>
      <c r="H79" s="187"/>
      <c r="I79" s="187"/>
      <c r="J79" s="187"/>
      <c r="K79" s="248"/>
      <c r="L79" s="248"/>
      <c r="M79" s="248"/>
      <c r="N79" s="187"/>
      <c r="O79" s="187"/>
      <c r="P79" s="187"/>
      <c r="Q79" s="187"/>
      <c r="R79" s="187"/>
      <c r="S79" s="187"/>
      <c r="T79" s="187"/>
    </row>
    <row r="80" customFormat="false" ht="12.75" hidden="false" customHeight="false" outlineLevel="0" collapsed="false">
      <c r="D80" s="187"/>
      <c r="E80" s="187"/>
      <c r="F80" s="187"/>
      <c r="G80" s="187"/>
      <c r="H80" s="187"/>
      <c r="I80" s="187"/>
      <c r="J80" s="187"/>
      <c r="K80" s="248"/>
      <c r="L80" s="248"/>
      <c r="M80" s="248"/>
      <c r="N80" s="187"/>
      <c r="O80" s="187"/>
      <c r="P80" s="187"/>
      <c r="Q80" s="187"/>
      <c r="R80" s="187"/>
      <c r="S80" s="187"/>
      <c r="T80" s="187"/>
    </row>
    <row r="81" customFormat="false" ht="12.75" hidden="false" customHeight="false" outlineLevel="0" collapsed="false">
      <c r="D81" s="187"/>
      <c r="E81" s="187"/>
      <c r="F81" s="187"/>
      <c r="G81" s="187"/>
      <c r="H81" s="187"/>
      <c r="I81" s="187"/>
      <c r="J81" s="187"/>
      <c r="K81" s="248"/>
      <c r="L81" s="248"/>
      <c r="M81" s="248"/>
      <c r="N81" s="187"/>
      <c r="O81" s="187"/>
      <c r="P81" s="187"/>
      <c r="Q81" s="187"/>
      <c r="R81" s="187"/>
      <c r="S81" s="187"/>
      <c r="T81" s="187"/>
    </row>
    <row r="82" customFormat="false" ht="12.75" hidden="false" customHeight="false" outlineLevel="0" collapsed="false">
      <c r="D82" s="187"/>
      <c r="E82" s="187"/>
      <c r="F82" s="187"/>
      <c r="G82" s="187"/>
      <c r="H82" s="187"/>
      <c r="I82" s="187"/>
      <c r="J82" s="187"/>
      <c r="K82" s="248"/>
      <c r="L82" s="248"/>
      <c r="M82" s="248"/>
      <c r="N82" s="187"/>
      <c r="O82" s="187"/>
      <c r="P82" s="187"/>
      <c r="Q82" s="187"/>
      <c r="R82" s="187"/>
      <c r="S82" s="187"/>
      <c r="T82" s="187"/>
    </row>
    <row r="83" customFormat="false" ht="12.75" hidden="false" customHeight="false" outlineLevel="0" collapsed="false">
      <c r="D83" s="187"/>
      <c r="E83" s="187"/>
      <c r="F83" s="187"/>
      <c r="G83" s="187"/>
      <c r="H83" s="187"/>
      <c r="I83" s="187"/>
      <c r="J83" s="187"/>
      <c r="K83" s="248"/>
      <c r="L83" s="248"/>
      <c r="M83" s="248"/>
      <c r="N83" s="187"/>
      <c r="O83" s="187"/>
      <c r="P83" s="187"/>
      <c r="Q83" s="187"/>
      <c r="R83" s="187"/>
      <c r="S83" s="187"/>
      <c r="T83" s="187"/>
    </row>
    <row r="84" customFormat="false" ht="12.75" hidden="false" customHeight="false" outlineLevel="0" collapsed="false">
      <c r="D84" s="187"/>
      <c r="E84" s="187"/>
      <c r="F84" s="187"/>
      <c r="G84" s="187"/>
      <c r="H84" s="187"/>
      <c r="I84" s="187"/>
      <c r="J84" s="187"/>
      <c r="K84" s="248"/>
      <c r="L84" s="248"/>
      <c r="M84" s="248"/>
      <c r="N84" s="187"/>
      <c r="O84" s="187"/>
      <c r="P84" s="187"/>
      <c r="Q84" s="187"/>
      <c r="R84" s="187"/>
      <c r="S84" s="187"/>
      <c r="T84" s="187"/>
    </row>
    <row r="85" customFormat="false" ht="12.75" hidden="false" customHeight="false" outlineLevel="0" collapsed="false">
      <c r="D85" s="187"/>
      <c r="E85" s="187"/>
      <c r="F85" s="187"/>
      <c r="G85" s="187"/>
      <c r="H85" s="187"/>
      <c r="I85" s="187"/>
      <c r="J85" s="187"/>
      <c r="K85" s="248"/>
      <c r="L85" s="248"/>
      <c r="M85" s="248"/>
      <c r="N85" s="187"/>
      <c r="O85" s="187"/>
      <c r="P85" s="187"/>
      <c r="Q85" s="187"/>
      <c r="R85" s="187"/>
      <c r="S85" s="187"/>
      <c r="T85" s="187"/>
    </row>
    <row r="86" customFormat="false" ht="12.75" hidden="false" customHeight="false" outlineLevel="0" collapsed="false">
      <c r="D86" s="187"/>
      <c r="E86" s="187"/>
      <c r="F86" s="187"/>
      <c r="G86" s="187"/>
      <c r="H86" s="187"/>
      <c r="I86" s="187"/>
      <c r="J86" s="187"/>
      <c r="K86" s="248"/>
      <c r="L86" s="248"/>
      <c r="M86" s="248"/>
      <c r="N86" s="187"/>
      <c r="O86" s="187"/>
      <c r="P86" s="187"/>
      <c r="Q86" s="187"/>
      <c r="R86" s="187"/>
      <c r="S86" s="187"/>
      <c r="T86" s="187"/>
    </row>
    <row r="87" customFormat="false" ht="12.75" hidden="false" customHeight="false" outlineLevel="0" collapsed="false">
      <c r="D87" s="187"/>
      <c r="E87" s="187"/>
      <c r="F87" s="187"/>
      <c r="G87" s="187"/>
      <c r="H87" s="187"/>
      <c r="I87" s="187"/>
      <c r="J87" s="187"/>
      <c r="K87" s="248"/>
      <c r="L87" s="248"/>
      <c r="M87" s="248"/>
      <c r="N87" s="187"/>
      <c r="O87" s="187"/>
      <c r="P87" s="187"/>
      <c r="Q87" s="187"/>
      <c r="R87" s="187"/>
      <c r="S87" s="187"/>
      <c r="T87" s="187"/>
    </row>
    <row r="88" customFormat="false" ht="12.75" hidden="false" customHeight="false" outlineLevel="0" collapsed="false">
      <c r="D88" s="187"/>
      <c r="E88" s="187"/>
      <c r="F88" s="187"/>
      <c r="G88" s="187"/>
      <c r="H88" s="187"/>
      <c r="I88" s="187"/>
      <c r="J88" s="187"/>
      <c r="K88" s="248"/>
      <c r="L88" s="248"/>
      <c r="M88" s="248"/>
      <c r="N88" s="187"/>
      <c r="O88" s="187"/>
      <c r="P88" s="187"/>
      <c r="Q88" s="187"/>
      <c r="R88" s="187"/>
      <c r="S88" s="187"/>
      <c r="T88" s="187"/>
    </row>
    <row r="89" customFormat="false" ht="12.75" hidden="false" customHeight="false" outlineLevel="0" collapsed="false">
      <c r="D89" s="187"/>
      <c r="E89" s="187"/>
      <c r="F89" s="187"/>
      <c r="G89" s="187"/>
      <c r="H89" s="187"/>
      <c r="I89" s="187"/>
      <c r="J89" s="187"/>
      <c r="K89" s="248"/>
      <c r="L89" s="248"/>
      <c r="M89" s="248"/>
      <c r="N89" s="187"/>
      <c r="O89" s="187"/>
      <c r="P89" s="187"/>
      <c r="Q89" s="187"/>
      <c r="R89" s="187"/>
      <c r="S89" s="187"/>
      <c r="T89" s="187"/>
    </row>
    <row r="90" customFormat="false" ht="12.75" hidden="false" customHeight="false" outlineLevel="0" collapsed="false">
      <c r="D90" s="187"/>
      <c r="E90" s="187"/>
      <c r="F90" s="187"/>
      <c r="G90" s="187"/>
      <c r="H90" s="187"/>
      <c r="I90" s="187"/>
      <c r="J90" s="187"/>
      <c r="K90" s="248"/>
      <c r="L90" s="248"/>
      <c r="M90" s="248"/>
      <c r="N90" s="187"/>
      <c r="O90" s="187"/>
      <c r="P90" s="187"/>
      <c r="Q90" s="187"/>
      <c r="R90" s="187"/>
      <c r="S90" s="187"/>
      <c r="T90" s="187"/>
    </row>
    <row r="91" customFormat="false" ht="12.75" hidden="false" customHeight="false" outlineLevel="0" collapsed="false">
      <c r="D91" s="187"/>
      <c r="E91" s="187"/>
      <c r="F91" s="187"/>
      <c r="G91" s="187"/>
      <c r="H91" s="187"/>
      <c r="I91" s="187"/>
      <c r="J91" s="187"/>
      <c r="K91" s="248"/>
      <c r="L91" s="248"/>
      <c r="M91" s="248"/>
      <c r="N91" s="187"/>
      <c r="O91" s="187"/>
      <c r="P91" s="187"/>
      <c r="Q91" s="187"/>
      <c r="R91" s="187"/>
      <c r="S91" s="187"/>
      <c r="T91" s="187"/>
    </row>
    <row r="92" customFormat="false" ht="12.75" hidden="false" customHeight="false" outlineLevel="0" collapsed="false">
      <c r="D92" s="187"/>
      <c r="E92" s="187"/>
      <c r="F92" s="187"/>
      <c r="G92" s="187"/>
      <c r="H92" s="187"/>
      <c r="I92" s="187"/>
      <c r="J92" s="187"/>
      <c r="K92" s="248"/>
      <c r="L92" s="248"/>
      <c r="M92" s="248"/>
      <c r="N92" s="187"/>
      <c r="O92" s="187"/>
      <c r="P92" s="187"/>
      <c r="Q92" s="187"/>
      <c r="R92" s="187"/>
      <c r="S92" s="187"/>
      <c r="T92" s="187"/>
    </row>
    <row r="93" customFormat="false" ht="12.75" hidden="false" customHeight="false" outlineLevel="0" collapsed="false">
      <c r="D93" s="187"/>
      <c r="E93" s="187"/>
      <c r="F93" s="187"/>
      <c r="G93" s="187"/>
      <c r="H93" s="187"/>
      <c r="I93" s="187"/>
      <c r="J93" s="187"/>
      <c r="K93" s="248"/>
      <c r="L93" s="248"/>
      <c r="M93" s="248"/>
      <c r="N93" s="187"/>
      <c r="O93" s="187"/>
      <c r="P93" s="187"/>
      <c r="Q93" s="187"/>
      <c r="R93" s="187"/>
      <c r="S93" s="187"/>
      <c r="T93" s="187"/>
    </row>
    <row r="94" customFormat="false" ht="12.75" hidden="false" customHeight="false" outlineLevel="0" collapsed="false">
      <c r="D94" s="187"/>
      <c r="E94" s="187"/>
      <c r="F94" s="187"/>
      <c r="G94" s="187"/>
      <c r="H94" s="187"/>
      <c r="I94" s="187"/>
      <c r="J94" s="187"/>
      <c r="K94" s="248"/>
      <c r="L94" s="248"/>
      <c r="M94" s="248"/>
      <c r="N94" s="187"/>
      <c r="O94" s="187"/>
      <c r="P94" s="187"/>
      <c r="Q94" s="187"/>
      <c r="R94" s="187"/>
      <c r="S94" s="187"/>
      <c r="T94" s="187"/>
    </row>
    <row r="95" customFormat="false" ht="12.75" hidden="false" customHeight="false" outlineLevel="0" collapsed="false">
      <c r="D95" s="187"/>
      <c r="E95" s="187"/>
      <c r="F95" s="187"/>
      <c r="G95" s="187"/>
      <c r="H95" s="187"/>
      <c r="I95" s="187"/>
      <c r="J95" s="187"/>
      <c r="K95" s="248"/>
      <c r="L95" s="248"/>
      <c r="M95" s="248"/>
      <c r="N95" s="187"/>
      <c r="O95" s="187"/>
      <c r="P95" s="187"/>
      <c r="Q95" s="187"/>
      <c r="R95" s="187"/>
      <c r="S95" s="187"/>
      <c r="T95" s="187"/>
    </row>
    <row r="96" customFormat="false" ht="12.75" hidden="false" customHeight="false" outlineLevel="0" collapsed="false">
      <c r="D96" s="187"/>
      <c r="E96" s="187"/>
      <c r="F96" s="187"/>
      <c r="G96" s="187"/>
      <c r="H96" s="187"/>
      <c r="I96" s="187"/>
      <c r="J96" s="187"/>
      <c r="K96" s="248"/>
      <c r="L96" s="248"/>
      <c r="M96" s="248"/>
      <c r="N96" s="187"/>
      <c r="O96" s="187"/>
      <c r="P96" s="187"/>
      <c r="Q96" s="187"/>
      <c r="R96" s="187"/>
      <c r="S96" s="187"/>
      <c r="T96" s="187"/>
    </row>
    <row r="97" customFormat="false" ht="12.75" hidden="false" customHeight="false" outlineLevel="0" collapsed="false">
      <c r="D97" s="187"/>
      <c r="E97" s="187"/>
      <c r="F97" s="187"/>
      <c r="G97" s="187"/>
      <c r="H97" s="187"/>
      <c r="I97" s="187"/>
      <c r="J97" s="187"/>
      <c r="K97" s="248"/>
      <c r="L97" s="248"/>
      <c r="M97" s="248"/>
      <c r="N97" s="187"/>
      <c r="O97" s="187"/>
      <c r="P97" s="187"/>
      <c r="Q97" s="187"/>
      <c r="R97" s="187"/>
      <c r="S97" s="187"/>
      <c r="T97" s="187"/>
    </row>
    <row r="98" customFormat="false" ht="12.75" hidden="false" customHeight="false" outlineLevel="0" collapsed="false">
      <c r="D98" s="187"/>
      <c r="E98" s="187"/>
      <c r="F98" s="187"/>
      <c r="G98" s="187"/>
      <c r="H98" s="187"/>
      <c r="I98" s="187"/>
      <c r="J98" s="187"/>
      <c r="K98" s="248"/>
      <c r="L98" s="248"/>
      <c r="M98" s="248"/>
      <c r="N98" s="187"/>
      <c r="O98" s="187"/>
      <c r="P98" s="187"/>
      <c r="Q98" s="187"/>
      <c r="R98" s="187"/>
      <c r="S98" s="187"/>
      <c r="T98" s="187"/>
    </row>
    <row r="99" customFormat="false" ht="12.75" hidden="false" customHeight="false" outlineLevel="0" collapsed="false">
      <c r="D99" s="187"/>
      <c r="E99" s="187"/>
      <c r="F99" s="187"/>
      <c r="G99" s="187"/>
      <c r="H99" s="187"/>
      <c r="I99" s="187"/>
      <c r="J99" s="187"/>
      <c r="K99" s="248"/>
      <c r="L99" s="248"/>
      <c r="M99" s="248"/>
      <c r="N99" s="187"/>
      <c r="O99" s="187"/>
      <c r="P99" s="187"/>
      <c r="Q99" s="187"/>
      <c r="R99" s="187"/>
      <c r="S99" s="187"/>
      <c r="T99" s="187"/>
    </row>
    <row r="100" customFormat="false" ht="12.75" hidden="false" customHeight="false" outlineLevel="0" collapsed="false">
      <c r="D100" s="187"/>
      <c r="E100" s="187"/>
      <c r="F100" s="187"/>
      <c r="G100" s="187"/>
      <c r="H100" s="187"/>
      <c r="I100" s="187"/>
      <c r="J100" s="187"/>
      <c r="K100" s="248"/>
      <c r="L100" s="248"/>
      <c r="M100" s="248"/>
      <c r="N100" s="187"/>
      <c r="O100" s="187"/>
      <c r="P100" s="187"/>
      <c r="Q100" s="187"/>
      <c r="R100" s="187"/>
      <c r="S100" s="187"/>
      <c r="T100" s="187"/>
    </row>
    <row r="101" customFormat="false" ht="12.75" hidden="false" customHeight="false" outlineLevel="0" collapsed="false">
      <c r="D101" s="187"/>
      <c r="E101" s="187"/>
      <c r="F101" s="187"/>
      <c r="G101" s="187"/>
      <c r="H101" s="187"/>
      <c r="I101" s="187"/>
      <c r="J101" s="187"/>
      <c r="K101" s="248"/>
      <c r="L101" s="248"/>
      <c r="M101" s="248"/>
      <c r="N101" s="187"/>
      <c r="O101" s="187"/>
      <c r="P101" s="187"/>
      <c r="Q101" s="187"/>
      <c r="R101" s="187"/>
      <c r="S101" s="187"/>
      <c r="T101" s="187"/>
    </row>
    <row r="102" customFormat="false" ht="12.75" hidden="false" customHeight="false" outlineLevel="0" collapsed="false">
      <c r="D102" s="187"/>
      <c r="E102" s="187"/>
      <c r="F102" s="187"/>
      <c r="G102" s="187"/>
      <c r="H102" s="187"/>
      <c r="I102" s="187"/>
      <c r="J102" s="187"/>
      <c r="K102" s="248"/>
      <c r="L102" s="248"/>
      <c r="M102" s="248"/>
      <c r="N102" s="187"/>
      <c r="O102" s="187"/>
      <c r="P102" s="187"/>
      <c r="Q102" s="187"/>
      <c r="R102" s="187"/>
      <c r="S102" s="187"/>
      <c r="T102" s="187"/>
    </row>
    <row r="103" customFormat="false" ht="12.75" hidden="false" customHeight="false" outlineLevel="0" collapsed="false">
      <c r="D103" s="187"/>
      <c r="E103" s="187"/>
      <c r="F103" s="187"/>
      <c r="G103" s="187"/>
      <c r="H103" s="187"/>
      <c r="I103" s="187"/>
      <c r="J103" s="187"/>
      <c r="K103" s="248"/>
      <c r="L103" s="248"/>
      <c r="M103" s="248"/>
      <c r="N103" s="187"/>
      <c r="O103" s="187"/>
      <c r="P103" s="187"/>
      <c r="Q103" s="187"/>
      <c r="R103" s="187"/>
      <c r="S103" s="187"/>
      <c r="T103" s="187"/>
    </row>
    <row r="104" customFormat="false" ht="12.75" hidden="false" customHeight="false" outlineLevel="0" collapsed="false">
      <c r="D104" s="187"/>
      <c r="E104" s="187"/>
      <c r="F104" s="187"/>
      <c r="G104" s="187"/>
      <c r="H104" s="187"/>
      <c r="I104" s="187"/>
      <c r="J104" s="187"/>
      <c r="K104" s="248"/>
      <c r="L104" s="248"/>
      <c r="M104" s="248"/>
      <c r="N104" s="187"/>
      <c r="O104" s="187"/>
      <c r="P104" s="187"/>
      <c r="Q104" s="187"/>
      <c r="R104" s="187"/>
      <c r="S104" s="187"/>
      <c r="T104" s="187"/>
    </row>
    <row r="105" customFormat="false" ht="12.75" hidden="false" customHeight="false" outlineLevel="0" collapsed="false">
      <c r="D105" s="187"/>
      <c r="E105" s="187"/>
      <c r="F105" s="187"/>
      <c r="G105" s="187"/>
      <c r="H105" s="187"/>
      <c r="I105" s="187"/>
      <c r="J105" s="187"/>
      <c r="K105" s="248"/>
      <c r="L105" s="248"/>
      <c r="M105" s="248"/>
      <c r="N105" s="187"/>
      <c r="O105" s="187"/>
      <c r="P105" s="187"/>
      <c r="Q105" s="187"/>
      <c r="R105" s="187"/>
      <c r="S105" s="187"/>
      <c r="T105" s="187"/>
    </row>
    <row r="106" customFormat="false" ht="12.75" hidden="false" customHeight="false" outlineLevel="0" collapsed="false">
      <c r="D106" s="187"/>
      <c r="E106" s="187"/>
      <c r="F106" s="187"/>
      <c r="G106" s="187"/>
      <c r="H106" s="187"/>
      <c r="I106" s="187"/>
      <c r="J106" s="187"/>
      <c r="K106" s="248"/>
      <c r="L106" s="248"/>
      <c r="M106" s="248"/>
      <c r="N106" s="187"/>
      <c r="O106" s="187"/>
      <c r="P106" s="187"/>
      <c r="Q106" s="187"/>
      <c r="R106" s="187"/>
      <c r="S106" s="187"/>
      <c r="T106" s="187"/>
    </row>
    <row r="107" customFormat="false" ht="12.75" hidden="false" customHeight="false" outlineLevel="0" collapsed="false">
      <c r="D107" s="187"/>
      <c r="E107" s="187"/>
      <c r="F107" s="187"/>
      <c r="G107" s="187"/>
      <c r="H107" s="187"/>
      <c r="I107" s="187"/>
      <c r="J107" s="187"/>
      <c r="K107" s="248"/>
      <c r="L107" s="248"/>
      <c r="M107" s="248"/>
      <c r="N107" s="187"/>
      <c r="O107" s="187"/>
      <c r="P107" s="187"/>
      <c r="Q107" s="187"/>
      <c r="R107" s="187"/>
      <c r="S107" s="187"/>
      <c r="T107" s="187"/>
    </row>
    <row r="108" customFormat="false" ht="12.75" hidden="false" customHeight="false" outlineLevel="0" collapsed="false">
      <c r="D108" s="187"/>
      <c r="E108" s="187"/>
      <c r="F108" s="187"/>
      <c r="G108" s="187"/>
      <c r="H108" s="187"/>
      <c r="I108" s="187"/>
      <c r="J108" s="187"/>
      <c r="K108" s="248"/>
      <c r="L108" s="248"/>
      <c r="M108" s="248"/>
      <c r="N108" s="187"/>
      <c r="O108" s="187"/>
      <c r="P108" s="187"/>
      <c r="Q108" s="187"/>
      <c r="R108" s="187"/>
      <c r="S108" s="187"/>
      <c r="T108" s="187"/>
    </row>
    <row r="109" customFormat="false" ht="12.75" hidden="false" customHeight="false" outlineLevel="0" collapsed="false">
      <c r="D109" s="187"/>
      <c r="E109" s="187"/>
      <c r="F109" s="187"/>
      <c r="G109" s="187"/>
      <c r="H109" s="187"/>
      <c r="I109" s="187"/>
      <c r="J109" s="187"/>
      <c r="K109" s="248"/>
      <c r="L109" s="248"/>
      <c r="M109" s="248"/>
      <c r="N109" s="187"/>
      <c r="O109" s="187"/>
      <c r="P109" s="187"/>
      <c r="Q109" s="187"/>
      <c r="R109" s="187"/>
      <c r="S109" s="187"/>
      <c r="T109" s="187"/>
    </row>
    <row r="110" customFormat="false" ht="12.75" hidden="false" customHeight="false" outlineLevel="0" collapsed="false">
      <c r="D110" s="187"/>
      <c r="E110" s="187"/>
      <c r="F110" s="187"/>
      <c r="G110" s="187"/>
      <c r="H110" s="187"/>
      <c r="I110" s="187"/>
      <c r="J110" s="187"/>
      <c r="K110" s="248"/>
      <c r="L110" s="248"/>
      <c r="M110" s="248"/>
      <c r="N110" s="187"/>
      <c r="O110" s="187"/>
      <c r="P110" s="187"/>
      <c r="Q110" s="187"/>
      <c r="R110" s="187"/>
      <c r="S110" s="187"/>
      <c r="T110" s="187"/>
    </row>
    <row r="111" customFormat="false" ht="12.75" hidden="false" customHeight="false" outlineLevel="0" collapsed="false">
      <c r="D111" s="187"/>
      <c r="E111" s="187"/>
      <c r="F111" s="187"/>
      <c r="G111" s="187"/>
      <c r="H111" s="187"/>
      <c r="I111" s="187"/>
      <c r="J111" s="187"/>
      <c r="K111" s="248"/>
      <c r="L111" s="248"/>
      <c r="M111" s="248"/>
      <c r="N111" s="187"/>
      <c r="O111" s="187"/>
      <c r="P111" s="187"/>
      <c r="Q111" s="187"/>
      <c r="R111" s="187"/>
      <c r="S111" s="187"/>
      <c r="T111" s="187"/>
    </row>
    <row r="112" customFormat="false" ht="12.75" hidden="false" customHeight="false" outlineLevel="0" collapsed="false">
      <c r="D112" s="187"/>
      <c r="E112" s="187"/>
      <c r="F112" s="187"/>
      <c r="G112" s="187"/>
      <c r="H112" s="187"/>
      <c r="I112" s="187"/>
      <c r="J112" s="187"/>
      <c r="K112" s="248"/>
      <c r="L112" s="248"/>
      <c r="M112" s="248"/>
      <c r="N112" s="187"/>
      <c r="O112" s="187"/>
      <c r="P112" s="187"/>
      <c r="Q112" s="187"/>
      <c r="R112" s="187"/>
      <c r="S112" s="187"/>
      <c r="T112" s="187"/>
    </row>
    <row r="113" customFormat="false" ht="12.75" hidden="false" customHeight="false" outlineLevel="0" collapsed="false">
      <c r="D113" s="187"/>
      <c r="E113" s="187"/>
      <c r="F113" s="187"/>
      <c r="G113" s="187"/>
      <c r="H113" s="187"/>
      <c r="I113" s="187"/>
      <c r="J113" s="187"/>
      <c r="K113" s="248"/>
      <c r="L113" s="248"/>
      <c r="M113" s="248"/>
      <c r="N113" s="187"/>
      <c r="O113" s="187"/>
      <c r="P113" s="187"/>
      <c r="Q113" s="187"/>
      <c r="R113" s="187"/>
      <c r="S113" s="187"/>
      <c r="T113" s="187"/>
    </row>
    <row r="114" customFormat="false" ht="12.75" hidden="false" customHeight="false" outlineLevel="0" collapsed="false">
      <c r="D114" s="187"/>
      <c r="E114" s="187"/>
      <c r="F114" s="187"/>
      <c r="G114" s="187"/>
      <c r="H114" s="187"/>
      <c r="I114" s="187"/>
      <c r="J114" s="187"/>
      <c r="K114" s="248"/>
      <c r="L114" s="248"/>
      <c r="M114" s="248"/>
      <c r="N114" s="187"/>
      <c r="O114" s="187"/>
      <c r="P114" s="187"/>
      <c r="Q114" s="187"/>
      <c r="R114" s="187"/>
      <c r="S114" s="187"/>
      <c r="T114" s="187"/>
    </row>
    <row r="115" customFormat="false" ht="12.75" hidden="false" customHeight="false" outlineLevel="0" collapsed="false">
      <c r="D115" s="187"/>
      <c r="E115" s="187"/>
      <c r="F115" s="187"/>
      <c r="G115" s="187"/>
      <c r="H115" s="187"/>
      <c r="I115" s="187"/>
      <c r="J115" s="187"/>
      <c r="K115" s="248"/>
      <c r="L115" s="248"/>
      <c r="M115" s="248"/>
      <c r="N115" s="187"/>
      <c r="O115" s="187"/>
      <c r="P115" s="187"/>
      <c r="Q115" s="187"/>
      <c r="R115" s="187"/>
      <c r="S115" s="187"/>
      <c r="T115" s="187"/>
    </row>
    <row r="116" customFormat="false" ht="12.75" hidden="false" customHeight="false" outlineLevel="0" collapsed="false">
      <c r="D116" s="187"/>
      <c r="E116" s="187"/>
      <c r="F116" s="187"/>
      <c r="G116" s="187"/>
      <c r="H116" s="187"/>
      <c r="I116" s="187"/>
      <c r="J116" s="187"/>
      <c r="K116" s="248"/>
      <c r="L116" s="248"/>
      <c r="M116" s="248"/>
      <c r="N116" s="187"/>
      <c r="O116" s="187"/>
      <c r="P116" s="187"/>
      <c r="Q116" s="187"/>
      <c r="R116" s="187"/>
      <c r="S116" s="187"/>
      <c r="T116" s="187"/>
    </row>
    <row r="117" customFormat="false" ht="12.75" hidden="false" customHeight="false" outlineLevel="0" collapsed="false">
      <c r="D117" s="187"/>
      <c r="E117" s="187"/>
      <c r="F117" s="187"/>
      <c r="G117" s="187"/>
      <c r="H117" s="187"/>
      <c r="I117" s="187"/>
      <c r="J117" s="187"/>
      <c r="K117" s="248"/>
      <c r="L117" s="248"/>
      <c r="M117" s="248"/>
      <c r="N117" s="187"/>
      <c r="O117" s="187"/>
      <c r="P117" s="187"/>
      <c r="Q117" s="187"/>
      <c r="R117" s="187"/>
      <c r="S117" s="187"/>
      <c r="T117" s="187"/>
    </row>
    <row r="118" customFormat="false" ht="12.75" hidden="false" customHeight="false" outlineLevel="0" collapsed="false">
      <c r="D118" s="187"/>
      <c r="E118" s="187"/>
      <c r="F118" s="187"/>
      <c r="G118" s="187"/>
      <c r="H118" s="187"/>
      <c r="I118" s="187"/>
      <c r="J118" s="187"/>
      <c r="K118" s="248"/>
      <c r="L118" s="248"/>
      <c r="M118" s="248"/>
      <c r="N118" s="187"/>
      <c r="O118" s="187"/>
      <c r="P118" s="187"/>
      <c r="Q118" s="187"/>
      <c r="R118" s="187"/>
      <c r="S118" s="187"/>
      <c r="T118" s="187"/>
    </row>
    <row r="119" customFormat="false" ht="12.75" hidden="false" customHeight="false" outlineLevel="0" collapsed="false">
      <c r="D119" s="187"/>
      <c r="E119" s="187"/>
      <c r="F119" s="187"/>
      <c r="G119" s="187"/>
      <c r="H119" s="187"/>
      <c r="I119" s="187"/>
      <c r="J119" s="187"/>
      <c r="K119" s="248"/>
      <c r="L119" s="248"/>
      <c r="M119" s="248"/>
      <c r="N119" s="187"/>
      <c r="O119" s="187"/>
      <c r="P119" s="187"/>
      <c r="Q119" s="187"/>
      <c r="R119" s="187"/>
      <c r="S119" s="187"/>
      <c r="T119" s="187"/>
    </row>
    <row r="120" customFormat="false" ht="12.75" hidden="false" customHeight="false" outlineLevel="0" collapsed="false"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</row>
    <row r="121" customFormat="false" ht="12.75" hidden="false" customHeight="false" outlineLevel="0" collapsed="false"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</row>
    <row r="122" customFormat="false" ht="12.75" hidden="false" customHeight="false" outlineLevel="0" collapsed="false"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</row>
    <row r="123" customFormat="false" ht="12.75" hidden="false" customHeight="false" outlineLevel="0" collapsed="false"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</row>
    <row r="124" customFormat="false" ht="12.75" hidden="false" customHeight="false" outlineLevel="0" collapsed="false"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7"/>
    </row>
    <row r="125" customFormat="false" ht="12.75" hidden="false" customHeight="false" outlineLevel="0" collapsed="false"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7"/>
    </row>
    <row r="126" customFormat="false" ht="12.75" hidden="false" customHeight="false" outlineLevel="0" collapsed="false"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7"/>
    </row>
    <row r="127" customFormat="false" ht="12.75" hidden="false" customHeight="false" outlineLevel="0" collapsed="false"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7"/>
    </row>
    <row r="128" customFormat="false" ht="12.75" hidden="false" customHeight="false" outlineLevel="0" collapsed="false"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7"/>
    </row>
    <row r="129" customFormat="false" ht="12.75" hidden="false" customHeight="false" outlineLevel="0" collapsed="false"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7"/>
    </row>
    <row r="130" customFormat="false" ht="12.75" hidden="false" customHeight="false" outlineLevel="0" collapsed="false"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</row>
    <row r="131" customFormat="false" ht="12.75" hidden="false" customHeight="false" outlineLevel="0" collapsed="false"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</row>
    <row r="132" customFormat="false" ht="12.75" hidden="false" customHeight="false" outlineLevel="0" collapsed="false"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</row>
    <row r="133" customFormat="false" ht="12.75" hidden="false" customHeight="false" outlineLevel="0" collapsed="false"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</row>
    <row r="134" customFormat="false" ht="12.75" hidden="false" customHeight="false" outlineLevel="0" collapsed="false"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</row>
    <row r="135" customFormat="false" ht="12.75" hidden="false" customHeight="false" outlineLevel="0" collapsed="false"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</row>
    <row r="136" customFormat="false" ht="12.75" hidden="false" customHeight="false" outlineLevel="0" collapsed="false"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</row>
    <row r="137" customFormat="false" ht="12.75" hidden="false" customHeight="false" outlineLevel="0" collapsed="false"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</row>
    <row r="138" customFormat="false" ht="12.75" hidden="false" customHeight="false" outlineLevel="0" collapsed="false"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</row>
    <row r="139" customFormat="false" ht="12.75" hidden="false" customHeight="false" outlineLevel="0" collapsed="false"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</row>
    <row r="140" customFormat="false" ht="12.75" hidden="false" customHeight="false" outlineLevel="0" collapsed="false"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</row>
    <row r="141" customFormat="false" ht="12.75" hidden="false" customHeight="false" outlineLevel="0" collapsed="false"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</row>
    <row r="142" customFormat="false" ht="12.75" hidden="false" customHeight="false" outlineLevel="0" collapsed="false"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7"/>
    </row>
    <row r="143" customFormat="false" ht="12.75" hidden="false" customHeight="false" outlineLevel="0" collapsed="false"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87"/>
    </row>
    <row r="144" customFormat="false" ht="12.75" hidden="false" customHeight="false" outlineLevel="0" collapsed="false"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7"/>
    </row>
    <row r="145" customFormat="false" ht="12.75" hidden="false" customHeight="false" outlineLevel="0" collapsed="false"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  <c r="P145" s="187"/>
      <c r="Q145" s="187"/>
      <c r="R145" s="187"/>
      <c r="S145" s="187"/>
      <c r="T145" s="187"/>
    </row>
    <row r="146" customFormat="false" ht="12.75" hidden="false" customHeight="false" outlineLevel="0" collapsed="false"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</row>
    <row r="147" customFormat="false" ht="12.75" hidden="false" customHeight="false" outlineLevel="0" collapsed="false"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7"/>
    </row>
    <row r="148" customFormat="false" ht="12.75" hidden="false" customHeight="false" outlineLevel="0" collapsed="false"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</row>
    <row r="149" customFormat="false" ht="12.75" hidden="false" customHeight="false" outlineLevel="0" collapsed="false"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7"/>
    </row>
    <row r="150" customFormat="false" ht="12.75" hidden="false" customHeight="false" outlineLevel="0" collapsed="false"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</row>
    <row r="151" customFormat="false" ht="12.75" hidden="false" customHeight="false" outlineLevel="0" collapsed="false"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  <c r="P151" s="187"/>
      <c r="Q151" s="187"/>
      <c r="R151" s="187"/>
      <c r="S151" s="187"/>
      <c r="T151" s="187"/>
    </row>
    <row r="152" customFormat="false" ht="12.75" hidden="false" customHeight="false" outlineLevel="0" collapsed="false"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  <c r="P152" s="187"/>
      <c r="Q152" s="187"/>
      <c r="R152" s="187"/>
      <c r="S152" s="187"/>
      <c r="T152" s="187"/>
    </row>
    <row r="153" customFormat="false" ht="12.75" hidden="false" customHeight="false" outlineLevel="0" collapsed="false"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  <c r="T153" s="187"/>
    </row>
    <row r="154" customFormat="false" ht="12.75" hidden="false" customHeight="false" outlineLevel="0" collapsed="false"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  <c r="T154" s="187"/>
    </row>
    <row r="155" customFormat="false" ht="12.75" hidden="false" customHeight="false" outlineLevel="0" collapsed="false"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7"/>
      <c r="T155" s="187"/>
    </row>
    <row r="156" customFormat="false" ht="12.75" hidden="false" customHeight="false" outlineLevel="0" collapsed="false">
      <c r="D156" s="187"/>
      <c r="E156" s="187"/>
      <c r="F156" s="187"/>
      <c r="G156" s="187"/>
      <c r="H156" s="187"/>
      <c r="I156" s="187"/>
      <c r="J156" s="187"/>
      <c r="K156" s="187"/>
      <c r="L156" s="187"/>
      <c r="M156" s="187"/>
      <c r="N156" s="187"/>
      <c r="O156" s="187"/>
      <c r="P156" s="187"/>
      <c r="Q156" s="187"/>
      <c r="R156" s="187"/>
      <c r="S156" s="187"/>
      <c r="T156" s="187"/>
    </row>
    <row r="157" customFormat="false" ht="12.75" hidden="false" customHeight="false" outlineLevel="0" collapsed="false">
      <c r="D157" s="187"/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  <c r="P157" s="187"/>
      <c r="Q157" s="187"/>
      <c r="R157" s="187"/>
      <c r="S157" s="187"/>
      <c r="T157" s="187"/>
    </row>
    <row r="158" customFormat="false" ht="12.75" hidden="false" customHeight="false" outlineLevel="0" collapsed="false">
      <c r="D158" s="187"/>
      <c r="E158" s="187"/>
      <c r="F158" s="187"/>
      <c r="G158" s="187"/>
      <c r="H158" s="187"/>
      <c r="I158" s="187"/>
      <c r="J158" s="187"/>
      <c r="K158" s="187"/>
      <c r="L158" s="187"/>
      <c r="M158" s="187"/>
      <c r="N158" s="187"/>
      <c r="O158" s="187"/>
      <c r="P158" s="187"/>
      <c r="Q158" s="187"/>
      <c r="R158" s="187"/>
      <c r="S158" s="187"/>
      <c r="T158" s="187"/>
    </row>
    <row r="159" customFormat="false" ht="12.75" hidden="false" customHeight="false" outlineLevel="0" collapsed="false">
      <c r="D159" s="187"/>
      <c r="E159" s="187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187"/>
      <c r="Q159" s="187"/>
      <c r="R159" s="187"/>
      <c r="S159" s="187"/>
      <c r="T159" s="187"/>
    </row>
    <row r="160" customFormat="false" ht="12.75" hidden="false" customHeight="false" outlineLevel="0" collapsed="false"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187"/>
      <c r="R160" s="187"/>
      <c r="S160" s="187"/>
      <c r="T160" s="187"/>
    </row>
    <row r="161" customFormat="false" ht="12.75" hidden="false" customHeight="false" outlineLevel="0" collapsed="false"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T161" s="187"/>
    </row>
    <row r="162" customFormat="false" ht="12.75" hidden="false" customHeight="false" outlineLevel="0" collapsed="false">
      <c r="D162" s="187"/>
      <c r="E162" s="187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T162" s="187"/>
    </row>
    <row r="163" customFormat="false" ht="12.75" hidden="false" customHeight="false" outlineLevel="0" collapsed="false"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  <c r="P163" s="187"/>
      <c r="Q163" s="187"/>
      <c r="R163" s="187"/>
      <c r="S163" s="187"/>
      <c r="T163" s="187"/>
    </row>
    <row r="164" customFormat="false" ht="12.75" hidden="false" customHeight="false" outlineLevel="0" collapsed="false">
      <c r="D164" s="187"/>
      <c r="E164" s="187"/>
      <c r="F164" s="187"/>
      <c r="G164" s="187"/>
      <c r="H164" s="187"/>
      <c r="I164" s="187"/>
      <c r="J164" s="187"/>
      <c r="K164" s="187"/>
      <c r="L164" s="187"/>
      <c r="M164" s="187"/>
      <c r="N164" s="187"/>
      <c r="O164" s="187"/>
      <c r="P164" s="187"/>
      <c r="Q164" s="187"/>
      <c r="R164" s="187"/>
      <c r="S164" s="187"/>
      <c r="T164" s="187"/>
    </row>
    <row r="165" customFormat="false" ht="12.75" hidden="false" customHeight="false" outlineLevel="0" collapsed="false"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187"/>
      <c r="S165" s="187"/>
      <c r="T165" s="187"/>
    </row>
    <row r="166" customFormat="false" ht="12.75" hidden="false" customHeight="false" outlineLevel="0" collapsed="false">
      <c r="D166" s="187"/>
      <c r="E166" s="187"/>
      <c r="F166" s="187"/>
      <c r="G166" s="187"/>
      <c r="H166" s="187"/>
      <c r="I166" s="187"/>
      <c r="J166" s="187"/>
      <c r="K166" s="187"/>
      <c r="L166" s="187"/>
      <c r="M166" s="187"/>
      <c r="N166" s="187"/>
      <c r="O166" s="187"/>
      <c r="P166" s="187"/>
      <c r="Q166" s="187"/>
      <c r="R166" s="187"/>
      <c r="S166" s="187"/>
      <c r="T166" s="187"/>
    </row>
    <row r="167" customFormat="false" ht="12.75" hidden="false" customHeight="false" outlineLevel="0" collapsed="false">
      <c r="D167" s="187"/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  <c r="P167" s="187"/>
      <c r="Q167" s="187"/>
      <c r="R167" s="187"/>
      <c r="S167" s="187"/>
      <c r="T167" s="187"/>
    </row>
    <row r="168" customFormat="false" ht="12.75" hidden="false" customHeight="false" outlineLevel="0" collapsed="false">
      <c r="D168" s="187"/>
      <c r="E168" s="187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  <c r="P168" s="187"/>
      <c r="Q168" s="187"/>
      <c r="R168" s="187"/>
      <c r="S168" s="187"/>
      <c r="T168" s="187"/>
    </row>
    <row r="169" customFormat="false" ht="12.75" hidden="false" customHeight="false" outlineLevel="0" collapsed="false">
      <c r="D169" s="187"/>
      <c r="E169" s="187"/>
      <c r="F169" s="187"/>
      <c r="G169" s="187"/>
      <c r="H169" s="187"/>
      <c r="I169" s="187"/>
      <c r="J169" s="187"/>
      <c r="K169" s="187"/>
      <c r="L169" s="187"/>
      <c r="M169" s="187"/>
      <c r="N169" s="187"/>
      <c r="O169" s="187"/>
      <c r="P169" s="187"/>
      <c r="Q169" s="187"/>
      <c r="R169" s="187"/>
      <c r="S169" s="187"/>
      <c r="T169" s="187"/>
    </row>
    <row r="170" customFormat="false" ht="12.75" hidden="false" customHeight="false" outlineLevel="0" collapsed="false">
      <c r="D170" s="187"/>
      <c r="E170" s="187"/>
      <c r="F170" s="187"/>
      <c r="G170" s="187"/>
      <c r="H170" s="187"/>
      <c r="I170" s="187"/>
      <c r="J170" s="187"/>
      <c r="K170" s="187"/>
      <c r="L170" s="187"/>
      <c r="M170" s="187"/>
      <c r="N170" s="187"/>
      <c r="O170" s="187"/>
      <c r="P170" s="187"/>
      <c r="Q170" s="187"/>
      <c r="R170" s="187"/>
      <c r="S170" s="187"/>
      <c r="T170" s="187"/>
    </row>
    <row r="171" customFormat="false" ht="12.75" hidden="false" customHeight="false" outlineLevel="0" collapsed="false">
      <c r="D171" s="187"/>
      <c r="E171" s="187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187"/>
      <c r="S171" s="187"/>
      <c r="T171" s="187"/>
    </row>
    <row r="172" customFormat="false" ht="12.75" hidden="false" customHeight="false" outlineLevel="0" collapsed="false">
      <c r="D172" s="187"/>
      <c r="E172" s="187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  <c r="P172" s="187"/>
      <c r="Q172" s="187"/>
      <c r="R172" s="187"/>
      <c r="S172" s="187"/>
      <c r="T172" s="187"/>
    </row>
    <row r="173" customFormat="false" ht="12.75" hidden="false" customHeight="false" outlineLevel="0" collapsed="false"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7"/>
    </row>
    <row r="174" customFormat="false" ht="12.75" hidden="false" customHeight="false" outlineLevel="0" collapsed="false">
      <c r="D174" s="187"/>
      <c r="E174" s="187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T174" s="187"/>
    </row>
    <row r="175" customFormat="false" ht="12.75" hidden="false" customHeight="false" outlineLevel="0" collapsed="false">
      <c r="D175" s="187"/>
      <c r="E175" s="187"/>
      <c r="F175" s="187"/>
      <c r="G175" s="187"/>
      <c r="H175" s="187"/>
      <c r="I175" s="187"/>
      <c r="J175" s="187"/>
      <c r="K175" s="187"/>
      <c r="L175" s="187"/>
      <c r="M175" s="187"/>
      <c r="N175" s="187"/>
      <c r="O175" s="187"/>
      <c r="P175" s="187"/>
      <c r="Q175" s="187"/>
      <c r="R175" s="187"/>
      <c r="S175" s="187"/>
      <c r="T175" s="187"/>
    </row>
    <row r="176" customFormat="false" ht="12.75" hidden="false" customHeight="false" outlineLevel="0" collapsed="false">
      <c r="D176" s="187"/>
      <c r="E176" s="187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  <c r="T176" s="187"/>
    </row>
    <row r="177" customFormat="false" ht="12.75" hidden="false" customHeight="false" outlineLevel="0" collapsed="false">
      <c r="D177" s="187"/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  <c r="P177" s="187"/>
      <c r="Q177" s="187"/>
      <c r="R177" s="187"/>
      <c r="S177" s="187"/>
      <c r="T177" s="187"/>
    </row>
    <row r="178" customFormat="false" ht="12.75" hidden="false" customHeight="false" outlineLevel="0" collapsed="false">
      <c r="D178" s="187"/>
      <c r="E178" s="187"/>
      <c r="F178" s="187"/>
      <c r="G178" s="187"/>
      <c r="H178" s="187"/>
      <c r="I178" s="187"/>
      <c r="J178" s="187"/>
      <c r="K178" s="187"/>
      <c r="L178" s="187"/>
      <c r="M178" s="187"/>
      <c r="N178" s="187"/>
      <c r="O178" s="187"/>
      <c r="P178" s="187"/>
      <c r="Q178" s="187"/>
      <c r="R178" s="187"/>
      <c r="S178" s="187"/>
      <c r="T178" s="187"/>
    </row>
    <row r="179" customFormat="false" ht="12.75" hidden="false" customHeight="false" outlineLevel="0" collapsed="false">
      <c r="D179" s="187"/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187"/>
      <c r="S179" s="187"/>
      <c r="T179" s="187"/>
    </row>
    <row r="180" customFormat="false" ht="12.75" hidden="false" customHeight="false" outlineLevel="0" collapsed="false"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</row>
    <row r="181" customFormat="false" ht="12.75" hidden="false" customHeight="false" outlineLevel="0" collapsed="false"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</row>
    <row r="182" customFormat="false" ht="12.75" hidden="false" customHeight="false" outlineLevel="0" collapsed="false"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  <c r="R182" s="187"/>
      <c r="S182" s="187"/>
      <c r="T182" s="187"/>
    </row>
    <row r="183" customFormat="false" ht="12.75" hidden="false" customHeight="false" outlineLevel="0" collapsed="false">
      <c r="D183" s="187"/>
      <c r="E183" s="187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  <c r="P183" s="187"/>
      <c r="Q183" s="187"/>
      <c r="R183" s="187"/>
      <c r="S183" s="187"/>
      <c r="T183" s="187"/>
    </row>
    <row r="184" customFormat="false" ht="12.75" hidden="false" customHeight="false" outlineLevel="0" collapsed="false">
      <c r="D184" s="187"/>
      <c r="E184" s="187"/>
      <c r="F184" s="187"/>
      <c r="G184" s="187"/>
      <c r="H184" s="187"/>
      <c r="I184" s="187"/>
      <c r="J184" s="187"/>
      <c r="K184" s="187"/>
      <c r="L184" s="187"/>
      <c r="M184" s="187"/>
      <c r="N184" s="187"/>
      <c r="O184" s="187"/>
      <c r="P184" s="187"/>
      <c r="Q184" s="187"/>
      <c r="R184" s="187"/>
      <c r="S184" s="187"/>
      <c r="T184" s="187"/>
    </row>
    <row r="185" customFormat="false" ht="12.75" hidden="false" customHeight="false" outlineLevel="0" collapsed="false">
      <c r="D185" s="187"/>
      <c r="E185" s="187"/>
      <c r="F185" s="187"/>
      <c r="G185" s="187"/>
      <c r="H185" s="187"/>
      <c r="I185" s="187"/>
      <c r="J185" s="187"/>
      <c r="K185" s="187"/>
      <c r="L185" s="187"/>
      <c r="M185" s="187"/>
      <c r="N185" s="187"/>
      <c r="O185" s="187"/>
      <c r="P185" s="187"/>
      <c r="Q185" s="187"/>
      <c r="R185" s="187"/>
      <c r="S185" s="187"/>
      <c r="T185" s="187"/>
    </row>
    <row r="186" customFormat="false" ht="12.75" hidden="false" customHeight="false" outlineLevel="0" collapsed="false"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P186" s="187"/>
      <c r="Q186" s="187"/>
      <c r="R186" s="187"/>
      <c r="S186" s="187"/>
      <c r="T186" s="187"/>
    </row>
    <row r="187" customFormat="false" ht="12.75" hidden="false" customHeight="false" outlineLevel="0" collapsed="false">
      <c r="D187" s="187"/>
      <c r="E187" s="187"/>
      <c r="F187" s="187"/>
      <c r="G187" s="187"/>
      <c r="H187" s="187"/>
      <c r="I187" s="187"/>
      <c r="J187" s="187"/>
      <c r="K187" s="187"/>
      <c r="L187" s="187"/>
      <c r="M187" s="187"/>
      <c r="N187" s="187"/>
      <c r="O187" s="187"/>
      <c r="P187" s="187"/>
      <c r="Q187" s="187"/>
      <c r="R187" s="187"/>
      <c r="S187" s="187"/>
      <c r="T187" s="187"/>
    </row>
    <row r="188" customFormat="false" ht="12.75" hidden="false" customHeight="false" outlineLevel="0" collapsed="false">
      <c r="D188" s="187"/>
      <c r="E188" s="187"/>
      <c r="F188" s="187"/>
      <c r="G188" s="187"/>
      <c r="H188" s="187"/>
      <c r="I188" s="187"/>
      <c r="J188" s="187"/>
      <c r="K188" s="187"/>
      <c r="L188" s="187"/>
      <c r="M188" s="187"/>
      <c r="N188" s="187"/>
      <c r="O188" s="187"/>
      <c r="P188" s="187"/>
      <c r="Q188" s="187"/>
      <c r="R188" s="187"/>
      <c r="S188" s="187"/>
      <c r="T188" s="187"/>
    </row>
    <row r="189" customFormat="false" ht="12.75" hidden="false" customHeight="false" outlineLevel="0" collapsed="false">
      <c r="D189" s="187"/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187"/>
    </row>
    <row r="190" customFormat="false" ht="12.75" hidden="false" customHeight="false" outlineLevel="0" collapsed="false">
      <c r="D190" s="187"/>
      <c r="E190" s="187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  <c r="S190" s="187"/>
      <c r="T190" s="187"/>
    </row>
    <row r="191" customFormat="false" ht="12.75" hidden="false" customHeight="false" outlineLevel="0" collapsed="false">
      <c r="D191" s="187"/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R191" s="187"/>
      <c r="S191" s="187"/>
      <c r="T191" s="187"/>
    </row>
    <row r="192" customFormat="false" ht="12.75" hidden="false" customHeight="false" outlineLevel="0" collapsed="false"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  <c r="S192" s="187"/>
      <c r="T192" s="187"/>
    </row>
    <row r="193" customFormat="false" ht="12.75" hidden="false" customHeight="false" outlineLevel="0" collapsed="false">
      <c r="D193" s="187"/>
      <c r="E193" s="187"/>
      <c r="F193" s="187"/>
      <c r="G193" s="187"/>
      <c r="H193" s="187"/>
      <c r="I193" s="187"/>
      <c r="J193" s="187"/>
      <c r="K193" s="187"/>
      <c r="L193" s="187"/>
      <c r="M193" s="187"/>
      <c r="N193" s="187"/>
      <c r="O193" s="187"/>
      <c r="P193" s="187"/>
      <c r="Q193" s="187"/>
      <c r="R193" s="187"/>
      <c r="S193" s="187"/>
      <c r="T193" s="187"/>
    </row>
    <row r="194" customFormat="false" ht="12.75" hidden="false" customHeight="false" outlineLevel="0" collapsed="false">
      <c r="D194" s="187"/>
      <c r="E194" s="187"/>
      <c r="F194" s="187"/>
      <c r="G194" s="187"/>
      <c r="H194" s="187"/>
      <c r="I194" s="187"/>
      <c r="J194" s="187"/>
      <c r="K194" s="187"/>
      <c r="L194" s="187"/>
      <c r="M194" s="187"/>
      <c r="N194" s="187"/>
      <c r="O194" s="187"/>
      <c r="P194" s="187"/>
      <c r="Q194" s="187"/>
      <c r="R194" s="187"/>
      <c r="S194" s="187"/>
      <c r="T194" s="187"/>
    </row>
    <row r="195" customFormat="false" ht="12.75" hidden="false" customHeight="false" outlineLevel="0" collapsed="false">
      <c r="D195" s="187"/>
      <c r="E195" s="187"/>
      <c r="F195" s="187"/>
      <c r="G195" s="187"/>
      <c r="H195" s="187"/>
      <c r="I195" s="187"/>
      <c r="J195" s="187"/>
      <c r="K195" s="187"/>
      <c r="L195" s="187"/>
      <c r="M195" s="187"/>
      <c r="N195" s="187"/>
      <c r="O195" s="187"/>
      <c r="P195" s="187"/>
      <c r="Q195" s="187"/>
      <c r="R195" s="187"/>
      <c r="S195" s="187"/>
      <c r="T195" s="187"/>
    </row>
    <row r="196" customFormat="false" ht="12.75" hidden="false" customHeight="false" outlineLevel="0" collapsed="false">
      <c r="D196" s="187"/>
      <c r="E196" s="187"/>
      <c r="F196" s="187"/>
      <c r="G196" s="187"/>
      <c r="H196" s="187"/>
      <c r="I196" s="187"/>
      <c r="J196" s="187"/>
      <c r="K196" s="187"/>
      <c r="L196" s="187"/>
      <c r="M196" s="187"/>
      <c r="N196" s="187"/>
      <c r="O196" s="187"/>
      <c r="P196" s="187"/>
      <c r="Q196" s="187"/>
      <c r="R196" s="187"/>
      <c r="S196" s="187"/>
      <c r="T196" s="187"/>
    </row>
    <row r="197" customFormat="false" ht="12.75" hidden="false" customHeight="false" outlineLevel="0" collapsed="false"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187"/>
      <c r="S197" s="187"/>
      <c r="T197" s="187"/>
    </row>
    <row r="198" customFormat="false" ht="12.75" hidden="false" customHeight="false" outlineLevel="0" collapsed="false"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  <c r="P198" s="187"/>
      <c r="Q198" s="187"/>
      <c r="R198" s="187"/>
      <c r="S198" s="187"/>
      <c r="T198" s="187"/>
    </row>
    <row r="199" customFormat="false" ht="12.75" hidden="false" customHeight="false" outlineLevel="0" collapsed="false">
      <c r="D199" s="187"/>
      <c r="E199" s="187"/>
      <c r="F199" s="187"/>
      <c r="G199" s="187"/>
      <c r="H199" s="187"/>
      <c r="I199" s="187"/>
      <c r="J199" s="187"/>
      <c r="K199" s="187"/>
      <c r="L199" s="187"/>
      <c r="M199" s="187"/>
      <c r="N199" s="187"/>
      <c r="O199" s="187"/>
      <c r="P199" s="187"/>
      <c r="Q199" s="187"/>
      <c r="R199" s="187"/>
      <c r="S199" s="187"/>
      <c r="T199" s="187"/>
    </row>
    <row r="200" customFormat="false" ht="12.75" hidden="false" customHeight="false" outlineLevel="0" collapsed="false"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  <c r="P200" s="187"/>
      <c r="Q200" s="187"/>
      <c r="R200" s="187"/>
      <c r="S200" s="187"/>
      <c r="T200" s="187"/>
    </row>
    <row r="201" customFormat="false" ht="12.75" hidden="false" customHeight="false" outlineLevel="0" collapsed="false">
      <c r="D201" s="187"/>
      <c r="E201" s="187"/>
      <c r="F201" s="187"/>
      <c r="G201" s="187"/>
      <c r="H201" s="187"/>
      <c r="I201" s="187"/>
      <c r="J201" s="187"/>
      <c r="K201" s="187"/>
      <c r="L201" s="187"/>
      <c r="M201" s="187"/>
      <c r="N201" s="187"/>
      <c r="O201" s="187"/>
      <c r="P201" s="187"/>
      <c r="Q201" s="187"/>
      <c r="R201" s="187"/>
      <c r="S201" s="187"/>
      <c r="T201" s="187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67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67" t="s">
        <v>71</v>
      </c>
      <c r="B1" s="249" t="s">
        <v>0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customFormat="false" ht="15" hidden="false" customHeight="false" outlineLevel="0" collapsed="false">
      <c r="A2" s="167" t="s">
        <v>105</v>
      </c>
      <c r="B2" s="250" t="s">
        <v>106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customFormat="false" ht="12.75" hidden="false" customHeight="false" outlineLevel="0" collapsed="false">
      <c r="A3" s="167" t="s">
        <v>107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customFormat="false" ht="3" hidden="false" customHeight="true" outlineLevel="0" collapsed="false">
      <c r="A4" s="169" t="n">
        <v>36586</v>
      </c>
    </row>
    <row r="5" customFormat="false" ht="12.75" hidden="false" customHeight="false" outlineLevel="0" collapsed="false">
      <c r="A5" s="169" t="n">
        <v>36770</v>
      </c>
      <c r="B5" s="183"/>
      <c r="D5" s="184"/>
      <c r="E5" s="185"/>
      <c r="F5" s="186"/>
      <c r="G5" s="187"/>
      <c r="H5" s="184"/>
      <c r="I5" s="185"/>
      <c r="J5" s="186"/>
      <c r="K5" s="187"/>
      <c r="L5" s="184"/>
      <c r="M5" s="185"/>
      <c r="N5" s="186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</row>
    <row r="6" customFormat="false" ht="12.75" hidden="false" customHeight="false" outlineLevel="0" collapsed="false">
      <c r="A6" s="167" t="s">
        <v>74</v>
      </c>
      <c r="B6" s="252"/>
      <c r="D6" s="253" t="s">
        <v>108</v>
      </c>
      <c r="E6" s="253"/>
      <c r="F6" s="253"/>
      <c r="G6" s="187"/>
      <c r="H6" s="253" t="s">
        <v>109</v>
      </c>
      <c r="I6" s="253"/>
      <c r="J6" s="253"/>
      <c r="K6" s="187"/>
      <c r="L6" s="253" t="s">
        <v>110</v>
      </c>
      <c r="M6" s="253"/>
      <c r="N6" s="253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</row>
    <row r="7" customFormat="false" ht="12.75" hidden="false" customHeight="false" outlineLevel="0" collapsed="false">
      <c r="A7" s="167" t="s">
        <v>75</v>
      </c>
      <c r="B7" s="254" t="s">
        <v>13</v>
      </c>
      <c r="D7" s="255" t="s">
        <v>111</v>
      </c>
      <c r="E7" s="255" t="s">
        <v>112</v>
      </c>
      <c r="F7" s="255" t="s">
        <v>8</v>
      </c>
      <c r="G7" s="187"/>
      <c r="H7" s="256" t="s">
        <v>111</v>
      </c>
      <c r="I7" s="256" t="s">
        <v>112</v>
      </c>
      <c r="J7" s="256" t="s">
        <v>8</v>
      </c>
      <c r="K7" s="187"/>
      <c r="L7" s="256" t="s">
        <v>111</v>
      </c>
      <c r="M7" s="256" t="s">
        <v>112</v>
      </c>
      <c r="N7" s="256" t="s">
        <v>8</v>
      </c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</row>
    <row r="8" customFormat="false" ht="3" hidden="false" customHeight="true" outlineLevel="0" collapsed="false">
      <c r="B8" s="183"/>
      <c r="D8" s="184"/>
      <c r="E8" s="185"/>
      <c r="F8" s="186"/>
      <c r="G8" s="187"/>
      <c r="H8" s="184"/>
      <c r="I8" s="185"/>
      <c r="J8" s="186"/>
      <c r="K8" s="187"/>
      <c r="L8" s="184"/>
      <c r="M8" s="185"/>
      <c r="N8" s="186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</row>
    <row r="9" customFormat="false" ht="13.5" hidden="false" customHeight="true" outlineLevel="0" collapsed="false">
      <c r="B9" s="197" t="s">
        <v>113</v>
      </c>
      <c r="C9" s="173"/>
      <c r="D9" s="257" t="n">
        <v>0</v>
      </c>
      <c r="E9" s="258" t="n">
        <v>0</v>
      </c>
      <c r="F9" s="259" t="n">
        <f aca="false">+D9+E9</f>
        <v>0</v>
      </c>
      <c r="G9" s="191"/>
      <c r="H9" s="257" t="n">
        <v>0</v>
      </c>
      <c r="I9" s="258" t="n">
        <v>0</v>
      </c>
      <c r="J9" s="259" t="n">
        <f aca="false">+H9+I9</f>
        <v>0</v>
      </c>
      <c r="K9" s="173"/>
      <c r="L9" s="257" t="n">
        <f aca="false">+D9-H9</f>
        <v>0</v>
      </c>
      <c r="M9" s="258" t="n">
        <f aca="false">+E9-I9</f>
        <v>0</v>
      </c>
      <c r="N9" s="259" t="n">
        <f aca="false">+L9+M9</f>
        <v>0</v>
      </c>
      <c r="O9" s="173"/>
      <c r="P9" s="196"/>
      <c r="Q9" s="196"/>
      <c r="R9" s="19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</row>
    <row r="10" customFormat="false" ht="13.5" hidden="false" customHeight="true" outlineLevel="0" collapsed="false">
      <c r="A10" s="167" t="s">
        <v>76</v>
      </c>
      <c r="B10" s="197" t="s">
        <v>21</v>
      </c>
      <c r="C10" s="173"/>
      <c r="D10" s="257" t="e">
        <f aca="false">HPVAL($A10,$A$18,$A$2,$A$5,$A$6,$A$7)</f>
        <v>#NAME?</v>
      </c>
      <c r="E10" s="258" t="e">
        <f aca="false">HPVAL($A10,$A$18,$A$3,$A$5,$A$6,$A$7)</f>
        <v>#NAME?</v>
      </c>
      <c r="F10" s="259" t="e">
        <f aca="false">+D10+E10</f>
        <v>#NAME?</v>
      </c>
      <c r="G10" s="191"/>
      <c r="H10" s="257" t="e">
        <f aca="false">HPVAL($A10,$A$1,$A$2,$A$5,$A$6,$A$7)</f>
        <v>#NAME?</v>
      </c>
      <c r="I10" s="258" t="e">
        <f aca="false">HPVAL($A10,$A$1,$A$3,$A$5,$A$6,$A$7)</f>
        <v>#NAME?</v>
      </c>
      <c r="J10" s="259" t="e">
        <f aca="false">+H10+I10</f>
        <v>#NAME?</v>
      </c>
      <c r="K10" s="173"/>
      <c r="L10" s="257" t="e">
        <f aca="false">+D10-H10</f>
        <v>#NAME?</v>
      </c>
      <c r="M10" s="258" t="e">
        <f aca="false">+E10-I10</f>
        <v>#NAME?</v>
      </c>
      <c r="N10" s="259" t="e">
        <f aca="false">+L10+M10</f>
        <v>#NAME?</v>
      </c>
      <c r="O10" s="173"/>
      <c r="P10" s="196"/>
      <c r="Q10" s="196"/>
      <c r="R10" s="196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</row>
    <row r="11" customFormat="false" ht="13.5" hidden="false" customHeight="true" outlineLevel="0" collapsed="false">
      <c r="A11" s="167" t="s">
        <v>77</v>
      </c>
      <c r="B11" s="197" t="s">
        <v>22</v>
      </c>
      <c r="C11" s="173"/>
      <c r="D11" s="257" t="e">
        <f aca="false">HPVAL($A11,$A$18,$A$2,$A$5,$A$6,$A$7)</f>
        <v>#NAME?</v>
      </c>
      <c r="E11" s="258" t="e">
        <f aca="false">HPVAL($A11,$A$18,$A$3,$A$5,$A$6,$A$7)</f>
        <v>#NAME?</v>
      </c>
      <c r="F11" s="259" t="e">
        <f aca="false">+D11+E11</f>
        <v>#NAME?</v>
      </c>
      <c r="G11" s="191"/>
      <c r="H11" s="257" t="e">
        <f aca="false">HPVAL($A11,$A$1,$A$2,$A$5,$A$6,$A$7)</f>
        <v>#NAME?</v>
      </c>
      <c r="I11" s="258" t="e">
        <f aca="false">HPVAL($A11,$A$1,$A$3,$A$5,$A$6,$A$7)</f>
        <v>#NAME?</v>
      </c>
      <c r="J11" s="259" t="e">
        <f aca="false">+H11+I11</f>
        <v>#NAME?</v>
      </c>
      <c r="K11" s="173"/>
      <c r="L11" s="257" t="e">
        <f aca="false">+D11-H11</f>
        <v>#NAME?</v>
      </c>
      <c r="M11" s="258" t="e">
        <f aca="false">+E11-I11</f>
        <v>#NAME?</v>
      </c>
      <c r="N11" s="259" t="e">
        <f aca="false">+L11+M11</f>
        <v>#NAME?</v>
      </c>
      <c r="O11" s="173"/>
      <c r="P11" s="196"/>
      <c r="Q11" s="196"/>
      <c r="R11" s="196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</row>
    <row r="12" customFormat="false" ht="13.5" hidden="false" customHeight="true" outlineLevel="0" collapsed="false">
      <c r="A12" s="167" t="s">
        <v>78</v>
      </c>
      <c r="B12" s="197" t="s">
        <v>23</v>
      </c>
      <c r="C12" s="173"/>
      <c r="D12" s="257" t="e">
        <f aca="false">HPVAL($A12,$A$18,$A$2,$A$5,$A$6,$A$7)</f>
        <v>#NAME?</v>
      </c>
      <c r="E12" s="258" t="e">
        <f aca="false">HPVAL($A12,$A$18,$A$3,$A$5,$A$6,$A$7)</f>
        <v>#NAME?</v>
      </c>
      <c r="F12" s="259" t="e">
        <f aca="false">+D12+E12</f>
        <v>#NAME?</v>
      </c>
      <c r="G12" s="191"/>
      <c r="H12" s="257" t="e">
        <f aca="false">HPVAL($A12,$A$1,$A$2,$A$5,$A$6,$A$7)</f>
        <v>#NAME?</v>
      </c>
      <c r="I12" s="258" t="e">
        <f aca="false">HPVAL($A12,$A$1,$A$3,$A$5,$A$6,$A$7)</f>
        <v>#NAME?</v>
      </c>
      <c r="J12" s="259" t="e">
        <f aca="false">+H12+I12</f>
        <v>#NAME?</v>
      </c>
      <c r="K12" s="173"/>
      <c r="L12" s="257" t="e">
        <f aca="false">+D12-H12</f>
        <v>#NAME?</v>
      </c>
      <c r="M12" s="258" t="e">
        <f aca="false">+E12-I12</f>
        <v>#NAME?</v>
      </c>
      <c r="N12" s="259" t="e">
        <f aca="false">+L12+M12</f>
        <v>#NAME?</v>
      </c>
      <c r="O12" s="173"/>
      <c r="P12" s="196"/>
      <c r="Q12" s="196"/>
      <c r="R12" s="196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</row>
    <row r="13" customFormat="false" ht="13.5" hidden="false" customHeight="true" outlineLevel="0" collapsed="false">
      <c r="A13" s="167" t="s">
        <v>79</v>
      </c>
      <c r="B13" s="197" t="s">
        <v>114</v>
      </c>
      <c r="C13" s="173"/>
      <c r="D13" s="257" t="e">
        <f aca="false">HPVAL($A13,$A$18,$A$2,$A$5,$A$6,$A$7)</f>
        <v>#NAME?</v>
      </c>
      <c r="E13" s="258" t="e">
        <f aca="false">HPVAL($A13,$A$18,$A$3,$A$5,$A$6,$A$7)</f>
        <v>#NAME?</v>
      </c>
      <c r="F13" s="259" t="e">
        <f aca="false">+D13+E13</f>
        <v>#NAME?</v>
      </c>
      <c r="G13" s="191"/>
      <c r="H13" s="257" t="e">
        <f aca="false">HPVAL($A13,$A$1,$A$2,$A$5,$A$6,$A$7)</f>
        <v>#NAME?</v>
      </c>
      <c r="I13" s="258" t="e">
        <f aca="false">HPVAL($A13,$A$1,$A$3,$A$5,$A$6,$A$7)</f>
        <v>#NAME?</v>
      </c>
      <c r="J13" s="259" t="e">
        <f aca="false">+H13+I13</f>
        <v>#NAME?</v>
      </c>
      <c r="K13" s="173"/>
      <c r="L13" s="257" t="e">
        <f aca="false">+D13-H13</f>
        <v>#NAME?</v>
      </c>
      <c r="M13" s="258" t="e">
        <f aca="false">+E13-I13</f>
        <v>#NAME?</v>
      </c>
      <c r="N13" s="259" t="e">
        <f aca="false">+L13+M13</f>
        <v>#NAME?</v>
      </c>
      <c r="O13" s="173"/>
      <c r="P13" s="196"/>
      <c r="Q13" s="196"/>
      <c r="R13" s="196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</row>
    <row r="14" customFormat="false" ht="13.5" hidden="false" customHeight="true" outlineLevel="0" collapsed="false">
      <c r="A14" s="167" t="s">
        <v>115</v>
      </c>
      <c r="B14" s="197" t="s">
        <v>25</v>
      </c>
      <c r="C14" s="173"/>
      <c r="D14" s="257" t="e">
        <f aca="false">HPVAL($A14,$A$18,$A$2,$A$5,$A$6,$A$7)</f>
        <v>#NAME?</v>
      </c>
      <c r="E14" s="258" t="e">
        <f aca="false">HPVAL($A14,$A$18,$A$3,$A$5,$A$6,$A$7)</f>
        <v>#NAME?</v>
      </c>
      <c r="F14" s="259" t="e">
        <f aca="false">+D14+E14</f>
        <v>#NAME?</v>
      </c>
      <c r="G14" s="191"/>
      <c r="H14" s="257" t="e">
        <f aca="false">HPVAL($A14,$A$1,$A$2,$A$5,$A$6,$A$7)</f>
        <v>#NAME?</v>
      </c>
      <c r="I14" s="258" t="e">
        <f aca="false">HPVAL($A14,$A$1,$A$3,$A$5,$A$6,$A$7)</f>
        <v>#NAME?</v>
      </c>
      <c r="J14" s="259" t="e">
        <f aca="false">+H14+I14</f>
        <v>#NAME?</v>
      </c>
      <c r="K14" s="173"/>
      <c r="L14" s="257" t="e">
        <f aca="false">+D14-H14</f>
        <v>#NAME?</v>
      </c>
      <c r="M14" s="258" t="e">
        <f aca="false">+E14-I14</f>
        <v>#NAME?</v>
      </c>
      <c r="N14" s="259" t="e">
        <f aca="false">+L14+M14</f>
        <v>#NAME?</v>
      </c>
      <c r="O14" s="173"/>
      <c r="P14" s="196"/>
      <c r="Q14" s="196"/>
      <c r="R14" s="196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</row>
    <row r="15" customFormat="false" ht="13.5" hidden="false" customHeight="true" outlineLevel="0" collapsed="false">
      <c r="A15" s="173"/>
      <c r="B15" s="197" t="s">
        <v>27</v>
      </c>
      <c r="C15" s="173"/>
      <c r="D15" s="257" t="n">
        <v>0</v>
      </c>
      <c r="E15" s="258" t="n">
        <v>0</v>
      </c>
      <c r="F15" s="259" t="n">
        <f aca="false">+D15+E15</f>
        <v>0</v>
      </c>
      <c r="G15" s="191"/>
      <c r="H15" s="257" t="n">
        <v>0</v>
      </c>
      <c r="I15" s="258" t="n">
        <v>0</v>
      </c>
      <c r="J15" s="259" t="n">
        <f aca="false">+H15+I15</f>
        <v>0</v>
      </c>
      <c r="K15" s="173"/>
      <c r="L15" s="257" t="n">
        <f aca="false">+D15-H15</f>
        <v>0</v>
      </c>
      <c r="M15" s="258" t="n">
        <f aca="false">+E15-I15</f>
        <v>0</v>
      </c>
      <c r="N15" s="259" t="n">
        <f aca="false">+L15+M15</f>
        <v>0</v>
      </c>
      <c r="O15" s="173"/>
      <c r="P15" s="196"/>
      <c r="Q15" s="196"/>
      <c r="R15" s="196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</row>
    <row r="16" customFormat="false" ht="13.5" hidden="false" customHeight="true" outlineLevel="0" collapsed="false">
      <c r="A16" s="167" t="s">
        <v>116</v>
      </c>
      <c r="B16" s="197" t="s">
        <v>29</v>
      </c>
      <c r="C16" s="173"/>
      <c r="D16" s="257" t="n">
        <v>0</v>
      </c>
      <c r="E16" s="258" t="n">
        <v>0</v>
      </c>
      <c r="F16" s="259" t="n">
        <f aca="false">+D16+E16</f>
        <v>0</v>
      </c>
      <c r="G16" s="191"/>
      <c r="H16" s="257" t="n">
        <v>0</v>
      </c>
      <c r="I16" s="258" t="n">
        <v>0</v>
      </c>
      <c r="J16" s="259" t="n">
        <f aca="false">+H16+I16</f>
        <v>0</v>
      </c>
      <c r="K16" s="173"/>
      <c r="L16" s="257" t="n">
        <f aca="false">+D16-H16</f>
        <v>0</v>
      </c>
      <c r="M16" s="258" t="n">
        <f aca="false">+E16-I16</f>
        <v>0</v>
      </c>
      <c r="N16" s="259" t="n">
        <f aca="false">+L16+M16</f>
        <v>0</v>
      </c>
      <c r="O16" s="173"/>
      <c r="P16" s="196"/>
      <c r="Q16" s="196"/>
      <c r="R16" s="196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</row>
    <row r="17" customFormat="false" ht="3" hidden="false" customHeight="true" outlineLevel="0" collapsed="false">
      <c r="A17" s="167" t="s">
        <v>116</v>
      </c>
      <c r="B17" s="197"/>
      <c r="C17" s="173"/>
      <c r="D17" s="257"/>
      <c r="E17" s="258"/>
      <c r="F17" s="259"/>
      <c r="G17" s="191"/>
      <c r="H17" s="257"/>
      <c r="I17" s="258"/>
      <c r="J17" s="259"/>
      <c r="K17" s="173"/>
      <c r="L17" s="257"/>
      <c r="M17" s="258"/>
      <c r="N17" s="259"/>
      <c r="O17" s="173"/>
      <c r="P17" s="196"/>
      <c r="Q17" s="196"/>
      <c r="R17" s="196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</row>
    <row r="18" customFormat="false" ht="11.25" hidden="false" customHeight="true" outlineLevel="0" collapsed="false">
      <c r="A18" s="167" t="s">
        <v>117</v>
      </c>
      <c r="B18" s="199" t="s">
        <v>118</v>
      </c>
      <c r="C18" s="173"/>
      <c r="D18" s="260" t="e">
        <f aca="false">SUM(D9:D17)</f>
        <v>#NAME?</v>
      </c>
      <c r="E18" s="261" t="e">
        <f aca="false">SUM(E9:E17)</f>
        <v>#NAME?</v>
      </c>
      <c r="F18" s="262" t="e">
        <f aca="false">SUM(F9:F16)</f>
        <v>#NAME?</v>
      </c>
      <c r="G18" s="191"/>
      <c r="H18" s="260" t="e">
        <f aca="false">SUM(H9:H17)</f>
        <v>#NAME?</v>
      </c>
      <c r="I18" s="261" t="e">
        <f aca="false">SUM(I9:I17)</f>
        <v>#NAME?</v>
      </c>
      <c r="J18" s="262" t="e">
        <f aca="false">SUM(J9:J16)</f>
        <v>#NAME?</v>
      </c>
      <c r="K18" s="173"/>
      <c r="L18" s="260" t="e">
        <f aca="false">SUM(L9:L17)</f>
        <v>#NAME?</v>
      </c>
      <c r="M18" s="261" t="e">
        <f aca="false">SUM(M9:M17)</f>
        <v>#NAME?</v>
      </c>
      <c r="N18" s="262" t="e">
        <f aca="false">SUM(N9:N16)</f>
        <v>#NAME?</v>
      </c>
      <c r="O18" s="173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</row>
    <row r="19" customFormat="false" ht="3" hidden="false" customHeight="true" outlineLevel="0" collapsed="false">
      <c r="A19" s="173"/>
      <c r="B19" s="209"/>
      <c r="C19" s="173"/>
      <c r="D19" s="210"/>
      <c r="E19" s="211"/>
      <c r="F19" s="212"/>
      <c r="G19" s="173"/>
      <c r="H19" s="210"/>
      <c r="I19" s="211"/>
      <c r="J19" s="212"/>
      <c r="K19" s="173"/>
      <c r="L19" s="210"/>
      <c r="M19" s="211"/>
      <c r="N19" s="212"/>
      <c r="O19" s="173"/>
      <c r="P19" s="196"/>
      <c r="Q19" s="196"/>
      <c r="R19" s="196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</row>
    <row r="20" customFormat="false" ht="12.75" hidden="false" customHeight="false" outlineLevel="0" collapsed="false"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96"/>
      <c r="Q20" s="196"/>
      <c r="R20" s="196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</row>
    <row r="21" customFormat="false" ht="12.75" hidden="false" customHeight="false" outlineLevel="0" collapsed="false"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</row>
    <row r="22" customFormat="false" ht="12.75" hidden="false" customHeight="false" outlineLevel="0" collapsed="false"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</row>
    <row r="23" customFormat="false" ht="12.75" hidden="false" customHeight="false" outlineLevel="0" collapsed="false"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</row>
    <row r="24" customFormat="false" ht="12.75" hidden="false" customHeight="false" outlineLevel="0" collapsed="false"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</row>
    <row r="25" customFormat="false" ht="12.75" hidden="false" customHeight="false" outlineLevel="0" collapsed="false"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</row>
    <row r="26" customFormat="false" ht="12.75" hidden="false" customHeight="false" outlineLevel="0" collapsed="false"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</row>
    <row r="27" customFormat="false" ht="12.75" hidden="false" customHeight="false" outlineLevel="0" collapsed="false"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</row>
    <row r="28" customFormat="false" ht="12.75" hidden="false" customHeight="false" outlineLevel="0" collapsed="false"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</row>
    <row r="29" customFormat="false" ht="12.75" hidden="false" customHeight="false" outlineLevel="0" collapsed="false"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</row>
    <row r="30" customFormat="false" ht="12.75" hidden="false" customHeight="false" outlineLevel="0" collapsed="false"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</row>
    <row r="31" customFormat="false" ht="12.75" hidden="false" customHeight="false" outlineLevel="0" collapsed="false"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</row>
    <row r="32" customFormat="false" ht="12.75" hidden="false" customHeight="false" outlineLevel="0" collapsed="false"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</row>
    <row r="33" customFormat="false" ht="12.75" hidden="false" customHeight="false" outlineLevel="0" collapsed="false"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</row>
    <row r="34" customFormat="false" ht="12.75" hidden="false" customHeight="false" outlineLevel="0" collapsed="false"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</row>
    <row r="35" customFormat="false" ht="12.75" hidden="false" customHeight="false" outlineLevel="0" collapsed="false"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</row>
    <row r="36" customFormat="false" ht="12.75" hidden="false" customHeight="false" outlineLevel="0" collapsed="false"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</row>
    <row r="37" customFormat="false" ht="12.75" hidden="false" customHeight="false" outlineLevel="0" collapsed="false"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</row>
    <row r="38" customFormat="false" ht="12.75" hidden="false" customHeight="false" outlineLevel="0" collapsed="false"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</row>
    <row r="39" customFormat="false" ht="12.75" hidden="false" customHeight="false" outlineLevel="0" collapsed="false"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</row>
    <row r="40" customFormat="false" ht="12.75" hidden="false" customHeight="false" outlineLevel="0" collapsed="false"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</row>
    <row r="41" customFormat="false" ht="12.75" hidden="false" customHeight="false" outlineLevel="0" collapsed="false"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</row>
    <row r="42" customFormat="false" ht="12.75" hidden="false" customHeight="false" outlineLevel="0" collapsed="false"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</row>
    <row r="43" customFormat="false" ht="12.75" hidden="false" customHeight="false" outlineLevel="0" collapsed="false"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</row>
    <row r="44" customFormat="false" ht="12.75" hidden="false" customHeight="false" outlineLevel="0" collapsed="false"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</row>
    <row r="45" customFormat="false" ht="12.75" hidden="false" customHeight="false" outlineLevel="0" collapsed="false"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</row>
    <row r="46" customFormat="false" ht="12.75" hidden="false" customHeight="false" outlineLevel="0" collapsed="false"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</row>
    <row r="47" customFormat="false" ht="12.75" hidden="false" customHeight="false" outlineLevel="0" collapsed="false"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</row>
    <row r="48" customFormat="false" ht="12.75" hidden="false" customHeight="false" outlineLevel="0" collapsed="false"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</row>
    <row r="49" customFormat="false" ht="12.75" hidden="false" customHeight="false" outlineLevel="0" collapsed="false"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</row>
    <row r="50" customFormat="false" ht="12.75" hidden="false" customHeight="false" outlineLevel="0" collapsed="false"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</row>
    <row r="51" customFormat="false" ht="12.75" hidden="false" customHeight="false" outlineLevel="0" collapsed="false"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</row>
    <row r="52" customFormat="false" ht="12.75" hidden="false" customHeight="false" outlineLevel="0" collapsed="false"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</row>
    <row r="53" customFormat="false" ht="12.75" hidden="false" customHeight="false" outlineLevel="0" collapsed="false"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</row>
    <row r="54" customFormat="false" ht="12.75" hidden="false" customHeight="false" outlineLevel="0" collapsed="false"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</row>
    <row r="55" customFormat="false" ht="12.75" hidden="false" customHeight="false" outlineLevel="0" collapsed="false"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</row>
    <row r="56" customFormat="false" ht="12.75" hidden="false" customHeight="false" outlineLevel="0" collapsed="false"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</row>
    <row r="57" customFormat="false" ht="12.75" hidden="false" customHeight="false" outlineLevel="0" collapsed="false"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</row>
    <row r="58" customFormat="false" ht="12.75" hidden="false" customHeight="false" outlineLevel="0" collapsed="false"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</row>
    <row r="59" customFormat="false" ht="12.75" hidden="false" customHeight="false" outlineLevel="0" collapsed="false"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</row>
    <row r="60" customFormat="false" ht="12.75" hidden="false" customHeight="false" outlineLevel="0" collapsed="false"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</row>
    <row r="61" customFormat="false" ht="12.75" hidden="false" customHeight="false" outlineLevel="0" collapsed="false"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</row>
    <row r="62" customFormat="false" ht="12.75" hidden="false" customHeight="false" outlineLevel="0" collapsed="false"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</row>
    <row r="63" customFormat="false" ht="12.75" hidden="false" customHeight="false" outlineLevel="0" collapsed="false"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</row>
    <row r="64" customFormat="false" ht="12.75" hidden="false" customHeight="false" outlineLevel="0" collapsed="false"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</row>
    <row r="65" customFormat="false" ht="12.75" hidden="false" customHeight="false" outlineLevel="0" collapsed="false"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</row>
    <row r="66" customFormat="false" ht="12.75" hidden="false" customHeight="false" outlineLevel="0" collapsed="false"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</row>
    <row r="67" customFormat="false" ht="12.75" hidden="false" customHeight="false" outlineLevel="0" collapsed="false"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</row>
    <row r="68" customFormat="false" ht="12.75" hidden="false" customHeight="false" outlineLevel="0" collapsed="false"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</row>
    <row r="69" customFormat="false" ht="12.75" hidden="false" customHeight="false" outlineLevel="0" collapsed="false"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87"/>
    </row>
    <row r="70" customFormat="false" ht="12.75" hidden="false" customHeight="false" outlineLevel="0" collapsed="false"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  <c r="AM70" s="187"/>
      <c r="AN70" s="187"/>
    </row>
    <row r="71" customFormat="false" ht="12.75" hidden="false" customHeight="false" outlineLevel="0" collapsed="false"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</row>
    <row r="72" customFormat="false" ht="12.75" hidden="false" customHeight="false" outlineLevel="0" collapsed="false"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</row>
    <row r="73" customFormat="false" ht="12.75" hidden="false" customHeight="false" outlineLevel="0" collapsed="false"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</row>
    <row r="74" customFormat="false" ht="12.75" hidden="false" customHeight="false" outlineLevel="0" collapsed="false"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</row>
    <row r="75" customFormat="false" ht="12.75" hidden="false" customHeight="false" outlineLevel="0" collapsed="false"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</row>
    <row r="76" customFormat="false" ht="12.75" hidden="false" customHeight="false" outlineLevel="0" collapsed="false"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</row>
    <row r="77" customFormat="false" ht="12.75" hidden="false" customHeight="false" outlineLevel="0" collapsed="false"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</row>
    <row r="78" customFormat="false" ht="12.75" hidden="false" customHeight="false" outlineLevel="0" collapsed="false"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</row>
    <row r="79" customFormat="false" ht="12.75" hidden="false" customHeight="false" outlineLevel="0" collapsed="false"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</row>
    <row r="80" customFormat="false" ht="12.75" hidden="false" customHeight="false" outlineLevel="0" collapsed="false"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</row>
    <row r="81" customFormat="false" ht="12.75" hidden="false" customHeight="false" outlineLevel="0" collapsed="false"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</row>
    <row r="82" customFormat="false" ht="12.75" hidden="false" customHeight="false" outlineLevel="0" collapsed="false"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</row>
    <row r="83" customFormat="false" ht="12.75" hidden="false" customHeight="false" outlineLevel="0" collapsed="false"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</row>
    <row r="84" customFormat="false" ht="12.75" hidden="false" customHeight="false" outlineLevel="0" collapsed="false"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</row>
    <row r="85" customFormat="false" ht="12.75" hidden="false" customHeight="false" outlineLevel="0" collapsed="false"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</row>
    <row r="86" customFormat="false" ht="12.75" hidden="false" customHeight="false" outlineLevel="0" collapsed="false"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</row>
    <row r="87" customFormat="false" ht="12.75" hidden="false" customHeight="false" outlineLevel="0" collapsed="false"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</row>
    <row r="88" customFormat="false" ht="12.75" hidden="false" customHeight="false" outlineLevel="0" collapsed="false"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</row>
    <row r="89" customFormat="false" ht="12.75" hidden="false" customHeight="false" outlineLevel="0" collapsed="false"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</row>
    <row r="90" customFormat="false" ht="12.75" hidden="false" customHeight="false" outlineLevel="0" collapsed="false"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</row>
    <row r="91" customFormat="false" ht="12.75" hidden="false" customHeight="false" outlineLevel="0" collapsed="false"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</row>
    <row r="92" customFormat="false" ht="12.75" hidden="false" customHeight="false" outlineLevel="0" collapsed="false"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</row>
    <row r="93" customFormat="false" ht="12.75" hidden="false" customHeight="false" outlineLevel="0" collapsed="false"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</row>
    <row r="94" customFormat="false" ht="12.75" hidden="false" customHeight="false" outlineLevel="0" collapsed="false"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</row>
    <row r="95" customFormat="false" ht="12.75" hidden="false" customHeight="false" outlineLevel="0" collapsed="false"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</row>
    <row r="96" customFormat="false" ht="12.75" hidden="false" customHeight="false" outlineLevel="0" collapsed="false"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</row>
    <row r="97" customFormat="false" ht="12.75" hidden="false" customHeight="false" outlineLevel="0" collapsed="false"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</row>
    <row r="98" customFormat="false" ht="12.75" hidden="false" customHeight="false" outlineLevel="0" collapsed="false"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</row>
    <row r="99" customFormat="false" ht="12.75" hidden="false" customHeight="false" outlineLevel="0" collapsed="false"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</row>
    <row r="100" customFormat="false" ht="12.75" hidden="false" customHeight="false" outlineLevel="0" collapsed="false"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</row>
    <row r="101" customFormat="false" ht="12.75" hidden="false" customHeight="false" outlineLevel="0" collapsed="false"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</row>
    <row r="102" customFormat="false" ht="12.75" hidden="false" customHeight="false" outlineLevel="0" collapsed="false"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</row>
    <row r="103" customFormat="false" ht="12.75" hidden="false" customHeight="false" outlineLevel="0" collapsed="false"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</row>
    <row r="104" customFormat="false" ht="12.75" hidden="false" customHeight="false" outlineLevel="0" collapsed="false"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</row>
    <row r="105" customFormat="false" ht="12.75" hidden="false" customHeight="false" outlineLevel="0" collapsed="false"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</row>
    <row r="106" customFormat="false" ht="12.75" hidden="false" customHeight="false" outlineLevel="0" collapsed="false"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</row>
    <row r="107" customFormat="false" ht="12.75" hidden="false" customHeight="false" outlineLevel="0" collapsed="false"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</row>
    <row r="108" customFormat="false" ht="12.75" hidden="false" customHeight="false" outlineLevel="0" collapsed="false"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</row>
    <row r="109" customFormat="false" ht="12.75" hidden="false" customHeight="false" outlineLevel="0" collapsed="false"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  <c r="AL109" s="187"/>
      <c r="AM109" s="187"/>
      <c r="AN109" s="187"/>
    </row>
    <row r="110" customFormat="false" ht="12.75" hidden="false" customHeight="false" outlineLevel="0" collapsed="false"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</row>
    <row r="111" customFormat="false" ht="12.75" hidden="false" customHeight="false" outlineLevel="0" collapsed="false"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</row>
    <row r="112" customFormat="false" ht="12.75" hidden="false" customHeight="false" outlineLevel="0" collapsed="false"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</row>
    <row r="113" customFormat="false" ht="12.75" hidden="false" customHeight="false" outlineLevel="0" collapsed="false"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</row>
    <row r="114" customFormat="false" ht="12.75" hidden="false" customHeight="false" outlineLevel="0" collapsed="false"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</row>
    <row r="115" customFormat="false" ht="12.75" hidden="false" customHeight="false" outlineLevel="0" collapsed="false"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</row>
    <row r="116" customFormat="false" ht="12.75" hidden="false" customHeight="false" outlineLevel="0" collapsed="false"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</row>
    <row r="117" customFormat="false" ht="12.75" hidden="false" customHeight="false" outlineLevel="0" collapsed="false"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</row>
    <row r="118" customFormat="false" ht="12.75" hidden="false" customHeight="false" outlineLevel="0" collapsed="false"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</row>
    <row r="119" customFormat="false" ht="12.75" hidden="false" customHeight="false" outlineLevel="0" collapsed="false"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2000-10-20T12:15:13Z</cp:lastPrinted>
  <cp:revision>0</cp:revision>
  <dc:subject/>
  <dc:title/>
</cp:coreProperties>
</file>