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<sst xmlns="http://schemas.openxmlformats.org/spreadsheetml/2006/main" count="33" uniqueCount="31">
  <si>
    <t xml:space="preserve">Transwestern Gallup Compressor Station</t>
  </si>
  <si>
    <t xml:space="preserve">Assumptions:</t>
  </si>
  <si>
    <t xml:space="preserve">Driver size:</t>
  </si>
  <si>
    <t xml:space="preserve">hp</t>
  </si>
  <si>
    <t xml:space="preserve">Electrical efficiency:</t>
  </si>
  <si>
    <t xml:space="preserve">Full-load kW draw:</t>
  </si>
  <si>
    <t xml:space="preserve">kW</t>
  </si>
  <si>
    <t xml:space="preserve">Power utility costs:</t>
  </si>
  <si>
    <t xml:space="preserve">Customer charge:</t>
  </si>
  <si>
    <t xml:space="preserve">/mo</t>
  </si>
  <si>
    <t xml:space="preserve">Avoidable Peak Demand:</t>
  </si>
  <si>
    <t xml:space="preserve">/kW</t>
  </si>
  <si>
    <t xml:space="preserve">Transmission Demand:</t>
  </si>
  <si>
    <t xml:space="preserve">Energy:</t>
  </si>
  <si>
    <t xml:space="preserve">/kWh</t>
  </si>
  <si>
    <t xml:space="preserve">PRC tax</t>
  </si>
  <si>
    <t xml:space="preserve">State use tax</t>
  </si>
  <si>
    <t xml:space="preserve">Costs incurred by ECS:</t>
  </si>
  <si>
    <t xml:space="preserve">(Peak demand is 10,000 hp, 75% of peaks are avoided)</t>
  </si>
  <si>
    <t xml:space="preserve">Load Factor</t>
  </si>
  <si>
    <t xml:space="preserve">Customer Charge</t>
  </si>
  <si>
    <t xml:space="preserve">Avoidable Peak Demand</t>
  </si>
  <si>
    <t xml:space="preserve">Transmission Demand</t>
  </si>
  <si>
    <t xml:space="preserve">Energy Charge</t>
  </si>
  <si>
    <t xml:space="preserve">O&amp;M Accrual</t>
  </si>
  <si>
    <t xml:space="preserve">Capital Financing</t>
  </si>
  <si>
    <t xml:space="preserve">Total Costs</t>
  </si>
  <si>
    <t xml:space="preserve">Rebate calculation</t>
  </si>
  <si>
    <t xml:space="preserve">Overcollected Peak Demand</t>
  </si>
  <si>
    <t xml:space="preserve">Energy Minimum</t>
  </si>
  <si>
    <t xml:space="preserve">Total Rebate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</si>
</sst>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%"/>
    <numFmt numFmtId="167" formatCode="0.0%"/>
    <numFmt numFmtId="168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4" min="2" style="0" width="12.7"/>
    <col collapsed="false" customWidth="true" hidden="false" outlineLevel="0" max="5" min="5" style="0" width="13.41"/>
    <col collapsed="false" customWidth="true" hidden="false" outlineLevel="0" max="6" min="6" style="0" width="13.28"/>
    <col collapsed="false" customWidth="true" hidden="false" outlineLevel="0" max="7" min="7" style="0" width="13.56"/>
    <col collapsed="false" customWidth="true" hidden="false" outlineLevel="0" max="8" min="8" style="0" width="1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4" customFormat="false" ht="13.5" hidden="false" customHeight="false" outlineLevel="0" collapsed="false">
      <c r="A4" s="3" t="s">
        <v>1</v>
      </c>
    </row>
    <row r="5" customFormat="false" ht="12.75" hidden="false" customHeight="false" outlineLevel="0" collapsed="false">
      <c r="A5" s="4" t="s">
        <v>2</v>
      </c>
      <c r="B5" s="5"/>
      <c r="C5" s="5" t="n">
        <v>10000</v>
      </c>
      <c r="D5" s="6" t="s">
        <v>3</v>
      </c>
    </row>
    <row r="6" customFormat="false" ht="12.75" hidden="false" customHeight="false" outlineLevel="0" collapsed="false">
      <c r="A6" s="7" t="s">
        <v>4</v>
      </c>
      <c r="B6" s="8"/>
      <c r="C6" s="8" t="n">
        <f aca="false">0.98*0.98*0.99</f>
        <v>0.950796</v>
      </c>
      <c r="D6" s="9"/>
    </row>
    <row r="7" customFormat="false" ht="13.5" hidden="false" customHeight="false" outlineLevel="0" collapsed="false">
      <c r="A7" s="10" t="s">
        <v>5</v>
      </c>
      <c r="B7" s="11"/>
      <c r="C7" s="11" t="n">
        <f aca="false">C5*0.7457/C6</f>
        <v>7842.90215777096</v>
      </c>
      <c r="D7" s="12" t="s">
        <v>6</v>
      </c>
    </row>
    <row r="9" customFormat="false" ht="13.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4" t="s">
        <v>8</v>
      </c>
      <c r="B10" s="13"/>
      <c r="C10" s="13" t="n">
        <v>1050</v>
      </c>
      <c r="D10" s="6" t="s">
        <v>9</v>
      </c>
    </row>
    <row r="11" customFormat="false" ht="12.75" hidden="false" customHeight="false" outlineLevel="0" collapsed="false">
      <c r="A11" s="7" t="s">
        <v>10</v>
      </c>
      <c r="B11" s="14"/>
      <c r="C11" s="14" t="n">
        <v>8.86</v>
      </c>
      <c r="D11" s="9" t="s">
        <v>11</v>
      </c>
    </row>
    <row r="12" customFormat="false" ht="12.75" hidden="false" customHeight="false" outlineLevel="0" collapsed="false">
      <c r="A12" s="7" t="s">
        <v>12</v>
      </c>
      <c r="B12" s="14"/>
      <c r="C12" s="14" t="n">
        <v>3.35</v>
      </c>
      <c r="D12" s="9" t="s">
        <v>11</v>
      </c>
    </row>
    <row r="13" customFormat="false" ht="12.75" hidden="false" customHeight="false" outlineLevel="0" collapsed="false">
      <c r="A13" s="7" t="s">
        <v>13</v>
      </c>
      <c r="B13" s="14"/>
      <c r="C13" s="14" t="n">
        <v>0.01762</v>
      </c>
      <c r="D13" s="9" t="s">
        <v>14</v>
      </c>
    </row>
    <row r="14" customFormat="false" ht="12.75" hidden="false" customHeight="false" outlineLevel="0" collapsed="false">
      <c r="A14" s="7" t="s">
        <v>15</v>
      </c>
      <c r="B14" s="15"/>
      <c r="C14" s="15" t="n">
        <v>0.005</v>
      </c>
      <c r="D14" s="9"/>
    </row>
    <row r="15" customFormat="false" ht="13.5" hidden="false" customHeight="false" outlineLevel="0" collapsed="false">
      <c r="A15" s="10" t="s">
        <v>16</v>
      </c>
      <c r="B15" s="16"/>
      <c r="C15" s="16" t="n">
        <v>0.0562</v>
      </c>
      <c r="D15" s="12"/>
    </row>
    <row r="16" customFormat="false" ht="15.75" hidden="false" customHeight="false" outlineLevel="0" collapsed="false">
      <c r="A16" s="17" t="s">
        <v>17</v>
      </c>
      <c r="B16" s="17"/>
      <c r="C16" s="17"/>
      <c r="D16" s="17"/>
      <c r="E16" s="17"/>
      <c r="F16" s="17"/>
      <c r="G16" s="17"/>
      <c r="H16" s="17"/>
    </row>
    <row r="17" customFormat="false" ht="13.5" hidden="false" customHeight="false" outlineLevel="0" collapsed="false">
      <c r="A17" s="18" t="s">
        <v>18</v>
      </c>
      <c r="B17" s="18"/>
      <c r="C17" s="18"/>
      <c r="D17" s="18"/>
      <c r="E17" s="18"/>
      <c r="F17" s="18"/>
      <c r="G17" s="18"/>
      <c r="H17" s="18"/>
    </row>
    <row r="18" customFormat="false" ht="25.5" hidden="false" customHeight="false" outlineLevel="0" collapsed="false">
      <c r="A18" s="19" t="s">
        <v>19</v>
      </c>
      <c r="B18" s="20" t="s">
        <v>20</v>
      </c>
      <c r="C18" s="20" t="s">
        <v>21</v>
      </c>
      <c r="D18" s="20" t="s">
        <v>22</v>
      </c>
      <c r="E18" s="20" t="s">
        <v>23</v>
      </c>
      <c r="F18" s="20" t="s">
        <v>24</v>
      </c>
      <c r="G18" s="20" t="s">
        <v>25</v>
      </c>
      <c r="H18" s="21" t="s">
        <v>26</v>
      </c>
    </row>
    <row r="19" customFormat="false" ht="12.75" hidden="false" customHeight="false" outlineLevel="0" collapsed="false">
      <c r="A19" s="22" t="n">
        <v>1</v>
      </c>
      <c r="B19" s="23" t="n">
        <f aca="false">C$10*(1+$C$14)*(1+$C$15)</f>
        <v>1114.55505</v>
      </c>
      <c r="C19" s="23" t="n">
        <f aca="false">0.25*$C$7*$C$11*(1+$C$14)*(1+$C$15)</f>
        <v>18440.0779501123</v>
      </c>
      <c r="D19" s="23" t="n">
        <f aca="false">$C$7*$C$12*(1+$C$14)*(1+$C$15)</f>
        <v>27889.0569448651</v>
      </c>
      <c r="E19" s="23" t="n">
        <f aca="false">MAX(A19*$C$7,0.8*5000)*24*365/12*$C$13*(1+$C$14)*(1+$C$15)</f>
        <v>107082.323540007</v>
      </c>
      <c r="F19" s="23" t="n">
        <f aca="false">15*$C$5/12</f>
        <v>12500</v>
      </c>
      <c r="G19" s="23" t="n">
        <f aca="false">488329/12</f>
        <v>40694.0833333333</v>
      </c>
      <c r="H19" s="24" t="n">
        <f aca="false">SUM(B19:G19)</f>
        <v>207720.096818318</v>
      </c>
    </row>
    <row r="20" customFormat="false" ht="12.75" hidden="false" customHeight="false" outlineLevel="0" collapsed="false">
      <c r="A20" s="22" t="n">
        <v>0.75</v>
      </c>
      <c r="B20" s="23" t="n">
        <f aca="false">C$10*(1+$C$14)*(1+$C$15)</f>
        <v>1114.55505</v>
      </c>
      <c r="C20" s="23" t="n">
        <f aca="false">0.25*$C$7*$C$11*(1+$C$14)*(1+$C$15)</f>
        <v>18440.0779501123</v>
      </c>
      <c r="D20" s="23" t="n">
        <f aca="false">$C$7*$C$12*(1+$C$14)*(1+$C$15)</f>
        <v>27889.0569448651</v>
      </c>
      <c r="E20" s="23" t="n">
        <f aca="false">MAX(A20*$C$7,0.8*5000)*24*365/12*$C$13*(1+$C$14)*(1+$C$15)</f>
        <v>80311.742655005</v>
      </c>
      <c r="F20" s="23" t="n">
        <f aca="false">15*$C$5/12</f>
        <v>12500</v>
      </c>
      <c r="G20" s="23" t="n">
        <f aca="false">488329/12</f>
        <v>40694.0833333333</v>
      </c>
      <c r="H20" s="24" t="n">
        <f aca="false">SUM(B20:G20)</f>
        <v>180949.515933316</v>
      </c>
    </row>
    <row r="21" customFormat="false" ht="12.75" hidden="false" customHeight="false" outlineLevel="0" collapsed="false">
      <c r="A21" s="22" t="n">
        <v>0.5</v>
      </c>
      <c r="B21" s="23" t="n">
        <f aca="false">C$10*(1+$C$14)*(1+$C$15)</f>
        <v>1114.55505</v>
      </c>
      <c r="C21" s="23" t="n">
        <f aca="false">0.25*$C$7*$C$11*(1+$C$14)*(1+$C$15)</f>
        <v>18440.0779501123</v>
      </c>
      <c r="D21" s="23" t="n">
        <f aca="false">$C$7*$C$12*(1+$C$14)*(1+$C$15)</f>
        <v>27889.0569448651</v>
      </c>
      <c r="E21" s="23" t="n">
        <f aca="false">MAX(A21*$C$7,0.8*5000)*24*365/12*$C$13*(1+$C$14)*(1+$C$15)</f>
        <v>54613.6220424</v>
      </c>
      <c r="F21" s="23" t="n">
        <f aca="false">15*$C$5/12</f>
        <v>12500</v>
      </c>
      <c r="G21" s="23" t="n">
        <f aca="false">488329/12</f>
        <v>40694.0833333333</v>
      </c>
      <c r="H21" s="24" t="n">
        <f aca="false">SUM(B21:G21)</f>
        <v>155251.395320711</v>
      </c>
    </row>
    <row r="22" customFormat="false" ht="12.75" hidden="false" customHeight="false" outlineLevel="0" collapsed="false">
      <c r="A22" s="22" t="n">
        <v>0.25</v>
      </c>
      <c r="B22" s="23" t="n">
        <f aca="false">C$10*(1+$C$14)*(1+$C$15)</f>
        <v>1114.55505</v>
      </c>
      <c r="C22" s="23" t="n">
        <f aca="false">0.25*$C$7*$C$11*(1+$C$14)*(1+$C$15)</f>
        <v>18440.0779501123</v>
      </c>
      <c r="D22" s="23" t="n">
        <f aca="false">$C$7*$C$12*(1+$C$14)*(1+$C$15)</f>
        <v>27889.0569448651</v>
      </c>
      <c r="E22" s="23" t="n">
        <f aca="false">MAX(A22*$C$7,0.8*5000)*24*365/12*$C$13*(1+$C$14)*(1+$C$15)</f>
        <v>54613.6220424</v>
      </c>
      <c r="F22" s="23" t="n">
        <f aca="false">15*$C$5/12</f>
        <v>12500</v>
      </c>
      <c r="G22" s="23" t="n">
        <f aca="false">488329/12</f>
        <v>40694.0833333333</v>
      </c>
      <c r="H22" s="24" t="n">
        <f aca="false">SUM(B22:G22)</f>
        <v>155251.395320711</v>
      </c>
    </row>
    <row r="23" customFormat="false" ht="13.5" hidden="false" customHeight="false" outlineLevel="0" collapsed="false">
      <c r="A23" s="25" t="n">
        <v>0</v>
      </c>
      <c r="B23" s="11" t="n">
        <f aca="false">C$10*(1+$C$14)*(1+$C$15)</f>
        <v>1114.55505</v>
      </c>
      <c r="C23" s="11" t="n">
        <v>0</v>
      </c>
      <c r="D23" s="11" t="n">
        <f aca="false">5000*$C$12*(1+$C$14)*(1+$C$15)</f>
        <v>17779.80675</v>
      </c>
      <c r="E23" s="11" t="n">
        <f aca="false">MAX(A23*$C$7,0.8*5000)*24*365/12*$C$13*(1+$C$14)*(1+$C$15)</f>
        <v>54613.6220424</v>
      </c>
      <c r="F23" s="11" t="n">
        <f aca="false">15*$C$5/12</f>
        <v>12500</v>
      </c>
      <c r="G23" s="11" t="n">
        <f aca="false">488329/12</f>
        <v>40694.0833333333</v>
      </c>
      <c r="H23" s="26" t="n">
        <f aca="false">SUM(B23:G23)</f>
        <v>126702.067175733</v>
      </c>
    </row>
    <row r="25" customFormat="false" ht="16.5" hidden="false" customHeight="false" outlineLevel="0" collapsed="false">
      <c r="A25" s="17" t="s">
        <v>27</v>
      </c>
      <c r="B25" s="17"/>
      <c r="C25" s="17"/>
      <c r="D25" s="17"/>
      <c r="E25" s="17"/>
      <c r="F25" s="17"/>
      <c r="G25" s="17"/>
      <c r="H25" s="17"/>
    </row>
    <row r="26" customFormat="false" ht="25.5" hidden="false" customHeight="false" outlineLevel="0" collapsed="false">
      <c r="A26" s="14"/>
      <c r="B26" s="14"/>
      <c r="C26" s="19" t="s">
        <v>19</v>
      </c>
      <c r="D26" s="20" t="s">
        <v>28</v>
      </c>
      <c r="E26" s="20" t="s">
        <v>29</v>
      </c>
      <c r="F26" s="21" t="s">
        <v>30</v>
      </c>
      <c r="G26" s="14"/>
      <c r="H26" s="14"/>
    </row>
    <row r="27" customFormat="false" ht="12.75" hidden="false" customHeight="false" outlineLevel="0" collapsed="false">
      <c r="A27" s="14"/>
      <c r="B27" s="14"/>
      <c r="C27" s="22" t="n">
        <v>1</v>
      </c>
      <c r="D27" s="23" t="n">
        <f aca="false">10000*($C$11+$C$12)*(1+$C$14)*(1+$C$15)-(C19+D19)</f>
        <v>83277.6952050225</v>
      </c>
      <c r="E27" s="23" t="n">
        <f aca="false">MIN(0,(C27*$C$7-0.8*5000)*24*365/12*$C$13*(1+$C$14)*(1+$C$15))</f>
        <v>0</v>
      </c>
      <c r="F27" s="24" t="n">
        <f aca="false">SUM(D27:E27)</f>
        <v>83277.6952050225</v>
      </c>
      <c r="G27" s="14"/>
      <c r="H27" s="14"/>
    </row>
    <row r="28" customFormat="false" ht="12.75" hidden="false" customHeight="false" outlineLevel="0" collapsed="false">
      <c r="A28" s="14"/>
      <c r="B28" s="14"/>
      <c r="C28" s="22" t="n">
        <v>0.75</v>
      </c>
      <c r="D28" s="23" t="n">
        <f aca="false">10000*($C$11+$C$12)*(1+$C$14)*(1+$C$15)-(C20+D20)</f>
        <v>83277.6952050225</v>
      </c>
      <c r="E28" s="23" t="n">
        <f aca="false">MIN(0,(C28*$C$7-0.8*5000)*24*365/12*$C$13*(1+$C$14)*(1+$C$15))</f>
        <v>0</v>
      </c>
      <c r="F28" s="24" t="n">
        <f aca="false">SUM(D28:E28)</f>
        <v>83277.6952050225</v>
      </c>
      <c r="G28" s="14"/>
      <c r="H28" s="14"/>
    </row>
    <row r="29" customFormat="false" ht="12.75" hidden="false" customHeight="false" outlineLevel="0" collapsed="false">
      <c r="A29" s="14"/>
      <c r="B29" s="14"/>
      <c r="C29" s="22" t="n">
        <v>0.5</v>
      </c>
      <c r="D29" s="23" t="n">
        <f aca="false">10000*($C$11+$C$12)*(1+$C$14)*(1+$C$15)-(C21+D21)</f>
        <v>83277.6952050225</v>
      </c>
      <c r="E29" s="23" t="n">
        <f aca="false">MIN(0,(C29*$C$7-0.8*5000)*24*365/12*$C$13*(1+$C$14)*(1+$C$15))</f>
        <v>-1072.46027239665</v>
      </c>
      <c r="F29" s="24" t="n">
        <f aca="false">SUM(D29:E29)</f>
        <v>82205.2349326258</v>
      </c>
      <c r="G29" s="14"/>
      <c r="H29" s="14"/>
    </row>
    <row r="30" customFormat="false" ht="12.75" hidden="false" customHeight="false" outlineLevel="0" collapsed="false">
      <c r="A30" s="14"/>
      <c r="B30" s="14"/>
      <c r="C30" s="22" t="n">
        <v>0.25</v>
      </c>
      <c r="D30" s="23" t="n">
        <f aca="false">10000*($C$11+$C$12)*(1+$C$14)*(1+$C$15)-(C22+D22)</f>
        <v>83277.6952050225</v>
      </c>
      <c r="E30" s="23" t="n">
        <f aca="false">MIN(0,(C30*$C$7-0.8*5000)*24*365/12*$C$13*(1+$C$14)*(1+$C$15))</f>
        <v>-27843.0411573983</v>
      </c>
      <c r="F30" s="24" t="n">
        <f aca="false">SUM(D30:E30)</f>
        <v>55434.6540476242</v>
      </c>
      <c r="G30" s="14"/>
      <c r="H30" s="14"/>
    </row>
    <row r="31" customFormat="false" ht="13.5" hidden="false" customHeight="false" outlineLevel="0" collapsed="false">
      <c r="A31" s="14"/>
      <c r="B31" s="14"/>
      <c r="C31" s="25" t="n">
        <v>0</v>
      </c>
      <c r="D31" s="11" t="n">
        <f aca="false">10000*($C$11+$C$12)*(1+$C$14)*(1+$C$15)-(C23+D23)</f>
        <v>111827.02335</v>
      </c>
      <c r="E31" s="11" t="n">
        <f aca="false">MIN(0,(C31*$C$7-0.8*5000)*24*365/12*$C$13*(1+$C$14)*(1+$C$15))</f>
        <v>-54613.6220424</v>
      </c>
      <c r="F31" s="26" t="n">
        <f aca="false">SUM(D31:E31)</f>
        <v>57213.4013076</v>
      </c>
      <c r="G31" s="14"/>
      <c r="H31" s="14"/>
    </row>
    <row r="32" customFormat="false" ht="12.75" hidden="false" customHeight="false" outlineLevel="0" collapsed="false">
      <c r="A32" s="27"/>
      <c r="B32" s="28"/>
      <c r="C32" s="28"/>
      <c r="D32" s="28"/>
      <c r="E32" s="28"/>
      <c r="F32" s="28"/>
      <c r="G32" s="28"/>
    </row>
  </sheetData>
  <mergeCells count="5">
    <mergeCell ref="A1:H1"/>
    <mergeCell ref="A2:H2"/>
    <mergeCell ref="A16:H16"/>
    <mergeCell ref="A17:H17"/>
    <mergeCell ref="A25:H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1999-10-01T17:19:28Z</dcterms:created>
  <dc:creator>Davis Thames</dc:creator>
  <dc:description/>
  <dc:language>en-US</dc:language>
  <cp:lastModifiedBy>Davis Thames</cp:lastModifiedBy>
  <cp:revision>0</cp:revision>
  <dc:subject/>
  <dc:title/>
</cp:coreProperties>
</file>