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Budget" sheetId="1" state="visible" r:id="rId3"/>
    <sheet name="Fixed and Variable Costs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<sst xmlns="http://schemas.openxmlformats.org/spreadsheetml/2006/main" count="108" uniqueCount="105">
  <si>
    <t xml:space="preserve">UAE Lowell Power Expansion</t>
  </si>
  <si>
    <t xml:space="preserve">PRELIMINARY DATA; ENGINEERING STUDY UNDERWAY TO CONFIRM ASSUMPTIONS</t>
  </si>
  <si>
    <t xml:space="preserve">Capital Cost  Breakdown ($ = 000's)</t>
  </si>
  <si>
    <t xml:space="preserve">5x GE LM 6000 Base Package - Simple Cycle</t>
  </si>
  <si>
    <t xml:space="preserve">DLE Combustor</t>
  </si>
  <si>
    <t xml:space="preserve">(1=yes, 0=no)</t>
  </si>
  <si>
    <t xml:space="preserve">Feb 23 Meeting with Enron Capital and Trade</t>
  </si>
  <si>
    <t xml:space="preserve">Lowell Expansion</t>
  </si>
  <si>
    <t xml:space="preserve">GT Pro</t>
  </si>
  <si>
    <t xml:space="preserve">Gas Turbine Package</t>
  </si>
  <si>
    <t xml:space="preserve">Equipment</t>
  </si>
  <si>
    <t xml:space="preserve">Installation</t>
  </si>
  <si>
    <t xml:space="preserve">Total</t>
  </si>
  <si>
    <t xml:space="preserve">Per Unit</t>
  </si>
  <si>
    <t xml:space="preserve">Gas Turbine Generator</t>
  </si>
  <si>
    <t xml:space="preserve">Sprint Package Adder (unavail w/DLE)</t>
  </si>
  <si>
    <t xml:space="preserve">Inlet Air Chiller</t>
  </si>
  <si>
    <t xml:space="preserve">Switchgear/MCC/Relays/Breaker Set</t>
  </si>
  <si>
    <t xml:space="preserve">Stack(s)/Noise Attenuation/Buildings</t>
  </si>
  <si>
    <t xml:space="preserve">Water Tube Oil Cooler</t>
  </si>
  <si>
    <t xml:space="preserve">Freight</t>
  </si>
  <si>
    <t xml:space="preserve">Spare Parts Inventory</t>
  </si>
  <si>
    <t xml:space="preserve">Total Base Package</t>
  </si>
  <si>
    <t xml:space="preserve">Emissions Controls</t>
  </si>
  <si>
    <t xml:space="preserve">Vanadium-Titanium SCR (to 2 ppm NOX)</t>
  </si>
  <si>
    <t xml:space="preserve">CO Oxidation Catalyst (to 10ppm CO)</t>
  </si>
  <si>
    <t xml:space="preserve">Dry Low Emissions (DLE) Combustor Adder </t>
  </si>
  <si>
    <t xml:space="preserve">Balance Of Plant</t>
  </si>
  <si>
    <t xml:space="preserve">Pads and Grading</t>
  </si>
  <si>
    <t xml:space="preserve">Fuel Gas Compressors</t>
  </si>
  <si>
    <t xml:space="preserve">Control Room (upgrade to existing unit)</t>
  </si>
  <si>
    <t xml:space="preserve">Controls For Remote Operation</t>
  </si>
  <si>
    <t xml:space="preserve">Demin Water Treatment (for Sprint/Water Inj)</t>
  </si>
  <si>
    <t xml:space="preserve">Fire Protection</t>
  </si>
  <si>
    <t xml:space="preserve">Cooling Tower for Chiller</t>
  </si>
  <si>
    <t xml:space="preserve">Ammonia System (Tanks, Unldg./Fwdg. Pumps)</t>
  </si>
  <si>
    <t xml:space="preserve">Step-Up Transformer(s)</t>
  </si>
  <si>
    <t xml:space="preserve">Piping</t>
  </si>
  <si>
    <t xml:space="preserve">Wiring</t>
  </si>
  <si>
    <t xml:space="preserve">Continuous Emissions Monitoring</t>
  </si>
  <si>
    <t xml:space="preserve">Other</t>
  </si>
  <si>
    <t xml:space="preserve">Total Emissions and BOP</t>
  </si>
  <si>
    <t xml:space="preserve">Total EPC</t>
  </si>
  <si>
    <t xml:space="preserve">Owner's Cost</t>
  </si>
  <si>
    <t xml:space="preserve">Air Permitting</t>
  </si>
  <si>
    <t xml:space="preserve">Air Permit Fees</t>
  </si>
  <si>
    <t xml:space="preserve">Boston Gas Upgrades</t>
  </si>
  <si>
    <t xml:space="preserve">Utility Connection Cost (NEP)</t>
  </si>
  <si>
    <t xml:space="preserve">Interconnect Study (NEP)</t>
  </si>
  <si>
    <t xml:space="preserve">Property Purchase</t>
  </si>
  <si>
    <t xml:space="preserve">Water/Sewer Connect</t>
  </si>
  <si>
    <t xml:space="preserve">Phase I/Phase II Environmental Review</t>
  </si>
  <si>
    <t xml:space="preserve">Engineering Plant Specification</t>
  </si>
  <si>
    <t xml:space="preserve">Engineering (Studies/Services/Conceptual)</t>
  </si>
  <si>
    <t xml:space="preserve">Development/Construction Management</t>
  </si>
  <si>
    <t xml:space="preserve">Interest During Construction </t>
  </si>
  <si>
    <t xml:space="preserve">Misc. Permits/Fees</t>
  </si>
  <si>
    <t xml:space="preserve">Legal Fees</t>
  </si>
  <si>
    <t xml:space="preserve">Bank Fees</t>
  </si>
  <si>
    <t xml:space="preserve">Emissions Offsets</t>
  </si>
  <si>
    <t xml:space="preserve">Working Capital</t>
  </si>
  <si>
    <t xml:space="preserve">Miscellaneous Consultants</t>
  </si>
  <si>
    <t xml:space="preserve">Owner's Contingency (3% of EPC)</t>
  </si>
  <si>
    <t xml:space="preserve">Total Owner's</t>
  </si>
  <si>
    <t xml:space="preserve">Commissioning</t>
  </si>
  <si>
    <t xml:space="preserve">Site Infrastructure (roads, landscape, neighbors)</t>
  </si>
  <si>
    <t xml:space="preserve">Start Up </t>
  </si>
  <si>
    <t xml:space="preserve">Total Commissioning</t>
  </si>
  <si>
    <t xml:space="preserve">Base Package</t>
  </si>
  <si>
    <t xml:space="preserve">BOP</t>
  </si>
  <si>
    <t xml:space="preserve">Sales Tax (5.0%)</t>
  </si>
  <si>
    <t xml:space="preserve">Other Costs</t>
  </si>
  <si>
    <t xml:space="preserve">Total Capital Cost</t>
  </si>
  <si>
    <t xml:space="preserve">ISO Output (MW)</t>
  </si>
  <si>
    <t xml:space="preserve">$/kW</t>
  </si>
  <si>
    <t xml:space="preserve">DLE Estimated Output at 90 deg F</t>
  </si>
  <si>
    <t xml:space="preserve">Sprint/Water Inj Estimated Output at 90 deg F</t>
  </si>
  <si>
    <t xml:space="preserve">Operations Summary</t>
  </si>
  <si>
    <t xml:space="preserve">FIXED COSTS</t>
  </si>
  <si>
    <t xml:space="preserve">Labor</t>
  </si>
  <si>
    <t xml:space="preserve">add one+ maintenance</t>
  </si>
  <si>
    <t xml:space="preserve">Annual Inspection of Gas Turbines</t>
  </si>
  <si>
    <t xml:space="preserve">Fixed - maint &amp; consum</t>
  </si>
  <si>
    <t xml:space="preserve">per S&amp;S</t>
  </si>
  <si>
    <t xml:space="preserve">Operator Fee</t>
  </si>
  <si>
    <t xml:space="preserve">G&amp;A</t>
  </si>
  <si>
    <t xml:space="preserve">Property &amp; BI Insurance</t>
  </si>
  <si>
    <t xml:space="preserve">Replacement Power Insurance</t>
  </si>
  <si>
    <t xml:space="preserve">discuss</t>
  </si>
  <si>
    <t xml:space="preserve">Real Property Taxes</t>
  </si>
  <si>
    <t xml:space="preserve">same as existing PILOT</t>
  </si>
  <si>
    <t xml:space="preserve">Water Supply/Discharge</t>
  </si>
  <si>
    <t xml:space="preserve">cooling tower</t>
  </si>
  <si>
    <t xml:space="preserve">Interconnect and NEPOOL Fees</t>
  </si>
  <si>
    <t xml:space="preserve">Audit/Miscellaneous</t>
  </si>
  <si>
    <t xml:space="preserve">NOx Budget</t>
  </si>
  <si>
    <t xml:space="preserve">Asset Mgt. Cost</t>
  </si>
  <si>
    <t xml:space="preserve">VARIABLE COSTS</t>
  </si>
  <si>
    <t xml:space="preserve">$/mwhr</t>
  </si>
  <si>
    <t xml:space="preserve">Cost</t>
  </si>
  <si>
    <t xml:space="preserve">Energy</t>
  </si>
  <si>
    <t xml:space="preserve">hrs/yr</t>
  </si>
  <si>
    <t xml:space="preserve">Capacity</t>
  </si>
  <si>
    <t xml:space="preserve">LM6000</t>
  </si>
  <si>
    <t xml:space="preserve">Consumables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</si>
</sst>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"/>
    <numFmt numFmtId="166" formatCode="\$#,##0_);[RED]&quot;($&quot;#,##0\)"/>
    <numFmt numFmtId="167" formatCode="\$#,##0.0"/>
    <numFmt numFmtId="168" formatCode="0%"/>
    <numFmt numFmtId="169" formatCode="#,##0"/>
    <numFmt numFmtId="170" formatCode="0.00_)"/>
    <numFmt numFmtId="171" formatCode="_(\$* #,##0.00_);_(\$* \(#,##0.00\);_(\$* \-??_);_(@_)"/>
    <numFmt numFmtId="172" formatCode="\$#,##0.00_);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rojectBkdw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ECT022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Development/Thor/feb00/5xLM02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Capital"/>
      <sheetName val="Operations"/>
      <sheetName val="Tax_Dep"/>
      <sheetName val="Book_Dep"/>
    </sheetNames>
    <sheetDataSet>
      <sheetData sheetId="0">
        <row r="5">
          <cell r="B5">
            <v>2500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 Forma"/>
      <sheetName val="Operations"/>
      <sheetName val="Perf. Summ. by Model"/>
      <sheetName val="Perf. Summ. by Amb. Temp."/>
      <sheetName val="Maintenance"/>
      <sheetName val="Capital Cost"/>
      <sheetName val="TechnologyVariance"/>
    </sheetNames>
    <sheetDataSet>
      <sheetData sheetId="0">
        <row r="1">
          <cell r="B1" t="str">
            <v>United American Energy</v>
          </cell>
        </row>
        <row r="2">
          <cell r="B2" t="str">
            <v>Lowell Power Expansion</v>
          </cell>
        </row>
        <row r="3">
          <cell r="B3" t="str">
            <v>PRELIMINARY ECONOMIC ANALYSIS</v>
          </cell>
        </row>
        <row r="15">
          <cell r="D15">
            <v>2450.10192</v>
          </cell>
        </row>
      </sheetData>
      <sheetData sheetId="1"/>
      <sheetData sheetId="2"/>
      <sheetData sheetId="3"/>
      <sheetData sheetId="4">
        <row r="45">
          <cell r="E45">
            <v>31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1" width="4.7"/>
    <col collapsed="false" customWidth="true" hidden="false" outlineLevel="0" max="2" min="2" style="1" width="41.42"/>
    <col collapsed="false" customWidth="true" hidden="false" outlineLevel="0" max="3" min="3" style="1" width="18.56"/>
    <col collapsed="false" customWidth="true" hidden="false" outlineLevel="0" max="4" min="4" style="1" width="11.85"/>
    <col collapsed="false" customWidth="true" hidden="false" outlineLevel="0" max="5" min="5" style="1" width="13.41"/>
    <col collapsed="false" customWidth="true" hidden="true" outlineLevel="1" max="6" min="6" style="1" width="12.14"/>
    <col collapsed="false" customWidth="false" hidden="true" outlineLevel="1" max="7" min="7" style="1" width="9.14"/>
    <col collapsed="false" customWidth="true" hidden="false" outlineLevel="0" max="8" min="8" style="1" width="13.7"/>
    <col collapsed="false" customWidth="false" hidden="false" outlineLevel="0" max="11" min="9" style="1" width="9.14"/>
    <col collapsed="false" customWidth="true" hidden="false" outlineLevel="0" max="12" min="12" style="1" width="13.14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</row>
    <row r="2" customFormat="false" ht="12.75" hidden="false" customHeight="false" outlineLevel="0" collapsed="false">
      <c r="A2" s="2" t="s">
        <v>2</v>
      </c>
    </row>
    <row r="3" customFormat="false" ht="12.75" hidden="false" customHeight="false" outlineLevel="0" collapsed="false">
      <c r="A3" s="2"/>
      <c r="B3" s="3" t="s">
        <v>3</v>
      </c>
      <c r="C3" s="3" t="s">
        <v>4</v>
      </c>
      <c r="D3" s="1" t="n">
        <v>0</v>
      </c>
      <c r="E3" s="3" t="s">
        <v>5</v>
      </c>
    </row>
    <row r="4" customFormat="false" ht="12.75" hidden="false" customHeight="false" outlineLevel="0" collapsed="false">
      <c r="A4" s="2"/>
      <c r="B4" s="3" t="s">
        <v>6</v>
      </c>
    </row>
    <row r="5" customFormat="false" ht="12.75" hidden="false" customHeight="false" outlineLevel="0" collapsed="false">
      <c r="C5" s="4" t="s">
        <v>7</v>
      </c>
      <c r="D5" s="4"/>
      <c r="E5" s="4"/>
      <c r="F5" s="4"/>
      <c r="G5" s="5"/>
      <c r="H5" s="4" t="s">
        <v>8</v>
      </c>
    </row>
    <row r="6" customFormat="false" ht="12.75" hidden="false" customHeight="false" outlineLevel="0" collapsed="false">
      <c r="A6" s="6" t="s">
        <v>9</v>
      </c>
      <c r="B6" s="7"/>
      <c r="C6" s="8" t="s">
        <v>10</v>
      </c>
      <c r="D6" s="8" t="s">
        <v>11</v>
      </c>
      <c r="E6" s="8" t="s">
        <v>12</v>
      </c>
      <c r="F6" s="8" t="s">
        <v>13</v>
      </c>
      <c r="G6" s="8"/>
      <c r="H6" s="9"/>
    </row>
    <row r="7" customFormat="false" ht="12.75" hidden="false" customHeight="false" outlineLevel="0" collapsed="false">
      <c r="B7" s="3" t="s">
        <v>14</v>
      </c>
      <c r="C7" s="10" t="n">
        <v>69000</v>
      </c>
      <c r="D7" s="9" t="n">
        <v>1000</v>
      </c>
      <c r="E7" s="9" t="n">
        <f aca="false">C7+D7</f>
        <v>70000</v>
      </c>
      <c r="F7" s="9" t="n">
        <f aca="false">(C7+D7)/5</f>
        <v>14000</v>
      </c>
      <c r="G7" s="5"/>
      <c r="H7" s="11" t="n">
        <f aca="false">E7</f>
        <v>70000</v>
      </c>
      <c r="I7" s="12" t="n">
        <f aca="false">E7-H7</f>
        <v>0</v>
      </c>
    </row>
    <row r="8" customFormat="false" ht="12.75" hidden="false" customHeight="false" outlineLevel="0" collapsed="false">
      <c r="B8" s="3" t="s">
        <v>15</v>
      </c>
      <c r="C8" s="13" t="n">
        <f aca="false">300*5*(1-D3)</f>
        <v>1500</v>
      </c>
      <c r="D8" s="14" t="n">
        <v>0</v>
      </c>
      <c r="E8" s="9" t="n">
        <f aca="false">C8+D8</f>
        <v>1500</v>
      </c>
      <c r="F8" s="9" t="n">
        <f aca="false">(C8+D8)/5</f>
        <v>300</v>
      </c>
      <c r="G8" s="5"/>
      <c r="H8" s="15"/>
      <c r="I8" s="12" t="n">
        <f aca="false">E8-H8</f>
        <v>1500</v>
      </c>
    </row>
    <row r="9" customFormat="false" ht="12.75" hidden="false" customHeight="false" outlineLevel="0" collapsed="false">
      <c r="B9" s="1" t="s">
        <v>16</v>
      </c>
      <c r="C9" s="10" t="n">
        <v>3800</v>
      </c>
      <c r="D9" s="9" t="n">
        <v>250</v>
      </c>
      <c r="E9" s="9" t="n">
        <f aca="false">C9+D9</f>
        <v>4050</v>
      </c>
      <c r="F9" s="9" t="n">
        <f aca="false">(C9+D9)/5</f>
        <v>810</v>
      </c>
      <c r="G9" s="5"/>
      <c r="H9" s="9" t="n">
        <v>4278</v>
      </c>
      <c r="I9" s="12" t="n">
        <f aca="false">E9-H9</f>
        <v>-228</v>
      </c>
    </row>
    <row r="10" customFormat="false" ht="12.75" hidden="false" customHeight="false" outlineLevel="0" collapsed="false">
      <c r="B10" s="1" t="s">
        <v>17</v>
      </c>
      <c r="C10" s="10" t="n">
        <v>1000</v>
      </c>
      <c r="D10" s="9" t="n">
        <v>250</v>
      </c>
      <c r="E10" s="9" t="n">
        <f aca="false">C10+D10</f>
        <v>1250</v>
      </c>
      <c r="F10" s="9" t="n">
        <f aca="false">(C10+D10)/5</f>
        <v>250</v>
      </c>
      <c r="G10" s="5"/>
      <c r="H10" s="9" t="n">
        <v>770</v>
      </c>
      <c r="I10" s="12" t="n">
        <f aca="false">E10-H10</f>
        <v>480</v>
      </c>
    </row>
    <row r="11" customFormat="false" ht="12.75" hidden="false" customHeight="false" outlineLevel="0" collapsed="false">
      <c r="B11" s="3" t="s">
        <v>18</v>
      </c>
      <c r="C11" s="10" t="n">
        <v>1250</v>
      </c>
      <c r="D11" s="9" t="n">
        <v>250</v>
      </c>
      <c r="E11" s="9" t="n">
        <f aca="false">C11+D11</f>
        <v>1500</v>
      </c>
      <c r="F11" s="9" t="n">
        <f aca="false">(C11+D11)/5</f>
        <v>300</v>
      </c>
      <c r="G11" s="5"/>
      <c r="H11" s="15"/>
      <c r="I11" s="12" t="n">
        <f aca="false">E11-H11</f>
        <v>1500</v>
      </c>
    </row>
    <row r="12" customFormat="false" ht="12.75" hidden="false" customHeight="false" outlineLevel="0" collapsed="false">
      <c r="B12" s="1" t="s">
        <v>19</v>
      </c>
      <c r="C12" s="16" t="n">
        <v>0</v>
      </c>
      <c r="D12" s="16" t="n">
        <v>0</v>
      </c>
      <c r="E12" s="9" t="n">
        <f aca="false">C12+D12</f>
        <v>0</v>
      </c>
      <c r="F12" s="9" t="n">
        <f aca="false">(C12+D12)/5</f>
        <v>0</v>
      </c>
      <c r="G12" s="5"/>
      <c r="H12" s="15"/>
      <c r="I12" s="12" t="n">
        <f aca="false">E12-H12</f>
        <v>0</v>
      </c>
    </row>
    <row r="13" customFormat="false" ht="12.75" hidden="false" customHeight="false" outlineLevel="0" collapsed="false">
      <c r="B13" s="1" t="s">
        <v>20</v>
      </c>
      <c r="C13" s="10" t="n">
        <v>500</v>
      </c>
      <c r="D13" s="15" t="n">
        <v>0</v>
      </c>
      <c r="E13" s="9" t="n">
        <f aca="false">C13+D13</f>
        <v>500</v>
      </c>
      <c r="F13" s="9" t="n">
        <f aca="false">(C13+D13)/5</f>
        <v>100</v>
      </c>
      <c r="G13" s="5"/>
      <c r="H13" s="15"/>
      <c r="I13" s="12" t="n">
        <f aca="false">E13-H13</f>
        <v>500</v>
      </c>
    </row>
    <row r="14" customFormat="false" ht="12.75" hidden="false" customHeight="false" outlineLevel="0" collapsed="false">
      <c r="B14" s="1" t="s">
        <v>21</v>
      </c>
      <c r="C14" s="10" t="n">
        <v>350</v>
      </c>
      <c r="D14" s="15" t="n">
        <v>0</v>
      </c>
      <c r="E14" s="9" t="n">
        <f aca="false">C14+D14</f>
        <v>350</v>
      </c>
      <c r="F14" s="9" t="n">
        <f aca="false">(C14+D14)/5</f>
        <v>70</v>
      </c>
      <c r="G14" s="5"/>
      <c r="H14" s="9" t="n">
        <v>250</v>
      </c>
      <c r="I14" s="12" t="n">
        <f aca="false">E14-H14</f>
        <v>100</v>
      </c>
    </row>
    <row r="15" customFormat="false" ht="12.75" hidden="false" customHeight="false" outlineLevel="0" collapsed="false">
      <c r="A15" s="2" t="s">
        <v>22</v>
      </c>
      <c r="B15" s="2"/>
      <c r="C15" s="17" t="n">
        <f aca="false">SUM(C7:C14)</f>
        <v>77400</v>
      </c>
      <c r="D15" s="17" t="n">
        <f aca="false">SUM(D7:D14)</f>
        <v>1750</v>
      </c>
      <c r="E15" s="18" t="n">
        <f aca="false">C15+D15</f>
        <v>79150</v>
      </c>
      <c r="F15" s="19" t="n">
        <f aca="false">SUM(F7:F14)</f>
        <v>15830</v>
      </c>
      <c r="G15" s="20"/>
      <c r="H15" s="18" t="n">
        <f aca="false">SUM(H7:H14)</f>
        <v>75298</v>
      </c>
      <c r="I15" s="18" t="n">
        <f aca="false">SUM(I7:I14)</f>
        <v>3852</v>
      </c>
    </row>
    <row r="16" customFormat="false" ht="12.75" hidden="false" customHeight="false" outlineLevel="0" collapsed="false">
      <c r="A16" s="2"/>
      <c r="B16" s="2"/>
      <c r="C16" s="17"/>
      <c r="D16" s="17"/>
      <c r="E16" s="18"/>
      <c r="F16" s="19"/>
      <c r="G16" s="21"/>
      <c r="H16" s="22"/>
      <c r="I16" s="22"/>
    </row>
    <row r="17" customFormat="false" ht="12.75" hidden="false" customHeight="false" outlineLevel="0" collapsed="false">
      <c r="A17" s="6" t="s">
        <v>23</v>
      </c>
      <c r="B17" s="7"/>
      <c r="C17" s="17"/>
      <c r="D17" s="17"/>
      <c r="E17" s="18"/>
      <c r="F17" s="19"/>
      <c r="G17" s="21"/>
      <c r="H17" s="22"/>
      <c r="I17" s="22"/>
    </row>
    <row r="18" customFormat="false" ht="12.75" hidden="false" customHeight="false" outlineLevel="0" collapsed="false">
      <c r="B18" s="3" t="s">
        <v>24</v>
      </c>
      <c r="C18" s="10" t="n">
        <v>4600</v>
      </c>
      <c r="D18" s="9" t="n">
        <v>250</v>
      </c>
      <c r="E18" s="9" t="n">
        <f aca="false">C18+D18</f>
        <v>4850</v>
      </c>
      <c r="F18" s="9" t="n">
        <f aca="false">(C18+D18)/5</f>
        <v>970</v>
      </c>
      <c r="G18" s="23"/>
      <c r="H18" s="24"/>
      <c r="I18" s="25"/>
    </row>
    <row r="19" customFormat="false" ht="12.75" hidden="false" customHeight="false" outlineLevel="0" collapsed="false">
      <c r="B19" s="3" t="s">
        <v>25</v>
      </c>
      <c r="C19" s="10" t="n">
        <v>1000</v>
      </c>
      <c r="D19" s="9" t="n">
        <v>100</v>
      </c>
      <c r="E19" s="9" t="n">
        <f aca="false">C19+D19</f>
        <v>1100</v>
      </c>
      <c r="F19" s="9" t="n">
        <f aca="false">(C19+D19)/5</f>
        <v>220</v>
      </c>
      <c r="G19" s="23"/>
      <c r="H19" s="24"/>
      <c r="I19" s="25"/>
    </row>
    <row r="20" customFormat="false" ht="12.75" hidden="false" customHeight="false" outlineLevel="0" collapsed="false">
      <c r="B20" s="3" t="s">
        <v>26</v>
      </c>
      <c r="C20" s="13" t="n">
        <f aca="false">D3*6500</f>
        <v>0</v>
      </c>
      <c r="D20" s="9" t="n">
        <v>200</v>
      </c>
      <c r="E20" s="9" t="n">
        <f aca="false">C20+D20</f>
        <v>200</v>
      </c>
      <c r="F20" s="9" t="n">
        <f aca="false">(C20+D20)/5</f>
        <v>40</v>
      </c>
      <c r="G20" s="23"/>
      <c r="H20" s="26"/>
      <c r="I20" s="25"/>
    </row>
    <row r="21" customFormat="false" ht="12.75" hidden="false" customHeight="false" outlineLevel="0" collapsed="false">
      <c r="C21" s="17" t="n">
        <f aca="false">SUM(C18:C20)</f>
        <v>5600</v>
      </c>
      <c r="D21" s="17" t="n">
        <f aca="false">SUM(D18:D20)</f>
        <v>550</v>
      </c>
      <c r="E21" s="17" t="n">
        <f aca="false">SUM(E18:E20)</f>
        <v>6150</v>
      </c>
      <c r="F21" s="17" t="n">
        <f aca="false">SUM(F18:F20)</f>
        <v>1230</v>
      </c>
      <c r="G21" s="23"/>
      <c r="H21" s="22"/>
      <c r="I21" s="22"/>
    </row>
    <row r="22" customFormat="false" ht="12.75" hidden="false" customHeight="false" outlineLevel="0" collapsed="false">
      <c r="A22" s="6" t="s">
        <v>27</v>
      </c>
      <c r="B22" s="7"/>
      <c r="C22" s="5"/>
      <c r="D22" s="9"/>
      <c r="E22" s="9"/>
      <c r="F22" s="9"/>
      <c r="G22" s="23"/>
      <c r="H22" s="24"/>
      <c r="I22" s="27"/>
    </row>
    <row r="23" customFormat="false" ht="12.75" hidden="false" customHeight="false" outlineLevel="0" collapsed="false">
      <c r="B23" s="1" t="s">
        <v>28</v>
      </c>
      <c r="C23" s="10" t="n">
        <v>1200</v>
      </c>
      <c r="D23" s="9" t="n">
        <v>400</v>
      </c>
      <c r="E23" s="9" t="n">
        <f aca="false">C23+D23</f>
        <v>1600</v>
      </c>
      <c r="F23" s="9" t="n">
        <f aca="false">(C23+D23)/5</f>
        <v>320</v>
      </c>
      <c r="G23" s="23"/>
      <c r="H23" s="24"/>
      <c r="I23" s="27"/>
    </row>
    <row r="24" customFormat="false" ht="12.75" hidden="false" customHeight="false" outlineLevel="0" collapsed="false">
      <c r="B24" s="1" t="s">
        <v>29</v>
      </c>
      <c r="C24" s="10" t="n">
        <v>1000</v>
      </c>
      <c r="D24" s="9" t="n">
        <v>250</v>
      </c>
      <c r="E24" s="9" t="n">
        <f aca="false">C24+D24</f>
        <v>1250</v>
      </c>
      <c r="F24" s="9" t="n">
        <f aca="false">(C24+D24)/5</f>
        <v>250</v>
      </c>
      <c r="G24" s="23"/>
      <c r="H24" s="24"/>
      <c r="I24" s="27"/>
    </row>
    <row r="25" customFormat="false" ht="12.75" hidden="false" customHeight="false" outlineLevel="0" collapsed="false">
      <c r="B25" s="1" t="s">
        <v>30</v>
      </c>
      <c r="C25" s="10" t="n">
        <v>250</v>
      </c>
      <c r="D25" s="9" t="n">
        <v>100</v>
      </c>
      <c r="E25" s="9" t="n">
        <f aca="false">C25+D25</f>
        <v>350</v>
      </c>
      <c r="F25" s="9" t="n">
        <f aca="false">(C25+D25)/5</f>
        <v>70</v>
      </c>
      <c r="G25" s="23"/>
      <c r="H25" s="24"/>
      <c r="I25" s="27"/>
    </row>
    <row r="26" customFormat="false" ht="12.75" hidden="false" customHeight="false" outlineLevel="0" collapsed="false">
      <c r="B26" s="1" t="s">
        <v>31</v>
      </c>
      <c r="C26" s="16" t="n">
        <v>50</v>
      </c>
      <c r="D26" s="16" t="n">
        <v>50</v>
      </c>
      <c r="E26" s="9" t="n">
        <f aca="false">C26+D26</f>
        <v>100</v>
      </c>
      <c r="F26" s="9" t="n">
        <f aca="false">(C26+D26)/5</f>
        <v>20</v>
      </c>
      <c r="G26" s="23"/>
      <c r="H26" s="24"/>
      <c r="I26" s="27"/>
    </row>
    <row r="27" customFormat="false" ht="12.75" hidden="false" customHeight="false" outlineLevel="0" collapsed="false">
      <c r="B27" s="3" t="s">
        <v>32</v>
      </c>
      <c r="C27" s="10" t="n">
        <f aca="false">(1-D3)*500</f>
        <v>500</v>
      </c>
      <c r="D27" s="9" t="n">
        <v>100</v>
      </c>
      <c r="E27" s="9" t="n">
        <f aca="false">C27+D27</f>
        <v>600</v>
      </c>
      <c r="F27" s="9" t="n">
        <f aca="false">(C27+D27)/5</f>
        <v>120</v>
      </c>
      <c r="G27" s="23"/>
      <c r="H27" s="24"/>
      <c r="I27" s="27"/>
    </row>
    <row r="28" customFormat="false" ht="12.75" hidden="false" customHeight="false" outlineLevel="0" collapsed="false">
      <c r="B28" s="1" t="s">
        <v>33</v>
      </c>
      <c r="C28" s="10" t="n">
        <v>300</v>
      </c>
      <c r="D28" s="9" t="n">
        <v>100</v>
      </c>
      <c r="E28" s="9" t="n">
        <f aca="false">C28+D28</f>
        <v>400</v>
      </c>
      <c r="F28" s="9" t="n">
        <f aca="false">(C28+D28)/5</f>
        <v>80</v>
      </c>
      <c r="G28" s="23"/>
      <c r="H28" s="24"/>
      <c r="I28" s="27"/>
    </row>
    <row r="29" customFormat="false" ht="12.75" hidden="false" customHeight="false" outlineLevel="0" collapsed="false">
      <c r="B29" s="3" t="s">
        <v>34</v>
      </c>
      <c r="C29" s="10" t="n">
        <v>1200</v>
      </c>
      <c r="D29" s="9" t="n">
        <v>350</v>
      </c>
      <c r="E29" s="9" t="n">
        <f aca="false">C29+D29</f>
        <v>1550</v>
      </c>
      <c r="F29" s="9" t="n">
        <f aca="false">(C29+D29)/5</f>
        <v>310</v>
      </c>
      <c r="G29" s="23"/>
      <c r="H29" s="24"/>
      <c r="I29" s="27"/>
    </row>
    <row r="30" customFormat="false" ht="12.75" hidden="false" customHeight="false" outlineLevel="0" collapsed="false">
      <c r="B30" s="1" t="s">
        <v>35</v>
      </c>
      <c r="C30" s="10" t="n">
        <v>250</v>
      </c>
      <c r="D30" s="9" t="n">
        <v>50</v>
      </c>
      <c r="E30" s="9" t="n">
        <f aca="false">C30+D30</f>
        <v>300</v>
      </c>
      <c r="F30" s="9" t="n">
        <f aca="false">(C30+D30)/5</f>
        <v>60</v>
      </c>
      <c r="G30" s="23"/>
      <c r="H30" s="24"/>
      <c r="I30" s="27"/>
    </row>
    <row r="31" customFormat="false" ht="12.75" hidden="false" customHeight="false" outlineLevel="0" collapsed="false">
      <c r="B31" s="3" t="s">
        <v>36</v>
      </c>
      <c r="C31" s="10" t="n">
        <v>1500</v>
      </c>
      <c r="D31" s="9" t="n">
        <v>300</v>
      </c>
      <c r="E31" s="9" t="n">
        <f aca="false">C31+D31</f>
        <v>1800</v>
      </c>
      <c r="F31" s="9" t="n">
        <f aca="false">(C31+D31)/5</f>
        <v>360</v>
      </c>
      <c r="G31" s="23"/>
      <c r="H31" s="24"/>
      <c r="I31" s="27"/>
    </row>
    <row r="32" customFormat="false" ht="12.75" hidden="false" customHeight="false" outlineLevel="0" collapsed="false">
      <c r="B32" s="1" t="s">
        <v>37</v>
      </c>
      <c r="C32" s="10" t="n">
        <v>300</v>
      </c>
      <c r="D32" s="9" t="n">
        <v>120</v>
      </c>
      <c r="E32" s="9" t="n">
        <f aca="false">C32+D32</f>
        <v>420</v>
      </c>
      <c r="F32" s="9" t="n">
        <f aca="false">(C32+D32)/5</f>
        <v>84</v>
      </c>
      <c r="G32" s="23"/>
      <c r="H32" s="24"/>
      <c r="I32" s="27"/>
    </row>
    <row r="33" customFormat="false" ht="12.75" hidden="false" customHeight="false" outlineLevel="0" collapsed="false">
      <c r="B33" s="1" t="s">
        <v>38</v>
      </c>
      <c r="C33" s="10" t="n">
        <v>700</v>
      </c>
      <c r="D33" s="9" t="n">
        <v>450</v>
      </c>
      <c r="E33" s="9" t="n">
        <f aca="false">C33+D33</f>
        <v>1150</v>
      </c>
      <c r="F33" s="9" t="n">
        <f aca="false">(C33+D33)/5</f>
        <v>230</v>
      </c>
      <c r="G33" s="23"/>
      <c r="H33" s="24"/>
      <c r="I33" s="27"/>
    </row>
    <row r="34" customFormat="false" ht="12.75" hidden="false" customHeight="false" outlineLevel="0" collapsed="false">
      <c r="B34" s="1" t="s">
        <v>39</v>
      </c>
      <c r="C34" s="10" t="n">
        <v>550</v>
      </c>
      <c r="D34" s="9" t="n">
        <v>150</v>
      </c>
      <c r="E34" s="9" t="n">
        <f aca="false">C34+D34</f>
        <v>700</v>
      </c>
      <c r="F34" s="9" t="n">
        <f aca="false">(C34+D34)/5</f>
        <v>140</v>
      </c>
      <c r="G34" s="23"/>
      <c r="H34" s="24"/>
      <c r="I34" s="27"/>
    </row>
    <row r="35" customFormat="false" ht="12.75" hidden="false" customHeight="false" outlineLevel="0" collapsed="false">
      <c r="B35" s="1" t="s">
        <v>40</v>
      </c>
      <c r="C35" s="16" t="n">
        <v>0</v>
      </c>
      <c r="D35" s="16" t="n">
        <v>0</v>
      </c>
      <c r="E35" s="9" t="n">
        <f aca="false">C35+D35</f>
        <v>0</v>
      </c>
      <c r="F35" s="9" t="n">
        <f aca="false">(C35+D35)/5</f>
        <v>0</v>
      </c>
      <c r="G35" s="23"/>
      <c r="H35" s="24"/>
      <c r="I35" s="27"/>
    </row>
    <row r="36" customFormat="false" ht="12.75" hidden="false" customHeight="false" outlineLevel="0" collapsed="false">
      <c r="A36" s="2" t="s">
        <v>41</v>
      </c>
      <c r="B36" s="2"/>
      <c r="C36" s="17" t="n">
        <f aca="false">SUM(C21:C35)</f>
        <v>13400</v>
      </c>
      <c r="D36" s="17" t="n">
        <f aca="false">SUM(D21:D35)</f>
        <v>2970</v>
      </c>
      <c r="E36" s="17" t="n">
        <f aca="false">SUM(E21:E35)</f>
        <v>16370</v>
      </c>
      <c r="F36" s="17" t="n">
        <f aca="false">SUM(F21:F35)</f>
        <v>3274</v>
      </c>
      <c r="G36" s="28"/>
      <c r="H36" s="22"/>
      <c r="I36" s="22"/>
    </row>
    <row r="37" customFormat="false" ht="12.75" hidden="false" customHeight="false" outlineLevel="0" collapsed="false">
      <c r="A37" s="2" t="s">
        <v>42</v>
      </c>
      <c r="B37" s="2"/>
      <c r="C37" s="17"/>
      <c r="D37" s="17"/>
      <c r="E37" s="17" t="n">
        <f aca="false">E15+E36</f>
        <v>95520</v>
      </c>
      <c r="F37" s="17" t="n">
        <f aca="false">F15+F36</f>
        <v>19104</v>
      </c>
      <c r="G37" s="21"/>
      <c r="H37" s="22"/>
      <c r="I37" s="22"/>
    </row>
    <row r="38" customFormat="false" ht="12.75" hidden="false" customHeight="false" outlineLevel="0" collapsed="false">
      <c r="B38" s="3"/>
      <c r="C38" s="10"/>
      <c r="D38" s="9"/>
      <c r="E38" s="9"/>
      <c r="F38" s="9"/>
      <c r="G38" s="23"/>
      <c r="H38" s="24"/>
      <c r="I38" s="27"/>
    </row>
    <row r="39" customFormat="false" ht="12.75" hidden="false" customHeight="false" outlineLevel="0" collapsed="false">
      <c r="A39" s="6" t="s">
        <v>43</v>
      </c>
      <c r="B39" s="7"/>
      <c r="C39" s="5"/>
      <c r="D39" s="9"/>
      <c r="E39" s="9"/>
      <c r="F39" s="9"/>
      <c r="G39" s="23"/>
      <c r="H39" s="24"/>
      <c r="I39" s="27"/>
    </row>
    <row r="40" customFormat="false" ht="12.75" hidden="false" customHeight="false" outlineLevel="0" collapsed="false">
      <c r="B40" s="1" t="s">
        <v>44</v>
      </c>
      <c r="C40" s="10" t="n">
        <v>500</v>
      </c>
      <c r="D40" s="9"/>
      <c r="E40" s="9"/>
      <c r="F40" s="9" t="n">
        <f aca="false">(C40+D40)/5</f>
        <v>100</v>
      </c>
      <c r="G40" s="23"/>
      <c r="H40" s="24"/>
      <c r="I40" s="27"/>
    </row>
    <row r="41" customFormat="false" ht="12.75" hidden="false" customHeight="false" outlineLevel="0" collapsed="false">
      <c r="B41" s="1" t="s">
        <v>45</v>
      </c>
      <c r="C41" s="10" t="n">
        <v>25</v>
      </c>
      <c r="D41" s="9"/>
      <c r="E41" s="9"/>
      <c r="F41" s="9" t="n">
        <f aca="false">(C41+D41)/5</f>
        <v>5</v>
      </c>
      <c r="G41" s="23"/>
      <c r="H41" s="24"/>
      <c r="I41" s="27"/>
    </row>
    <row r="42" customFormat="false" ht="12.75" hidden="false" customHeight="false" outlineLevel="0" collapsed="false">
      <c r="B42" s="1" t="s">
        <v>46</v>
      </c>
      <c r="C42" s="10" t="n">
        <v>2000</v>
      </c>
      <c r="D42" s="9"/>
      <c r="E42" s="9"/>
      <c r="F42" s="9" t="n">
        <f aca="false">(C42+D42)/5</f>
        <v>400</v>
      </c>
      <c r="G42" s="23"/>
      <c r="H42" s="24"/>
      <c r="I42" s="27"/>
    </row>
    <row r="43" customFormat="false" ht="12.75" hidden="false" customHeight="false" outlineLevel="0" collapsed="false">
      <c r="B43" s="1" t="s">
        <v>47</v>
      </c>
      <c r="C43" s="10" t="n">
        <v>750</v>
      </c>
      <c r="D43" s="9"/>
      <c r="E43" s="9"/>
      <c r="F43" s="9" t="n">
        <f aca="false">(C43+D43)/5</f>
        <v>150</v>
      </c>
      <c r="G43" s="23"/>
      <c r="H43" s="24"/>
      <c r="I43" s="27"/>
    </row>
    <row r="44" customFormat="false" ht="12.75" hidden="false" customHeight="false" outlineLevel="0" collapsed="false">
      <c r="B44" s="1" t="s">
        <v>48</v>
      </c>
      <c r="C44" s="10" t="n">
        <v>250</v>
      </c>
      <c r="D44" s="9"/>
      <c r="E44" s="9"/>
      <c r="F44" s="9" t="n">
        <f aca="false">(C44+D44)/5</f>
        <v>50</v>
      </c>
      <c r="G44" s="23"/>
      <c r="H44" s="24"/>
      <c r="I44" s="27"/>
    </row>
    <row r="45" customFormat="false" ht="12.75" hidden="false" customHeight="false" outlineLevel="0" collapsed="false">
      <c r="B45" s="1" t="s">
        <v>49</v>
      </c>
      <c r="C45" s="10" t="n">
        <v>1000</v>
      </c>
      <c r="D45" s="29"/>
      <c r="E45" s="9"/>
      <c r="F45" s="9" t="n">
        <f aca="false">(C45+D45)/5</f>
        <v>200</v>
      </c>
      <c r="G45" s="23"/>
      <c r="H45" s="24"/>
      <c r="I45" s="27"/>
    </row>
    <row r="46" customFormat="false" ht="12.75" hidden="false" customHeight="false" outlineLevel="0" collapsed="false">
      <c r="B46" s="1" t="s">
        <v>50</v>
      </c>
      <c r="C46" s="10" t="n">
        <v>200</v>
      </c>
      <c r="D46" s="9"/>
      <c r="E46" s="9"/>
      <c r="F46" s="9" t="n">
        <f aca="false">(C46+D46)/5</f>
        <v>40</v>
      </c>
      <c r="G46" s="23"/>
      <c r="H46" s="24"/>
      <c r="I46" s="27"/>
    </row>
    <row r="47" customFormat="false" ht="12.75" hidden="false" customHeight="false" outlineLevel="0" collapsed="false">
      <c r="B47" s="3" t="s">
        <v>51</v>
      </c>
      <c r="C47" s="10" t="n">
        <v>35</v>
      </c>
      <c r="D47" s="9"/>
      <c r="E47" s="9"/>
      <c r="F47" s="9" t="n">
        <f aca="false">(C47+D47)/5</f>
        <v>7</v>
      </c>
      <c r="G47" s="23"/>
      <c r="H47" s="24"/>
      <c r="I47" s="27"/>
    </row>
    <row r="48" customFormat="false" ht="12.75" hidden="false" customHeight="false" outlineLevel="0" collapsed="false">
      <c r="B48" s="1" t="s">
        <v>52</v>
      </c>
      <c r="C48" s="10" t="n">
        <v>50</v>
      </c>
      <c r="D48" s="9"/>
      <c r="E48" s="9"/>
      <c r="F48" s="9" t="n">
        <f aca="false">(C48+D48)/5</f>
        <v>10</v>
      </c>
      <c r="G48" s="23"/>
      <c r="H48" s="24"/>
      <c r="I48" s="27"/>
    </row>
    <row r="49" customFormat="false" ht="12.75" hidden="false" customHeight="false" outlineLevel="0" collapsed="false">
      <c r="B49" s="1" t="s">
        <v>53</v>
      </c>
      <c r="C49" s="10" t="n">
        <v>75</v>
      </c>
      <c r="D49" s="9"/>
      <c r="E49" s="9"/>
      <c r="F49" s="9" t="n">
        <f aca="false">(C49+D49)/5</f>
        <v>15</v>
      </c>
      <c r="G49" s="23"/>
      <c r="H49" s="24"/>
      <c r="I49" s="27"/>
    </row>
    <row r="50" customFormat="false" ht="12.75" hidden="false" customHeight="false" outlineLevel="0" collapsed="false">
      <c r="B50" s="3" t="s">
        <v>54</v>
      </c>
      <c r="C50" s="10" t="n">
        <v>600</v>
      </c>
      <c r="D50" s="9"/>
      <c r="E50" s="9"/>
      <c r="F50" s="9" t="n">
        <f aca="false">(C50+D50)/5</f>
        <v>120</v>
      </c>
      <c r="G50" s="23"/>
      <c r="H50" s="24"/>
      <c r="I50" s="27"/>
    </row>
    <row r="51" customFormat="false" ht="12.75" hidden="false" customHeight="false" outlineLevel="0" collapsed="false">
      <c r="B51" s="3" t="s">
        <v>55</v>
      </c>
      <c r="C51" s="10" t="n">
        <f aca="false">6/12*0.07*115000*0.8</f>
        <v>3220</v>
      </c>
      <c r="D51" s="9"/>
      <c r="E51" s="9"/>
      <c r="F51" s="9" t="n">
        <f aca="false">(C51+D51)/5</f>
        <v>644</v>
      </c>
      <c r="G51" s="23"/>
      <c r="H51" s="30"/>
      <c r="I51" s="27"/>
    </row>
    <row r="52" customFormat="false" ht="12.75" hidden="false" customHeight="false" outlineLevel="0" collapsed="false">
      <c r="B52" s="1" t="s">
        <v>56</v>
      </c>
      <c r="C52" s="15"/>
      <c r="D52" s="9"/>
      <c r="E52" s="9"/>
      <c r="F52" s="9" t="n">
        <f aca="false">(C52+D52)/5</f>
        <v>0</v>
      </c>
      <c r="G52" s="23"/>
      <c r="H52" s="24"/>
      <c r="I52" s="27"/>
    </row>
    <row r="53" customFormat="false" ht="12.75" hidden="false" customHeight="false" outlineLevel="0" collapsed="false">
      <c r="B53" s="1" t="s">
        <v>57</v>
      </c>
      <c r="C53" s="10" t="n">
        <v>500</v>
      </c>
      <c r="D53" s="9"/>
      <c r="E53" s="9"/>
      <c r="F53" s="9" t="n">
        <f aca="false">(C53+D53)/5</f>
        <v>100</v>
      </c>
      <c r="G53" s="23"/>
      <c r="H53" s="24"/>
      <c r="I53" s="27"/>
    </row>
    <row r="54" customFormat="false" ht="12.75" hidden="false" customHeight="false" outlineLevel="0" collapsed="false">
      <c r="B54" s="1" t="s">
        <v>58</v>
      </c>
      <c r="C54" s="10" t="n">
        <v>500</v>
      </c>
      <c r="D54" s="9"/>
      <c r="E54" s="9"/>
      <c r="F54" s="9" t="n">
        <f aca="false">(C54+D54)/5</f>
        <v>100</v>
      </c>
      <c r="G54" s="23"/>
      <c r="H54" s="24"/>
      <c r="I54" s="27"/>
    </row>
    <row r="55" customFormat="false" ht="12.75" hidden="false" customHeight="false" outlineLevel="0" collapsed="false">
      <c r="B55" s="1" t="s">
        <v>59</v>
      </c>
      <c r="C55" s="10" t="n">
        <v>350</v>
      </c>
      <c r="D55" s="9"/>
      <c r="E55" s="9"/>
      <c r="F55" s="9" t="n">
        <f aca="false">(C55+D55)/5</f>
        <v>70</v>
      </c>
      <c r="G55" s="23"/>
      <c r="H55" s="24"/>
      <c r="I55" s="27"/>
    </row>
    <row r="56" customFormat="false" ht="12.75" hidden="false" customHeight="false" outlineLevel="0" collapsed="false">
      <c r="B56" s="1" t="s">
        <v>60</v>
      </c>
      <c r="C56" s="10" t="n">
        <f aca="false">[1]Proforma!B5</f>
        <v>2500</v>
      </c>
      <c r="D56" s="9"/>
      <c r="E56" s="9"/>
      <c r="F56" s="9" t="n">
        <f aca="false">(C56+D56)/5</f>
        <v>500</v>
      </c>
      <c r="G56" s="23"/>
      <c r="H56" s="24"/>
      <c r="I56" s="27"/>
    </row>
    <row r="57" customFormat="false" ht="12.75" hidden="false" customHeight="false" outlineLevel="0" collapsed="false">
      <c r="B57" s="3" t="s">
        <v>61</v>
      </c>
      <c r="C57" s="16" t="n">
        <v>100</v>
      </c>
      <c r="D57" s="9"/>
      <c r="E57" s="9"/>
      <c r="F57" s="9" t="n">
        <f aca="false">(C57+D57)/5</f>
        <v>20</v>
      </c>
      <c r="G57" s="23"/>
      <c r="H57" s="24"/>
      <c r="I57" s="27"/>
    </row>
    <row r="58" customFormat="false" ht="12.75" hidden="false" customHeight="false" outlineLevel="0" collapsed="false">
      <c r="B58" s="1" t="s">
        <v>62</v>
      </c>
      <c r="C58" s="10" t="n">
        <f aca="false">0.03*E37</f>
        <v>2865.6</v>
      </c>
      <c r="D58" s="9"/>
      <c r="E58" s="9"/>
      <c r="F58" s="9" t="n">
        <f aca="false">(C58+D58)/5</f>
        <v>573.12</v>
      </c>
      <c r="G58" s="23"/>
      <c r="H58" s="24"/>
      <c r="I58" s="27"/>
    </row>
    <row r="59" customFormat="false" ht="12.75" hidden="false" customHeight="false" outlineLevel="0" collapsed="false">
      <c r="A59" s="2" t="s">
        <v>63</v>
      </c>
      <c r="B59" s="2"/>
      <c r="C59" s="17" t="n">
        <f aca="false">SUM(C40:C58)</f>
        <v>15520.6</v>
      </c>
      <c r="D59" s="18"/>
      <c r="E59" s="18"/>
      <c r="F59" s="17" t="n">
        <f aca="false">SUM(F40:F58)</f>
        <v>3104.12</v>
      </c>
      <c r="G59" s="21"/>
      <c r="H59" s="31"/>
      <c r="I59" s="27"/>
    </row>
    <row r="60" customFormat="false" ht="12.75" hidden="false" customHeight="false" outlineLevel="0" collapsed="false">
      <c r="C60" s="5"/>
      <c r="D60" s="5"/>
      <c r="E60" s="5"/>
      <c r="F60" s="5"/>
      <c r="G60" s="23"/>
      <c r="H60" s="24"/>
      <c r="I60" s="27"/>
    </row>
    <row r="61" customFormat="false" ht="12.75" hidden="false" customHeight="false" outlineLevel="0" collapsed="false">
      <c r="A61" s="6" t="s">
        <v>64</v>
      </c>
      <c r="B61" s="7"/>
      <c r="C61" s="5"/>
      <c r="D61" s="5"/>
      <c r="E61" s="5"/>
      <c r="F61" s="5"/>
      <c r="G61" s="23"/>
      <c r="H61" s="24"/>
      <c r="I61" s="27"/>
    </row>
    <row r="62" customFormat="false" ht="12.75" hidden="false" customHeight="false" outlineLevel="0" collapsed="false">
      <c r="B62" s="3" t="s">
        <v>65</v>
      </c>
      <c r="C62" s="10" t="n">
        <v>250</v>
      </c>
      <c r="D62" s="5"/>
      <c r="E62" s="5"/>
      <c r="F62" s="9" t="n">
        <f aca="false">(C62+D62)/5</f>
        <v>50</v>
      </c>
      <c r="G62" s="23"/>
      <c r="H62" s="24"/>
      <c r="I62" s="27"/>
    </row>
    <row r="63" customFormat="false" ht="12.75" hidden="false" customHeight="false" outlineLevel="0" collapsed="false">
      <c r="B63" s="1" t="s">
        <v>66</v>
      </c>
      <c r="C63" s="10" t="n">
        <v>500</v>
      </c>
      <c r="D63" s="5"/>
      <c r="E63" s="5"/>
      <c r="F63" s="9" t="n">
        <f aca="false">(C63+D63)/5</f>
        <v>100</v>
      </c>
      <c r="G63" s="23"/>
      <c r="H63" s="24"/>
      <c r="I63" s="27"/>
    </row>
    <row r="64" customFormat="false" ht="12.75" hidden="false" customHeight="false" outlineLevel="0" collapsed="false">
      <c r="A64" s="2" t="s">
        <v>67</v>
      </c>
      <c r="B64" s="2"/>
      <c r="C64" s="17" t="n">
        <f aca="false">SUM(C62:C63)</f>
        <v>750</v>
      </c>
      <c r="D64" s="20"/>
      <c r="E64" s="20"/>
      <c r="F64" s="17" t="n">
        <f aca="false">SUM(F62:F63)</f>
        <v>150</v>
      </c>
      <c r="G64" s="21"/>
      <c r="H64" s="31"/>
      <c r="I64" s="27"/>
    </row>
    <row r="65" customFormat="false" ht="12.75" hidden="false" customHeight="false" outlineLevel="0" collapsed="false">
      <c r="C65" s="5"/>
      <c r="D65" s="5"/>
      <c r="E65" s="5"/>
      <c r="F65" s="5"/>
      <c r="G65" s="23"/>
      <c r="H65" s="24"/>
      <c r="I65" s="27"/>
    </row>
    <row r="66" customFormat="false" ht="12.75" hidden="false" customHeight="false" outlineLevel="0" collapsed="false">
      <c r="A66" s="6" t="s">
        <v>12</v>
      </c>
      <c r="B66" s="7"/>
      <c r="C66" s="5"/>
      <c r="D66" s="5"/>
      <c r="E66" s="5"/>
      <c r="F66" s="5"/>
      <c r="G66" s="23"/>
      <c r="H66" s="24"/>
      <c r="I66" s="27"/>
    </row>
    <row r="67" customFormat="false" ht="12.75" hidden="false" customHeight="false" outlineLevel="0" collapsed="false">
      <c r="B67" s="1" t="s">
        <v>68</v>
      </c>
      <c r="C67" s="10" t="n">
        <f aca="false">C15+D15</f>
        <v>79150</v>
      </c>
      <c r="D67" s="5"/>
      <c r="E67" s="5"/>
      <c r="F67" s="9" t="n">
        <f aca="false">C67/5</f>
        <v>15830</v>
      </c>
      <c r="G67" s="23"/>
      <c r="H67" s="24"/>
      <c r="I67" s="27"/>
    </row>
    <row r="68" customFormat="false" ht="12.75" hidden="false" customHeight="false" outlineLevel="0" collapsed="false">
      <c r="B68" s="1" t="s">
        <v>69</v>
      </c>
      <c r="C68" s="10" t="n">
        <f aca="false">C36+D36</f>
        <v>16370</v>
      </c>
      <c r="D68" s="5"/>
      <c r="E68" s="5"/>
      <c r="F68" s="9" t="n">
        <f aca="false">C68/5</f>
        <v>3274</v>
      </c>
      <c r="G68" s="23"/>
      <c r="H68" s="24"/>
      <c r="I68" s="27"/>
    </row>
    <row r="69" customFormat="false" ht="12.75" hidden="false" customHeight="false" outlineLevel="0" collapsed="false">
      <c r="B69" s="1" t="s">
        <v>70</v>
      </c>
      <c r="C69" s="10" t="n">
        <f aca="false">0.05*(C15+C36)</f>
        <v>4540</v>
      </c>
      <c r="D69" s="5"/>
      <c r="E69" s="5"/>
      <c r="F69" s="9" t="n">
        <f aca="false">C69/5</f>
        <v>908</v>
      </c>
      <c r="G69" s="23"/>
      <c r="H69" s="25"/>
      <c r="I69" s="27"/>
    </row>
    <row r="70" customFormat="false" ht="12.75" hidden="false" customHeight="false" outlineLevel="0" collapsed="false">
      <c r="B70" s="1" t="s">
        <v>43</v>
      </c>
      <c r="C70" s="10" t="n">
        <f aca="false">C59</f>
        <v>15520.6</v>
      </c>
      <c r="D70" s="5"/>
      <c r="E70" s="5"/>
      <c r="F70" s="9" t="n">
        <f aca="false">C70/5</f>
        <v>3104.12</v>
      </c>
      <c r="G70" s="23"/>
      <c r="H70" s="24"/>
      <c r="I70" s="27"/>
    </row>
    <row r="71" customFormat="false" ht="12.75" hidden="false" customHeight="false" outlineLevel="0" collapsed="false">
      <c r="B71" s="1" t="s">
        <v>71</v>
      </c>
      <c r="C71" s="10" t="n">
        <f aca="false">C64</f>
        <v>750</v>
      </c>
      <c r="D71" s="5"/>
      <c r="E71" s="5"/>
      <c r="F71" s="9" t="n">
        <f aca="false">C71/5</f>
        <v>150</v>
      </c>
      <c r="G71" s="23"/>
      <c r="H71" s="24"/>
      <c r="I71" s="27"/>
    </row>
    <row r="72" customFormat="false" ht="12.75" hidden="false" customHeight="false" outlineLevel="0" collapsed="false">
      <c r="A72" s="2" t="s">
        <v>72</v>
      </c>
      <c r="C72" s="17" t="n">
        <f aca="false">SUM(C67:C71)</f>
        <v>116330.6</v>
      </c>
      <c r="D72" s="20"/>
      <c r="E72" s="20"/>
      <c r="F72" s="17" t="n">
        <f aca="false">SUM(F67:F71)</f>
        <v>23266.12</v>
      </c>
      <c r="G72" s="21"/>
      <c r="H72" s="22"/>
      <c r="I72" s="27"/>
    </row>
    <row r="73" customFormat="false" ht="12.75" hidden="false" customHeight="false" outlineLevel="0" collapsed="false">
      <c r="C73" s="8"/>
      <c r="D73" s="5"/>
      <c r="E73" s="5"/>
      <c r="F73" s="5"/>
      <c r="G73" s="23"/>
      <c r="H73" s="27"/>
      <c r="I73" s="27"/>
    </row>
    <row r="74" customFormat="false" ht="12.75" hidden="false" customHeight="false" outlineLevel="0" collapsed="false">
      <c r="A74" s="2" t="s">
        <v>73</v>
      </c>
      <c r="B74" s="2"/>
      <c r="C74" s="32" t="n">
        <f aca="false">IF(D3=1,C77,C78)</f>
        <v>227.5</v>
      </c>
      <c r="D74" s="20"/>
      <c r="E74" s="20"/>
      <c r="F74" s="20" t="n">
        <v>45.5</v>
      </c>
      <c r="G74" s="21"/>
      <c r="H74" s="33"/>
      <c r="I74" s="27"/>
    </row>
    <row r="75" customFormat="false" ht="12.75" hidden="false" customHeight="false" outlineLevel="0" collapsed="false">
      <c r="A75" s="2" t="s">
        <v>74</v>
      </c>
      <c r="B75" s="2"/>
      <c r="C75" s="17" t="n">
        <f aca="false">C72/C74</f>
        <v>511.343296703297</v>
      </c>
      <c r="D75" s="20"/>
      <c r="E75" s="20"/>
      <c r="F75" s="17" t="n">
        <f aca="false">F72/F74</f>
        <v>511.343296703297</v>
      </c>
      <c r="G75" s="21"/>
      <c r="H75" s="22"/>
      <c r="I75" s="27"/>
    </row>
    <row r="77" customFormat="false" ht="12.75" hidden="false" customHeight="false" outlineLevel="0" collapsed="false">
      <c r="B77" s="3" t="s">
        <v>75</v>
      </c>
      <c r="C77" s="32" t="n">
        <v>221.6</v>
      </c>
    </row>
    <row r="78" customFormat="false" ht="12.75" hidden="false" customHeight="false" outlineLevel="0" collapsed="false">
      <c r="A78" s="2"/>
      <c r="B78" s="3" t="s">
        <v>76</v>
      </c>
      <c r="C78" s="20" t="n">
        <v>227.5</v>
      </c>
    </row>
    <row r="79" customFormat="false" ht="12.75" hidden="false" customHeight="false" outlineLevel="0" collapsed="false">
      <c r="C79" s="12"/>
    </row>
  </sheetData>
  <mergeCells count="1">
    <mergeCell ref="C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12.562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3" min="3" style="0" width="16.13"/>
    <col collapsed="false" customWidth="true" hidden="false" outlineLevel="0" max="8" min="8" style="0" width="17.28"/>
  </cols>
  <sheetData>
    <row r="1" customFormat="false" ht="15" hidden="false" customHeight="false" outlineLevel="0" collapsed="false">
      <c r="A1" s="34" t="str">
        <f aca="false">'[2]Pro Forma'!B1</f>
        <v>United American Energy</v>
      </c>
      <c r="B1" s="34" t="str">
        <f aca="false">'[2]Pro Forma'!B3</f>
        <v>PRELIMINARY ECONOMIC ANALYSIS</v>
      </c>
    </row>
    <row r="2" customFormat="false" ht="15" hidden="false" customHeight="false" outlineLevel="0" collapsed="false">
      <c r="A2" s="34" t="str">
        <f aca="false">'[2]Pro Forma'!B2</f>
        <v>Lowell Power Expansion</v>
      </c>
    </row>
    <row r="3" customFormat="false" ht="12.75" hidden="false" customHeight="false" outlineLevel="0" collapsed="false">
      <c r="A3" s="0" t="s">
        <v>6</v>
      </c>
    </row>
    <row r="5" customFormat="false" ht="12.75" hidden="false" customHeight="false" outlineLevel="0" collapsed="false">
      <c r="A5" s="35" t="s">
        <v>77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customFormat="false" ht="12.75" hidden="false" customHeight="false" outlineLevel="0" collapsed="false">
      <c r="A6" s="35"/>
      <c r="B6" s="36"/>
      <c r="C6" s="35"/>
      <c r="D6" s="35"/>
      <c r="E6" s="35"/>
      <c r="F6" s="35"/>
      <c r="G6" s="35"/>
      <c r="H6" s="35"/>
      <c r="I6" s="35"/>
      <c r="J6" s="35"/>
      <c r="K6" s="35"/>
    </row>
    <row r="7" customFormat="false" ht="12.75" hidden="false" customHeight="false" outlineLevel="0" collapsed="false">
      <c r="A7" s="35"/>
      <c r="B7" s="37"/>
      <c r="C7" s="37"/>
      <c r="D7" s="35"/>
      <c r="E7" s="38"/>
      <c r="F7" s="35"/>
      <c r="G7" s="35"/>
      <c r="H7" s="35"/>
      <c r="I7" s="35"/>
      <c r="J7" s="35"/>
      <c r="K7" s="35"/>
    </row>
    <row r="8" customFormat="false" ht="12.75" hidden="false" customHeight="false" outlineLevel="0" collapsed="false">
      <c r="A8" s="35" t="s">
        <v>78</v>
      </c>
      <c r="C8" s="39"/>
      <c r="D8" s="37"/>
      <c r="E8" s="40"/>
      <c r="F8" s="37"/>
      <c r="G8" s="35"/>
      <c r="H8" s="35"/>
      <c r="I8" s="35"/>
      <c r="J8" s="35"/>
      <c r="K8" s="35"/>
    </row>
    <row r="9" customFormat="false" ht="12.75" hidden="false" customHeight="false" outlineLevel="0" collapsed="false">
      <c r="A9" s="35" t="s">
        <v>79</v>
      </c>
      <c r="C9" s="37" t="n">
        <v>100</v>
      </c>
      <c r="D9" s="37" t="s">
        <v>80</v>
      </c>
      <c r="E9" s="40"/>
      <c r="F9" s="37"/>
      <c r="G9" s="35"/>
      <c r="H9" s="35"/>
      <c r="I9" s="35"/>
      <c r="J9" s="35"/>
      <c r="K9" s="35"/>
    </row>
    <row r="10" customFormat="false" ht="12.75" hidden="false" customHeight="false" outlineLevel="0" collapsed="false">
      <c r="A10" s="35" t="s">
        <v>81</v>
      </c>
      <c r="C10" s="37" t="n">
        <v>100</v>
      </c>
      <c r="D10" s="37"/>
      <c r="E10" s="37"/>
      <c r="F10" s="39"/>
      <c r="G10" s="35"/>
      <c r="H10" s="35"/>
      <c r="I10" s="35"/>
      <c r="J10" s="35"/>
      <c r="K10" s="35"/>
    </row>
    <row r="11" customFormat="false" ht="12.75" hidden="false" customHeight="false" outlineLevel="0" collapsed="false">
      <c r="A11" s="35" t="s">
        <v>82</v>
      </c>
      <c r="C11" s="37" t="n">
        <f aca="false">[2]Maintenance!E45*5*1.25</f>
        <v>193.75</v>
      </c>
      <c r="D11" s="37" t="s">
        <v>83</v>
      </c>
      <c r="E11" s="37"/>
      <c r="F11" s="37"/>
      <c r="G11" s="35"/>
      <c r="H11" s="35"/>
      <c r="I11" s="35"/>
      <c r="J11" s="35"/>
      <c r="K11" s="35"/>
    </row>
    <row r="12" customFormat="false" ht="12.75" hidden="false" customHeight="false" outlineLevel="0" collapsed="false">
      <c r="A12" s="35" t="s">
        <v>84</v>
      </c>
      <c r="C12" s="37" t="n">
        <v>100</v>
      </c>
      <c r="D12" s="37"/>
      <c r="E12" s="37"/>
      <c r="F12" s="37"/>
      <c r="G12" s="35"/>
      <c r="H12" s="35"/>
      <c r="I12" s="35"/>
      <c r="J12" s="35"/>
      <c r="K12" s="35"/>
    </row>
    <row r="13" customFormat="false" ht="12.75" hidden="false" customHeight="false" outlineLevel="0" collapsed="false">
      <c r="C13" s="37"/>
      <c r="D13" s="37"/>
      <c r="E13" s="37"/>
      <c r="F13" s="37"/>
      <c r="G13" s="35"/>
      <c r="H13" s="35"/>
      <c r="I13" s="35"/>
      <c r="J13" s="35"/>
      <c r="K13" s="35"/>
    </row>
    <row r="14" customFormat="false" ht="12.75" hidden="false" customHeight="false" outlineLevel="0" collapsed="false">
      <c r="A14" s="40" t="s">
        <v>85</v>
      </c>
      <c r="C14" s="40"/>
      <c r="D14" s="39"/>
      <c r="E14" s="37"/>
      <c r="F14" s="39"/>
      <c r="G14" s="35"/>
      <c r="H14" s="35"/>
      <c r="I14" s="35"/>
      <c r="J14" s="35"/>
      <c r="K14" s="35"/>
    </row>
    <row r="15" customFormat="false" ht="12.75" hidden="false" customHeight="false" outlineLevel="0" collapsed="false">
      <c r="A15" s="0" t="s">
        <v>86</v>
      </c>
      <c r="B15" s="37"/>
      <c r="C15" s="37" t="n">
        <v>400</v>
      </c>
      <c r="D15" s="39"/>
      <c r="E15" s="37"/>
      <c r="F15" s="39"/>
      <c r="G15" s="35"/>
      <c r="H15" s="35"/>
      <c r="I15" s="35"/>
      <c r="J15" s="35"/>
      <c r="K15" s="35"/>
    </row>
    <row r="16" customFormat="false" ht="12.75" hidden="false" customHeight="false" outlineLevel="0" collapsed="false">
      <c r="A16" s="0" t="s">
        <v>87</v>
      </c>
      <c r="B16" s="37"/>
      <c r="C16" s="41" t="s">
        <v>88</v>
      </c>
      <c r="D16" s="39"/>
      <c r="E16" s="37"/>
      <c r="F16" s="39"/>
      <c r="G16" s="35"/>
      <c r="H16" s="35"/>
      <c r="I16" s="35"/>
      <c r="J16" s="35"/>
      <c r="K16" s="35"/>
    </row>
    <row r="17" customFormat="false" ht="12.75" hidden="false" customHeight="false" outlineLevel="0" collapsed="false">
      <c r="A17" s="0" t="s">
        <v>89</v>
      </c>
      <c r="C17" s="39" t="n">
        <v>500</v>
      </c>
      <c r="D17" s="39" t="s">
        <v>90</v>
      </c>
      <c r="E17" s="37"/>
      <c r="F17" s="39"/>
      <c r="G17" s="35"/>
      <c r="H17" s="35"/>
      <c r="I17" s="35"/>
      <c r="J17" s="35"/>
      <c r="K17" s="35"/>
    </row>
    <row r="18" customFormat="false" ht="12.75" hidden="false" customHeight="false" outlineLevel="0" collapsed="false">
      <c r="A18" s="0" t="s">
        <v>91</v>
      </c>
      <c r="C18" s="37" t="n">
        <v>100</v>
      </c>
      <c r="D18" s="42" t="s">
        <v>92</v>
      </c>
      <c r="E18" s="35"/>
      <c r="F18" s="35"/>
      <c r="G18" s="35"/>
      <c r="H18" s="35"/>
      <c r="I18" s="35"/>
      <c r="J18" s="35"/>
      <c r="K18" s="35"/>
    </row>
    <row r="19" customFormat="false" ht="12.75" hidden="false" customHeight="false" outlineLevel="0" collapsed="false">
      <c r="A19" s="0" t="s">
        <v>93</v>
      </c>
      <c r="C19" s="37" t="n">
        <v>150</v>
      </c>
      <c r="D19" s="42"/>
      <c r="E19" s="35"/>
      <c r="F19" s="35"/>
      <c r="G19" s="35"/>
      <c r="H19" s="35"/>
      <c r="I19" s="35"/>
      <c r="J19" s="35"/>
      <c r="K19" s="35"/>
    </row>
    <row r="20" customFormat="false" ht="12.75" hidden="false" customHeight="false" outlineLevel="0" collapsed="false">
      <c r="A20" s="0" t="s">
        <v>94</v>
      </c>
      <c r="C20" s="37" t="n">
        <v>50</v>
      </c>
    </row>
    <row r="21" customFormat="false" ht="12.75" hidden="false" customHeight="false" outlineLevel="0" collapsed="false">
      <c r="A21" s="0" t="s">
        <v>95</v>
      </c>
      <c r="C21" s="37" t="n">
        <v>75</v>
      </c>
    </row>
    <row r="22" customFormat="false" ht="12.75" hidden="false" customHeight="false" outlineLevel="0" collapsed="false">
      <c r="A22" s="0" t="s">
        <v>96</v>
      </c>
      <c r="C22" s="43" t="n">
        <v>100</v>
      </c>
    </row>
    <row r="23" customFormat="false" ht="12.75" hidden="false" customHeight="false" outlineLevel="0" collapsed="false">
      <c r="C23" s="37" t="n">
        <f aca="false">SUM(C9:C22)</f>
        <v>1868.75</v>
      </c>
    </row>
    <row r="25" customFormat="false" ht="12.75" hidden="false" customHeight="false" outlineLevel="0" collapsed="false">
      <c r="A25" s="35" t="s">
        <v>97</v>
      </c>
      <c r="B25" s="44" t="s">
        <v>98</v>
      </c>
      <c r="C25" s="44" t="s">
        <v>99</v>
      </c>
      <c r="D25" s="44" t="s">
        <v>100</v>
      </c>
      <c r="E25" s="44" t="s">
        <v>101</v>
      </c>
      <c r="F25" s="44" t="s">
        <v>102</v>
      </c>
    </row>
    <row r="26" customFormat="false" ht="12.75" hidden="false" customHeight="false" outlineLevel="0" collapsed="false">
      <c r="A26" s="35" t="s">
        <v>103</v>
      </c>
      <c r="B26" s="45" t="n">
        <v>2.31872547187442</v>
      </c>
      <c r="C26" s="37" t="n">
        <f aca="false">D26*B26/1000</f>
        <v>1258.93480269928</v>
      </c>
      <c r="D26" s="37" t="n">
        <f aca="false">E26*F26</f>
        <v>542942.585472</v>
      </c>
      <c r="E26" s="37" t="n">
        <f aca="false">'[2]Pro Forma'!D15</f>
        <v>2450.10192</v>
      </c>
      <c r="F26" s="37" t="n">
        <v>221.6</v>
      </c>
    </row>
    <row r="27" customFormat="false" ht="12.75" hidden="false" customHeight="false" outlineLevel="0" collapsed="false">
      <c r="A27" s="35" t="s">
        <v>104</v>
      </c>
      <c r="B27" s="45" t="n">
        <v>0.154176789385162</v>
      </c>
      <c r="C27" s="37" t="n">
        <f aca="false">D27*B27/1000</f>
        <v>83.7091446485519</v>
      </c>
      <c r="D27" s="37" t="n">
        <f aca="false">D26</f>
        <v>542942.585472</v>
      </c>
    </row>
    <row r="28" customFormat="false" ht="12.75" hidden="false" customHeight="false" outlineLevel="0" collapsed="false">
      <c r="A28" s="35"/>
      <c r="B28" s="37"/>
      <c r="C28" s="43"/>
    </row>
    <row r="29" customFormat="false" ht="12.75" hidden="false" customHeight="false" outlineLevel="0" collapsed="false">
      <c r="A29" s="35"/>
      <c r="B29" s="37"/>
      <c r="C29" s="37"/>
    </row>
    <row r="36" customFormat="false" ht="12.75" hidden="false" customHeight="false" outlineLevel="0" collapsed="false">
      <c r="B36" s="46"/>
      <c r="C36" s="46"/>
      <c r="D36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2000-02-23T10:48:03Z</dcterms:created>
  <dc:creator>Reed Wills</dc:creator>
  <dc:description/>
  <dc:language>en-US</dc:language>
  <cp:lastModifiedBy>charve2</cp:lastModifiedBy>
  <cp:lastPrinted>2000-02-23T21:00:51Z</cp:lastPrinted>
  <cp:revision>0</cp:revision>
  <dc:subject/>
  <dc:title/>
</cp:coreProperties>
</file>