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3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9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vmlDrawing2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5.vml" ContentType="application/vnd.openxmlformats-officedocument.vmlDrawing"/>
  <Override PartName="/xl/drawings/drawing3.xml" ContentType="application/vnd.openxmlformats-officedocument.drawing+xml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2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oomfield Invoices" sheetId="1" state="visible" r:id="rId3"/>
    <sheet name="Bisti Invoices" sheetId="2" state="visible" r:id="rId4"/>
    <sheet name="B&amp;B Totals" sheetId="3" state="visible" r:id="rId5"/>
    <sheet name="BB_LF&amp;CF" sheetId="4" state="visible" r:id="rId6"/>
    <sheet name="TW O&amp;M Expense" sheetId="5" state="visible" r:id="rId7"/>
    <sheet name="TW O&amp;M Detail" sheetId="6" state="visible" r:id="rId8"/>
    <sheet name="Gallup Power Invoices" sheetId="7" state="visible" r:id="rId9"/>
    <sheet name="Gallup Totals" sheetId="8" state="visible" r:id="rId10"/>
    <sheet name="TW Demand Revenue" sheetId="9" state="visible" r:id="rId11"/>
    <sheet name="Gallup Rebate" sheetId="10" state="visible" r:id="rId12"/>
  </sheets>
  <definedNames>
    <definedName function="false" hidden="false" localSheetId="2" name="_xlnm.Print_Area" vbProcedure="false">'B&amp;B Totals'!$A$1:$Y$62</definedName>
    <definedName function="false" hidden="false" localSheetId="1" name="_xlnm.Print_Area" vbProcedure="false">'Bisti Invoices'!$A$1:$P$52</definedName>
    <definedName function="false" hidden="false" localSheetId="9" name="_xlnm.Print_Titles" vbProcedure="false">'Gallup Rebate'!$A:$A</definedName>
    <definedName function="false" hidden="false" localSheetId="8" name="_xlnm.Print_Area" vbProcedure="false">'TW Demand Revenue'!$A$1:$P$24</definedName>
    <definedName function="false" hidden="false" localSheetId="5" name="_xlnm.Print_Area" vbProcedure="false">'TW O&amp;M Detail'!$A$1:$AL$67</definedName>
    <definedName function="false" hidden="false" localSheetId="5" name="_xlnm.Print_Titles" vbProcedure="false">'TW O&amp;M Detail'!$A:$A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6" authorId="0">
      <text>
        <r>
          <rPr>
            <b val="true"/>
            <sz val="8"/>
            <color rgb="FF000000"/>
            <rFont val="Tahoma"/>
            <family val="2"/>
          </rPr>
          <t xml:space="preserve">Patrick:
</t>
        </r>
        <r>
          <rPr>
            <sz val="8"/>
            <color rgb="FF000000"/>
            <rFont val="Tahoma"/>
            <family val="2"/>
          </rPr>
          <t xml:space="preserve">From City of Farmington Statements for 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4</xdr:row>
                <xdr:rowOff>7</xdr:rowOff>
              </xdr:from>
              <xdr:to>
                <xdr:col>2</xdr:col>
                <xdr:colOff>29</xdr:colOff>
                <xdr:row>7</xdr:row>
                <xdr:rowOff>12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6" authorId="0">
      <text>
        <r>
          <rPr>
            <b val="true"/>
            <sz val="9"/>
            <color rgb="FF000000"/>
            <rFont val="Tahoma"/>
            <family val="2"/>
          </rPr>
          <t xml:space="preserve">Patrick:
</t>
        </r>
        <r>
          <rPr>
            <sz val="9"/>
            <color rgb="FF000000"/>
            <rFont val="Tahoma"/>
            <family val="2"/>
          </rPr>
          <t xml:space="preserve">From NTUA Statements for 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</xdr:colOff>
                <xdr:row>4</xdr:row>
                <xdr:rowOff>7</xdr:rowOff>
              </xdr:from>
              <xdr:to>
                <xdr:col>2</xdr:col>
                <xdr:colOff>50</xdr:colOff>
                <xdr:row>8</xdr:row>
                <xdr:rowOff>7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6" authorId="0">
      <text>
        <r>
          <rPr>
            <b val="true"/>
            <sz val="9"/>
            <color rgb="FF000000"/>
            <rFont val="Tahoma"/>
            <family val="2"/>
          </rPr>
          <t xml:space="preserve">Patrick:
</t>
        </r>
        <r>
          <rPr>
            <sz val="9"/>
            <color rgb="FF000000"/>
            <rFont val="Tahoma"/>
            <family val="2"/>
          </rPr>
          <t xml:space="preserve">From City of Farmington Statements for 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84</xdr:colOff>
                <xdr:row>4</xdr:row>
                <xdr:rowOff>7</xdr:rowOff>
              </xdr:from>
              <xdr:to>
                <xdr:col>1</xdr:col>
                <xdr:colOff>59</xdr:colOff>
                <xdr:row>8</xdr:row>
                <xdr:rowOff>2</xdr:rowOff>
              </xdr:to>
            </anchor>
          </commentPr>
        </mc:Choice>
        <mc:Fallback/>
      </mc:AlternateContent>
    </comment>
    <comment ref="A18" authorId="0">
      <text>
        <r>
          <rPr>
            <b val="true"/>
            <sz val="9"/>
            <color rgb="FF000000"/>
            <rFont val="Tahoma"/>
            <family val="2"/>
          </rPr>
          <t xml:space="preserve">Patrick:
</t>
        </r>
        <r>
          <rPr>
            <sz val="9"/>
            <color rgb="FF000000"/>
            <rFont val="Tahoma"/>
            <family val="2"/>
          </rPr>
          <t xml:space="preserve">From NTUA Statements for 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133</xdr:colOff>
                <xdr:row>16</xdr:row>
                <xdr:rowOff>6</xdr:rowOff>
              </xdr:from>
              <xdr:to>
                <xdr:col>1</xdr:col>
                <xdr:colOff>108</xdr:colOff>
                <xdr:row>20</xdr:row>
                <xdr:rowOff>6</xdr:rowOff>
              </xdr:to>
            </anchor>
          </commentPr>
        </mc:Choice>
        <mc:Fallback/>
      </mc:AlternateContent>
    </comment>
    <comment ref="H23" authorId="0">
      <text>
        <r>
          <rPr>
            <b val="true"/>
            <sz val="9"/>
            <color rgb="FF000000"/>
            <rFont val="Tahoma"/>
            <family val="2"/>
          </rPr>
          <t xml:space="preserve">Patrick:
</t>
        </r>
        <r>
          <rPr>
            <sz val="9"/>
            <color rgb="FF000000"/>
            <rFont val="Tahoma"/>
            <family val="2"/>
          </rPr>
          <t xml:space="preserve">ROW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71</xdr:colOff>
                <xdr:row>21</xdr:row>
                <xdr:rowOff>3</xdr:rowOff>
              </xdr:from>
              <xdr:to>
                <xdr:col>7</xdr:col>
                <xdr:colOff>53</xdr:colOff>
                <xdr:row>22</xdr:row>
                <xdr:rowOff>-10</xdr:rowOff>
              </xdr:to>
            </anchor>
          </commentPr>
        </mc:Choice>
        <mc:Fallback/>
      </mc:AlternateContent>
    </comment>
    <comment ref="I23" authorId="0">
      <text>
        <r>
          <rPr>
            <b val="true"/>
            <sz val="9"/>
            <color rgb="FF000000"/>
            <rFont val="Tahoma"/>
            <family val="2"/>
          </rPr>
          <t xml:space="preserve">Patrick:
</t>
        </r>
        <r>
          <rPr>
            <sz val="9"/>
            <color rgb="FF000000"/>
            <rFont val="Tahoma"/>
            <family val="2"/>
          </rPr>
          <t xml:space="preserve">CPI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71</xdr:colOff>
                <xdr:row>21</xdr:row>
                <xdr:rowOff>3</xdr:rowOff>
              </xdr:from>
              <xdr:to>
                <xdr:col>8</xdr:col>
                <xdr:colOff>49</xdr:colOff>
                <xdr:row>22</xdr:row>
                <xdr:rowOff>-10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5" authorId="0">
      <text>
        <r>
          <rPr>
            <b val="true"/>
            <sz val="9"/>
            <color rgb="FF000000"/>
            <rFont val="Tahoma"/>
            <family val="2"/>
          </rPr>
          <t xml:space="preserve">Patrick:
</t>
        </r>
        <r>
          <rPr>
            <sz val="9"/>
            <color rgb="FF000000"/>
            <rFont val="Tahoma"/>
            <family val="2"/>
          </rPr>
          <t xml:space="preserve">From TW invoices to ENA for 2001.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</xdr:row>
                <xdr:rowOff>6</xdr:rowOff>
              </xdr:from>
              <xdr:to>
                <xdr:col>2</xdr:col>
                <xdr:colOff>51</xdr:colOff>
                <xdr:row>7</xdr:row>
                <xdr:rowOff>9</xdr:rowOff>
              </xdr:to>
            </anchor>
          </commentPr>
        </mc:Choice>
        <mc:Fallback/>
      </mc:AlternateContent>
    </comment>
    <comment ref="A7" authorId="0">
      <text>
        <r>
          <rPr>
            <b val="true"/>
            <sz val="9"/>
            <color rgb="FF000000"/>
            <rFont val="Tahoma"/>
            <family val="2"/>
          </rPr>
          <t xml:space="preserve">Patrick:
</t>
        </r>
        <r>
          <rPr>
            <sz val="9"/>
            <color rgb="FF000000"/>
            <rFont val="Tahoma"/>
            <family val="2"/>
          </rPr>
          <t xml:space="preserve">From ECS Invoices to ENA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</xdr:row>
                <xdr:rowOff>14</xdr:rowOff>
              </xdr:from>
              <xdr:to>
                <xdr:col>2</xdr:col>
                <xdr:colOff>51</xdr:colOff>
                <xdr:row>10</xdr:row>
                <xdr:rowOff>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b val="true"/>
            <sz val="9"/>
            <color rgb="FF000000"/>
            <rFont val="Tahoma"/>
            <family val="2"/>
          </rPr>
          <t xml:space="preserve">Patrick:
</t>
        </r>
        <r>
          <rPr>
            <sz val="9"/>
            <color rgb="FF000000"/>
            <rFont val="Tahoma"/>
            <family val="2"/>
          </rPr>
          <t xml:space="preserve">Use PRIOR MONTH invoice (for February O&amp;M, refer to January invoice)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12</xdr:row>
                <xdr:rowOff>2</xdr:rowOff>
              </xdr:from>
              <xdr:to>
                <xdr:col>3</xdr:col>
                <xdr:colOff>54</xdr:colOff>
                <xdr:row>18</xdr:row>
                <xdr:rowOff>10</xdr:rowOff>
              </xdr:to>
            </anchor>
          </commentPr>
        </mc:Choice>
        <mc:Fallback/>
      </mc:AlternateContent>
    </comment>
    <comment ref="A29" authorId="0">
      <text>
        <r>
          <rPr>
            <b val="true"/>
            <sz val="9"/>
            <color rgb="FF000000"/>
            <rFont val="Tahoma"/>
            <family val="2"/>
          </rPr>
          <t xml:space="preserve">Patrick:
</t>
        </r>
        <r>
          <rPr>
            <sz val="9"/>
            <color rgb="FF000000"/>
            <rFont val="Tahoma"/>
            <family val="2"/>
          </rPr>
          <t xml:space="preserve">Figures based on previous month's power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</xdr:colOff>
                <xdr:row>27</xdr:row>
                <xdr:rowOff>6</xdr:rowOff>
              </xdr:from>
              <xdr:to>
                <xdr:col>3</xdr:col>
                <xdr:colOff>41</xdr:colOff>
                <xdr:row>32</xdr:row>
                <xdr:rowOff>2</xdr:rowOff>
              </xdr:to>
            </anchor>
          </commentPr>
        </mc:Choice>
        <mc:Fallback/>
      </mc:AlternateContent>
    </comment>
    <comment ref="A46" authorId="0">
      <text>
        <r>
          <rPr>
            <b val="true"/>
            <sz val="9"/>
            <color rgb="FF000000"/>
            <rFont val="Tahoma"/>
            <family val="2"/>
          </rPr>
          <t xml:space="preserve">Patrick:
</t>
        </r>
        <r>
          <rPr>
            <sz val="9"/>
            <color rgb="FF000000"/>
            <rFont val="Tahoma"/>
            <family val="2"/>
          </rPr>
          <t xml:space="preserve">Use PRIOR MONTH invoice (i.e. for February O&amp;M, refer to January invoice)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</xdr:colOff>
                <xdr:row>44</xdr:row>
                <xdr:rowOff>6</xdr:rowOff>
              </xdr:from>
              <xdr:to>
                <xdr:col>3</xdr:col>
                <xdr:colOff>59</xdr:colOff>
                <xdr:row>50</xdr:row>
                <xdr:rowOff>12</xdr:rowOff>
              </xdr:to>
            </anchor>
          </commentPr>
        </mc:Choice>
        <mc:Fallback/>
      </mc:AlternateContent>
    </comment>
    <comment ref="A61" authorId="0">
      <text>
        <r>
          <rPr>
            <b val="true"/>
            <sz val="9"/>
            <color rgb="FF000000"/>
            <rFont val="Tahoma"/>
            <family val="2"/>
          </rPr>
          <t xml:space="preserve">Patrick:
</t>
        </r>
        <r>
          <rPr>
            <sz val="9"/>
            <color rgb="FF000000"/>
            <rFont val="Tahoma"/>
            <family val="2"/>
          </rPr>
          <t xml:space="preserve">Figures based on previous month's power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</xdr:colOff>
                <xdr:row>59</xdr:row>
                <xdr:rowOff>6</xdr:rowOff>
              </xdr:from>
              <xdr:to>
                <xdr:col>3</xdr:col>
                <xdr:colOff>41</xdr:colOff>
                <xdr:row>64</xdr:row>
                <xdr:rowOff>3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6" authorId="0">
      <text>
        <r>
          <rPr>
            <b val="true"/>
            <sz val="9"/>
            <color rgb="FF000000"/>
            <rFont val="Tahoma"/>
            <family val="2"/>
          </rPr>
          <t xml:space="preserve">Patrick:
</t>
        </r>
        <r>
          <rPr>
            <sz val="9"/>
            <color rgb="FF000000"/>
            <rFont val="Tahoma"/>
            <family val="2"/>
          </rPr>
          <t xml:space="preserve">From Continental Divide Electric Coop Statements for 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4</xdr:row>
                <xdr:rowOff>7</xdr:rowOff>
              </xdr:from>
              <xdr:to>
                <xdr:col>2</xdr:col>
                <xdr:colOff>-8</xdr:colOff>
                <xdr:row>9</xdr:row>
                <xdr:rowOff>2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5" authorId="0">
      <text>
        <r>
          <rPr>
            <b val="true"/>
            <sz val="9"/>
            <color rgb="FF000000"/>
            <rFont val="Tahoma"/>
            <family val="2"/>
          </rPr>
          <t xml:space="preserve">Patrick:
</t>
        </r>
        <r>
          <rPr>
            <sz val="9"/>
            <color rgb="FF000000"/>
            <rFont val="Tahoma"/>
            <family val="2"/>
          </rPr>
          <t xml:space="preserve">From ECS invoices to ENA for 2001.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</xdr:row>
                <xdr:rowOff>6</xdr:rowOff>
              </xdr:from>
              <xdr:to>
                <xdr:col>2</xdr:col>
                <xdr:colOff>51</xdr:colOff>
                <xdr:row>7</xdr:row>
                <xdr:rowOff>9</xdr:rowOff>
              </xdr:to>
            </anchor>
          </commentPr>
        </mc:Choice>
        <mc:Fallback/>
      </mc:AlternateContent>
    </comment>
    <comment ref="A7" authorId="0">
      <text>
        <r>
          <rPr>
            <b val="true"/>
            <sz val="9"/>
            <color rgb="FF000000"/>
            <rFont val="Tahoma"/>
            <family val="2"/>
          </rPr>
          <t xml:space="preserve">Patrick:
</t>
        </r>
        <r>
          <rPr>
            <sz val="9"/>
            <color rgb="FF000000"/>
            <rFont val="Tahoma"/>
            <family val="2"/>
          </rPr>
          <t xml:space="preserve">From ECS Invoices to ENA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</xdr:row>
                <xdr:rowOff>14</xdr:rowOff>
              </xdr:from>
              <xdr:to>
                <xdr:col>2</xdr:col>
                <xdr:colOff>51</xdr:colOff>
                <xdr:row>10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<sst xmlns="http://schemas.openxmlformats.org/spreadsheetml/2006/main" count="681" uniqueCount="193">
  <si>
    <t xml:space="preserve">ECS LLC/Bloomfield Compressor Station</t>
  </si>
  <si>
    <t xml:space="preserve">Farmington 2001 Summary</t>
  </si>
  <si>
    <t xml:space="preserve">Actuals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</si>
  <si>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</si>
  <si>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</si>
  <si>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</si>
  <si>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</si>
  <si>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</si>
  <si>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</si>
  <si>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</si>
  <si>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</si>
  <si>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</si>
  <si>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</si>
  <si>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</si>
  <si>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</si>
  <si>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kwh Expense</t>
  </si>
  <si>
    <t xml:space="preserve">KVAR Charge</t>
  </si>
  <si>
    <t xml:space="preserve">Cost Adjustment</t>
  </si>
  <si>
    <t xml:space="preserve">Taxes (5.75%)</t>
  </si>
  <si>
    <t xml:space="preserve">Subtotal</t>
  </si>
  <si>
    <t xml:space="preserve">Total kwh</t>
  </si>
  <si>
    <t xml:space="preserve">$/kwh</t>
  </si>
  <si>
    <t xml:space="preserve">ECS LLC/Bisti Compressor Station</t>
  </si>
  <si>
    <t xml:space="preserve">NTUA 2001 Summary</t>
  </si>
  <si>
    <t xml:space="preserve">Totals</t>
  </si>
  <si>
    <t xml:space="preserve">2001 Average</t>
  </si>
  <si>
    <t xml:space="preserve">MWh * Rate</t>
  </si>
  <si>
    <t xml:space="preserve">Minimum System Charge</t>
  </si>
  <si>
    <t xml:space="preserve">Loadside Generation</t>
  </si>
  <si>
    <t xml:space="preserve">ROW/CPI Charge</t>
  </si>
  <si>
    <t xml:space="preserve">Total MWh</t>
  </si>
  <si>
    <t xml:space="preserve">$/MWh</t>
  </si>
  <si>
    <t xml:space="preserve">Loadside Generation MWh</t>
  </si>
  <si>
    <t xml:space="preserve">Loadside $MWh</t>
  </si>
  <si>
    <t xml:space="preserve">Bisti A/C  $168,122 monthly Jan - Oct</t>
  </si>
  <si>
    <t xml:space="preserve">Bisti A/C $173,662 for Nov - Dec &amp; to Oct. 02</t>
  </si>
  <si>
    <t xml:space="preserve">Bisti Min gas 125,215 - 121,176/month</t>
  </si>
  <si>
    <t xml:space="preserve">Bisti demand charge $66k</t>
  </si>
  <si>
    <t xml:space="preserve">Bisti O&amp;M .004703 x hp-hr or approx $29k/month</t>
  </si>
  <si>
    <t xml:space="preserve">Total Bisti &amp; Bloomfield Summary</t>
  </si>
  <si>
    <t xml:space="preserve">Power Totals</t>
  </si>
  <si>
    <t xml:space="preserve">Bloomfield Actuals (kwh)</t>
  </si>
  <si>
    <t xml:space="preserve">kwh * Rate</t>
  </si>
  <si>
    <t xml:space="preserve">Total</t>
  </si>
  <si>
    <t xml:space="preserve">Bisti Actuals (Mwh)</t>
  </si>
  <si>
    <t xml:space="preserve">Power Totals (kwh)</t>
  </si>
  <si>
    <t xml:space="preserve">Bloomfield</t>
  </si>
  <si>
    <t xml:space="preserve">Bisti</t>
  </si>
  <si>
    <t xml:space="preserve">Actual Load Factor Determination</t>
  </si>
  <si>
    <t xml:space="preserve">Days per month</t>
  </si>
  <si>
    <t xml:space="preserve">Bloomfield (7,000 HP)</t>
  </si>
  <si>
    <t xml:space="preserve">Bisti (10,000 HP)</t>
  </si>
  <si>
    <t xml:space="preserve">Actual Gas Volume</t>
  </si>
  <si>
    <t xml:space="preserve">Bloomfield CF to MMBtu</t>
  </si>
  <si>
    <t xml:space="preserve">Bisti CF to MMBtu</t>
  </si>
  <si>
    <t xml:space="preserve">Gas Nomination Volume</t>
  </si>
  <si>
    <t xml:space="preserve">Bloomfield MMBtu's (2 mnth shift)</t>
  </si>
  <si>
    <t xml:space="preserve">Bisti MMBtu's (2 mnth shift)</t>
  </si>
  <si>
    <t xml:space="preserve">Nominated Gas Volumes</t>
  </si>
  <si>
    <t xml:space="preserve">Bloomfield MMBtu</t>
  </si>
  <si>
    <t xml:space="preserve">Bisti MMBtu</t>
  </si>
  <si>
    <t xml:space="preserve">MMBtu Shortage / (Excess)</t>
  </si>
  <si>
    <t xml:space="preserve">?</t>
  </si>
  <si>
    <t xml:space="preserve">Gallup MMBtu (2 mnth shift)</t>
  </si>
  <si>
    <t xml:space="preserve">Total West Texas Hub MMBtu's</t>
  </si>
  <si>
    <t xml:space="preserve">Daily MMBtu Totals</t>
  </si>
  <si>
    <t xml:space="preserve">Bisti/Bloomfield</t>
  </si>
  <si>
    <t xml:space="preserve">Gallup</t>
  </si>
  <si>
    <t xml:space="preserve">Conversion Factor</t>
  </si>
  <si>
    <t xml:space="preserve">O&amp;M Conversion Factor</t>
  </si>
  <si>
    <t xml:space="preserve">Load
Factor</t>
  </si>
  <si>
    <t xml:space="preserve">Conversion
Factor</t>
  </si>
  <si>
    <t xml:space="preserve">Conversion
Factor
($HPhr)</t>
  </si>
  <si>
    <t xml:space="preserve">0.50 or lower</t>
  </si>
  <si>
    <t xml:space="preserve">ECS (LLC)/Bisti, Bloomfield &amp; Gallup Compressor Stations</t>
  </si>
  <si>
    <t xml:space="preserve">2001 TW O&amp;M Expense</t>
  </si>
  <si>
    <t xml:space="preserve">2001 O&amp;M Expenses</t>
  </si>
  <si>
    <t xml:space="preserve">Bisti O&amp;M Expense</t>
  </si>
  <si>
    <t xml:space="preserve">Bloomfield O&amp;M Expense</t>
  </si>
  <si>
    <t xml:space="preserve">Gallup O&amp;M Expense</t>
  </si>
  <si>
    <t xml:space="preserve">Total O&amp;M Pmt to TW</t>
  </si>
  <si>
    <t xml:space="preserve">Bisti O&amp;M factor</t>
  </si>
  <si>
    <t xml:space="preserve">Delivered Hp-hrs (meter x 1.34)</t>
  </si>
  <si>
    <t xml:space="preserve">Calculated O&amp;M amount</t>
  </si>
  <si>
    <t xml:space="preserve">Actual over/(under) pmt to TW</t>
  </si>
  <si>
    <t xml:space="preserve">Bloomfield O&amp;M factor</t>
  </si>
  <si>
    <t xml:space="preserve">Total over/(under) pmt to TW</t>
  </si>
  <si>
    <t xml:space="preserve">Gallup O&amp;M factor</t>
  </si>
  <si>
    <t xml:space="preserve">NEEDS TO BE LOOKED AT</t>
  </si>
  <si>
    <t xml:space="preserve">2002 Revenue Forecast</t>
  </si>
  <si>
    <t xml:space="preserve">Total </t>
  </si>
  <si>
    <t xml:space="preserve">Average</t>
  </si>
  <si>
    <t xml:space="preserve">2002 Total Demand Revenue</t>
  </si>
  <si>
    <t xml:space="preserve">ECS LLC Compressor Sites</t>
  </si>
  <si>
    <t xml:space="preserve">Actual Inputs</t>
  </si>
  <si>
    <t xml:space="preserve">2001 TW O&amp;M Detail</t>
  </si>
  <si>
    <t xml:space="preserve">Fixed Value (constant)</t>
  </si>
  <si>
    <t xml:space="preserve">check</t>
  </si>
  <si>
    <t xml:space="preserve">Projected Input</t>
  </si>
  <si>
    <t xml:space="preserve">HP</t>
  </si>
  <si>
    <t xml:space="preserve">MMBTU/day</t>
  </si>
  <si>
    <t xml:space="preserve">Total MMBTU/mo</t>
  </si>
  <si>
    <t xml:space="preserve">KWH Per Invoice</t>
  </si>
  <si>
    <t xml:space="preserve">Conversion factor</t>
  </si>
  <si>
    <t xml:space="preserve">Shaft Energy/HP-hour</t>
  </si>
  <si>
    <t xml:space="preserve">Load factor </t>
  </si>
  <si>
    <t xml:space="preserve">MMBTU's</t>
  </si>
  <si>
    <t xml:space="preserve">MMBTU's - HP-hour chrg</t>
  </si>
  <si>
    <t xml:space="preserve">Monthly Contract Qty</t>
  </si>
  <si>
    <t xml:space="preserve">HP*(days x 24hrs)</t>
  </si>
  <si>
    <t xml:space="preserve">O&amp;M Conversion factor</t>
  </si>
  <si>
    <t xml:space="preserve">O&amp;M Expense - True Up</t>
  </si>
  <si>
    <t xml:space="preserve">Current Month Estimate</t>
  </si>
  <si>
    <t xml:space="preserve">Previous Month Estimate</t>
  </si>
  <si>
    <t xml:space="preserve">True Up Difference</t>
  </si>
  <si>
    <t xml:space="preserve">Total TW Invoice</t>
  </si>
  <si>
    <t xml:space="preserve">JANAURY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</si>
  <si>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</si>
  <si>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</si>
  <si>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</si>
  <si>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</si>
  <si>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</si>
  <si>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</si>
  <si>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</si>
  <si>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</si>
  <si>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</si>
  <si>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</si>
  <si>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</si>
  <si>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ECS/Gallup Compressor Station</t>
  </si>
  <si>
    <t xml:space="preserve">Continental Divide Electric Coop (CDEC) 2001 Summary</t>
  </si>
  <si>
    <t xml:space="preserve">Demand (kw)</t>
  </si>
  <si>
    <t xml:space="preserve">Generation</t>
  </si>
  <si>
    <t xml:space="preserve">Transmission</t>
  </si>
  <si>
    <t xml:space="preserve">total  </t>
  </si>
  <si>
    <t xml:space="preserve">Energy (kwh)</t>
  </si>
  <si>
    <t xml:space="preserve">Distribution</t>
  </si>
  <si>
    <t xml:space="preserve">NMPUC Charge</t>
  </si>
  <si>
    <t xml:space="preserve">Gross Receipts Tax</t>
  </si>
  <si>
    <t xml:space="preserve">Total CDEC Expense</t>
  </si>
  <si>
    <t xml:space="preserve">resulting $/kwh</t>
  </si>
  <si>
    <t xml:space="preserve">Generation Rate</t>
  </si>
  <si>
    <t xml:space="preserve">Generation kw</t>
  </si>
  <si>
    <t xml:space="preserve">Transmission Rate</t>
  </si>
  <si>
    <t xml:space="preserve">Transmission kw</t>
  </si>
  <si>
    <t xml:space="preserve">Generation kwh</t>
  </si>
  <si>
    <t xml:space="preserve">Distribution Rate</t>
  </si>
  <si>
    <t xml:space="preserve">Distribution kwh</t>
  </si>
  <si>
    <t xml:space="preserve">Total Gallup Summary</t>
  </si>
  <si>
    <t xml:space="preserve">Gallup Actuals (kwh)</t>
  </si>
  <si>
    <t xml:space="preserve">Demand Generation</t>
  </si>
  <si>
    <t xml:space="preserve">Demand Tranmission</t>
  </si>
  <si>
    <t xml:space="preserve">Energy Generation</t>
  </si>
  <si>
    <t xml:space="preserve">Energy Distribution</t>
  </si>
  <si>
    <t xml:space="preserve">Gallup (10,000 HP)</t>
  </si>
  <si>
    <t xml:space="preserve">Percent Load Factor</t>
  </si>
  <si>
    <t xml:space="preserve">Gas Volume True-Up</t>
  </si>
  <si>
    <t xml:space="preserve">Actual Hp-hrs Used</t>
  </si>
  <si>
    <t xml:space="preserve">MMBtu's (from 2 months prior)</t>
  </si>
  <si>
    <t xml:space="preserve">"need Dec &amp; Nov 00"</t>
  </si>
  <si>
    <t xml:space="preserve">Actual Gas Vol Analysis</t>
  </si>
  <si>
    <t xml:space="preserve">Gallup MMBtu's (60% LF)</t>
  </si>
  <si>
    <t xml:space="preserve">Fixed A/C &amp; add'nl MMBtu's</t>
  </si>
  <si>
    <t xml:space="preserve">Gas Vol. True-up -MMBtu's</t>
  </si>
  <si>
    <t xml:space="preserve"> </t>
  </si>
  <si>
    <t xml:space="preserve">total monthly MMBtu's</t>
  </si>
  <si>
    <t xml:space="preserve">Actual Nominated Volumes</t>
  </si>
  <si>
    <t xml:space="preserve">ECS Add'l / (Excess Vol's)</t>
  </si>
  <si>
    <t xml:space="preserve">ENA/Bisti &amp; Bloomfield Compressor Stations</t>
  </si>
  <si>
    <t xml:space="preserve">2001 ENA Demand Revenue</t>
  </si>
  <si>
    <t xml:space="preserve">2001 ENA Revenue </t>
  </si>
  <si>
    <t xml:space="preserve">Bisti Demand Revenue</t>
  </si>
  <si>
    <t xml:space="preserve">2001 Contract Terms</t>
  </si>
  <si>
    <t xml:space="preserve">Bloomfield Demand Revenue</t>
  </si>
  <si>
    <t xml:space="preserve">Gallup Demand Revenue</t>
  </si>
  <si>
    <t xml:space="preserve">Total Demand Revenue</t>
  </si>
  <si>
    <t xml:space="preserve">2002 Contract Terms</t>
  </si>
  <si>
    <t xml:space="preserve">ECS LLC/Gallup Compressor Station</t>
  </si>
  <si>
    <t xml:space="preserve">Gallup Coincidental Peak Demand Rebates 2001 Summary</t>
  </si>
  <si>
    <t xml:space="preserve">2001 Actuals/2002 Forecast</t>
  </si>
  <si>
    <t xml:space="preserve">Current Total Rate</t>
  </si>
  <si>
    <t xml:space="preserve">Initial Total Rate</t>
  </si>
  <si>
    <t xml:space="preserve">DC (10,000 kwh)</t>
  </si>
  <si>
    <t xml:space="preserve">CDEC Demand (kw)</t>
  </si>
  <si>
    <t xml:space="preserve">Total  </t>
  </si>
  <si>
    <t xml:space="preserve">Total Demand Charge</t>
  </si>
  <si>
    <t xml:space="preserve">TOTAL</t>
  </si>
  <si>
    <t xml:space="preserve">Excess Energy Charges</t>
  </si>
  <si>
    <t xml:space="preserve">Current Energy Charge (Rate 21)</t>
  </si>
  <si>
    <t xml:space="preserve">Initial Energy Charge (Rate 21)</t>
  </si>
  <si>
    <t xml:space="preserve">Buy Down Energy Charge</t>
  </si>
  <si>
    <t xml:space="preserve">Total Excess Energy Charges</t>
  </si>
  <si>
    <t xml:space="preserve">Total Rebate Amount</t>
  </si>
  <si>
    <t xml:space="preserve">Quarterly Distirbution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</si>
</sst>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[$-409]m/d/yyyy"/>
    <numFmt numFmtId="166" formatCode="0.0%"/>
    <numFmt numFmtId="167" formatCode="_(\$* #,##0.00_);_(\$* \(#,##0.00\);_(\$* \-??_);_(@_)"/>
    <numFmt numFmtId="168" formatCode="#,##0"/>
    <numFmt numFmtId="169" formatCode="0.00%"/>
    <numFmt numFmtId="170" formatCode="_(\$* #,##0.00000_);_(\$* \(#,##0.00000\);_(\$* \-?????_);_(@_)"/>
    <numFmt numFmtId="171" formatCode="_(\$* #,##0.0000_);_(\$* \(#,##0.0000\);_(\$* \-????_);_(@_)"/>
    <numFmt numFmtId="172" formatCode="[$-409]#,##0_);[RED]\(#,##0\)"/>
    <numFmt numFmtId="173" formatCode="[$-409]#,##0.00_);[RED]\(#,##0.00\)"/>
    <numFmt numFmtId="174" formatCode="_(\$* #,##0_);_(\$* \(#,##0\);_(\$* \-_);_(@_)"/>
    <numFmt numFmtId="175" formatCode="0%"/>
    <numFmt numFmtId="176" formatCode="0.00000"/>
    <numFmt numFmtId="177" formatCode="_(* #,##0.00_);_(* \(#,##0.00\);_(* \-??_);_(@_)"/>
    <numFmt numFmtId="178" formatCode="_(* #,##0_);_(* \(#,##0\);_(* \-??_);_(@_)"/>
    <numFmt numFmtId="179" formatCode="0.00"/>
    <numFmt numFmtId="180" formatCode="#,##0.00"/>
    <numFmt numFmtId="181" formatCode="0.00_);[RED]\(0.00\)"/>
    <numFmt numFmtId="182" formatCode="0.000000"/>
    <numFmt numFmtId="183" formatCode="#,##0.00000"/>
    <numFmt numFmtId="184" formatCode="_(\$* #,##0_);_(\$* \(#,##0\);_(\$* \-??_);_(@_)"/>
    <numFmt numFmtId="185" formatCode="[$-409]mmm\-yy"/>
    <numFmt numFmtId="186" formatCode="#,##0.0000"/>
    <numFmt numFmtId="187" formatCode="\$#,##0.00"/>
    <numFmt numFmtId="188" formatCode="_(\$* #,##0.0000_);_(\$* \(#,##0.0000\);_(\$* \-??_);_(@_)"/>
    <numFmt numFmtId="189" formatCode="_(\$* #,##0.000000_);_(\$* \(#,##0.000000\);_(\$* \-??????_);_(@_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9"/>
      <name val="Arial"/>
      <family val="2"/>
    </font>
    <font>
      <b val="true"/>
      <sz val="8"/>
      <color rgb="FF000000"/>
      <name val="Tahoma"/>
      <family val="2"/>
    </font>
    <font>
      <sz val="8"/>
      <color rgb="FF000000"/>
      <name val="Tahoma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b val="true"/>
      <sz val="9"/>
      <name val="Arial"/>
      <family val="2"/>
    </font>
    <font>
      <sz val="9"/>
      <name val="Book Antiqua"/>
      <family val="1"/>
    </font>
    <font>
      <b val="true"/>
      <sz val="9"/>
      <color rgb="FF000000"/>
      <name val="Tahoma"/>
      <family val="2"/>
    </font>
    <font>
      <sz val="9"/>
      <color rgb="FF000000"/>
      <name val="Tahoma"/>
      <family val="2"/>
    </font>
    <font>
      <b val="true"/>
      <sz val="7.25"/>
      <color rgb="FF000000"/>
      <name val="Arial"/>
      <family val="2"/>
    </font>
    <font>
      <sz val="7"/>
      <color rgb="FF000000"/>
      <name val="Arial"/>
      <family val="2"/>
    </font>
    <font>
      <b val="true"/>
      <sz val="6.75"/>
      <color rgb="FF000000"/>
      <name val="Arial"/>
      <family val="2"/>
    </font>
    <font>
      <sz val="6.75"/>
      <color rgb="FF000000"/>
      <name val="Arial"/>
      <family val="2"/>
    </font>
    <font>
      <b val="true"/>
      <sz val="9"/>
      <color rgb="FF0000FF"/>
      <name val="Arial"/>
      <family val="2"/>
    </font>
    <font>
      <sz val="9"/>
      <color rgb="FF0000FF"/>
      <name val="Arial"/>
      <family val="2"/>
    </font>
    <font>
      <b val="true"/>
      <sz val="11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CC99"/>
        <bgColor rgb="FFDFDFDF"/>
      </patternFill>
    </fill>
    <fill>
      <patternFill patternType="solid">
        <fgColor rgb="FF00CCFF"/>
        <bgColor rgb="FF33CCCC"/>
      </patternFill>
    </fill>
    <fill>
      <patternFill patternType="solid">
        <fgColor rgb="FF99CCFF"/>
        <bgColor rgb="FFC0C0C0"/>
      </patternFill>
    </fill>
    <fill>
      <patternFill patternType="solid">
        <fgColor rgb="FFFF9900"/>
        <bgColor rgb="FFFFCC00"/>
      </patternFill>
    </fill>
    <fill>
      <patternFill patternType="solid">
        <fgColor rgb="FFDFDFDF"/>
        <bgColor rgb="FFCCFFCC"/>
      </patternFill>
    </fill>
    <fill>
      <patternFill patternType="solid">
        <fgColor rgb="FFFFFF00"/>
        <bgColor rgb="FFFFFF00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</cellStyleXfs>
  <cellXfs count="3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3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8" fontId="0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3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0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4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3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3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2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1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2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9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0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5" fillId="3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5" fontId="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2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Total kwh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'Bloomfield Invoices'!$A$15</c:f>
              <c:strCache>
                <c:ptCount val="1"/>
                <c:pt idx="0">
                  <c:v>Total kwh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'Bloomfield Invoices'!$B$14:$M$14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'Bloomfield Invoices'!$B$15:$M$15</c:f>
              <c:numCache>
                <c:formatCode>#,##0</c:formatCode>
                <c:ptCount val="12"/>
                <c:pt idx="0">
                  <c:v>3259000</c:v>
                </c:pt>
                <c:pt idx="1">
                  <c:v>2972000</c:v>
                </c:pt>
                <c:pt idx="2">
                  <c:v>3367000</c:v>
                </c:pt>
                <c:pt idx="3">
                  <c:v>3455000</c:v>
                </c:pt>
                <c:pt idx="4">
                  <c:v>3547000</c:v>
                </c:pt>
                <c:pt idx="5">
                  <c:v>3711000</c:v>
                </c:pt>
                <c:pt idx="6">
                  <c:v>3787000</c:v>
                </c:pt>
                <c:pt idx="7">
                  <c:v>4019000</c:v>
                </c:pt>
                <c:pt idx="8">
                  <c:v>3911000</c:v>
                </c:pt>
                <c:pt idx="9">
                  <c:v>4155000</c:v>
                </c:pt>
                <c:pt idx="10">
                  <c:v>3905000</c:v>
                </c:pt>
                <c:pt idx="11">
                  <c:v>3906000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45533728"/>
        <c:axId val="65842255"/>
      </c:lineChart>
      <c:catAx>
        <c:axId val="4553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842255"/>
        <c:crossesAt val="0"/>
        <c:auto val="1"/>
        <c:lblAlgn val="ctr"/>
        <c:lblOffset val="100"/>
        <c:noMultiLvlLbl val="0"/>
      </c:catAx>
      <c:valAx>
        <c:axId val="658422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53372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25" strike="noStrike" u="none">
                <a:solidFill>
                  <a:srgbClr val="000000"/>
                </a:solidFill>
                <a:uFillTx/>
                <a:latin typeface="Arial"/>
              </a:rPr>
              <a:t>TOTAL MWh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'Bisti Invoices'!$B$14:$M$14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'Bisti Invoices'!$B$15:$M$15</c:f>
              <c:numCache>
                <c:formatCode>[$-409]#,##0_);[RED]\(#,##0\)</c:formatCode>
                <c:ptCount val="12"/>
                <c:pt idx="0">
                  <c:v>4807.614</c:v>
                </c:pt>
                <c:pt idx="1">
                  <c:v>4339.977</c:v>
                </c:pt>
                <c:pt idx="2">
                  <c:v>4308.029</c:v>
                </c:pt>
                <c:pt idx="3">
                  <c:v>4149.562</c:v>
                </c:pt>
                <c:pt idx="4">
                  <c:v>4109.881</c:v>
                </c:pt>
                <c:pt idx="5">
                  <c:v>4566.784</c:v>
                </c:pt>
                <c:pt idx="6">
                  <c:v>4999.314</c:v>
                </c:pt>
                <c:pt idx="7">
                  <c:v>4707.834</c:v>
                </c:pt>
                <c:pt idx="8">
                  <c:v>4093.785</c:v>
                </c:pt>
                <c:pt idx="9">
                  <c:v>4220.28</c:v>
                </c:pt>
                <c:pt idx="10">
                  <c:v>4289.1</c:v>
                </c:pt>
                <c:pt idx="11">
                  <c:v>4427.8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29078432"/>
        <c:axId val="74102143"/>
      </c:lineChart>
      <c:catAx>
        <c:axId val="290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102143"/>
        <c:crossesAt val="0"/>
        <c:auto val="1"/>
        <c:lblAlgn val="ctr"/>
        <c:lblOffset val="100"/>
        <c:noMultiLvlLbl val="0"/>
      </c:catAx>
      <c:valAx>
        <c:axId val="741021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078432"/>
        <c:crossesAt val="1"/>
        <c:crossBetween val="midCat"/>
      </c:valAx>
      <c:spPr>
        <a:noFill/>
        <a:ln w="12600">
          <a:solidFill>
            <a:srgbClr val="00000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675" strike="noStrike" u="none">
                <a:solidFill>
                  <a:srgbClr val="000000"/>
                </a:solidFill>
                <a:uFillTx/>
                <a:latin typeface="Arial"/>
              </a:rPr>
              <a:t>monthly statement subtotals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'Bisti Invoices'!$B$6:$M$6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'Bisti Invoices'!$B$12:$M$12</c:f>
              <c:numCache>
                <c:formatCode>_(\$* #,##0.00_);_(\$* \(#,##0.00\);_(\$* \-??_);_(@_)</c:formatCode>
                <c:ptCount val="12"/>
                <c:pt idx="0">
                  <c:v>190997.964</c:v>
                </c:pt>
                <c:pt idx="1">
                  <c:v>178839.402</c:v>
                </c:pt>
                <c:pt idx="2">
                  <c:v>178008.754</c:v>
                </c:pt>
                <c:pt idx="3">
                  <c:v>173888.612</c:v>
                </c:pt>
                <c:pt idx="4">
                  <c:v>172856.906</c:v>
                </c:pt>
                <c:pt idx="5">
                  <c:v>184736.384</c:v>
                </c:pt>
                <c:pt idx="6">
                  <c:v>203374.134</c:v>
                </c:pt>
                <c:pt idx="7">
                  <c:v>301967.344</c:v>
                </c:pt>
                <c:pt idx="8">
                  <c:v>172438.41</c:v>
                </c:pt>
                <c:pt idx="9">
                  <c:v>195060.37</c:v>
                </c:pt>
                <c:pt idx="10">
                  <c:v>177516.6</c:v>
                </c:pt>
                <c:pt idx="11">
                  <c:v>181122.8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90318583"/>
        <c:axId val="9711056"/>
      </c:lineChart>
      <c:catAx>
        <c:axId val="90318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11056"/>
        <c:crossesAt val="0"/>
        <c:auto val="1"/>
        <c:lblAlgn val="ctr"/>
        <c:lblOffset val="100"/>
        <c:noMultiLvlLbl val="0"/>
      </c:catAx>
      <c:valAx>
        <c:axId val="97110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_);_(\$* \(#,##0\);_(\$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31858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DEMAND (kw)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'Gallup Power Invoices'!$A$27</c:f>
              <c:strCache>
                <c:ptCount val="1"/>
                <c:pt idx="0">
                  <c:v>Generation kw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'Gallup Power Invoices'!$B$24:$M$24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'Gallup Power Invoices'!$B$27:$M$27</c:f>
              <c:numCache>
                <c:formatCode>[$-409]#,##0_);[RED]\(#,##0\)</c:formatCode>
                <c:ptCount val="12"/>
                <c:pt idx="0">
                  <c:v>5434</c:v>
                </c:pt>
                <c:pt idx="1">
                  <c:v>5088</c:v>
                </c:pt>
                <c:pt idx="2">
                  <c:v>7075</c:v>
                </c:pt>
                <c:pt idx="3">
                  <c:v>6797</c:v>
                </c:pt>
                <c:pt idx="4">
                  <c:v>8256</c:v>
                </c:pt>
                <c:pt idx="5">
                  <c:v>4973</c:v>
                </c:pt>
                <c:pt idx="6">
                  <c:v>6931</c:v>
                </c:pt>
                <c:pt idx="7">
                  <c:v>7930</c:v>
                </c:pt>
                <c:pt idx="8">
                  <c:v>19</c:v>
                </c:pt>
                <c:pt idx="9">
                  <c:v>5549</c:v>
                </c:pt>
                <c:pt idx="10">
                  <c:v>7411</c:v>
                </c:pt>
                <c:pt idx="11">
                  <c:v>5318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'Gallup Power Invoices'!$A$29</c:f>
              <c:strCache>
                <c:ptCount val="1"/>
                <c:pt idx="0">
                  <c:v>Transmission kw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'Gallup Power Invoices'!$B$24:$M$24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'Gallup Power Invoices'!$B$29:$M$29</c:f>
              <c:numCache>
                <c:formatCode>[$-409]#,##0_);[RED]\(#,##0\)</c:formatCode>
                <c:ptCount val="12"/>
                <c:pt idx="0">
                  <c:v>6778</c:v>
                </c:pt>
                <c:pt idx="1">
                  <c:v>7344</c:v>
                </c:pt>
                <c:pt idx="2">
                  <c:v>7661</c:v>
                </c:pt>
                <c:pt idx="3">
                  <c:v>6787</c:v>
                </c:pt>
                <c:pt idx="4">
                  <c:v>8698</c:v>
                </c:pt>
                <c:pt idx="5">
                  <c:v>8410</c:v>
                </c:pt>
                <c:pt idx="6">
                  <c:v>8218</c:v>
                </c:pt>
                <c:pt idx="7">
                  <c:v>7968</c:v>
                </c:pt>
                <c:pt idx="8">
                  <c:v>7910</c:v>
                </c:pt>
                <c:pt idx="9">
                  <c:v>9331</c:v>
                </c:pt>
                <c:pt idx="10">
                  <c:v>9120</c:v>
                </c:pt>
                <c:pt idx="11">
                  <c:v>6106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67214943"/>
        <c:axId val="96589775"/>
      </c:lineChart>
      <c:catAx>
        <c:axId val="6721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589775"/>
        <c:crossesAt val="0"/>
        <c:auto val="1"/>
        <c:lblAlgn val="ctr"/>
        <c:lblOffset val="100"/>
        <c:noMultiLvlLbl val="0"/>
      </c:catAx>
      <c:valAx>
        <c:axId val="965897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21494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ENERGY (kwh)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'Gallup Power Invoices'!$A$32</c:f>
              <c:strCache>
                <c:ptCount val="1"/>
                <c:pt idx="0">
                  <c:v>Generation kwh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'Gallup Power Invoices'!$B$24:$M$24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'Gallup Power Invoices'!$B$32:$M$32</c:f>
              <c:numCache>
                <c:formatCode>[$-409]#,##0_);[RED]\(#,##0\)</c:formatCode>
                <c:ptCount val="12"/>
                <c:pt idx="0">
                  <c:v>4540992</c:v>
                </c:pt>
                <c:pt idx="1">
                  <c:v>3956054</c:v>
                </c:pt>
                <c:pt idx="2">
                  <c:v>4430942</c:v>
                </c:pt>
                <c:pt idx="3">
                  <c:v>4401499</c:v>
                </c:pt>
                <c:pt idx="4">
                  <c:v>3422650</c:v>
                </c:pt>
                <c:pt idx="5">
                  <c:v>5199282</c:v>
                </c:pt>
                <c:pt idx="6">
                  <c:v>5285904</c:v>
                </c:pt>
                <c:pt idx="7">
                  <c:v>3574762</c:v>
                </c:pt>
                <c:pt idx="8">
                  <c:v>1217290</c:v>
                </c:pt>
                <c:pt idx="9">
                  <c:v>5319072</c:v>
                </c:pt>
                <c:pt idx="10">
                  <c:v>5044762</c:v>
                </c:pt>
                <c:pt idx="11">
                  <c:v>4509437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'Gallup Power Invoices'!$A$34</c:f>
              <c:strCache>
                <c:ptCount val="1"/>
                <c:pt idx="0">
                  <c:v>Distribution kwh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'Gallup Power Invoices'!$B$24:$M$24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'Gallup Power Invoices'!$B$34:$M$34</c:f>
              <c:numCache>
                <c:formatCode>[$-409]#,##0_);[RED]\(#,##0\)</c:formatCode>
                <c:ptCount val="12"/>
                <c:pt idx="0">
                  <c:v>4540992</c:v>
                </c:pt>
                <c:pt idx="1">
                  <c:v>3956054</c:v>
                </c:pt>
                <c:pt idx="2">
                  <c:v>4430942</c:v>
                </c:pt>
                <c:pt idx="3">
                  <c:v>4401499</c:v>
                </c:pt>
                <c:pt idx="4">
                  <c:v>3422650</c:v>
                </c:pt>
                <c:pt idx="5">
                  <c:v>5199282</c:v>
                </c:pt>
                <c:pt idx="6">
                  <c:v>5285904</c:v>
                </c:pt>
                <c:pt idx="7">
                  <c:v>3574762</c:v>
                </c:pt>
                <c:pt idx="8">
                  <c:v>1217290</c:v>
                </c:pt>
                <c:pt idx="9">
                  <c:v>5319072</c:v>
                </c:pt>
                <c:pt idx="10">
                  <c:v>5044762</c:v>
                </c:pt>
                <c:pt idx="11">
                  <c:v>4509437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49868399"/>
        <c:axId val="93855308"/>
      </c:lineChart>
      <c:catAx>
        <c:axId val="498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855308"/>
        <c:crossesAt val="0"/>
        <c:auto val="1"/>
        <c:lblAlgn val="ctr"/>
        <c:lblOffset val="100"/>
        <c:noMultiLvlLbl val="0"/>
      </c:catAx>
      <c:valAx>
        <c:axId val="938553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86839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152280</xdr:rowOff>
    </xdr:from>
    <xdr:to>
      <xdr:col>7</xdr:col>
      <xdr:colOff>720</xdr:colOff>
      <xdr:row>37</xdr:row>
      <xdr:rowOff>152280</xdr:rowOff>
    </xdr:to>
    <xdr:graphicFrame>
      <xdr:nvGraphicFramePr>
        <xdr:cNvPr id="0" name="Chart 3"/>
        <xdr:cNvGraphicFramePr/>
      </xdr:nvGraphicFramePr>
      <xdr:xfrm>
        <a:off x="0" y="3076560"/>
        <a:ext cx="6249240" cy="3076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22</xdr:row>
      <xdr:rowOff>0</xdr:rowOff>
    </xdr:from>
    <xdr:to>
      <xdr:col>7</xdr:col>
      <xdr:colOff>594360</xdr:colOff>
      <xdr:row>41</xdr:row>
      <xdr:rowOff>9360</xdr:rowOff>
    </xdr:to>
    <xdr:graphicFrame>
      <xdr:nvGraphicFramePr>
        <xdr:cNvPr id="1" name="Chart 1"/>
        <xdr:cNvGraphicFramePr/>
      </xdr:nvGraphicFramePr>
      <xdr:xfrm>
        <a:off x="0" y="3333600"/>
        <a:ext cx="7999200" cy="3133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785520</xdr:colOff>
      <xdr:row>61</xdr:row>
      <xdr:rowOff>114480</xdr:rowOff>
    </xdr:from>
    <xdr:to>
      <xdr:col>14</xdr:col>
      <xdr:colOff>91800</xdr:colOff>
      <xdr:row>78</xdr:row>
      <xdr:rowOff>86040</xdr:rowOff>
    </xdr:to>
    <xdr:graphicFrame>
      <xdr:nvGraphicFramePr>
        <xdr:cNvPr id="2" name="Chart 2"/>
        <xdr:cNvGraphicFramePr/>
      </xdr:nvGraphicFramePr>
      <xdr:xfrm>
        <a:off x="785520" y="9811080"/>
        <a:ext cx="12313800" cy="272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35</xdr:row>
      <xdr:rowOff>9360</xdr:rowOff>
    </xdr:from>
    <xdr:to>
      <xdr:col>5</xdr:col>
      <xdr:colOff>836640</xdr:colOff>
      <xdr:row>54</xdr:row>
      <xdr:rowOff>28440</xdr:rowOff>
    </xdr:to>
    <xdr:graphicFrame>
      <xdr:nvGraphicFramePr>
        <xdr:cNvPr id="3" name="Chart 1"/>
        <xdr:cNvGraphicFramePr/>
      </xdr:nvGraphicFramePr>
      <xdr:xfrm>
        <a:off x="0" y="5705280"/>
        <a:ext cx="7156080" cy="3095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110160</xdr:colOff>
      <xdr:row>34</xdr:row>
      <xdr:rowOff>152640</xdr:rowOff>
    </xdr:from>
    <xdr:to>
      <xdr:col>13</xdr:col>
      <xdr:colOff>359640</xdr:colOff>
      <xdr:row>54</xdr:row>
      <xdr:rowOff>9360</xdr:rowOff>
    </xdr:to>
    <xdr:graphicFrame>
      <xdr:nvGraphicFramePr>
        <xdr:cNvPr id="4" name="Chart 2"/>
        <xdr:cNvGraphicFramePr/>
      </xdr:nvGraphicFramePr>
      <xdr:xfrm>
        <a:off x="7496640" y="5686560"/>
        <a:ext cx="7977240" cy="309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4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5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6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7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13" min="2" style="0" width="11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3.5" hidden="false" customHeight="false" outlineLevel="0" collapsed="false">
      <c r="A3" s="2" t="n">
        <f aca="true">TODAY()</f>
        <v>45926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5" customFormat="false" ht="12.75" hidden="false" customHeight="false" outlineLevel="0" collapsed="false">
      <c r="A5" s="4"/>
      <c r="B5" s="5" t="n">
        <v>2001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customFormat="false" ht="12.75" hidden="false" customHeight="false" outlineLevel="0" collapsed="false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</row>
    <row r="7" customFormat="false" ht="12.75" hidden="false" customHeight="false" outlineLevel="0" collapsed="false">
      <c r="A7" s="6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customFormat="false" ht="12.75" hidden="false" customHeight="false" outlineLevel="0" collapsed="false">
      <c r="A8" s="9" t="s">
        <v>15</v>
      </c>
      <c r="B8" s="10" t="n">
        <v>118410.44</v>
      </c>
      <c r="C8" s="10" t="n">
        <v>106164.54</v>
      </c>
      <c r="D8" s="10" t="n">
        <v>120266.04</v>
      </c>
      <c r="E8" s="10" t="n">
        <v>123407.64</v>
      </c>
      <c r="F8" s="10" t="n">
        <v>126692.04</v>
      </c>
      <c r="G8" s="10" t="n">
        <v>132546.84</v>
      </c>
      <c r="H8" s="10" t="n">
        <v>135260.04</v>
      </c>
      <c r="I8" s="10" t="n">
        <v>143542.44</v>
      </c>
      <c r="J8" s="10" t="n">
        <v>139686.84</v>
      </c>
      <c r="K8" s="10" t="n">
        <v>148397.64</v>
      </c>
      <c r="L8" s="11" t="n">
        <v>139476.92</v>
      </c>
      <c r="M8" s="11" t="n">
        <v>139506.2</v>
      </c>
    </row>
    <row r="9" customFormat="false" ht="12.75" hidden="false" customHeight="false" outlineLevel="0" collapsed="false">
      <c r="A9" s="9" t="s">
        <v>16</v>
      </c>
      <c r="B9" s="10" t="n">
        <v>94.9</v>
      </c>
      <c r="C9" s="10" t="n">
        <v>246.45</v>
      </c>
      <c r="D9" s="10" t="n">
        <v>1294.85</v>
      </c>
      <c r="E9" s="10" t="n">
        <v>111.45</v>
      </c>
      <c r="F9" s="10" t="n">
        <v>103.4</v>
      </c>
      <c r="G9" s="10" t="n">
        <v>1598.6</v>
      </c>
      <c r="H9" s="10" t="n">
        <v>1581.8</v>
      </c>
      <c r="I9" s="10" t="n">
        <v>1180.25</v>
      </c>
      <c r="J9" s="10" t="n">
        <v>1197.05</v>
      </c>
      <c r="K9" s="10" t="n">
        <v>1153.7</v>
      </c>
      <c r="L9" s="11" t="n">
        <v>196.9</v>
      </c>
      <c r="M9" s="11" t="n">
        <v>46.9</v>
      </c>
    </row>
    <row r="10" customFormat="false" ht="12.75" hidden="false" customHeight="false" outlineLevel="0" collapsed="false">
      <c r="A10" s="9" t="s">
        <v>17</v>
      </c>
      <c r="B10" s="10" t="n">
        <v>0</v>
      </c>
      <c r="C10" s="10" t="n">
        <v>0</v>
      </c>
      <c r="D10" s="10" t="n">
        <v>0</v>
      </c>
      <c r="E10" s="10" t="n">
        <v>0</v>
      </c>
      <c r="F10" s="10" t="n">
        <v>0</v>
      </c>
      <c r="G10" s="10" t="n">
        <v>0</v>
      </c>
      <c r="H10" s="10" t="n">
        <v>0</v>
      </c>
      <c r="I10" s="10" t="n">
        <v>12057</v>
      </c>
      <c r="J10" s="10" t="n">
        <v>11733</v>
      </c>
      <c r="K10" s="10" t="n">
        <v>12465</v>
      </c>
      <c r="L10" s="11" t="n">
        <v>11715</v>
      </c>
      <c r="M10" s="11" t="n">
        <v>11718</v>
      </c>
    </row>
    <row r="11" customFormat="false" ht="12.75" hidden="false" customHeight="false" outlineLevel="0" collapsed="false">
      <c r="A11" s="9" t="s">
        <v>18</v>
      </c>
      <c r="B11" s="10" t="n">
        <f aca="false">(B8+B9)*0.0575</f>
        <v>6814.05705</v>
      </c>
      <c r="C11" s="10" t="n">
        <f aca="false">(C8+C9)*0.0575</f>
        <v>6118.631925</v>
      </c>
      <c r="D11" s="10" t="n">
        <f aca="false">(D8+D9)*0.0575</f>
        <v>6989.751175</v>
      </c>
      <c r="E11" s="10" t="n">
        <f aca="false">(E8+E9)*0.0575</f>
        <v>7102.347675</v>
      </c>
      <c r="F11" s="10" t="n">
        <f aca="false">(F8+F9)*0.0575</f>
        <v>7290.7378</v>
      </c>
      <c r="G11" s="10" t="n">
        <f aca="false">(G8+G9)*0.0575</f>
        <v>7713.3628</v>
      </c>
      <c r="H11" s="10" t="n">
        <f aca="false">(H8+H9)*0.0575</f>
        <v>7868.4058</v>
      </c>
      <c r="I11" s="10" t="n">
        <f aca="false">(I8+I9+I10)*0.0575</f>
        <v>9014.832175</v>
      </c>
      <c r="J11" s="10" t="n">
        <f aca="false">(J8+J9+J10)*0.0575</f>
        <v>8775.471175</v>
      </c>
      <c r="K11" s="10" t="n">
        <f aca="false">(K8+K9+K10)*0.0575</f>
        <v>9315.93955</v>
      </c>
      <c r="L11" s="10" t="n">
        <f aca="false">(L8+L9+L10)*0.0575</f>
        <v>8704.85715</v>
      </c>
      <c r="M11" s="10" t="n">
        <f aca="false">(M8+M9+M10)*0.0575</f>
        <v>8698.08825</v>
      </c>
    </row>
    <row r="12" customFormat="false" ht="12.75" hidden="false" customHeight="false" outlineLevel="0" collapsed="false">
      <c r="A12" s="12" t="s">
        <v>19</v>
      </c>
      <c r="B12" s="13" t="n">
        <f aca="false">SUM(B8:B11)</f>
        <v>125319.39705</v>
      </c>
      <c r="C12" s="13" t="n">
        <f aca="false">SUM(C8:C11)</f>
        <v>112529.621925</v>
      </c>
      <c r="D12" s="13" t="n">
        <f aca="false">SUM(D8:D11)</f>
        <v>128550.641175</v>
      </c>
      <c r="E12" s="13" t="n">
        <f aca="false">SUM(E8:E11)</f>
        <v>130621.437675</v>
      </c>
      <c r="F12" s="13" t="n">
        <f aca="false">SUM(F8:F11)</f>
        <v>134086.1778</v>
      </c>
      <c r="G12" s="13" t="n">
        <f aca="false">SUM(G8:G11)</f>
        <v>141858.8028</v>
      </c>
      <c r="H12" s="13" t="n">
        <f aca="false">SUM(H8:H11)</f>
        <v>144710.2458</v>
      </c>
      <c r="I12" s="13" t="n">
        <f aca="false">SUM(I8:I11)</f>
        <v>165794.522175</v>
      </c>
      <c r="J12" s="13" t="n">
        <f aca="false">SUM(J8:J11)</f>
        <v>161392.361175</v>
      </c>
      <c r="K12" s="13" t="n">
        <f aca="false">SUM(K8:K11)</f>
        <v>171332.27955</v>
      </c>
      <c r="L12" s="13" t="n">
        <f aca="false">SUM(L8:L11)</f>
        <v>160093.67715</v>
      </c>
      <c r="M12" s="13" t="n">
        <f aca="false">SUM(M8:M11)</f>
        <v>159969.18825</v>
      </c>
    </row>
    <row r="13" customFormat="false" ht="12.75" hidden="false" customHeight="false" outlineLevel="0" collapsed="false">
      <c r="A13" s="6"/>
      <c r="B13" s="8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Format="false" ht="12.75" hidden="false" customHeight="false" outlineLevel="0" collapsed="false">
      <c r="A14" s="6"/>
      <c r="B14" s="7" t="s">
        <v>3</v>
      </c>
      <c r="C14" s="7" t="s">
        <v>4</v>
      </c>
      <c r="D14" s="7" t="s">
        <v>5</v>
      </c>
      <c r="E14" s="7" t="s">
        <v>6</v>
      </c>
      <c r="F14" s="7" t="s">
        <v>7</v>
      </c>
      <c r="G14" s="7" t="s">
        <v>8</v>
      </c>
      <c r="H14" s="7" t="s">
        <v>9</v>
      </c>
      <c r="I14" s="7" t="s">
        <v>10</v>
      </c>
      <c r="J14" s="7" t="s">
        <v>11</v>
      </c>
      <c r="K14" s="7" t="s">
        <v>12</v>
      </c>
      <c r="L14" s="7" t="s">
        <v>13</v>
      </c>
      <c r="M14" s="7" t="s">
        <v>14</v>
      </c>
    </row>
    <row r="15" customFormat="false" ht="12.75" hidden="false" customHeight="false" outlineLevel="0" collapsed="false">
      <c r="A15" s="14" t="s">
        <v>20</v>
      </c>
      <c r="B15" s="15" t="n">
        <v>3259000</v>
      </c>
      <c r="C15" s="15" t="n">
        <v>2972000</v>
      </c>
      <c r="D15" s="15" t="n">
        <v>3367000</v>
      </c>
      <c r="E15" s="15" t="n">
        <v>3455000</v>
      </c>
      <c r="F15" s="15" t="n">
        <v>3547000</v>
      </c>
      <c r="G15" s="15" t="n">
        <v>3711000</v>
      </c>
      <c r="H15" s="15" t="n">
        <v>3787000</v>
      </c>
      <c r="I15" s="15" t="n">
        <v>4019000</v>
      </c>
      <c r="J15" s="15" t="n">
        <v>3911000</v>
      </c>
      <c r="K15" s="15" t="n">
        <v>4155000</v>
      </c>
      <c r="L15" s="15" t="n">
        <v>3905000</v>
      </c>
      <c r="M15" s="15" t="n">
        <v>3906000</v>
      </c>
    </row>
    <row r="16" customFormat="false" ht="12.75" hidden="false" customHeight="false" outlineLevel="0" collapsed="false">
      <c r="A16" s="16" t="s">
        <v>21</v>
      </c>
      <c r="B16" s="17" t="n">
        <f aca="false">B8/B15</f>
        <v>0.0363333660632096</v>
      </c>
      <c r="C16" s="17" t="n">
        <f aca="false">C8/C15</f>
        <v>0.0357215814266487</v>
      </c>
      <c r="D16" s="17" t="n">
        <f aca="false">D8/D15</f>
        <v>0.0357190495990496</v>
      </c>
      <c r="E16" s="17" t="n">
        <f aca="false">E8/E15</f>
        <v>0.0357185643994211</v>
      </c>
      <c r="F16" s="17" t="n">
        <f aca="false">F8/F15</f>
        <v>0.0357180828869467</v>
      </c>
      <c r="G16" s="17" t="n">
        <f aca="false">G8/G15</f>
        <v>0.0357172837510105</v>
      </c>
      <c r="H16" s="17" t="n">
        <f aca="false">H8/H15</f>
        <v>0.0357169368893583</v>
      </c>
      <c r="I16" s="17" t="n">
        <f aca="false">I8/I15</f>
        <v>0.0357159591938293</v>
      </c>
      <c r="J16" s="17" t="n">
        <f aca="false">J8/J15</f>
        <v>0.0357163998977244</v>
      </c>
      <c r="K16" s="17" t="n">
        <f aca="false">K8/K15</f>
        <v>0.0357154368231047</v>
      </c>
      <c r="L16" s="17" t="n">
        <f aca="false">L8/L15</f>
        <v>0.0357175211267606</v>
      </c>
      <c r="M16" s="17" t="n">
        <f aca="false">M8/M15</f>
        <v>0.035715873015873</v>
      </c>
    </row>
    <row r="17" customFormat="false" ht="12.75" hidden="false" customHeight="false" outlineLevel="0" collapsed="false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customFormat="false" ht="12.75" hidden="false" customHeight="false" outlineLevel="0" collapsed="false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customFormat="false" ht="12.75" hidden="false" customHeight="false" outlineLevel="0" collapsed="false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</sheetData>
  <mergeCells count="1">
    <mergeCell ref="B5:M5"/>
  </mergeCells>
  <printOptions headings="false" gridLines="false" gridLinesSet="true" horizontalCentered="false" verticalCentered="false"/>
  <pageMargins left="0.5" right="0.5" top="0.75" bottom="0.5" header="0.511811023622047" footer="0.511811023622047"/>
  <pageSetup paperSize="5" scale="9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true" showRowColHeaders="true" showZeros="true" rightToLeft="false" tabSelected="false" showOutlineSymbols="true" defaultGridColor="true" view="normal" topLeftCell="A13" colorId="64" zoomScale="90" zoomScaleNormal="90" zoomScalePageLayoutView="100" workbookViewId="0">
      <pane xSplit="1" ySplit="0" topLeftCell="B1" activePane="topRight" state="frozen"/>
      <selection pane="topLeft" activeCell="A13" activeCellId="0" sqref="A13"/>
      <selection pane="topRigh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85"/>
    <col collapsed="false" customWidth="true" hidden="false" outlineLevel="0" max="2" min="2" style="0" width="16.56"/>
    <col collapsed="false" customWidth="true" hidden="false" outlineLevel="0" max="3" min="3" style="0" width="15.85"/>
    <col collapsed="false" customWidth="true" hidden="false" outlineLevel="0" max="4" min="4" style="0" width="15.56"/>
    <col collapsed="false" customWidth="true" hidden="false" outlineLevel="0" max="5" min="5" style="0" width="15.85"/>
    <col collapsed="false" customWidth="true" hidden="false" outlineLevel="0" max="6" min="6" style="0" width="15.13"/>
    <col collapsed="false" customWidth="true" hidden="false" outlineLevel="0" max="7" min="7" style="0" width="15.56"/>
    <col collapsed="false" customWidth="true" hidden="false" outlineLevel="0" max="8" min="8" style="0" width="16.28"/>
    <col collapsed="false" customWidth="true" hidden="false" outlineLevel="0" max="9" min="9" style="0" width="15.85"/>
    <col collapsed="false" customWidth="true" hidden="false" outlineLevel="0" max="10" min="10" style="0" width="14.41"/>
    <col collapsed="false" customWidth="true" hidden="false" outlineLevel="0" max="13" min="11" style="0" width="15.99"/>
    <col collapsed="false" customWidth="true" hidden="false" outlineLevel="0" max="14" min="14" style="0" width="17.28"/>
    <col collapsed="false" customWidth="true" hidden="false" outlineLevel="0" max="17" min="15" style="0" width="14.85"/>
    <col collapsed="false" customWidth="true" hidden="false" outlineLevel="0" max="18" min="18" style="0" width="15.41"/>
    <col collapsed="false" customWidth="true" hidden="false" outlineLevel="0" max="19" min="19" style="0" width="14.85"/>
    <col collapsed="false" customWidth="true" hidden="false" outlineLevel="0" max="20" min="20" style="0" width="14.7"/>
    <col collapsed="false" customWidth="true" hidden="false" outlineLevel="0" max="22" min="21" style="0" width="14.85"/>
    <col collapsed="false" customWidth="true" hidden="false" outlineLevel="0" max="23" min="23" style="0" width="14.7"/>
    <col collapsed="false" customWidth="true" hidden="false" outlineLevel="0" max="24" min="24" style="0" width="15.85"/>
    <col collapsed="false" customWidth="true" hidden="false" outlineLevel="0" max="25" min="25" style="0" width="14.7"/>
    <col collapsed="false" customWidth="true" hidden="false" outlineLevel="0" max="27" min="26" style="0" width="14.85"/>
  </cols>
  <sheetData>
    <row r="1" customFormat="false" ht="12.75" hidden="false" customHeight="false" outlineLevel="0" collapsed="false">
      <c r="A1" s="1" t="s">
        <v>176</v>
      </c>
    </row>
    <row r="2" customFormat="false" ht="12.75" hidden="false" customHeight="false" outlineLevel="0" collapsed="false">
      <c r="A2" s="1" t="s">
        <v>177</v>
      </c>
      <c r="F2" s="0" t="n">
        <f aca="false">0.005+0.05878</f>
        <v>0.06378</v>
      </c>
      <c r="G2" s="0" t="n">
        <f aca="false">F2-0.0615</f>
        <v>0.00228</v>
      </c>
    </row>
    <row r="3" customFormat="false" ht="13.5" hidden="false" customHeight="false" outlineLevel="0" collapsed="false">
      <c r="A3" s="2" t="n">
        <v>37271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5" customFormat="false" ht="12.75" hidden="false" customHeight="false" outlineLevel="0" collapsed="false">
      <c r="A5" s="56" t="s">
        <v>178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20" t="s">
        <v>43</v>
      </c>
      <c r="O5" s="20" t="s">
        <v>25</v>
      </c>
      <c r="P5" s="7" t="s">
        <v>3</v>
      </c>
      <c r="Q5" s="7" t="s">
        <v>4</v>
      </c>
      <c r="R5" s="7" t="s">
        <v>5</v>
      </c>
      <c r="S5" s="7" t="s">
        <v>6</v>
      </c>
      <c r="T5" s="7" t="s">
        <v>7</v>
      </c>
      <c r="U5" s="7" t="s">
        <v>8</v>
      </c>
      <c r="V5" s="7" t="s">
        <v>9</v>
      </c>
      <c r="W5" s="7" t="s">
        <v>10</v>
      </c>
      <c r="X5" s="7" t="s">
        <v>11</v>
      </c>
      <c r="Y5" s="7" t="s">
        <v>12</v>
      </c>
      <c r="Z5" s="7" t="s">
        <v>13</v>
      </c>
      <c r="AA5" s="7" t="s">
        <v>14</v>
      </c>
    </row>
    <row r="6" customFormat="false" ht="12.75" hidden="false" customHeight="false" outlineLevel="0" collapsed="false">
      <c r="A6" s="255" t="s">
        <v>130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8"/>
      <c r="O6" s="278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</row>
    <row r="7" customFormat="false" ht="12.75" hidden="false" customHeight="false" outlineLevel="0" collapsed="false">
      <c r="A7" s="48" t="s">
        <v>140</v>
      </c>
      <c r="B7" s="43" t="n">
        <v>8.86</v>
      </c>
      <c r="C7" s="43" t="n">
        <v>8.86</v>
      </c>
      <c r="D7" s="43" t="n">
        <v>8.86</v>
      </c>
      <c r="E7" s="43" t="n">
        <v>8.86</v>
      </c>
      <c r="F7" s="43" t="n">
        <v>8.86</v>
      </c>
      <c r="G7" s="43" t="n">
        <v>8.86</v>
      </c>
      <c r="H7" s="43" t="n">
        <v>8.86</v>
      </c>
      <c r="I7" s="43" t="n">
        <v>8.86</v>
      </c>
      <c r="J7" s="43" t="n">
        <v>8.86</v>
      </c>
      <c r="K7" s="43" t="n">
        <v>8.86</v>
      </c>
      <c r="L7" s="43" t="n">
        <v>8.86</v>
      </c>
      <c r="M7" s="43" t="n">
        <v>8.86</v>
      </c>
      <c r="N7" s="279"/>
      <c r="O7" s="10" t="n">
        <f aca="false">AVERAGE(B7:M7)</f>
        <v>8.86</v>
      </c>
      <c r="P7" s="43" t="n">
        <v>8.86</v>
      </c>
      <c r="Q7" s="43" t="n">
        <v>8.86</v>
      </c>
      <c r="R7" s="43" t="n">
        <v>8.86</v>
      </c>
      <c r="S7" s="43" t="n">
        <v>8.86</v>
      </c>
      <c r="T7" s="43" t="n">
        <v>8.86</v>
      </c>
      <c r="U7" s="43" t="n">
        <v>8.86</v>
      </c>
      <c r="V7" s="43" t="n">
        <v>8.86</v>
      </c>
      <c r="W7" s="43" t="n">
        <v>8.86</v>
      </c>
      <c r="X7" s="43" t="n">
        <v>8.86</v>
      </c>
      <c r="Y7" s="43" t="n">
        <v>8.86</v>
      </c>
      <c r="Z7" s="43" t="n">
        <v>8.86</v>
      </c>
      <c r="AA7" s="43" t="n">
        <v>8.86</v>
      </c>
    </row>
    <row r="8" customFormat="false" ht="12.75" hidden="false" customHeight="false" outlineLevel="0" collapsed="false">
      <c r="A8" s="155" t="s">
        <v>141</v>
      </c>
      <c r="B8" s="157" t="n">
        <v>5434</v>
      </c>
      <c r="C8" s="157" t="n">
        <v>5088</v>
      </c>
      <c r="D8" s="157" t="n">
        <v>7075</v>
      </c>
      <c r="E8" s="157" t="n">
        <v>6797</v>
      </c>
      <c r="F8" s="157" t="n">
        <v>8256</v>
      </c>
      <c r="G8" s="157" t="n">
        <v>4973</v>
      </c>
      <c r="H8" s="157" t="n">
        <v>6931</v>
      </c>
      <c r="I8" s="157" t="n">
        <v>7930</v>
      </c>
      <c r="J8" s="157" t="n">
        <v>19</v>
      </c>
      <c r="K8" s="157" t="n">
        <v>5549</v>
      </c>
      <c r="L8" s="157" t="n">
        <v>7411</v>
      </c>
      <c r="M8" s="157" t="n">
        <v>5318</v>
      </c>
      <c r="N8" s="27" t="n">
        <f aca="false">SUM(B8:M8)</f>
        <v>70781</v>
      </c>
      <c r="O8" s="27" t="n">
        <f aca="false">AVERAGE(B8:M8)</f>
        <v>5898.41666666667</v>
      </c>
      <c r="P8" s="157" t="n">
        <v>5434</v>
      </c>
      <c r="Q8" s="157" t="n">
        <v>5088</v>
      </c>
      <c r="R8" s="157" t="n">
        <v>7075</v>
      </c>
      <c r="S8" s="157" t="n">
        <v>6797</v>
      </c>
      <c r="T8" s="157" t="n">
        <v>8256</v>
      </c>
      <c r="U8" s="157" t="n">
        <v>4973</v>
      </c>
      <c r="V8" s="157" t="n">
        <v>6931</v>
      </c>
      <c r="W8" s="157" t="n">
        <v>7930</v>
      </c>
      <c r="X8" s="157" t="n">
        <v>19</v>
      </c>
      <c r="Y8" s="157" t="n">
        <v>5549</v>
      </c>
      <c r="Z8" s="157" t="n">
        <v>7411</v>
      </c>
      <c r="AA8" s="157" t="n">
        <v>5318</v>
      </c>
    </row>
    <row r="9" customFormat="false" ht="12.75" hidden="false" customHeight="false" outlineLevel="0" collapsed="false">
      <c r="A9" s="48" t="s">
        <v>142</v>
      </c>
      <c r="B9" s="43" t="n">
        <v>3.35</v>
      </c>
      <c r="C9" s="43" t="n">
        <v>3.35</v>
      </c>
      <c r="D9" s="43" t="n">
        <v>3.35</v>
      </c>
      <c r="E9" s="43" t="n">
        <v>3.35</v>
      </c>
      <c r="F9" s="43" t="n">
        <v>3.35</v>
      </c>
      <c r="G9" s="43" t="n">
        <v>3.35</v>
      </c>
      <c r="H9" s="43" t="n">
        <v>3.35</v>
      </c>
      <c r="I9" s="43" t="n">
        <v>3.35</v>
      </c>
      <c r="J9" s="43" t="n">
        <v>3.35</v>
      </c>
      <c r="K9" s="43" t="n">
        <v>3.35</v>
      </c>
      <c r="L9" s="43" t="n">
        <v>3.35</v>
      </c>
      <c r="M9" s="43" t="n">
        <v>3.35</v>
      </c>
      <c r="N9" s="279"/>
      <c r="O9" s="10" t="n">
        <f aca="false">AVERAGE(B9:M9)</f>
        <v>3.35</v>
      </c>
      <c r="P9" s="43" t="n">
        <v>3.35</v>
      </c>
      <c r="Q9" s="43" t="n">
        <v>3.35</v>
      </c>
      <c r="R9" s="43" t="n">
        <v>3.35</v>
      </c>
      <c r="S9" s="43" t="n">
        <v>3.35</v>
      </c>
      <c r="T9" s="43" t="n">
        <v>3.35</v>
      </c>
      <c r="U9" s="43" t="n">
        <v>3.35</v>
      </c>
      <c r="V9" s="43" t="n">
        <v>3.35</v>
      </c>
      <c r="W9" s="43" t="n">
        <v>3.35</v>
      </c>
      <c r="X9" s="43" t="n">
        <v>3.35</v>
      </c>
      <c r="Y9" s="43" t="n">
        <v>3.35</v>
      </c>
      <c r="Z9" s="43" t="n">
        <v>3.35</v>
      </c>
      <c r="AA9" s="43" t="n">
        <v>3.35</v>
      </c>
    </row>
    <row r="10" customFormat="false" ht="12.75" hidden="false" customHeight="false" outlineLevel="0" collapsed="false">
      <c r="A10" s="155" t="s">
        <v>143</v>
      </c>
      <c r="B10" s="157" t="n">
        <v>6778</v>
      </c>
      <c r="C10" s="157" t="n">
        <v>7344</v>
      </c>
      <c r="D10" s="157" t="n">
        <v>7661</v>
      </c>
      <c r="E10" s="157" t="n">
        <v>6787</v>
      </c>
      <c r="F10" s="157" t="n">
        <v>8698</v>
      </c>
      <c r="G10" s="157" t="n">
        <v>8410</v>
      </c>
      <c r="H10" s="157" t="n">
        <v>8218</v>
      </c>
      <c r="I10" s="157" t="n">
        <v>7968</v>
      </c>
      <c r="J10" s="157" t="n">
        <v>7910</v>
      </c>
      <c r="K10" s="157" t="n">
        <v>9331</v>
      </c>
      <c r="L10" s="157" t="n">
        <v>9120</v>
      </c>
      <c r="M10" s="157" t="n">
        <v>6106</v>
      </c>
      <c r="N10" s="27" t="n">
        <f aca="false">SUM(B10:M10)</f>
        <v>94331</v>
      </c>
      <c r="O10" s="27" t="n">
        <f aca="false">AVERAGE(B10:M10)</f>
        <v>7860.91666666667</v>
      </c>
      <c r="P10" s="157" t="n">
        <v>6778</v>
      </c>
      <c r="Q10" s="157" t="n">
        <v>7344</v>
      </c>
      <c r="R10" s="157" t="n">
        <v>7661</v>
      </c>
      <c r="S10" s="157" t="n">
        <v>6787</v>
      </c>
      <c r="T10" s="157" t="n">
        <v>8698</v>
      </c>
      <c r="U10" s="157" t="n">
        <v>8410</v>
      </c>
      <c r="V10" s="157" t="n">
        <v>8218</v>
      </c>
      <c r="W10" s="157" t="n">
        <v>7968</v>
      </c>
      <c r="X10" s="157" t="n">
        <v>7910</v>
      </c>
      <c r="Y10" s="157" t="n">
        <v>9331</v>
      </c>
      <c r="Z10" s="157" t="n">
        <v>9120</v>
      </c>
      <c r="AA10" s="157" t="n">
        <v>6106</v>
      </c>
    </row>
    <row r="11" customFormat="false" ht="12.75" hidden="false" customHeight="false" outlineLevel="0" collapsed="false">
      <c r="A11" s="261" t="s">
        <v>134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8"/>
      <c r="O11" s="278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</row>
    <row r="12" customFormat="false" ht="12.75" hidden="false" customHeight="false" outlineLevel="0" collapsed="false">
      <c r="A12" s="280" t="s">
        <v>140</v>
      </c>
      <c r="B12" s="19" t="n">
        <v>0.01562</v>
      </c>
      <c r="C12" s="19" t="n">
        <v>0.01562</v>
      </c>
      <c r="D12" s="19" t="n">
        <v>0.01562</v>
      </c>
      <c r="E12" s="19" t="n">
        <v>0.01562</v>
      </c>
      <c r="F12" s="19" t="n">
        <v>0.01562</v>
      </c>
      <c r="G12" s="19" t="n">
        <v>0.01562</v>
      </c>
      <c r="H12" s="19" t="n">
        <v>0.01562</v>
      </c>
      <c r="I12" s="19" t="n">
        <v>0.01562</v>
      </c>
      <c r="J12" s="19" t="n">
        <v>0.01562</v>
      </c>
      <c r="K12" s="19" t="n">
        <v>0.01562</v>
      </c>
      <c r="L12" s="19" t="n">
        <v>0.01562</v>
      </c>
      <c r="M12" s="19" t="n">
        <v>0.01562</v>
      </c>
      <c r="N12" s="282"/>
      <c r="O12" s="283" t="n">
        <f aca="false">AVERAGE(B12:M12)</f>
        <v>0.01562</v>
      </c>
      <c r="P12" s="19" t="n">
        <v>0.01562</v>
      </c>
      <c r="Q12" s="19" t="n">
        <v>0.01562</v>
      </c>
      <c r="R12" s="19" t="n">
        <v>0.01562</v>
      </c>
      <c r="S12" s="19" t="n">
        <v>0.01562</v>
      </c>
      <c r="T12" s="19" t="n">
        <v>0.01562</v>
      </c>
      <c r="U12" s="19" t="n">
        <v>0.01562</v>
      </c>
      <c r="V12" s="19" t="n">
        <v>0.01562</v>
      </c>
      <c r="W12" s="19" t="n">
        <v>0.01562</v>
      </c>
      <c r="X12" s="19" t="n">
        <v>0.01562</v>
      </c>
      <c r="Y12" s="19" t="n">
        <v>0.01562</v>
      </c>
      <c r="Z12" s="19" t="n">
        <v>0.01562</v>
      </c>
      <c r="AA12" s="19" t="n">
        <v>0.01562</v>
      </c>
    </row>
    <row r="13" customFormat="false" ht="12.75" hidden="false" customHeight="false" outlineLevel="0" collapsed="false">
      <c r="A13" s="155" t="s">
        <v>144</v>
      </c>
      <c r="B13" s="157" t="n">
        <v>4540992</v>
      </c>
      <c r="C13" s="157" t="n">
        <v>3956054</v>
      </c>
      <c r="D13" s="157" t="n">
        <v>4430942</v>
      </c>
      <c r="E13" s="157" t="n">
        <v>4401499</v>
      </c>
      <c r="F13" s="157" t="n">
        <v>3422650</v>
      </c>
      <c r="G13" s="157" t="n">
        <v>5199282</v>
      </c>
      <c r="H13" s="157" t="n">
        <v>5285904</v>
      </c>
      <c r="I13" s="157" t="n">
        <v>3574762</v>
      </c>
      <c r="J13" s="157" t="n">
        <v>1217290</v>
      </c>
      <c r="K13" s="157" t="n">
        <v>5319072</v>
      </c>
      <c r="L13" s="157" t="n">
        <v>5044762</v>
      </c>
      <c r="M13" s="157" t="n">
        <v>4509437</v>
      </c>
      <c r="N13" s="27" t="n">
        <f aca="false">SUM(B13:M13)</f>
        <v>50902646</v>
      </c>
      <c r="O13" s="27" t="n">
        <f aca="false">AVERAGE(B13:M13)</f>
        <v>4241887.16666667</v>
      </c>
      <c r="P13" s="157" t="n">
        <v>4540992</v>
      </c>
      <c r="Q13" s="157" t="n">
        <v>3956054</v>
      </c>
      <c r="R13" s="157" t="n">
        <v>4430942</v>
      </c>
      <c r="S13" s="157" t="n">
        <v>4401499</v>
      </c>
      <c r="T13" s="157" t="n">
        <v>3422650</v>
      </c>
      <c r="U13" s="157" t="n">
        <v>5199282</v>
      </c>
      <c r="V13" s="157" t="n">
        <v>5285904</v>
      </c>
      <c r="W13" s="157" t="n">
        <v>3574762</v>
      </c>
      <c r="X13" s="157" t="n">
        <v>1217290</v>
      </c>
      <c r="Y13" s="157" t="n">
        <v>5319072</v>
      </c>
      <c r="Z13" s="157" t="n">
        <v>5044762</v>
      </c>
      <c r="AA13" s="157" t="n">
        <v>4509437</v>
      </c>
    </row>
    <row r="14" customFormat="false" ht="12.75" hidden="false" customHeight="false" outlineLevel="0" collapsed="false">
      <c r="A14" s="280" t="s">
        <v>145</v>
      </c>
      <c r="B14" s="19" t="n">
        <v>0.0045</v>
      </c>
      <c r="C14" s="19" t="n">
        <v>0.0045</v>
      </c>
      <c r="D14" s="19" t="n">
        <v>0.0045</v>
      </c>
      <c r="E14" s="19" t="n">
        <v>0.0045</v>
      </c>
      <c r="F14" s="19" t="n">
        <v>0.0045</v>
      </c>
      <c r="G14" s="19" t="n">
        <v>0.0045</v>
      </c>
      <c r="H14" s="19" t="n">
        <v>0.0045</v>
      </c>
      <c r="I14" s="19" t="n">
        <v>0.0045</v>
      </c>
      <c r="J14" s="19" t="n">
        <v>0.0045</v>
      </c>
      <c r="K14" s="19" t="n">
        <v>0.0045</v>
      </c>
      <c r="L14" s="19" t="n">
        <v>0.0045</v>
      </c>
      <c r="M14" s="19" t="n">
        <v>0.0045</v>
      </c>
      <c r="N14" s="282"/>
      <c r="O14" s="283" t="n">
        <f aca="false">AVERAGE(B14:M14)</f>
        <v>0.0045</v>
      </c>
      <c r="P14" s="19" t="n">
        <v>0.0045</v>
      </c>
      <c r="Q14" s="19" t="n">
        <v>0.0045</v>
      </c>
      <c r="R14" s="19" t="n">
        <v>0.0045</v>
      </c>
      <c r="S14" s="19" t="n">
        <v>0.0045</v>
      </c>
      <c r="T14" s="19" t="n">
        <v>0.0045</v>
      </c>
      <c r="U14" s="19" t="n">
        <v>0.0045</v>
      </c>
      <c r="V14" s="19" t="n">
        <v>0.0045</v>
      </c>
      <c r="W14" s="19" t="n">
        <v>0.0045</v>
      </c>
      <c r="X14" s="19" t="n">
        <v>0.0045</v>
      </c>
      <c r="Y14" s="19" t="n">
        <v>0.0045</v>
      </c>
      <c r="Z14" s="19" t="n">
        <v>0.0045</v>
      </c>
      <c r="AA14" s="19" t="n">
        <v>0.0045</v>
      </c>
    </row>
    <row r="15" customFormat="false" ht="12.75" hidden="false" customHeight="false" outlineLevel="0" collapsed="false">
      <c r="A15" s="155" t="s">
        <v>146</v>
      </c>
      <c r="B15" s="157" t="n">
        <f aca="false">B13</f>
        <v>4540992</v>
      </c>
      <c r="C15" s="157" t="n">
        <f aca="false">C13</f>
        <v>3956054</v>
      </c>
      <c r="D15" s="157" t="n">
        <f aca="false">D13</f>
        <v>4430942</v>
      </c>
      <c r="E15" s="157" t="n">
        <f aca="false">E13</f>
        <v>4401499</v>
      </c>
      <c r="F15" s="157" t="n">
        <f aca="false">F13</f>
        <v>3422650</v>
      </c>
      <c r="G15" s="157" t="n">
        <f aca="false">G13</f>
        <v>5199282</v>
      </c>
      <c r="H15" s="157" t="n">
        <f aca="false">H13</f>
        <v>5285904</v>
      </c>
      <c r="I15" s="157" t="n">
        <f aca="false">I13</f>
        <v>3574762</v>
      </c>
      <c r="J15" s="157" t="n">
        <f aca="false">J13</f>
        <v>1217290</v>
      </c>
      <c r="K15" s="157" t="n">
        <f aca="false">K13</f>
        <v>5319072</v>
      </c>
      <c r="L15" s="157" t="n">
        <f aca="false">L13</f>
        <v>5044762</v>
      </c>
      <c r="M15" s="157" t="n">
        <f aca="false">M13</f>
        <v>4509437</v>
      </c>
      <c r="N15" s="27" t="n">
        <f aca="false">SUM(B15:M15)</f>
        <v>50902646</v>
      </c>
      <c r="O15" s="27" t="n">
        <f aca="false">AVERAGE(B15:M15)</f>
        <v>4241887.16666667</v>
      </c>
      <c r="P15" s="157" t="n">
        <f aca="false">P13</f>
        <v>4540992</v>
      </c>
      <c r="Q15" s="157" t="n">
        <f aca="false">Q13</f>
        <v>3956054</v>
      </c>
      <c r="R15" s="157" t="n">
        <f aca="false">R13</f>
        <v>4430942</v>
      </c>
      <c r="S15" s="157" t="n">
        <f aca="false">S13</f>
        <v>4401499</v>
      </c>
      <c r="T15" s="157" t="n">
        <f aca="false">T13</f>
        <v>3422650</v>
      </c>
      <c r="U15" s="157" t="n">
        <f aca="false">U13</f>
        <v>5199282</v>
      </c>
      <c r="V15" s="157" t="n">
        <f aca="false">V13</f>
        <v>5285904</v>
      </c>
      <c r="W15" s="157" t="n">
        <f aca="false">W13</f>
        <v>3574762</v>
      </c>
      <c r="X15" s="157" t="n">
        <f aca="false">X13</f>
        <v>1217290</v>
      </c>
      <c r="Y15" s="157" t="n">
        <f aca="false">Y13</f>
        <v>5319072</v>
      </c>
      <c r="Z15" s="157" t="n">
        <f aca="false">Z13</f>
        <v>5044762</v>
      </c>
      <c r="AA15" s="157" t="n">
        <f aca="false">AA13</f>
        <v>4509437</v>
      </c>
    </row>
    <row r="16" customFormat="false" ht="12" hidden="false" customHeight="false" outlineLevel="0" collapsed="false">
      <c r="A16" s="7" t="s">
        <v>179</v>
      </c>
      <c r="B16" s="17" t="n">
        <f aca="false">B12+B14</f>
        <v>0.02012</v>
      </c>
      <c r="C16" s="17" t="n">
        <f aca="false">C12+C14</f>
        <v>0.02012</v>
      </c>
      <c r="D16" s="17" t="n">
        <f aca="false">D12+D14</f>
        <v>0.02012</v>
      </c>
      <c r="E16" s="17" t="n">
        <f aca="false">E12+E14</f>
        <v>0.02012</v>
      </c>
      <c r="F16" s="17" t="n">
        <f aca="false">F12+F14</f>
        <v>0.02012</v>
      </c>
      <c r="G16" s="17" t="n">
        <f aca="false">G12+G14</f>
        <v>0.02012</v>
      </c>
      <c r="H16" s="17" t="n">
        <f aca="false">H12+H14</f>
        <v>0.02012</v>
      </c>
      <c r="I16" s="17" t="n">
        <f aca="false">I12+I14</f>
        <v>0.02012</v>
      </c>
      <c r="J16" s="17" t="n">
        <f aca="false">J12+J14</f>
        <v>0.02012</v>
      </c>
      <c r="K16" s="17" t="n">
        <f aca="false">K12+K14</f>
        <v>0.02012</v>
      </c>
      <c r="L16" s="17" t="n">
        <f aca="false">L12+L14</f>
        <v>0.02012</v>
      </c>
      <c r="M16" s="17" t="n">
        <f aca="false">M12+M14</f>
        <v>0.02012</v>
      </c>
      <c r="N16" s="4"/>
      <c r="O16" s="4"/>
      <c r="P16" s="17" t="n">
        <f aca="false">P12+P14</f>
        <v>0.02012</v>
      </c>
      <c r="Q16" s="17" t="n">
        <f aca="false">Q12+Q14</f>
        <v>0.02012</v>
      </c>
      <c r="R16" s="17" t="n">
        <f aca="false">R12+R14</f>
        <v>0.02012</v>
      </c>
      <c r="S16" s="17" t="n">
        <f aca="false">S12+S14</f>
        <v>0.02012</v>
      </c>
      <c r="T16" s="17" t="n">
        <f aca="false">T12+T14</f>
        <v>0.02012</v>
      </c>
      <c r="U16" s="17" t="n">
        <f aca="false">U12+U14</f>
        <v>0.02012</v>
      </c>
      <c r="V16" s="17" t="n">
        <f aca="false">V12+V14</f>
        <v>0.02012</v>
      </c>
      <c r="W16" s="17" t="n">
        <f aca="false">W12+W14</f>
        <v>0.02012</v>
      </c>
      <c r="X16" s="17" t="n">
        <f aca="false">X12+X14</f>
        <v>0.02012</v>
      </c>
      <c r="Y16" s="17" t="n">
        <f aca="false">Y12+Y14</f>
        <v>0.02012</v>
      </c>
      <c r="Z16" s="17" t="n">
        <f aca="false">Z12+Z14</f>
        <v>0.02012</v>
      </c>
      <c r="AA16" s="17" t="n">
        <f aca="false">AA12+AA14</f>
        <v>0.02012</v>
      </c>
    </row>
    <row r="17" customFormat="false" ht="12.75" hidden="false" customHeight="false" outlineLevel="0" collapsed="false">
      <c r="A17" s="345" t="s">
        <v>180</v>
      </c>
      <c r="B17" s="17" t="n">
        <v>0.01762</v>
      </c>
      <c r="C17" s="17" t="n">
        <v>0.01762</v>
      </c>
      <c r="D17" s="17" t="n">
        <v>0.01762</v>
      </c>
      <c r="E17" s="17" t="n">
        <v>0.01762</v>
      </c>
      <c r="F17" s="17" t="n">
        <v>0.01762</v>
      </c>
      <c r="G17" s="17" t="n">
        <v>0.01762</v>
      </c>
      <c r="H17" s="17" t="n">
        <v>0.01762</v>
      </c>
      <c r="I17" s="17" t="n">
        <v>0.01762</v>
      </c>
      <c r="J17" s="17" t="n">
        <v>0.01762</v>
      </c>
      <c r="K17" s="17" t="n">
        <v>0.01762</v>
      </c>
      <c r="L17" s="17" t="n">
        <v>0.01762</v>
      </c>
      <c r="M17" s="17" t="n">
        <v>0.01762</v>
      </c>
      <c r="N17" s="346"/>
      <c r="O17" s="346"/>
      <c r="P17" s="17" t="n">
        <v>0.01762</v>
      </c>
      <c r="Q17" s="17" t="n">
        <v>0.01762</v>
      </c>
      <c r="R17" s="17" t="n">
        <v>0.01762</v>
      </c>
      <c r="S17" s="17" t="n">
        <v>0.01762</v>
      </c>
      <c r="T17" s="17" t="n">
        <v>0.01762</v>
      </c>
      <c r="U17" s="17" t="n">
        <v>0.01762</v>
      </c>
      <c r="V17" s="17" t="n">
        <v>0.01762</v>
      </c>
      <c r="W17" s="17" t="n">
        <v>0.01762</v>
      </c>
      <c r="X17" s="17" t="n">
        <v>0.01762</v>
      </c>
      <c r="Y17" s="17" t="n">
        <v>0.01762</v>
      </c>
      <c r="Z17" s="17" t="n">
        <v>0.01762</v>
      </c>
      <c r="AA17" s="17" t="n">
        <v>0.01762</v>
      </c>
    </row>
    <row r="18" customFormat="false" ht="12.75" hidden="false" customHeight="false" outlineLevel="0" collapsed="false">
      <c r="A18" s="4"/>
      <c r="B18" s="347" t="n">
        <v>2001</v>
      </c>
      <c r="C18" s="347"/>
      <c r="D18" s="347"/>
      <c r="E18" s="347"/>
      <c r="F18" s="347"/>
      <c r="G18" s="347"/>
      <c r="H18" s="347"/>
      <c r="I18" s="347"/>
      <c r="J18" s="347"/>
      <c r="K18" s="347"/>
      <c r="L18" s="347"/>
      <c r="M18" s="347"/>
      <c r="N18" s="4"/>
      <c r="O18" s="4"/>
      <c r="P18" s="347" t="n">
        <v>2001</v>
      </c>
      <c r="Q18" s="347"/>
      <c r="R18" s="347"/>
      <c r="S18" s="347"/>
      <c r="T18" s="347"/>
      <c r="U18" s="347"/>
      <c r="V18" s="347"/>
      <c r="W18" s="347"/>
      <c r="X18" s="347"/>
      <c r="Y18" s="347"/>
      <c r="Z18" s="347"/>
      <c r="AA18" s="347"/>
    </row>
    <row r="19" customFormat="false" ht="12.75" hidden="false" customHeight="false" outlineLevel="0" collapsed="false">
      <c r="A19" s="6" t="s">
        <v>2</v>
      </c>
      <c r="B19" s="7" t="s">
        <v>3</v>
      </c>
      <c r="C19" s="7" t="s">
        <v>4</v>
      </c>
      <c r="D19" s="7" t="s">
        <v>5</v>
      </c>
      <c r="E19" s="7" t="s">
        <v>6</v>
      </c>
      <c r="F19" s="7" t="s">
        <v>7</v>
      </c>
      <c r="G19" s="7" t="s">
        <v>8</v>
      </c>
      <c r="H19" s="7" t="s">
        <v>9</v>
      </c>
      <c r="I19" s="7" t="s">
        <v>10</v>
      </c>
      <c r="J19" s="7" t="s">
        <v>11</v>
      </c>
      <c r="K19" s="7" t="s">
        <v>12</v>
      </c>
      <c r="L19" s="7" t="s">
        <v>13</v>
      </c>
      <c r="M19" s="7" t="s">
        <v>14</v>
      </c>
      <c r="N19" s="20" t="s">
        <v>43</v>
      </c>
      <c r="O19" s="20" t="s">
        <v>25</v>
      </c>
      <c r="P19" s="7" t="s">
        <v>3</v>
      </c>
      <c r="Q19" s="7" t="s">
        <v>4</v>
      </c>
      <c r="R19" s="7" t="s">
        <v>5</v>
      </c>
      <c r="S19" s="7" t="s">
        <v>6</v>
      </c>
      <c r="T19" s="7" t="s">
        <v>7</v>
      </c>
      <c r="U19" s="7" t="s">
        <v>8</v>
      </c>
      <c r="V19" s="7" t="s">
        <v>9</v>
      </c>
      <c r="W19" s="7" t="s">
        <v>10</v>
      </c>
      <c r="X19" s="7" t="s">
        <v>11</v>
      </c>
      <c r="Y19" s="7" t="s">
        <v>12</v>
      </c>
      <c r="Z19" s="7" t="s">
        <v>13</v>
      </c>
      <c r="AA19" s="7" t="s">
        <v>14</v>
      </c>
    </row>
    <row r="20" customFormat="false" ht="12.75" hidden="false" customHeight="false" outlineLevel="0" collapsed="false">
      <c r="A20" s="348" t="s">
        <v>181</v>
      </c>
      <c r="B20" s="49" t="n">
        <v>130721</v>
      </c>
      <c r="C20" s="49" t="n">
        <v>130721</v>
      </c>
      <c r="D20" s="49" t="n">
        <v>130721</v>
      </c>
      <c r="E20" s="49" t="n">
        <v>130721</v>
      </c>
      <c r="F20" s="49" t="n">
        <v>130721</v>
      </c>
      <c r="G20" s="49" t="n">
        <v>130721</v>
      </c>
      <c r="H20" s="49" t="n">
        <v>130721</v>
      </c>
      <c r="I20" s="49" t="n">
        <v>130721</v>
      </c>
      <c r="J20" s="49" t="n">
        <v>130721</v>
      </c>
      <c r="K20" s="49" t="n">
        <v>130721</v>
      </c>
      <c r="L20" s="49" t="n">
        <v>130721</v>
      </c>
      <c r="M20" s="49" t="n">
        <v>130721</v>
      </c>
      <c r="N20" s="23"/>
      <c r="O20" s="23"/>
      <c r="P20" s="49" t="n">
        <v>130721</v>
      </c>
      <c r="Q20" s="49" t="n">
        <v>130721</v>
      </c>
      <c r="R20" s="49" t="n">
        <v>130721</v>
      </c>
      <c r="S20" s="49" t="n">
        <v>130721</v>
      </c>
      <c r="T20" s="49" t="n">
        <v>130721</v>
      </c>
      <c r="U20" s="49" t="n">
        <v>130721</v>
      </c>
      <c r="V20" s="49" t="n">
        <v>130721</v>
      </c>
      <c r="W20" s="49" t="n">
        <v>130721</v>
      </c>
      <c r="X20" s="49" t="n">
        <v>130721</v>
      </c>
      <c r="Y20" s="49" t="n">
        <v>130721</v>
      </c>
      <c r="Z20" s="49" t="n">
        <v>130721</v>
      </c>
      <c r="AA20" s="49" t="n">
        <v>130721</v>
      </c>
    </row>
    <row r="21" customFormat="false" ht="12.75" hidden="false" customHeight="false" outlineLevel="0" collapsed="false">
      <c r="A21" s="6"/>
      <c r="B21" s="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21"/>
      <c r="O21" s="21"/>
      <c r="P21" s="8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customFormat="false" ht="12.75" hidden="false" customHeight="false" outlineLevel="0" collapsed="false">
      <c r="A22" s="349" t="s">
        <v>182</v>
      </c>
      <c r="B22" s="256"/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8"/>
      <c r="O22" s="258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</row>
    <row r="23" customFormat="false" ht="12.75" hidden="false" customHeight="false" outlineLevel="0" collapsed="false">
      <c r="A23" s="48" t="s">
        <v>131</v>
      </c>
      <c r="B23" s="43" t="n">
        <f aca="false">B7*B8</f>
        <v>48145.24</v>
      </c>
      <c r="C23" s="43" t="n">
        <f aca="false">C7*C8</f>
        <v>45079.68</v>
      </c>
      <c r="D23" s="43" t="n">
        <f aca="false">D7*D8</f>
        <v>62684.5</v>
      </c>
      <c r="E23" s="43" t="n">
        <f aca="false">E7*E8</f>
        <v>60221.42</v>
      </c>
      <c r="F23" s="43" t="n">
        <f aca="false">F7*F8</f>
        <v>73148.16</v>
      </c>
      <c r="G23" s="43" t="n">
        <f aca="false">G7*G8</f>
        <v>44060.78</v>
      </c>
      <c r="H23" s="43" t="n">
        <f aca="false">H7*H8</f>
        <v>61408.66</v>
      </c>
      <c r="I23" s="43" t="n">
        <f aca="false">I7*I8</f>
        <v>70259.8</v>
      </c>
      <c r="J23" s="43" t="n">
        <f aca="false">J7*J8</f>
        <v>168.34</v>
      </c>
      <c r="K23" s="43" t="n">
        <f aca="false">K7*K8</f>
        <v>49164.14</v>
      </c>
      <c r="L23" s="43" t="n">
        <f aca="false">L7*L8</f>
        <v>65661.46</v>
      </c>
      <c r="M23" s="43" t="n">
        <f aca="false">M7*M8</f>
        <v>47117.48</v>
      </c>
      <c r="N23" s="23" t="n">
        <f aca="false">SUM(B23:M23)</f>
        <v>627119.66</v>
      </c>
      <c r="O23" s="23" t="n">
        <f aca="false">AVERAGE(B23:M23)</f>
        <v>52259.9716666667</v>
      </c>
      <c r="P23" s="43" t="n">
        <f aca="false">P7*P8</f>
        <v>48145.24</v>
      </c>
      <c r="Q23" s="43" t="n">
        <f aca="false">Q7*Q8</f>
        <v>45079.68</v>
      </c>
      <c r="R23" s="43" t="n">
        <f aca="false">R7*R8</f>
        <v>62684.5</v>
      </c>
      <c r="S23" s="43" t="n">
        <f aca="false">S7*S8</f>
        <v>60221.42</v>
      </c>
      <c r="T23" s="43" t="n">
        <f aca="false">T7*T8</f>
        <v>73148.16</v>
      </c>
      <c r="U23" s="43" t="n">
        <f aca="false">U7*U8</f>
        <v>44060.78</v>
      </c>
      <c r="V23" s="43" t="n">
        <f aca="false">V7*V8</f>
        <v>61408.66</v>
      </c>
      <c r="W23" s="43" t="n">
        <f aca="false">W7*W8</f>
        <v>70259.8</v>
      </c>
      <c r="X23" s="43" t="n">
        <f aca="false">X7*X8</f>
        <v>168.34</v>
      </c>
      <c r="Y23" s="43" t="n">
        <f aca="false">Y7*Y8</f>
        <v>49164.14</v>
      </c>
      <c r="Z23" s="43" t="n">
        <f aca="false">Z7*Z8</f>
        <v>65661.46</v>
      </c>
      <c r="AA23" s="43" t="n">
        <f aca="false">AA7*AA8</f>
        <v>47117.48</v>
      </c>
    </row>
    <row r="24" customFormat="false" ht="12.75" hidden="false" customHeight="false" outlineLevel="0" collapsed="false">
      <c r="A24" s="48" t="s">
        <v>132</v>
      </c>
      <c r="B24" s="350" t="n">
        <f aca="false">B9*B10</f>
        <v>22706.3</v>
      </c>
      <c r="C24" s="350" t="n">
        <f aca="false">C9*C10</f>
        <v>24602.4</v>
      </c>
      <c r="D24" s="350" t="n">
        <f aca="false">D9*D10</f>
        <v>25664.35</v>
      </c>
      <c r="E24" s="350" t="n">
        <f aca="false">E9*E10</f>
        <v>22736.45</v>
      </c>
      <c r="F24" s="350" t="n">
        <f aca="false">F9*F10</f>
        <v>29138.3</v>
      </c>
      <c r="G24" s="350" t="n">
        <f aca="false">G9*G10</f>
        <v>28173.5</v>
      </c>
      <c r="H24" s="350" t="n">
        <f aca="false">H9*H10</f>
        <v>27530.3</v>
      </c>
      <c r="I24" s="350" t="n">
        <f aca="false">I9*I10</f>
        <v>26692.8</v>
      </c>
      <c r="J24" s="350" t="n">
        <f aca="false">J9*J10</f>
        <v>26498.5</v>
      </c>
      <c r="K24" s="350" t="n">
        <f aca="false">K9*K10</f>
        <v>31258.85</v>
      </c>
      <c r="L24" s="350" t="n">
        <f aca="false">L9*L10</f>
        <v>30552</v>
      </c>
      <c r="M24" s="350" t="n">
        <f aca="false">M9*M10</f>
        <v>20455.1</v>
      </c>
      <c r="N24" s="23" t="n">
        <f aca="false">SUM(B24:M24)</f>
        <v>316008.85</v>
      </c>
      <c r="O24" s="23" t="n">
        <f aca="false">AVERAGE(B24:M24)</f>
        <v>26334.0708333333</v>
      </c>
      <c r="P24" s="350" t="n">
        <f aca="false">P9*P10</f>
        <v>22706.3</v>
      </c>
      <c r="Q24" s="350" t="n">
        <f aca="false">Q9*Q10</f>
        <v>24602.4</v>
      </c>
      <c r="R24" s="350" t="n">
        <f aca="false">R9*R10</f>
        <v>25664.35</v>
      </c>
      <c r="S24" s="350" t="n">
        <f aca="false">S9*S10</f>
        <v>22736.45</v>
      </c>
      <c r="T24" s="350" t="n">
        <f aca="false">T9*T10</f>
        <v>29138.3</v>
      </c>
      <c r="U24" s="350" t="n">
        <f aca="false">U9*U10</f>
        <v>28173.5</v>
      </c>
      <c r="V24" s="350" t="n">
        <f aca="false">V9*V10</f>
        <v>27530.3</v>
      </c>
      <c r="W24" s="350" t="n">
        <f aca="false">W9*W10</f>
        <v>26692.8</v>
      </c>
      <c r="X24" s="350" t="n">
        <f aca="false">X9*X10</f>
        <v>26498.5</v>
      </c>
      <c r="Y24" s="350" t="n">
        <f aca="false">Y9*Y10</f>
        <v>31258.85</v>
      </c>
      <c r="Z24" s="350" t="n">
        <f aca="false">Z9*Z10</f>
        <v>30552</v>
      </c>
      <c r="AA24" s="350" t="n">
        <f aca="false">AA9*AA10</f>
        <v>20455.1</v>
      </c>
    </row>
    <row r="25" customFormat="false" ht="12.75" hidden="false" customHeight="false" outlineLevel="0" collapsed="false">
      <c r="A25" s="52" t="s">
        <v>183</v>
      </c>
      <c r="B25" s="49" t="n">
        <f aca="false">B23+B24</f>
        <v>70851.54</v>
      </c>
      <c r="C25" s="49" t="n">
        <f aca="false">C23+C24</f>
        <v>69682.08</v>
      </c>
      <c r="D25" s="49" t="n">
        <f aca="false">D23+D24</f>
        <v>88348.85</v>
      </c>
      <c r="E25" s="49" t="n">
        <f aca="false">E23+E24</f>
        <v>82957.87</v>
      </c>
      <c r="F25" s="49" t="n">
        <f aca="false">F23+F24</f>
        <v>102286.46</v>
      </c>
      <c r="G25" s="49" t="n">
        <f aca="false">G23+G24</f>
        <v>72234.28</v>
      </c>
      <c r="H25" s="49" t="n">
        <f aca="false">H23+H24</f>
        <v>88938.96</v>
      </c>
      <c r="I25" s="49" t="n">
        <f aca="false">I23+I24</f>
        <v>96952.6</v>
      </c>
      <c r="J25" s="49" t="n">
        <f aca="false">J23+J24</f>
        <v>26666.84</v>
      </c>
      <c r="K25" s="49" t="n">
        <f aca="false">K23+K24</f>
        <v>80422.99</v>
      </c>
      <c r="L25" s="49" t="n">
        <f aca="false">L23+L24</f>
        <v>96213.46</v>
      </c>
      <c r="M25" s="49" t="n">
        <f aca="false">M23+M24</f>
        <v>67572.58</v>
      </c>
      <c r="N25" s="351"/>
      <c r="O25" s="351"/>
      <c r="P25" s="49" t="n">
        <f aca="false">P23+P24</f>
        <v>70851.54</v>
      </c>
      <c r="Q25" s="49" t="n">
        <f aca="false">Q23+Q24</f>
        <v>69682.08</v>
      </c>
      <c r="R25" s="49" t="n">
        <f aca="false">R23+R24</f>
        <v>88348.85</v>
      </c>
      <c r="S25" s="49" t="n">
        <f aca="false">S23+S24</f>
        <v>82957.87</v>
      </c>
      <c r="T25" s="49" t="n">
        <f aca="false">T23+T24</f>
        <v>102286.46</v>
      </c>
      <c r="U25" s="49" t="n">
        <f aca="false">U23+U24</f>
        <v>72234.28</v>
      </c>
      <c r="V25" s="49" t="n">
        <f aca="false">V23+V24</f>
        <v>88938.96</v>
      </c>
      <c r="W25" s="49" t="n">
        <f aca="false">W23+W24</f>
        <v>96952.6</v>
      </c>
      <c r="X25" s="49" t="n">
        <f aca="false">X23+X24</f>
        <v>26666.84</v>
      </c>
      <c r="Y25" s="49" t="n">
        <f aca="false">Y23+Y24</f>
        <v>80422.99</v>
      </c>
      <c r="Z25" s="49" t="n">
        <f aca="false">Z23+Z24</f>
        <v>96213.46</v>
      </c>
      <c r="AA25" s="49" t="n">
        <f aca="false">AA23+AA24</f>
        <v>67572.58</v>
      </c>
    </row>
    <row r="26" customFormat="false" ht="12.75" hidden="false" customHeight="false" outlineLevel="0" collapsed="false">
      <c r="A26" s="52" t="s">
        <v>136</v>
      </c>
      <c r="B26" s="49" t="n">
        <f aca="false">B25*0.005</f>
        <v>354.2577</v>
      </c>
      <c r="C26" s="49" t="n">
        <f aca="false">C25*0.005</f>
        <v>348.4104</v>
      </c>
      <c r="D26" s="49" t="n">
        <f aca="false">D25*0.005</f>
        <v>441.74425</v>
      </c>
      <c r="E26" s="49" t="n">
        <f aca="false">E25*0.005</f>
        <v>414.78935</v>
      </c>
      <c r="F26" s="49" t="n">
        <f aca="false">F25*0.005</f>
        <v>511.4323</v>
      </c>
      <c r="G26" s="49" t="n">
        <f aca="false">G25*0.005</f>
        <v>361.1714</v>
      </c>
      <c r="H26" s="49" t="n">
        <f aca="false">H25*0.005</f>
        <v>444.6948</v>
      </c>
      <c r="I26" s="49" t="n">
        <f aca="false">I25*0.005</f>
        <v>484.763</v>
      </c>
      <c r="J26" s="49" t="n">
        <f aca="false">J25*0.005</f>
        <v>133.3342</v>
      </c>
      <c r="K26" s="49" t="n">
        <f aca="false">K25*0.005</f>
        <v>402.11495</v>
      </c>
      <c r="L26" s="49" t="n">
        <f aca="false">L25*0.005</f>
        <v>481.0673</v>
      </c>
      <c r="M26" s="49" t="n">
        <f aca="false">M25*0.005</f>
        <v>337.8629</v>
      </c>
      <c r="N26" s="351" t="n">
        <f aca="false">SUM(B26:M26)</f>
        <v>4715.64255</v>
      </c>
      <c r="O26" s="351" t="n">
        <f aca="false">AVERAGE(B26:M26)</f>
        <v>392.9702125</v>
      </c>
      <c r="P26" s="49" t="n">
        <f aca="false">P25*0.005</f>
        <v>354.2577</v>
      </c>
      <c r="Q26" s="49" t="n">
        <f aca="false">Q25*0.005</f>
        <v>348.4104</v>
      </c>
      <c r="R26" s="49" t="n">
        <f aca="false">R25*0.005</f>
        <v>441.74425</v>
      </c>
      <c r="S26" s="49" t="n">
        <f aca="false">S25*0.005</f>
        <v>414.78935</v>
      </c>
      <c r="T26" s="49" t="n">
        <f aca="false">T25*0.005</f>
        <v>511.4323</v>
      </c>
      <c r="U26" s="49" t="n">
        <f aca="false">U25*0.005</f>
        <v>361.1714</v>
      </c>
      <c r="V26" s="49" t="n">
        <f aca="false">V25*0.005</f>
        <v>444.6948</v>
      </c>
      <c r="W26" s="49" t="n">
        <f aca="false">W25*0.005</f>
        <v>484.763</v>
      </c>
      <c r="X26" s="49" t="n">
        <f aca="false">X25*0.005</f>
        <v>133.3342</v>
      </c>
      <c r="Y26" s="49" t="n">
        <f aca="false">Y25*0.005</f>
        <v>402.11495</v>
      </c>
      <c r="Z26" s="49" t="n">
        <f aca="false">Z25*0.005</f>
        <v>481.0673</v>
      </c>
      <c r="AA26" s="49" t="n">
        <f aca="false">AA25*0.005</f>
        <v>337.8629</v>
      </c>
    </row>
    <row r="27" customFormat="false" ht="12.75" hidden="false" customHeight="false" outlineLevel="0" collapsed="false">
      <c r="A27" s="52" t="s">
        <v>137</v>
      </c>
      <c r="B27" s="49" t="n">
        <f aca="false">(B25+B26)*0.05875</f>
        <v>4183.340614875</v>
      </c>
      <c r="C27" s="49" t="n">
        <f aca="false">(C25+C26)*0.05875</f>
        <v>4114.291311</v>
      </c>
      <c r="D27" s="49" t="n">
        <f aca="false">(D25+D26)*0.05875</f>
        <v>5216.4474121875</v>
      </c>
      <c r="E27" s="49" t="n">
        <f aca="false">(E25+E26)*0.05875</f>
        <v>4898.1437368125</v>
      </c>
      <c r="F27" s="49" t="n">
        <f aca="false">(F25+F26)*0.05875</f>
        <v>6039.376172625</v>
      </c>
      <c r="G27" s="49" t="n">
        <f aca="false">(G25+G26)*0.05875</f>
        <v>4264.98276975</v>
      </c>
      <c r="H27" s="49" t="n">
        <f aca="false">(H25+H26)*0.05875</f>
        <v>5251.2897195</v>
      </c>
      <c r="I27" s="49" t="n">
        <f aca="false">(I25+I26)*0.05875</f>
        <v>5724.44507625</v>
      </c>
      <c r="J27" s="49" t="n">
        <f aca="false">(J25+J26)*0.05875</f>
        <v>1574.51023425</v>
      </c>
      <c r="K27" s="49" t="n">
        <f aca="false">(K25+K26)*0.05875</f>
        <v>4748.4749158125</v>
      </c>
      <c r="L27" s="49" t="n">
        <f aca="false">(L25+L26)*0.05875</f>
        <v>5680.803478875</v>
      </c>
      <c r="M27" s="49" t="n">
        <f aca="false">(M25+M26)*0.05875</f>
        <v>3989.738520375</v>
      </c>
      <c r="N27" s="23" t="n">
        <f aca="false">SUM(B27:M27)</f>
        <v>55685.8439623125</v>
      </c>
      <c r="O27" s="23" t="n">
        <f aca="false">AVERAGE(B27:M27)</f>
        <v>4640.48699685938</v>
      </c>
      <c r="P27" s="49" t="n">
        <f aca="false">(P25+P26)*0.05875</f>
        <v>4183.340614875</v>
      </c>
      <c r="Q27" s="49" t="n">
        <f aca="false">(Q25+Q26)*0.05875</f>
        <v>4114.291311</v>
      </c>
      <c r="R27" s="49" t="n">
        <f aca="false">(R25+R26)*0.05875</f>
        <v>5216.4474121875</v>
      </c>
      <c r="S27" s="49" t="n">
        <f aca="false">(S25+S26)*0.05875</f>
        <v>4898.1437368125</v>
      </c>
      <c r="T27" s="49" t="n">
        <f aca="false">(T25+T26)*0.05875</f>
        <v>6039.376172625</v>
      </c>
      <c r="U27" s="49" t="n">
        <f aca="false">(U25+U26)*0.05875</f>
        <v>4264.98276975</v>
      </c>
      <c r="V27" s="49" t="n">
        <f aca="false">(V25+V26)*0.05875</f>
        <v>5251.2897195</v>
      </c>
      <c r="W27" s="49" t="n">
        <f aca="false">(W25+W26)*0.05875</f>
        <v>5724.44507625</v>
      </c>
      <c r="X27" s="49" t="n">
        <f aca="false">(X25+X26)*0.05875</f>
        <v>1574.51023425</v>
      </c>
      <c r="Y27" s="49" t="n">
        <f aca="false">(Y25+Y26)*0.05875</f>
        <v>4748.4749158125</v>
      </c>
      <c r="Z27" s="49" t="n">
        <f aca="false">(Z25+Z26)*0.05875</f>
        <v>5680.803478875</v>
      </c>
      <c r="AA27" s="49" t="n">
        <f aca="false">(AA25+AA26)*0.05875</f>
        <v>3989.738520375</v>
      </c>
    </row>
    <row r="28" customFormat="false" ht="12.75" hidden="false" customHeight="false" outlineLevel="0" collapsed="false">
      <c r="A28" s="348" t="s">
        <v>184</v>
      </c>
      <c r="B28" s="49" t="n">
        <f aca="false">SUM(B25:B27)</f>
        <v>75389.138314875</v>
      </c>
      <c r="C28" s="49" t="n">
        <f aca="false">SUM(C25:C27)</f>
        <v>74144.781711</v>
      </c>
      <c r="D28" s="49" t="n">
        <f aca="false">SUM(D25:D27)</f>
        <v>94007.0416621875</v>
      </c>
      <c r="E28" s="49" t="n">
        <f aca="false">SUM(E25:E27)</f>
        <v>88270.8030868125</v>
      </c>
      <c r="F28" s="49" t="n">
        <f aca="false">SUM(F25:F27)</f>
        <v>108837.268472625</v>
      </c>
      <c r="G28" s="49" t="n">
        <f aca="false">SUM(G25:G27)</f>
        <v>76860.43416975</v>
      </c>
      <c r="H28" s="49" t="n">
        <f aca="false">SUM(H25:H27)</f>
        <v>94634.9445195</v>
      </c>
      <c r="I28" s="49" t="n">
        <f aca="false">SUM(I25:I27)</f>
        <v>103161.80807625</v>
      </c>
      <c r="J28" s="49" t="n">
        <f aca="false">SUM(J25:J27)</f>
        <v>28374.68443425</v>
      </c>
      <c r="K28" s="49" t="n">
        <f aca="false">SUM(K25:K27)</f>
        <v>85573.5798658125</v>
      </c>
      <c r="L28" s="49" t="n">
        <f aca="false">SUM(L25:L27)</f>
        <v>102375.330778875</v>
      </c>
      <c r="M28" s="49" t="n">
        <f aca="false">SUM(M25:M27)</f>
        <v>71900.181420375</v>
      </c>
      <c r="N28" s="23"/>
      <c r="O28" s="23"/>
      <c r="P28" s="49" t="n">
        <f aca="false">SUM(P25:P27)</f>
        <v>75389.138314875</v>
      </c>
      <c r="Q28" s="49" t="n">
        <f aca="false">SUM(Q25:Q27)</f>
        <v>74144.781711</v>
      </c>
      <c r="R28" s="49" t="n">
        <f aca="false">SUM(R25:R27)</f>
        <v>94007.0416621875</v>
      </c>
      <c r="S28" s="49" t="n">
        <f aca="false">SUM(S25:S27)</f>
        <v>88270.8030868125</v>
      </c>
      <c r="T28" s="49" t="n">
        <f aca="false">SUM(T25:T27)</f>
        <v>108837.268472625</v>
      </c>
      <c r="U28" s="49" t="n">
        <f aca="false">SUM(U25:U27)</f>
        <v>76860.43416975</v>
      </c>
      <c r="V28" s="49" t="n">
        <f aca="false">SUM(V25:V27)</f>
        <v>94634.9445195</v>
      </c>
      <c r="W28" s="49" t="n">
        <f aca="false">SUM(W25:W27)</f>
        <v>103161.80807625</v>
      </c>
      <c r="X28" s="49" t="n">
        <f aca="false">SUM(X25:X27)</f>
        <v>28374.68443425</v>
      </c>
      <c r="Y28" s="49" t="n">
        <f aca="false">SUM(Y25:Y27)</f>
        <v>85573.5798658125</v>
      </c>
      <c r="Z28" s="49" t="n">
        <f aca="false">SUM(Z25:Z27)</f>
        <v>102375.330778875</v>
      </c>
      <c r="AA28" s="49" t="n">
        <f aca="false">SUM(AA25:AA27)</f>
        <v>71900.181420375</v>
      </c>
    </row>
    <row r="30" customFormat="false" ht="12.75" hidden="false" customHeight="false" outlineLevel="0" collapsed="false">
      <c r="A30" s="348" t="s">
        <v>185</v>
      </c>
      <c r="B30" s="276" t="n">
        <f aca="false">B20-B28</f>
        <v>55331.861685125</v>
      </c>
      <c r="C30" s="276" t="n">
        <f aca="false">C20-C28</f>
        <v>56576.218289</v>
      </c>
      <c r="D30" s="276" t="n">
        <f aca="false">D20-D28</f>
        <v>36713.9583378125</v>
      </c>
      <c r="E30" s="276" t="n">
        <f aca="false">E20-E28</f>
        <v>42450.1969131875</v>
      </c>
      <c r="F30" s="276" t="n">
        <f aca="false">F20-F28</f>
        <v>21883.731527375</v>
      </c>
      <c r="G30" s="276" t="n">
        <f aca="false">G20-G28</f>
        <v>53860.56583025</v>
      </c>
      <c r="H30" s="276" t="n">
        <f aca="false">H20-H28</f>
        <v>36086.0554805</v>
      </c>
      <c r="I30" s="276" t="n">
        <f aca="false">I20-I28</f>
        <v>27559.19192375</v>
      </c>
      <c r="J30" s="276" t="n">
        <f aca="false">J20-J28</f>
        <v>102346.31556575</v>
      </c>
      <c r="K30" s="276" t="n">
        <f aca="false">K20-K28</f>
        <v>45147.4201341875</v>
      </c>
      <c r="L30" s="276" t="n">
        <f aca="false">L20-L28</f>
        <v>28345.669221125</v>
      </c>
      <c r="M30" s="276" t="n">
        <f aca="false">M20-M28</f>
        <v>58820.818579625</v>
      </c>
      <c r="N30" s="23"/>
      <c r="O30" s="23"/>
      <c r="P30" s="276" t="n">
        <f aca="false">P20-P28</f>
        <v>55331.861685125</v>
      </c>
      <c r="Q30" s="276" t="n">
        <f aca="false">Q20-Q28</f>
        <v>56576.218289</v>
      </c>
      <c r="R30" s="276" t="n">
        <f aca="false">R20-R28</f>
        <v>36713.9583378125</v>
      </c>
      <c r="S30" s="276" t="n">
        <f aca="false">S20-S28</f>
        <v>42450.1969131875</v>
      </c>
      <c r="T30" s="276" t="n">
        <f aca="false">T20-T28</f>
        <v>21883.731527375</v>
      </c>
      <c r="U30" s="276" t="n">
        <f aca="false">U20-U28</f>
        <v>53860.56583025</v>
      </c>
      <c r="V30" s="276" t="n">
        <f aca="false">V20-V28</f>
        <v>36086.0554805</v>
      </c>
      <c r="W30" s="276" t="n">
        <f aca="false">W20-W28</f>
        <v>27559.19192375</v>
      </c>
      <c r="X30" s="276" t="n">
        <f aca="false">X20-X28</f>
        <v>102346.31556575</v>
      </c>
      <c r="Y30" s="276" t="n">
        <f aca="false">Y20-Y28</f>
        <v>45147.4201341875</v>
      </c>
      <c r="Z30" s="276" t="n">
        <f aca="false">Z20-Z28</f>
        <v>28345.669221125</v>
      </c>
      <c r="AA30" s="276" t="n">
        <f aca="false">AA20-AA28</f>
        <v>58820.818579625</v>
      </c>
    </row>
    <row r="31" customFormat="false" ht="12.75" hidden="false" customHeight="false" outlineLevel="0" collapsed="false">
      <c r="A31" s="34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352"/>
      <c r="O31" s="352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</row>
    <row r="32" customFormat="false" ht="12.75" hidden="false" customHeight="false" outlineLevel="0" collapsed="false">
      <c r="A32" s="353" t="s">
        <v>186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354"/>
      <c r="O32" s="354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</row>
    <row r="33" customFormat="false" ht="12.75" hidden="false" customHeight="false" outlineLevel="0" collapsed="false">
      <c r="A33" s="261" t="s">
        <v>134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3"/>
      <c r="O33" s="263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</row>
    <row r="34" customFormat="false" ht="12.75" hidden="false" customHeight="false" outlineLevel="0" collapsed="false">
      <c r="A34" s="48" t="s">
        <v>131</v>
      </c>
      <c r="B34" s="43" t="n">
        <f aca="false">B12*B13</f>
        <v>70930.29504</v>
      </c>
      <c r="C34" s="43" t="n">
        <v>61793.56348</v>
      </c>
      <c r="D34" s="43" t="n">
        <v>69211.31404</v>
      </c>
      <c r="E34" s="43" t="n">
        <v>68751.41438</v>
      </c>
      <c r="F34" s="43" t="n">
        <v>53461.793</v>
      </c>
      <c r="G34" s="43" t="n">
        <v>81212.78484</v>
      </c>
      <c r="H34" s="43" t="n">
        <v>82565.82048</v>
      </c>
      <c r="I34" s="43" t="n">
        <v>55837.78244</v>
      </c>
      <c r="J34" s="43" t="n">
        <v>19014.0698</v>
      </c>
      <c r="K34" s="43" t="n">
        <v>83083.90464</v>
      </c>
      <c r="L34" s="43" t="n">
        <v>78799.18244</v>
      </c>
      <c r="M34" s="43" t="n">
        <v>70437.40594</v>
      </c>
      <c r="N34" s="23" t="n">
        <f aca="false">SUM(B34:M34)</f>
        <v>795099.33052</v>
      </c>
      <c r="O34" s="23" t="n">
        <f aca="false">AVERAGE(B34:M34)</f>
        <v>66258.2775433333</v>
      </c>
      <c r="P34" s="43" t="n">
        <f aca="false">P12*P13</f>
        <v>70930.29504</v>
      </c>
      <c r="Q34" s="43" t="n">
        <v>61793.56348</v>
      </c>
      <c r="R34" s="43" t="n">
        <v>69211.31404</v>
      </c>
      <c r="S34" s="43" t="n">
        <v>68751.41438</v>
      </c>
      <c r="T34" s="43" t="n">
        <v>53461.793</v>
      </c>
      <c r="U34" s="43" t="n">
        <v>81212.78484</v>
      </c>
      <c r="V34" s="43" t="n">
        <v>82565.82048</v>
      </c>
      <c r="W34" s="43" t="n">
        <v>55837.78244</v>
      </c>
      <c r="X34" s="43" t="n">
        <v>19014.0698</v>
      </c>
      <c r="Y34" s="43" t="n">
        <v>83083.90464</v>
      </c>
      <c r="Z34" s="43" t="n">
        <v>78799.18244</v>
      </c>
      <c r="AA34" s="43" t="n">
        <v>70437.40594</v>
      </c>
    </row>
    <row r="35" customFormat="false" ht="12.75" hidden="false" customHeight="false" outlineLevel="0" collapsed="false">
      <c r="A35" s="48" t="s">
        <v>135</v>
      </c>
      <c r="B35" s="350" t="n">
        <f aca="false">B14*B15</f>
        <v>20434.464</v>
      </c>
      <c r="C35" s="350" t="n">
        <v>17802.243</v>
      </c>
      <c r="D35" s="350" t="n">
        <v>19939.239</v>
      </c>
      <c r="E35" s="350" t="n">
        <v>19806.7455</v>
      </c>
      <c r="F35" s="350" t="n">
        <v>15401.925</v>
      </c>
      <c r="G35" s="350" t="n">
        <v>23396.769</v>
      </c>
      <c r="H35" s="350" t="n">
        <v>23786.568</v>
      </c>
      <c r="I35" s="350" t="n">
        <v>16086.429</v>
      </c>
      <c r="J35" s="350" t="n">
        <v>5477.805</v>
      </c>
      <c r="K35" s="350" t="n">
        <v>23935.824</v>
      </c>
      <c r="L35" s="350" t="n">
        <v>22701.429</v>
      </c>
      <c r="M35" s="350" t="n">
        <v>20292.4665</v>
      </c>
      <c r="N35" s="35" t="n">
        <f aca="false">SUM(B35:M35)</f>
        <v>229061.907</v>
      </c>
      <c r="O35" s="35" t="n">
        <f aca="false">AVERAGE(B35:M35)</f>
        <v>19088.49225</v>
      </c>
      <c r="P35" s="350" t="n">
        <f aca="false">P14*P15</f>
        <v>20434.464</v>
      </c>
      <c r="Q35" s="350" t="n">
        <v>17802.243</v>
      </c>
      <c r="R35" s="350" t="n">
        <v>19939.239</v>
      </c>
      <c r="S35" s="350" t="n">
        <v>19806.7455</v>
      </c>
      <c r="T35" s="350" t="n">
        <v>15401.925</v>
      </c>
      <c r="U35" s="350" t="n">
        <v>23396.769</v>
      </c>
      <c r="V35" s="350" t="n">
        <v>23786.568</v>
      </c>
      <c r="W35" s="350" t="n">
        <v>16086.429</v>
      </c>
      <c r="X35" s="350" t="n">
        <v>5477.805</v>
      </c>
      <c r="Y35" s="350" t="n">
        <v>23935.824</v>
      </c>
      <c r="Z35" s="350" t="n">
        <v>22701.429</v>
      </c>
      <c r="AA35" s="350" t="n">
        <v>20292.4665</v>
      </c>
    </row>
    <row r="36" customFormat="false" ht="12.75" hidden="false" customHeight="false" outlineLevel="0" collapsed="false">
      <c r="A36" s="52" t="s">
        <v>187</v>
      </c>
      <c r="B36" s="49" t="n">
        <f aca="false">B34+B35</f>
        <v>91364.75904</v>
      </c>
      <c r="C36" s="49" t="n">
        <f aca="false">C34+C35</f>
        <v>79595.80648</v>
      </c>
      <c r="D36" s="49" t="n">
        <f aca="false">D34+D35</f>
        <v>89150.55304</v>
      </c>
      <c r="E36" s="49" t="n">
        <f aca="false">E34+E35</f>
        <v>88558.15988</v>
      </c>
      <c r="F36" s="49" t="n">
        <f aca="false">F34+F35</f>
        <v>68863.718</v>
      </c>
      <c r="G36" s="49" t="n">
        <f aca="false">G34+G35</f>
        <v>104609.55384</v>
      </c>
      <c r="H36" s="49" t="n">
        <f aca="false">H34+H35</f>
        <v>106352.38848</v>
      </c>
      <c r="I36" s="49" t="n">
        <f aca="false">I34+I35</f>
        <v>71924.21144</v>
      </c>
      <c r="J36" s="49" t="n">
        <f aca="false">J34+J35</f>
        <v>24491.8748</v>
      </c>
      <c r="K36" s="49" t="n">
        <f aca="false">K34+K35</f>
        <v>107019.72864</v>
      </c>
      <c r="L36" s="49" t="n">
        <f aca="false">L34+L35</f>
        <v>101500.61144</v>
      </c>
      <c r="M36" s="49" t="n">
        <f aca="false">M34+M35</f>
        <v>90729.87244</v>
      </c>
      <c r="N36" s="355" t="n">
        <f aca="false">SUM(B36:M36)</f>
        <v>1024161.23752</v>
      </c>
      <c r="O36" s="355" t="n">
        <f aca="false">AVERAGE(B36:M36)</f>
        <v>85346.7697933333</v>
      </c>
      <c r="P36" s="49" t="n">
        <f aca="false">P34+P35</f>
        <v>91364.75904</v>
      </c>
      <c r="Q36" s="49" t="n">
        <f aca="false">Q34+Q35</f>
        <v>79595.80648</v>
      </c>
      <c r="R36" s="49" t="n">
        <f aca="false">R34+R35</f>
        <v>89150.55304</v>
      </c>
      <c r="S36" s="49" t="n">
        <f aca="false">S34+S35</f>
        <v>88558.15988</v>
      </c>
      <c r="T36" s="49" t="n">
        <f aca="false">T34+T35</f>
        <v>68863.718</v>
      </c>
      <c r="U36" s="49" t="n">
        <f aca="false">U34+U35</f>
        <v>104609.55384</v>
      </c>
      <c r="V36" s="49" t="n">
        <f aca="false">V34+V35</f>
        <v>106352.38848</v>
      </c>
      <c r="W36" s="49" t="n">
        <f aca="false">W34+W35</f>
        <v>71924.21144</v>
      </c>
      <c r="X36" s="49" t="n">
        <f aca="false">X34+X35</f>
        <v>24491.8748</v>
      </c>
      <c r="Y36" s="49" t="n">
        <f aca="false">Y34+Y35</f>
        <v>107019.72864</v>
      </c>
      <c r="Z36" s="49" t="n">
        <f aca="false">Z34+Z35</f>
        <v>101500.61144</v>
      </c>
      <c r="AA36" s="49" t="n">
        <f aca="false">AA34+AA35</f>
        <v>90729.87244</v>
      </c>
    </row>
    <row r="37" customFormat="false" ht="12.75" hidden="false" customHeight="false" outlineLevel="0" collapsed="false">
      <c r="A37" s="52" t="s">
        <v>188</v>
      </c>
      <c r="B37" s="49" t="n">
        <f aca="false">((B13+B15)/2)*B17</f>
        <v>80012.27904</v>
      </c>
      <c r="C37" s="49" t="n">
        <f aca="false">((C13+C15)/2)*C17</f>
        <v>69705.67148</v>
      </c>
      <c r="D37" s="49" t="n">
        <f aca="false">((D13+D15)/2)*D17</f>
        <v>78073.19804</v>
      </c>
      <c r="E37" s="49" t="n">
        <f aca="false">((E13+E15)/2)*E17</f>
        <v>77554.41238</v>
      </c>
      <c r="F37" s="49" t="n">
        <f aca="false">((F13+F15)/2)*F17</f>
        <v>60307.093</v>
      </c>
      <c r="G37" s="49" t="n">
        <f aca="false">((G13+G15)/2)*G17</f>
        <v>91611.34884</v>
      </c>
      <c r="H37" s="49" t="n">
        <f aca="false">((H13+H15)/2)*H17</f>
        <v>93137.62848</v>
      </c>
      <c r="I37" s="49" t="n">
        <f aca="false">((I13+I15)/2)*I17</f>
        <v>62987.30644</v>
      </c>
      <c r="J37" s="49" t="n">
        <f aca="false">((J13+J15)/2)*J17</f>
        <v>21448.6498</v>
      </c>
      <c r="K37" s="49" t="n">
        <f aca="false">((K13+K15)/2)*K17</f>
        <v>93722.04864</v>
      </c>
      <c r="L37" s="49" t="n">
        <f aca="false">((L13+L15)/2)*L17</f>
        <v>88888.70644</v>
      </c>
      <c r="M37" s="49" t="n">
        <f aca="false">((M13+M15)/2)*M17</f>
        <v>79456.27994</v>
      </c>
      <c r="N37" s="356"/>
      <c r="O37" s="356"/>
      <c r="P37" s="49" t="n">
        <f aca="false">((P13+P15)/2)*P17</f>
        <v>80012.27904</v>
      </c>
      <c r="Q37" s="49" t="n">
        <f aca="false">((Q13+Q15)/2)*Q17</f>
        <v>69705.67148</v>
      </c>
      <c r="R37" s="49" t="n">
        <f aca="false">((R13+R15)/2)*R17</f>
        <v>78073.19804</v>
      </c>
      <c r="S37" s="49" t="n">
        <f aca="false">((S13+S15)/2)*S17</f>
        <v>77554.41238</v>
      </c>
      <c r="T37" s="49" t="n">
        <f aca="false">((T13+T15)/2)*T17</f>
        <v>60307.093</v>
      </c>
      <c r="U37" s="49" t="n">
        <f aca="false">((U13+U15)/2)*U17</f>
        <v>91611.34884</v>
      </c>
      <c r="V37" s="49" t="n">
        <f aca="false">((V13+V15)/2)*V17</f>
        <v>93137.62848</v>
      </c>
      <c r="W37" s="49" t="n">
        <f aca="false">((W13+W15)/2)*W17</f>
        <v>62987.30644</v>
      </c>
      <c r="X37" s="49" t="n">
        <f aca="false">((X13+X15)/2)*X17</f>
        <v>21448.6498</v>
      </c>
      <c r="Y37" s="49" t="n">
        <f aca="false">((Y13+Y15)/2)*Y17</f>
        <v>93722.04864</v>
      </c>
      <c r="Z37" s="49" t="n">
        <f aca="false">((Z13+Z15)/2)*Z17</f>
        <v>88888.70644</v>
      </c>
      <c r="AA37" s="49" t="n">
        <f aca="false">((AA13+AA15)/2)*AA17</f>
        <v>79456.27994</v>
      </c>
    </row>
    <row r="38" customFormat="false" ht="12.75" hidden="false" customHeight="false" outlineLevel="0" collapsed="false">
      <c r="A38" s="52" t="s">
        <v>189</v>
      </c>
      <c r="B38" s="344" t="n">
        <f aca="false">B36-B37</f>
        <v>11352.48</v>
      </c>
      <c r="C38" s="344" t="n">
        <f aca="false">C36-C37</f>
        <v>9890.135</v>
      </c>
      <c r="D38" s="344" t="n">
        <f aca="false">D36-D37</f>
        <v>11077.355</v>
      </c>
      <c r="E38" s="344" t="n">
        <f aca="false">E36-E37</f>
        <v>11003.7475</v>
      </c>
      <c r="F38" s="344" t="n">
        <f aca="false">F36-F37</f>
        <v>8556.62499999999</v>
      </c>
      <c r="G38" s="344" t="n">
        <f aca="false">G36-G37</f>
        <v>12998.205</v>
      </c>
      <c r="H38" s="344" t="n">
        <f aca="false">H36-H37</f>
        <v>13214.76</v>
      </c>
      <c r="I38" s="344" t="n">
        <f aca="false">I36-I37</f>
        <v>8936.905</v>
      </c>
      <c r="J38" s="344" t="n">
        <f aca="false">J36-J37</f>
        <v>3043.225</v>
      </c>
      <c r="K38" s="344" t="n">
        <f aca="false">K36-K37</f>
        <v>13297.68</v>
      </c>
      <c r="L38" s="344" t="n">
        <f aca="false">L36-L37</f>
        <v>12611.905</v>
      </c>
      <c r="M38" s="344" t="n">
        <f aca="false">M36-M37</f>
        <v>11273.5925</v>
      </c>
      <c r="N38" s="4"/>
      <c r="O38" s="4"/>
      <c r="P38" s="344" t="n">
        <f aca="false">P36-P37</f>
        <v>11352.48</v>
      </c>
      <c r="Q38" s="344" t="n">
        <f aca="false">Q36-Q37</f>
        <v>9890.135</v>
      </c>
      <c r="R38" s="344" t="n">
        <f aca="false">R36-R37</f>
        <v>11077.355</v>
      </c>
      <c r="S38" s="344" t="n">
        <f aca="false">S36-S37</f>
        <v>11003.7475</v>
      </c>
      <c r="T38" s="344" t="n">
        <f aca="false">T36-T37</f>
        <v>8556.62499999999</v>
      </c>
      <c r="U38" s="344" t="n">
        <f aca="false">U36-U37</f>
        <v>12998.205</v>
      </c>
      <c r="V38" s="344" t="n">
        <f aca="false">V36-V37</f>
        <v>13214.76</v>
      </c>
      <c r="W38" s="344" t="n">
        <f aca="false">W36-W37</f>
        <v>8936.905</v>
      </c>
      <c r="X38" s="344" t="n">
        <f aca="false">X36-X37</f>
        <v>3043.225</v>
      </c>
      <c r="Y38" s="344" t="n">
        <f aca="false">Y36-Y37</f>
        <v>13297.68</v>
      </c>
      <c r="Z38" s="344" t="n">
        <f aca="false">Z36-Z37</f>
        <v>12611.905</v>
      </c>
      <c r="AA38" s="344" t="n">
        <f aca="false">AA36-AA37</f>
        <v>11273.5925</v>
      </c>
    </row>
    <row r="39" customFormat="false" ht="12.75" hidden="false" customHeight="false" outlineLevel="0" collapsed="false">
      <c r="A39" s="52" t="s">
        <v>136</v>
      </c>
      <c r="B39" s="22" t="n">
        <f aca="false">B38*0.005</f>
        <v>56.7624000000001</v>
      </c>
      <c r="C39" s="22" t="n">
        <f aca="false">C38*0.005</f>
        <v>49.450675</v>
      </c>
      <c r="D39" s="22" t="n">
        <f aca="false">D38*0.005</f>
        <v>55.386775</v>
      </c>
      <c r="E39" s="22" t="n">
        <f aca="false">E38*0.005</f>
        <v>55.0187375</v>
      </c>
      <c r="F39" s="22" t="n">
        <f aca="false">F38*0.005</f>
        <v>42.783125</v>
      </c>
      <c r="G39" s="22" t="n">
        <f aca="false">G38*0.005</f>
        <v>64.991025</v>
      </c>
      <c r="H39" s="22" t="n">
        <f aca="false">H38*0.005</f>
        <v>66.0738</v>
      </c>
      <c r="I39" s="22" t="n">
        <f aca="false">I38*0.005</f>
        <v>44.684525</v>
      </c>
      <c r="J39" s="22" t="n">
        <f aca="false">J38*0.005</f>
        <v>15.216125</v>
      </c>
      <c r="K39" s="22" t="n">
        <f aca="false">K38*0.005</f>
        <v>66.4884</v>
      </c>
      <c r="L39" s="22" t="n">
        <f aca="false">L38*0.005</f>
        <v>63.0595250000001</v>
      </c>
      <c r="M39" s="22" t="n">
        <f aca="false">M38*0.005</f>
        <v>56.3679624999999</v>
      </c>
      <c r="N39" s="4"/>
      <c r="O39" s="4"/>
      <c r="P39" s="22" t="n">
        <f aca="false">P38*0.005</f>
        <v>56.7624000000001</v>
      </c>
      <c r="Q39" s="22" t="n">
        <f aca="false">Q38*0.005</f>
        <v>49.450675</v>
      </c>
      <c r="R39" s="22" t="n">
        <f aca="false">R38*0.005</f>
        <v>55.386775</v>
      </c>
      <c r="S39" s="22" t="n">
        <f aca="false">S38*0.005</f>
        <v>55.0187375</v>
      </c>
      <c r="T39" s="22" t="n">
        <f aca="false">T38*0.005</f>
        <v>42.783125</v>
      </c>
      <c r="U39" s="22" t="n">
        <f aca="false">U38*0.005</f>
        <v>64.991025</v>
      </c>
      <c r="V39" s="22" t="n">
        <f aca="false">V38*0.005</f>
        <v>66.0738</v>
      </c>
      <c r="W39" s="22" t="n">
        <f aca="false">W38*0.005</f>
        <v>44.684525</v>
      </c>
      <c r="X39" s="22" t="n">
        <f aca="false">X38*0.005</f>
        <v>15.216125</v>
      </c>
      <c r="Y39" s="22" t="n">
        <f aca="false">Y38*0.005</f>
        <v>66.4884</v>
      </c>
      <c r="Z39" s="22" t="n">
        <f aca="false">Z38*0.005</f>
        <v>63.0595250000001</v>
      </c>
      <c r="AA39" s="22" t="n">
        <f aca="false">AA38*0.005</f>
        <v>56.3679624999999</v>
      </c>
    </row>
    <row r="40" customFormat="false" ht="12" hidden="false" customHeight="false" outlineLevel="0" collapsed="false">
      <c r="A40" s="52" t="s">
        <v>137</v>
      </c>
      <c r="B40" s="22" t="n">
        <f aca="false">(B38+B39)*0.05875</f>
        <v>670.292991000001</v>
      </c>
      <c r="C40" s="22" t="n">
        <f aca="false">(C38+C39)*0.05875</f>
        <v>583.95065840625</v>
      </c>
      <c r="D40" s="22" t="n">
        <f aca="false">(D38+D39)*0.05875</f>
        <v>654.04857928125</v>
      </c>
      <c r="E40" s="22" t="n">
        <f aca="false">(E38+E39)*0.05875</f>
        <v>649.702516453125</v>
      </c>
      <c r="F40" s="22" t="n">
        <f aca="false">(F38+F39)*0.05875</f>
        <v>505.21522734375</v>
      </c>
      <c r="G40" s="22" t="n">
        <f aca="false">(G38+G39)*0.05875</f>
        <v>767.46276646875</v>
      </c>
      <c r="H40" s="22" t="n">
        <f aca="false">(H38+H39)*0.05875</f>
        <v>780.24898575</v>
      </c>
      <c r="I40" s="22" t="n">
        <f aca="false">(I38+I39)*0.05875</f>
        <v>527.66838459375</v>
      </c>
      <c r="J40" s="22" t="n">
        <f aca="false">(J38+J39)*0.05875</f>
        <v>179.68341609375</v>
      </c>
      <c r="K40" s="22" t="n">
        <f aca="false">(K38+K39)*0.05875</f>
        <v>785.1448935</v>
      </c>
      <c r="L40" s="22" t="n">
        <f aca="false">(L38+L39)*0.05875</f>
        <v>744.654165843751</v>
      </c>
      <c r="M40" s="22" t="n">
        <f aca="false">(M38+M39)*0.05875</f>
        <v>665.635177171874</v>
      </c>
      <c r="N40" s="4"/>
      <c r="O40" s="4"/>
      <c r="P40" s="22" t="n">
        <f aca="false">(P38+P39)*0.05875</f>
        <v>670.292991000001</v>
      </c>
      <c r="Q40" s="22" t="n">
        <f aca="false">(Q38+Q39)*0.05875</f>
        <v>583.95065840625</v>
      </c>
      <c r="R40" s="22" t="n">
        <f aca="false">(R38+R39)*0.05875</f>
        <v>654.04857928125</v>
      </c>
      <c r="S40" s="22" t="n">
        <f aca="false">(S38+S39)*0.05875</f>
        <v>649.702516453125</v>
      </c>
      <c r="T40" s="22" t="n">
        <f aca="false">(T38+T39)*0.05875</f>
        <v>505.21522734375</v>
      </c>
      <c r="U40" s="22" t="n">
        <f aca="false">(U38+U39)*0.05875</f>
        <v>767.46276646875</v>
      </c>
      <c r="V40" s="22" t="n">
        <f aca="false">(V38+V39)*0.05875</f>
        <v>780.24898575</v>
      </c>
      <c r="W40" s="22" t="n">
        <f aca="false">(W38+W39)*0.05875</f>
        <v>527.66838459375</v>
      </c>
      <c r="X40" s="22" t="n">
        <f aca="false">(X38+X39)*0.05875</f>
        <v>179.68341609375</v>
      </c>
      <c r="Y40" s="22" t="n">
        <f aca="false">(Y38+Y39)*0.05875</f>
        <v>785.1448935</v>
      </c>
      <c r="Z40" s="22" t="n">
        <f aca="false">(Z38+Z39)*0.05875</f>
        <v>744.654165843751</v>
      </c>
      <c r="AA40" s="22" t="n">
        <f aca="false">(AA38+AA39)*0.05875</f>
        <v>665.635177171874</v>
      </c>
    </row>
    <row r="41" customFormat="false" ht="12" hidden="false" customHeight="false" outlineLevel="0" collapsed="false">
      <c r="A41" s="357" t="s">
        <v>190</v>
      </c>
      <c r="B41" s="42" t="n">
        <f aca="false">SUM(B38:B40)</f>
        <v>12079.535391</v>
      </c>
      <c r="C41" s="42" t="n">
        <f aca="false">SUM(C38:C40)</f>
        <v>10523.5363334062</v>
      </c>
      <c r="D41" s="42" t="n">
        <f aca="false">SUM(D38:D40)</f>
        <v>11786.7903542812</v>
      </c>
      <c r="E41" s="42" t="n">
        <f aca="false">SUM(E38:E40)</f>
        <v>11708.4687539531</v>
      </c>
      <c r="F41" s="42" t="n">
        <f aca="false">SUM(F38:F40)</f>
        <v>9104.62335234374</v>
      </c>
      <c r="G41" s="42" t="n">
        <f aca="false">SUM(G38:G40)</f>
        <v>13830.6587914688</v>
      </c>
      <c r="H41" s="42" t="n">
        <f aca="false">SUM(H38:H40)</f>
        <v>14061.08278575</v>
      </c>
      <c r="I41" s="42" t="n">
        <f aca="false">SUM(I38:I40)</f>
        <v>9509.25790959375</v>
      </c>
      <c r="J41" s="42" t="n">
        <f aca="false">SUM(J38:J40)</f>
        <v>3238.12454109375</v>
      </c>
      <c r="K41" s="42" t="n">
        <f aca="false">SUM(K38:K40)</f>
        <v>14149.3132935</v>
      </c>
      <c r="L41" s="42" t="n">
        <f aca="false">SUM(L38:L40)</f>
        <v>13419.6186908438</v>
      </c>
      <c r="M41" s="42" t="n">
        <f aca="false">SUM(M38:M40)</f>
        <v>11995.5956396719</v>
      </c>
      <c r="N41" s="21"/>
      <c r="O41" s="21"/>
      <c r="P41" s="42" t="n">
        <f aca="false">SUM(P38:P40)</f>
        <v>12079.535391</v>
      </c>
      <c r="Q41" s="42" t="n">
        <f aca="false">SUM(Q38:Q40)</f>
        <v>10523.5363334062</v>
      </c>
      <c r="R41" s="42" t="n">
        <f aca="false">SUM(R38:R40)</f>
        <v>11786.7903542812</v>
      </c>
      <c r="S41" s="42" t="n">
        <f aca="false">SUM(S38:S40)</f>
        <v>11708.4687539531</v>
      </c>
      <c r="T41" s="42" t="n">
        <f aca="false">SUM(T38:T40)</f>
        <v>9104.62335234374</v>
      </c>
      <c r="U41" s="42" t="n">
        <f aca="false">SUM(U38:U40)</f>
        <v>13830.6587914688</v>
      </c>
      <c r="V41" s="42" t="n">
        <f aca="false">SUM(V38:V40)</f>
        <v>14061.08278575</v>
      </c>
      <c r="W41" s="42" t="n">
        <f aca="false">SUM(W38:W40)</f>
        <v>9509.25790959375</v>
      </c>
      <c r="X41" s="42" t="n">
        <f aca="false">SUM(X38:X40)</f>
        <v>3238.12454109375</v>
      </c>
      <c r="Y41" s="42" t="n">
        <f aca="false">SUM(Y38:Y40)</f>
        <v>14149.3132935</v>
      </c>
      <c r="Z41" s="42" t="n">
        <f aca="false">SUM(Z38:Z40)</f>
        <v>13419.6186908438</v>
      </c>
      <c r="AA41" s="42" t="n">
        <f aca="false">SUM(AA38:AA40)</f>
        <v>11995.5956396719</v>
      </c>
    </row>
    <row r="42" customFormat="false" ht="12" hidden="false" customHeight="fals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customFormat="false" ht="12" hidden="false" customHeight="false" outlineLevel="0" collapsed="false">
      <c r="A43" s="314" t="s">
        <v>191</v>
      </c>
      <c r="B43" s="42" t="n">
        <f aca="false">B30-B41</f>
        <v>43252.326294125</v>
      </c>
      <c r="C43" s="42" t="n">
        <f aca="false">C30-C41</f>
        <v>46052.6819555938</v>
      </c>
      <c r="D43" s="42" t="n">
        <f aca="false">D30-D41</f>
        <v>24927.1679835313</v>
      </c>
      <c r="E43" s="42" t="n">
        <f aca="false">E30-E41</f>
        <v>30741.7281592344</v>
      </c>
      <c r="F43" s="42" t="n">
        <f aca="false">F30-F41</f>
        <v>12779.1081750313</v>
      </c>
      <c r="G43" s="42" t="n">
        <f aca="false">G30-G41</f>
        <v>40029.9070387812</v>
      </c>
      <c r="H43" s="42" t="n">
        <f aca="false">H30-H41</f>
        <v>22024.97269475</v>
      </c>
      <c r="I43" s="42" t="n">
        <f aca="false">I30-I41</f>
        <v>18049.9340141563</v>
      </c>
      <c r="J43" s="42" t="n">
        <f aca="false">J30-J41</f>
        <v>99108.1910246563</v>
      </c>
      <c r="K43" s="42" t="n">
        <f aca="false">K30-K41</f>
        <v>30998.1068406875</v>
      </c>
      <c r="L43" s="42" t="n">
        <f aca="false">L30-L41</f>
        <v>14926.0505302813</v>
      </c>
      <c r="M43" s="42" t="n">
        <f aca="false">M30-M41</f>
        <v>46825.2229399531</v>
      </c>
      <c r="N43" s="355" t="n">
        <f aca="false">SUM(B43:M43)</f>
        <v>429715.397650781</v>
      </c>
      <c r="O43" s="355" t="n">
        <f aca="false">AVERAGE(B43:M43)</f>
        <v>35809.6164708984</v>
      </c>
      <c r="P43" s="42" t="n">
        <f aca="false">P30-P41</f>
        <v>43252.326294125</v>
      </c>
      <c r="Q43" s="42" t="n">
        <f aca="false">Q30-Q41</f>
        <v>46052.6819555938</v>
      </c>
      <c r="R43" s="42" t="n">
        <f aca="false">R30-R41</f>
        <v>24927.1679835313</v>
      </c>
      <c r="S43" s="42" t="n">
        <f aca="false">S30-S41</f>
        <v>30741.7281592344</v>
      </c>
      <c r="T43" s="42" t="n">
        <f aca="false">T30-T41</f>
        <v>12779.1081750313</v>
      </c>
      <c r="U43" s="42" t="n">
        <f aca="false">U30-U41</f>
        <v>40029.9070387812</v>
      </c>
      <c r="V43" s="42" t="n">
        <f aca="false">V30-V41</f>
        <v>22024.97269475</v>
      </c>
      <c r="W43" s="42" t="n">
        <f aca="false">W30-W41</f>
        <v>18049.9340141563</v>
      </c>
      <c r="X43" s="42" t="n">
        <f aca="false">X30-X41</f>
        <v>99108.1910246563</v>
      </c>
      <c r="Y43" s="42" t="n">
        <f aca="false">Y30-Y41</f>
        <v>30998.1068406875</v>
      </c>
      <c r="Z43" s="42" t="n">
        <f aca="false">Z30-Z41</f>
        <v>14926.0505302813</v>
      </c>
      <c r="AA43" s="42" t="n">
        <f aca="false">AA30-AA41</f>
        <v>46825.2229399531</v>
      </c>
    </row>
    <row r="44" customFormat="false" ht="12" hidden="false" customHeight="false" outlineLevel="0" collapsed="false">
      <c r="A44" s="314" t="s">
        <v>192</v>
      </c>
      <c r="B44" s="4"/>
      <c r="C44" s="4"/>
      <c r="D44" s="23" t="n">
        <f aca="false">SUM(B43:D43)</f>
        <v>114232.17623325</v>
      </c>
      <c r="E44" s="4"/>
      <c r="F44" s="4"/>
      <c r="G44" s="23" t="n">
        <f aca="false">SUM(E43:G43)</f>
        <v>83550.7433730469</v>
      </c>
      <c r="H44" s="4"/>
      <c r="I44" s="4"/>
      <c r="J44" s="23" t="n">
        <f aca="false">SUM(H43:J43)</f>
        <v>139183.097733563</v>
      </c>
      <c r="K44" s="4"/>
      <c r="L44" s="4"/>
      <c r="M44" s="23" t="n">
        <f aca="false">SUM(K43:M43)</f>
        <v>92749.3803109219</v>
      </c>
      <c r="N44" s="4"/>
      <c r="O44" s="4"/>
      <c r="P44" s="4"/>
      <c r="Q44" s="4"/>
      <c r="R44" s="23" t="n">
        <f aca="false">SUM(P43:R43)</f>
        <v>114232.17623325</v>
      </c>
      <c r="S44" s="4"/>
      <c r="T44" s="4"/>
      <c r="U44" s="23" t="n">
        <f aca="false">SUM(S43:U43)</f>
        <v>83550.7433730469</v>
      </c>
      <c r="V44" s="4"/>
      <c r="W44" s="4"/>
      <c r="X44" s="23" t="n">
        <f aca="false">SUM(V43:X43)</f>
        <v>139183.097733563</v>
      </c>
      <c r="Y44" s="4"/>
      <c r="Z44" s="4"/>
      <c r="AA44" s="23" t="n">
        <f aca="false">SUM(Y43:AA43)</f>
        <v>92749.3803109219</v>
      </c>
    </row>
    <row r="45" customFormat="false" ht="12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customFormat="false" ht="12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customFormat="false" ht="12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customFormat="false" ht="12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</sheetData>
  <mergeCells count="2">
    <mergeCell ref="B18:M18"/>
    <mergeCell ref="P18:AA1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9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90" zoomScalePageLayoutView="90" workbookViewId="0">
      <selection pane="topLeft" activeCell="B15" activeCellId="0" sqref="B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99"/>
    <col collapsed="false" customWidth="true" hidden="false" outlineLevel="0" max="2" min="2" style="0" width="15.56"/>
    <col collapsed="false" customWidth="true" hidden="false" outlineLevel="0" max="4" min="3" style="0" width="13.41"/>
    <col collapsed="false" customWidth="true" hidden="false" outlineLevel="0" max="10" min="5" style="0" width="13.56"/>
    <col collapsed="false" customWidth="true" hidden="false" outlineLevel="0" max="11" min="11" style="0" width="12.56"/>
    <col collapsed="false" customWidth="true" hidden="false" outlineLevel="0" max="13" min="12" style="0" width="12.7"/>
    <col collapsed="false" customWidth="true" hidden="false" outlineLevel="0" max="14" min="14" style="0" width="0.85"/>
    <col collapsed="false" customWidth="true" hidden="false" outlineLevel="0" max="15" min="15" style="0" width="17.85"/>
    <col collapsed="false" customWidth="true" hidden="false" outlineLevel="0" max="16" min="16" style="0" width="15.85"/>
  </cols>
  <sheetData>
    <row r="1" customFormat="false" ht="12.75" hidden="false" customHeight="false" outlineLevel="0" collapsed="false">
      <c r="A1" s="1" t="s">
        <v>22</v>
      </c>
    </row>
    <row r="2" customFormat="false" ht="12.75" hidden="false" customHeight="false" outlineLevel="0" collapsed="false">
      <c r="A2" s="1" t="s">
        <v>23</v>
      </c>
    </row>
    <row r="3" customFormat="false" ht="13.5" hidden="false" customHeight="false" outlineLevel="0" collapsed="false">
      <c r="A3" s="2" t="n">
        <f aca="true">TODAY()</f>
        <v>45926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5" customFormat="false" ht="12" hidden="false" customHeight="false" outlineLevel="0" collapsed="false">
      <c r="A5" s="4"/>
      <c r="B5" s="5" t="n">
        <v>2001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  <c r="O5" s="4"/>
      <c r="P5" s="4"/>
    </row>
    <row r="6" customFormat="false" ht="12" hidden="false" customHeight="false" outlineLevel="0" collapsed="false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4"/>
      <c r="O6" s="20" t="s">
        <v>24</v>
      </c>
      <c r="P6" s="20" t="s">
        <v>25</v>
      </c>
    </row>
    <row r="7" customFormat="false" ht="6" hidden="false" customHeight="true" outlineLevel="0" collapsed="false">
      <c r="A7" s="6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21"/>
      <c r="P7" s="21"/>
    </row>
    <row r="8" customFormat="false" ht="12" hidden="false" customHeight="false" outlineLevel="0" collapsed="false">
      <c r="A8" s="9" t="s">
        <v>26</v>
      </c>
      <c r="B8" s="10" t="n">
        <f aca="false">B15*B16</f>
        <v>124997.964</v>
      </c>
      <c r="C8" s="10" t="n">
        <f aca="false">C15*C16</f>
        <v>112839.402</v>
      </c>
      <c r="D8" s="10" t="n">
        <f aca="false">D15*D16</f>
        <v>112008.754</v>
      </c>
      <c r="E8" s="10" t="n">
        <f aca="false">E15*E16</f>
        <v>107888.612</v>
      </c>
      <c r="F8" s="10" t="n">
        <f aca="false">F15*F16</f>
        <v>106856.906</v>
      </c>
      <c r="G8" s="10" t="n">
        <f aca="false">G15*G16</f>
        <v>118736.384</v>
      </c>
      <c r="H8" s="10" t="n">
        <f aca="false">H15*H16</f>
        <v>129982.164</v>
      </c>
      <c r="I8" s="10" t="n">
        <f aca="false">I15*I16</f>
        <v>122403.684</v>
      </c>
      <c r="J8" s="10" t="n">
        <f aca="false">J15*J16</f>
        <v>106438.41</v>
      </c>
      <c r="K8" s="10" t="n">
        <f aca="false">K15*K16</f>
        <v>109727.28</v>
      </c>
      <c r="L8" s="10" t="n">
        <f aca="false">L15*L16</f>
        <v>111516.6</v>
      </c>
      <c r="M8" s="10" t="n">
        <f aca="false">M15*M16</f>
        <v>115122.8</v>
      </c>
      <c r="N8" s="22"/>
      <c r="O8" s="23" t="n">
        <f aca="false">SUM(B8:M8)</f>
        <v>1378518.96</v>
      </c>
      <c r="P8" s="23" t="n">
        <f aca="false">AVERAGE(B8:M8)</f>
        <v>114876.58</v>
      </c>
    </row>
    <row r="9" customFormat="false" ht="12" hidden="false" customHeight="false" outlineLevel="0" collapsed="false">
      <c r="A9" s="9" t="s">
        <v>27</v>
      </c>
      <c r="B9" s="10" t="n">
        <v>66000</v>
      </c>
      <c r="C9" s="10" t="n">
        <f aca="false">$B$9</f>
        <v>66000</v>
      </c>
      <c r="D9" s="10" t="n">
        <f aca="false">$B$9</f>
        <v>66000</v>
      </c>
      <c r="E9" s="10" t="n">
        <f aca="false">$B$9</f>
        <v>66000</v>
      </c>
      <c r="F9" s="10" t="n">
        <f aca="false">$B$9</f>
        <v>66000</v>
      </c>
      <c r="G9" s="10" t="n">
        <f aca="false">$B$9</f>
        <v>66000</v>
      </c>
      <c r="H9" s="10" t="n">
        <f aca="false">$B$9</f>
        <v>66000</v>
      </c>
      <c r="I9" s="10" t="n">
        <f aca="false">$B$9</f>
        <v>66000</v>
      </c>
      <c r="J9" s="10" t="n">
        <f aca="false">$B$9</f>
        <v>66000</v>
      </c>
      <c r="K9" s="10" t="n">
        <f aca="false">$B$9</f>
        <v>66000</v>
      </c>
      <c r="L9" s="10" t="n">
        <f aca="false">$B$9</f>
        <v>66000</v>
      </c>
      <c r="M9" s="10" t="n">
        <f aca="false">$B$9</f>
        <v>66000</v>
      </c>
      <c r="N9" s="22"/>
      <c r="O9" s="23" t="n">
        <f aca="false">SUM(B9:M9)</f>
        <v>792000</v>
      </c>
      <c r="P9" s="23" t="n">
        <f aca="false">AVERAGE(B9:M9)</f>
        <v>66000</v>
      </c>
    </row>
    <row r="10" customFormat="false" ht="12" hidden="false" customHeight="false" outlineLevel="0" collapsed="false">
      <c r="A10" s="9" t="s">
        <v>28</v>
      </c>
      <c r="B10" s="10" t="n">
        <v>0</v>
      </c>
      <c r="C10" s="10" t="n">
        <v>0</v>
      </c>
      <c r="D10" s="10" t="n">
        <v>0</v>
      </c>
      <c r="E10" s="10" t="n">
        <v>0</v>
      </c>
      <c r="F10" s="10" t="n">
        <v>0</v>
      </c>
      <c r="G10" s="10" t="n">
        <v>0</v>
      </c>
      <c r="H10" s="10" t="n">
        <v>0</v>
      </c>
      <c r="I10" s="10" t="n">
        <v>0</v>
      </c>
      <c r="J10" s="10" t="n">
        <v>0</v>
      </c>
      <c r="K10" s="10" t="n">
        <v>19333.09</v>
      </c>
      <c r="L10" s="10" t="n">
        <v>0</v>
      </c>
      <c r="M10" s="10" t="n">
        <v>0</v>
      </c>
      <c r="N10" s="22"/>
      <c r="O10" s="23" t="n">
        <f aca="false">SUM(B10:M10)</f>
        <v>19333.09</v>
      </c>
      <c r="P10" s="23" t="n">
        <f aca="false">O10</f>
        <v>19333.09</v>
      </c>
    </row>
    <row r="11" customFormat="false" ht="12" hidden="false" customHeight="false" outlineLevel="0" collapsed="false">
      <c r="A11" s="9" t="s">
        <v>29</v>
      </c>
      <c r="B11" s="10" t="n">
        <v>0</v>
      </c>
      <c r="C11" s="10" t="n">
        <v>0</v>
      </c>
      <c r="D11" s="10" t="n">
        <v>0</v>
      </c>
      <c r="E11" s="10" t="n">
        <v>0</v>
      </c>
      <c r="F11" s="10" t="n">
        <v>0</v>
      </c>
      <c r="G11" s="10" t="n">
        <v>0</v>
      </c>
      <c r="H11" s="10" t="n">
        <v>7391.97</v>
      </c>
      <c r="I11" s="10" t="n">
        <v>113563.66</v>
      </c>
      <c r="J11" s="10" t="n">
        <v>0</v>
      </c>
      <c r="K11" s="10" t="n">
        <v>0</v>
      </c>
      <c r="L11" s="10" t="n">
        <v>0</v>
      </c>
      <c r="M11" s="10" t="n">
        <v>0</v>
      </c>
      <c r="N11" s="22"/>
      <c r="O11" s="23" t="n">
        <f aca="false">SUM(B11:M11)</f>
        <v>120955.63</v>
      </c>
      <c r="P11" s="23" t="n">
        <f aca="false">(H11+I11)/2</f>
        <v>60477.815</v>
      </c>
    </row>
    <row r="12" customFormat="false" ht="12" hidden="false" customHeight="false" outlineLevel="0" collapsed="false">
      <c r="A12" s="12" t="s">
        <v>19</v>
      </c>
      <c r="B12" s="13" t="n">
        <f aca="false">SUM(B8:B11)</f>
        <v>190997.964</v>
      </c>
      <c r="C12" s="13" t="n">
        <f aca="false">SUM(C8:C11)</f>
        <v>178839.402</v>
      </c>
      <c r="D12" s="13" t="n">
        <f aca="false">SUM(D8:D11)</f>
        <v>178008.754</v>
      </c>
      <c r="E12" s="13" t="n">
        <f aca="false">SUM(E8:E11)</f>
        <v>173888.612</v>
      </c>
      <c r="F12" s="13" t="n">
        <f aca="false">SUM(F8:F11)</f>
        <v>172856.906</v>
      </c>
      <c r="G12" s="13" t="n">
        <f aca="false">SUM(G8:G11)</f>
        <v>184736.384</v>
      </c>
      <c r="H12" s="13" t="n">
        <f aca="false">SUM(H8:H11)</f>
        <v>203374.134</v>
      </c>
      <c r="I12" s="13" t="n">
        <f aca="false">SUM(I8:I11)</f>
        <v>301967.344</v>
      </c>
      <c r="J12" s="13" t="n">
        <f aca="false">SUM(J8:J11)</f>
        <v>172438.41</v>
      </c>
      <c r="K12" s="13" t="n">
        <f aca="false">SUM(K8:K11)</f>
        <v>195060.37</v>
      </c>
      <c r="L12" s="13" t="n">
        <f aca="false">SUM(L8:L11)</f>
        <v>177516.6</v>
      </c>
      <c r="M12" s="13" t="n">
        <f aca="false">SUM(M8:M11)</f>
        <v>181122.8</v>
      </c>
      <c r="N12" s="22"/>
      <c r="O12" s="24" t="n">
        <f aca="false">SUM(B12:M12)</f>
        <v>2310807.68</v>
      </c>
      <c r="P12" s="24" t="n">
        <f aca="false">AVERAGE(B12:M12)</f>
        <v>192567.306666667</v>
      </c>
    </row>
    <row r="13" customFormat="false" ht="12" hidden="false" customHeight="false" outlineLevel="0" collapsed="false">
      <c r="A13" s="6"/>
      <c r="B13" s="8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25"/>
      <c r="P13" s="21"/>
    </row>
    <row r="14" customFormat="false" ht="12" hidden="false" customHeight="false" outlineLevel="0" collapsed="false">
      <c r="A14" s="6"/>
      <c r="B14" s="7" t="s">
        <v>3</v>
      </c>
      <c r="C14" s="7" t="s">
        <v>4</v>
      </c>
      <c r="D14" s="7" t="s">
        <v>5</v>
      </c>
      <c r="E14" s="7" t="s">
        <v>6</v>
      </c>
      <c r="F14" s="7" t="s">
        <v>7</v>
      </c>
      <c r="G14" s="7" t="s">
        <v>8</v>
      </c>
      <c r="H14" s="7" t="s">
        <v>9</v>
      </c>
      <c r="I14" s="7" t="s">
        <v>10</v>
      </c>
      <c r="J14" s="7" t="s">
        <v>11</v>
      </c>
      <c r="K14" s="7" t="s">
        <v>12</v>
      </c>
      <c r="L14" s="7" t="s">
        <v>13</v>
      </c>
      <c r="M14" s="7" t="s">
        <v>14</v>
      </c>
      <c r="N14" s="4"/>
      <c r="O14" s="20" t="s">
        <v>25</v>
      </c>
      <c r="P14" s="21"/>
    </row>
    <row r="15" customFormat="false" ht="12" hidden="false" customHeight="false" outlineLevel="0" collapsed="false">
      <c r="A15" s="26" t="s">
        <v>30</v>
      </c>
      <c r="B15" s="27" t="n">
        <v>4807.614</v>
      </c>
      <c r="C15" s="28" t="n">
        <v>4339.977</v>
      </c>
      <c r="D15" s="28" t="n">
        <v>4308.029</v>
      </c>
      <c r="E15" s="28" t="n">
        <v>4149.562</v>
      </c>
      <c r="F15" s="28" t="n">
        <v>4109.881</v>
      </c>
      <c r="G15" s="28" t="n">
        <v>4566.784</v>
      </c>
      <c r="H15" s="28" t="n">
        <v>4999.314</v>
      </c>
      <c r="I15" s="28" t="n">
        <v>4707.834</v>
      </c>
      <c r="J15" s="28" t="n">
        <v>4093.785</v>
      </c>
      <c r="K15" s="28" t="n">
        <v>4220.28</v>
      </c>
      <c r="L15" s="28" t="n">
        <v>4289.1</v>
      </c>
      <c r="M15" s="28" t="n">
        <v>4427.8</v>
      </c>
      <c r="N15" s="29"/>
      <c r="O15" s="30" t="n">
        <f aca="false">AVERAGE(B15:M15)</f>
        <v>4418.33</v>
      </c>
      <c r="P15" s="31"/>
    </row>
    <row r="16" customFormat="false" ht="12" hidden="false" customHeight="false" outlineLevel="0" collapsed="false">
      <c r="A16" s="32" t="s">
        <v>31</v>
      </c>
      <c r="B16" s="33" t="n">
        <v>26</v>
      </c>
      <c r="C16" s="33" t="n">
        <f aca="false">$B$16</f>
        <v>26</v>
      </c>
      <c r="D16" s="33" t="n">
        <f aca="false">$B$16</f>
        <v>26</v>
      </c>
      <c r="E16" s="33" t="n">
        <f aca="false">$B$16</f>
        <v>26</v>
      </c>
      <c r="F16" s="33" t="n">
        <f aca="false">$B$16</f>
        <v>26</v>
      </c>
      <c r="G16" s="33" t="n">
        <f aca="false">$B$16</f>
        <v>26</v>
      </c>
      <c r="H16" s="33" t="n">
        <f aca="false">$B$16</f>
        <v>26</v>
      </c>
      <c r="I16" s="33" t="n">
        <f aca="false">$B$16</f>
        <v>26</v>
      </c>
      <c r="J16" s="33" t="n">
        <f aca="false">$B$16</f>
        <v>26</v>
      </c>
      <c r="K16" s="33" t="n">
        <f aca="false">$B$16</f>
        <v>26</v>
      </c>
      <c r="L16" s="33" t="n">
        <f aca="false">$B$16</f>
        <v>26</v>
      </c>
      <c r="M16" s="33" t="n">
        <f aca="false">$B$16</f>
        <v>26</v>
      </c>
      <c r="N16" s="34"/>
      <c r="O16" s="35" t="n">
        <f aca="false">AVERAGE(B16:M16)</f>
        <v>26</v>
      </c>
      <c r="P16" s="36"/>
    </row>
    <row r="17" customFormat="false" ht="12" hidden="false" customHeight="false" outlineLevel="0" collapsed="false">
      <c r="A17" s="37" t="s">
        <v>32</v>
      </c>
      <c r="B17" s="28"/>
      <c r="C17" s="28"/>
      <c r="D17" s="28"/>
      <c r="E17" s="28"/>
      <c r="F17" s="28"/>
      <c r="G17" s="28"/>
      <c r="H17" s="28"/>
      <c r="I17" s="28"/>
      <c r="J17" s="28"/>
      <c r="K17" s="28" t="n">
        <v>509</v>
      </c>
      <c r="L17" s="28"/>
      <c r="M17" s="28"/>
      <c r="N17" s="38"/>
      <c r="O17" s="39"/>
      <c r="P17" s="40"/>
    </row>
    <row r="18" customFormat="false" ht="12" hidden="false" customHeight="false" outlineLevel="0" collapsed="false">
      <c r="A18" s="9" t="s">
        <v>33</v>
      </c>
      <c r="B18" s="10"/>
      <c r="C18" s="10"/>
      <c r="D18" s="10"/>
      <c r="E18" s="10"/>
      <c r="F18" s="10"/>
      <c r="G18" s="10"/>
      <c r="H18" s="10"/>
      <c r="I18" s="10"/>
      <c r="J18" s="10"/>
      <c r="K18" s="10" t="n">
        <f aca="false">K10/K17</f>
        <v>37.9824950884087</v>
      </c>
      <c r="L18" s="10"/>
      <c r="M18" s="10"/>
      <c r="N18" s="41"/>
      <c r="O18" s="23"/>
      <c r="P18" s="42"/>
    </row>
    <row r="19" customFormat="false" ht="12" hidden="false" customHeight="false" outlineLevel="0" collapsed="false">
      <c r="A19" s="18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34"/>
      <c r="O19" s="44"/>
      <c r="P19" s="36"/>
    </row>
    <row r="20" customFormat="false" ht="12" hidden="false" customHeight="false" outlineLevel="0" collapsed="false">
      <c r="A20" s="18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34"/>
      <c r="O20" s="44"/>
      <c r="P20" s="36"/>
    </row>
    <row r="21" customFormat="false" ht="12" hidden="false" customHeight="false" outlineLevel="0" collapsed="false">
      <c r="A21" s="18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34"/>
      <c r="O21" s="44"/>
      <c r="P21" s="36"/>
    </row>
    <row r="25" customFormat="false" ht="13.5" hidden="false" customHeight="false" outlineLevel="0" collapsed="false">
      <c r="I25" s="45" t="s">
        <v>34</v>
      </c>
    </row>
    <row r="26" customFormat="false" ht="13.5" hidden="false" customHeight="false" outlineLevel="0" collapsed="false">
      <c r="I26" s="46" t="s">
        <v>35</v>
      </c>
    </row>
    <row r="27" customFormat="false" ht="13.5" hidden="false" customHeight="false" outlineLevel="0" collapsed="false">
      <c r="I27" s="45" t="s">
        <v>36</v>
      </c>
    </row>
    <row r="28" customFormat="false" ht="13.5" hidden="false" customHeight="false" outlineLevel="0" collapsed="false">
      <c r="I28" s="45" t="s">
        <v>37</v>
      </c>
    </row>
    <row r="29" customFormat="false" ht="13.5" hidden="false" customHeight="false" outlineLevel="0" collapsed="false">
      <c r="I29" s="45" t="s">
        <v>38</v>
      </c>
    </row>
  </sheetData>
  <mergeCells count="1">
    <mergeCell ref="B5:M5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7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6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90" workbookViewId="0">
      <pane xSplit="1" ySplit="7" topLeftCell="I28" activePane="bottomRight" state="frozen"/>
      <selection pane="topLeft" activeCell="A1" activeCellId="0" sqref="A1"/>
      <selection pane="topRight" activeCell="I1" activeCellId="0" sqref="I1"/>
      <selection pane="bottomLeft" activeCell="A28" activeCellId="0" sqref="A28"/>
      <selection pane="bottomRight" activeCell="N28" activeCellId="0" sqref="N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19.7"/>
    <col collapsed="false" customWidth="true" hidden="false" outlineLevel="0" max="11" min="3" style="0" width="11.99"/>
    <col collapsed="false" customWidth="true" hidden="false" outlineLevel="0" max="12" min="12" style="0" width="17.56"/>
    <col collapsed="false" customWidth="true" hidden="false" outlineLevel="0" max="13" min="13" style="0" width="11.99"/>
    <col collapsed="false" customWidth="true" hidden="false" outlineLevel="0" max="14" min="14" style="0" width="11.7"/>
    <col collapsed="false" customWidth="true" hidden="false" outlineLevel="0" max="25" min="15" style="0" width="11.99"/>
  </cols>
  <sheetData>
    <row r="1" customFormat="false" ht="12.75" hidden="false" customHeight="false" outlineLevel="0" collapsed="false">
      <c r="A1" s="1" t="s">
        <v>39</v>
      </c>
    </row>
    <row r="2" customFormat="false" ht="12.75" hidden="false" customHeight="false" outlineLevel="0" collapsed="false">
      <c r="A2" s="1" t="s">
        <v>40</v>
      </c>
    </row>
    <row r="3" customFormat="false" ht="13.5" hidden="false" customHeight="false" outlineLevel="0" collapsed="false">
      <c r="A3" s="2" t="n">
        <f aca="true">TODAY()</f>
        <v>45926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5" customFormat="false" ht="12.75" hidden="false" customHeight="false" outlineLevel="0" collapsed="false">
      <c r="A5" s="4"/>
      <c r="B5" s="5" t="n">
        <v>2001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n">
        <v>2002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customFormat="false" ht="12.75" hidden="false" customHeight="false" outlineLevel="0" collapsed="false">
      <c r="A6" s="47" t="s">
        <v>41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7" t="s">
        <v>3</v>
      </c>
      <c r="O6" s="7" t="s">
        <v>4</v>
      </c>
      <c r="P6" s="7" t="s">
        <v>5</v>
      </c>
      <c r="Q6" s="7" t="s">
        <v>6</v>
      </c>
      <c r="R6" s="7" t="s">
        <v>7</v>
      </c>
      <c r="S6" s="7" t="s">
        <v>8</v>
      </c>
      <c r="T6" s="7" t="s">
        <v>9</v>
      </c>
      <c r="U6" s="7" t="s">
        <v>10</v>
      </c>
      <c r="V6" s="7" t="s">
        <v>11</v>
      </c>
      <c r="W6" s="7" t="s">
        <v>12</v>
      </c>
      <c r="X6" s="7" t="s">
        <v>13</v>
      </c>
      <c r="Y6" s="7" t="s">
        <v>14</v>
      </c>
    </row>
    <row r="7" customFormat="false" ht="7.5" hidden="false" customHeight="true" outlineLevel="0" collapsed="false">
      <c r="A7" s="6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8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customFormat="false" ht="12.75" hidden="false" customHeight="false" outlineLevel="0" collapsed="false">
      <c r="A8" s="48" t="s">
        <v>42</v>
      </c>
      <c r="B8" s="43" t="n">
        <v>118410.44</v>
      </c>
      <c r="C8" s="43" t="n">
        <v>106164.54</v>
      </c>
      <c r="D8" s="43" t="n">
        <v>120266.04</v>
      </c>
      <c r="E8" s="43" t="n">
        <v>123407.64</v>
      </c>
      <c r="F8" s="43" t="n">
        <v>126692.04</v>
      </c>
      <c r="G8" s="43" t="n">
        <v>132546.84</v>
      </c>
      <c r="H8" s="43" t="n">
        <v>135260.04</v>
      </c>
      <c r="I8" s="43" t="n">
        <v>143542.44</v>
      </c>
      <c r="J8" s="43" t="n">
        <v>139686.84</v>
      </c>
      <c r="K8" s="43" t="n">
        <v>148397.64</v>
      </c>
      <c r="L8" s="49" t="n">
        <v>136476.92</v>
      </c>
      <c r="M8" s="49" t="n">
        <v>139506.2</v>
      </c>
      <c r="N8" s="43" t="n">
        <v>0</v>
      </c>
      <c r="O8" s="43" t="n">
        <v>0</v>
      </c>
      <c r="P8" s="43" t="n">
        <v>0</v>
      </c>
      <c r="Q8" s="43" t="n">
        <v>0</v>
      </c>
      <c r="R8" s="43" t="n">
        <v>0</v>
      </c>
      <c r="S8" s="43" t="n">
        <v>0</v>
      </c>
      <c r="T8" s="43" t="n">
        <v>0</v>
      </c>
      <c r="U8" s="43" t="n">
        <v>0</v>
      </c>
      <c r="V8" s="43" t="n">
        <v>0</v>
      </c>
      <c r="W8" s="43" t="n">
        <v>0</v>
      </c>
      <c r="X8" s="43" t="n">
        <v>0</v>
      </c>
      <c r="Y8" s="43" t="n">
        <v>0</v>
      </c>
    </row>
    <row r="9" customFormat="false" ht="12.75" hidden="false" customHeight="false" outlineLevel="0" collapsed="false">
      <c r="A9" s="48" t="s">
        <v>16</v>
      </c>
      <c r="B9" s="43" t="n">
        <v>94.9</v>
      </c>
      <c r="C9" s="43" t="n">
        <v>246.45</v>
      </c>
      <c r="D9" s="43" t="n">
        <v>1294.85</v>
      </c>
      <c r="E9" s="43" t="n">
        <v>111.45</v>
      </c>
      <c r="F9" s="43" t="n">
        <v>103.4</v>
      </c>
      <c r="G9" s="43" t="n">
        <v>1598.6</v>
      </c>
      <c r="H9" s="43" t="n">
        <v>1581.8</v>
      </c>
      <c r="I9" s="43" t="n">
        <v>1180.25</v>
      </c>
      <c r="J9" s="43" t="n">
        <v>1197.05</v>
      </c>
      <c r="K9" s="43" t="n">
        <v>1153.7</v>
      </c>
      <c r="L9" s="49" t="n">
        <v>196.9</v>
      </c>
      <c r="M9" s="49" t="n">
        <v>46.9</v>
      </c>
      <c r="N9" s="43" t="n">
        <v>0</v>
      </c>
      <c r="O9" s="43" t="n">
        <v>0</v>
      </c>
      <c r="P9" s="43" t="n">
        <v>0</v>
      </c>
      <c r="Q9" s="43" t="n">
        <v>0</v>
      </c>
      <c r="R9" s="43" t="n">
        <v>0</v>
      </c>
      <c r="S9" s="43" t="n">
        <v>0</v>
      </c>
      <c r="T9" s="43" t="n">
        <v>0</v>
      </c>
      <c r="U9" s="43" t="n">
        <v>0</v>
      </c>
      <c r="V9" s="43" t="n">
        <v>0</v>
      </c>
      <c r="W9" s="43" t="n">
        <v>0</v>
      </c>
      <c r="X9" s="43" t="n">
        <v>0</v>
      </c>
      <c r="Y9" s="43" t="n">
        <v>0</v>
      </c>
    </row>
    <row r="10" customFormat="false" ht="12.75" hidden="false" customHeight="false" outlineLevel="0" collapsed="false">
      <c r="A10" s="48" t="s">
        <v>17</v>
      </c>
      <c r="B10" s="43" t="n">
        <v>0</v>
      </c>
      <c r="C10" s="43" t="n">
        <v>0</v>
      </c>
      <c r="D10" s="43" t="n">
        <v>0</v>
      </c>
      <c r="E10" s="43" t="n">
        <v>0</v>
      </c>
      <c r="F10" s="43" t="n">
        <v>0</v>
      </c>
      <c r="G10" s="43" t="n">
        <v>0</v>
      </c>
      <c r="H10" s="43" t="n">
        <v>0</v>
      </c>
      <c r="I10" s="43" t="n">
        <v>12057</v>
      </c>
      <c r="J10" s="43" t="n">
        <v>11733</v>
      </c>
      <c r="K10" s="43" t="n">
        <v>12465</v>
      </c>
      <c r="L10" s="49" t="n">
        <v>11715</v>
      </c>
      <c r="M10" s="49" t="n">
        <v>11718</v>
      </c>
      <c r="N10" s="43" t="n">
        <v>0</v>
      </c>
      <c r="O10" s="43" t="n">
        <v>0</v>
      </c>
      <c r="P10" s="43" t="n">
        <v>0</v>
      </c>
      <c r="Q10" s="43" t="n">
        <v>0</v>
      </c>
      <c r="R10" s="43" t="n">
        <v>0</v>
      </c>
      <c r="S10" s="43" t="n">
        <v>0</v>
      </c>
      <c r="T10" s="43" t="n">
        <v>0</v>
      </c>
      <c r="U10" s="43" t="n">
        <v>0</v>
      </c>
      <c r="V10" s="43" t="n">
        <v>0</v>
      </c>
      <c r="W10" s="43" t="n">
        <v>0</v>
      </c>
      <c r="X10" s="43" t="n">
        <v>0</v>
      </c>
      <c r="Y10" s="43" t="n">
        <v>0</v>
      </c>
    </row>
    <row r="11" customFormat="false" ht="13.5" hidden="false" customHeight="false" outlineLevel="0" collapsed="false">
      <c r="A11" s="50" t="s">
        <v>18</v>
      </c>
      <c r="B11" s="51" t="n">
        <f aca="false">(B8+B9)*0.0575</f>
        <v>6814.05705</v>
      </c>
      <c r="C11" s="51" t="n">
        <f aca="false">(C8+C9)*0.0575</f>
        <v>6118.631925</v>
      </c>
      <c r="D11" s="51" t="n">
        <f aca="false">(D8+D9)*0.0575</f>
        <v>6989.751175</v>
      </c>
      <c r="E11" s="51" t="n">
        <f aca="false">(E8+E9)*0.0575</f>
        <v>7102.347675</v>
      </c>
      <c r="F11" s="51" t="n">
        <f aca="false">(F8+F9)*0.0575</f>
        <v>7290.7378</v>
      </c>
      <c r="G11" s="51" t="n">
        <f aca="false">(G8+G9)*0.0575</f>
        <v>7713.3628</v>
      </c>
      <c r="H11" s="51" t="n">
        <f aca="false">(H8+H9)*0.0575</f>
        <v>7868.4058</v>
      </c>
      <c r="I11" s="51" t="n">
        <f aca="false">(I8+I9+I10)*0.0575</f>
        <v>9014.832175</v>
      </c>
      <c r="J11" s="51" t="n">
        <f aca="false">(J8+J9+J10)*0.0575</f>
        <v>8775.471175</v>
      </c>
      <c r="K11" s="51" t="n">
        <f aca="false">(K8+K9+K10)*0.0575</f>
        <v>9315.93955</v>
      </c>
      <c r="L11" s="51" t="n">
        <f aca="false">(L8+L9+L10)*0.0575</f>
        <v>8532.35715</v>
      </c>
      <c r="M11" s="51" t="n">
        <f aca="false">(M8+M9+M10)*0.0575</f>
        <v>8698.08825</v>
      </c>
      <c r="N11" s="51" t="n">
        <f aca="false">(N8+N9)*0.0575</f>
        <v>0</v>
      </c>
      <c r="O11" s="51" t="n">
        <f aca="false">(O8+O9)*0.0575</f>
        <v>0</v>
      </c>
      <c r="P11" s="51" t="n">
        <f aca="false">(P8+P9)*0.0575</f>
        <v>0</v>
      </c>
      <c r="Q11" s="51" t="n">
        <f aca="false">(Q8+Q9)*0.0575</f>
        <v>0</v>
      </c>
      <c r="R11" s="51" t="n">
        <f aca="false">(R8+R9)*0.0575</f>
        <v>0</v>
      </c>
      <c r="S11" s="51" t="n">
        <f aca="false">(S8+S9)*0.0575</f>
        <v>0</v>
      </c>
      <c r="T11" s="51" t="n">
        <f aca="false">(T8+T9)*0.0575</f>
        <v>0</v>
      </c>
      <c r="U11" s="51" t="n">
        <f aca="false">(U8+U9)*0.0575</f>
        <v>0</v>
      </c>
      <c r="V11" s="51" t="n">
        <f aca="false">(V8+V9)*0.0575</f>
        <v>0</v>
      </c>
      <c r="W11" s="51" t="n">
        <f aca="false">(W8+W9)*0.0575</f>
        <v>0</v>
      </c>
      <c r="X11" s="51" t="n">
        <f aca="false">(X8+X9)*0.0575</f>
        <v>0</v>
      </c>
      <c r="Y11" s="51" t="n">
        <f aca="false">(Y8+Y9)*0.0575</f>
        <v>0</v>
      </c>
    </row>
    <row r="12" customFormat="false" ht="13.5" hidden="false" customHeight="false" outlineLevel="0" collapsed="false">
      <c r="A12" s="52" t="s">
        <v>43</v>
      </c>
      <c r="B12" s="49" t="n">
        <f aca="false">SUM(B8:B11)</f>
        <v>125319.39705</v>
      </c>
      <c r="C12" s="49" t="n">
        <f aca="false">SUM(C8:C11)</f>
        <v>112529.621925</v>
      </c>
      <c r="D12" s="49" t="n">
        <f aca="false">SUM(D8:D11)</f>
        <v>128550.641175</v>
      </c>
      <c r="E12" s="49" t="n">
        <f aca="false">SUM(E8:E11)</f>
        <v>130621.437675</v>
      </c>
      <c r="F12" s="49" t="n">
        <f aca="false">SUM(F8:F11)</f>
        <v>134086.1778</v>
      </c>
      <c r="G12" s="49" t="n">
        <f aca="false">SUM(G8:G11)</f>
        <v>141858.8028</v>
      </c>
      <c r="H12" s="49" t="n">
        <f aca="false">SUM(H8:H11)</f>
        <v>144710.2458</v>
      </c>
      <c r="I12" s="49" t="n">
        <f aca="false">SUM(I8:I11)</f>
        <v>165794.522175</v>
      </c>
      <c r="J12" s="49" t="n">
        <f aca="false">SUM(J8:J11)</f>
        <v>161392.361175</v>
      </c>
      <c r="K12" s="49" t="n">
        <f aca="false">SUM(K8:K11)</f>
        <v>171332.27955</v>
      </c>
      <c r="L12" s="49" t="n">
        <f aca="false">SUM(L8:L11)</f>
        <v>156921.17715</v>
      </c>
      <c r="M12" s="49" t="n">
        <f aca="false">SUM(M8:M11)</f>
        <v>159969.18825</v>
      </c>
      <c r="N12" s="49" t="n">
        <f aca="false">SUM(N8:N11)</f>
        <v>0</v>
      </c>
      <c r="O12" s="49" t="n">
        <f aca="false">SUM(O8:O11)</f>
        <v>0</v>
      </c>
      <c r="P12" s="49" t="n">
        <f aca="false">SUM(P8:P11)</f>
        <v>0</v>
      </c>
      <c r="Q12" s="49" t="n">
        <f aca="false">SUM(Q8:Q11)</f>
        <v>0</v>
      </c>
      <c r="R12" s="49" t="n">
        <f aca="false">SUM(R8:R11)</f>
        <v>0</v>
      </c>
      <c r="S12" s="49" t="n">
        <f aca="false">SUM(S8:S11)</f>
        <v>0</v>
      </c>
      <c r="T12" s="49" t="n">
        <f aca="false">SUM(T8:T11)</f>
        <v>0</v>
      </c>
      <c r="U12" s="49" t="n">
        <f aca="false">SUM(U8:U11)</f>
        <v>0</v>
      </c>
      <c r="V12" s="49" t="n">
        <f aca="false">SUM(V8:V11)</f>
        <v>0</v>
      </c>
      <c r="W12" s="49" t="n">
        <f aca="false">SUM(W8:W11)</f>
        <v>0</v>
      </c>
      <c r="X12" s="49" t="n">
        <f aca="false">SUM(X8:X11)</f>
        <v>0</v>
      </c>
      <c r="Y12" s="49" t="n">
        <f aca="false">SUM(Y8:Y11)</f>
        <v>0</v>
      </c>
    </row>
    <row r="13" customFormat="false" ht="12.75" hidden="false" customHeight="false" outlineLevel="0" collapsed="false">
      <c r="A13" s="52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customFormat="false" ht="12.75" hidden="false" customHeight="false" outlineLevel="0" collapsed="false">
      <c r="A14" s="53" t="s">
        <v>20</v>
      </c>
      <c r="B14" s="54" t="n">
        <v>3259000</v>
      </c>
      <c r="C14" s="54" t="n">
        <v>2972000</v>
      </c>
      <c r="D14" s="54" t="n">
        <v>3367000</v>
      </c>
      <c r="E14" s="54" t="n">
        <v>3455000</v>
      </c>
      <c r="F14" s="54" t="n">
        <v>3547000</v>
      </c>
      <c r="G14" s="54" t="n">
        <v>3711000</v>
      </c>
      <c r="H14" s="54" t="n">
        <v>3787000</v>
      </c>
      <c r="I14" s="54" t="n">
        <v>4019000</v>
      </c>
      <c r="J14" s="54" t="n">
        <v>3911000</v>
      </c>
      <c r="K14" s="54" t="n">
        <v>4155000</v>
      </c>
      <c r="L14" s="54" t="n">
        <v>3905000</v>
      </c>
      <c r="M14" s="54" t="n">
        <v>3906000</v>
      </c>
      <c r="N14" s="54" t="n">
        <v>0</v>
      </c>
      <c r="O14" s="54" t="n">
        <v>0</v>
      </c>
      <c r="P14" s="54" t="n">
        <v>0</v>
      </c>
      <c r="Q14" s="54" t="n">
        <v>0</v>
      </c>
      <c r="R14" s="54" t="n">
        <v>0</v>
      </c>
      <c r="S14" s="54" t="n">
        <v>0</v>
      </c>
      <c r="T14" s="54" t="n">
        <v>0</v>
      </c>
      <c r="U14" s="54" t="n">
        <v>0</v>
      </c>
      <c r="V14" s="54" t="n">
        <v>0</v>
      </c>
      <c r="W14" s="54" t="n">
        <v>0</v>
      </c>
      <c r="X14" s="54" t="n">
        <v>0</v>
      </c>
      <c r="Y14" s="54" t="n">
        <v>0</v>
      </c>
    </row>
    <row r="15" customFormat="false" ht="12.75" hidden="false" customHeight="false" outlineLevel="0" collapsed="false">
      <c r="A15" s="18" t="s">
        <v>21</v>
      </c>
      <c r="B15" s="19" t="n">
        <f aca="false">B8/B14</f>
        <v>0.0363333660632096</v>
      </c>
      <c r="C15" s="19" t="n">
        <f aca="false">C8/C14</f>
        <v>0.0357215814266487</v>
      </c>
      <c r="D15" s="19" t="n">
        <f aca="false">D8/D14</f>
        <v>0.0357190495990496</v>
      </c>
      <c r="E15" s="19" t="n">
        <f aca="false">E8/E14</f>
        <v>0.0357185643994211</v>
      </c>
      <c r="F15" s="19" t="n">
        <f aca="false">F8/F14</f>
        <v>0.0357180828869467</v>
      </c>
      <c r="G15" s="19" t="n">
        <f aca="false">G8/G14</f>
        <v>0.0357172837510105</v>
      </c>
      <c r="H15" s="19" t="n">
        <f aca="false">H8/H14</f>
        <v>0.0357169368893583</v>
      </c>
      <c r="I15" s="19" t="n">
        <f aca="false">I8/I14</f>
        <v>0.0357159591938293</v>
      </c>
      <c r="J15" s="19" t="n">
        <f aca="false">J8/J14</f>
        <v>0.0357163998977244</v>
      </c>
      <c r="K15" s="19" t="n">
        <f aca="false">K8/K14</f>
        <v>0.0357154368231047</v>
      </c>
      <c r="L15" s="19" t="n">
        <f aca="false">L8/L14</f>
        <v>0.0349492752880922</v>
      </c>
      <c r="M15" s="19" t="n">
        <f aca="false">M8/M14</f>
        <v>0.035715873015873</v>
      </c>
      <c r="N15" s="19" t="e">
        <f aca="false">N8/N14</f>
        <v>#DIV/0!</v>
      </c>
      <c r="O15" s="19" t="e">
        <f aca="false">O8/O14</f>
        <v>#DIV/0!</v>
      </c>
      <c r="P15" s="19" t="e">
        <f aca="false">P8/P14</f>
        <v>#DIV/0!</v>
      </c>
      <c r="Q15" s="19" t="e">
        <f aca="false">Q8/Q14</f>
        <v>#DIV/0!</v>
      </c>
      <c r="R15" s="19" t="e">
        <f aca="false">R8/R14</f>
        <v>#DIV/0!</v>
      </c>
      <c r="S15" s="19" t="e">
        <f aca="false">S8/S14</f>
        <v>#DIV/0!</v>
      </c>
      <c r="T15" s="19" t="e">
        <f aca="false">T8/T14</f>
        <v>#DIV/0!</v>
      </c>
      <c r="U15" s="19" t="e">
        <f aca="false">U8/U14</f>
        <v>#DIV/0!</v>
      </c>
      <c r="V15" s="19" t="e">
        <f aca="false">V8/V14</f>
        <v>#DIV/0!</v>
      </c>
      <c r="W15" s="19" t="e">
        <f aca="false">W8/W14</f>
        <v>#DIV/0!</v>
      </c>
      <c r="X15" s="19" t="e">
        <f aca="false">X8/X14</f>
        <v>#DIV/0!</v>
      </c>
      <c r="Y15" s="19" t="e">
        <f aca="false">Y8/Y14</f>
        <v>#DIV/0!</v>
      </c>
    </row>
    <row r="16" customFormat="false" ht="12.75" hidden="false" customHeight="false" outlineLevel="0" collapsed="false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customFormat="false" ht="12.75" hidden="false" customHeight="false" outlineLevel="0" collapsed="false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customFormat="false" ht="12" hidden="false" customHeight="false" outlineLevel="0" collapsed="false">
      <c r="A18" s="55" t="s">
        <v>44</v>
      </c>
      <c r="B18" s="56" t="s">
        <v>3</v>
      </c>
      <c r="C18" s="56" t="s">
        <v>4</v>
      </c>
      <c r="D18" s="56" t="s">
        <v>5</v>
      </c>
      <c r="E18" s="56" t="s">
        <v>6</v>
      </c>
      <c r="F18" s="56" t="s">
        <v>7</v>
      </c>
      <c r="G18" s="56" t="s">
        <v>8</v>
      </c>
      <c r="H18" s="56" t="s">
        <v>9</v>
      </c>
      <c r="I18" s="56" t="s">
        <v>10</v>
      </c>
      <c r="J18" s="56" t="s">
        <v>11</v>
      </c>
      <c r="K18" s="56" t="s">
        <v>12</v>
      </c>
      <c r="L18" s="56" t="s">
        <v>13</v>
      </c>
      <c r="M18" s="56" t="s">
        <v>14</v>
      </c>
      <c r="N18" s="56" t="s">
        <v>3</v>
      </c>
      <c r="O18" s="56" t="s">
        <v>4</v>
      </c>
      <c r="P18" s="56" t="s">
        <v>5</v>
      </c>
      <c r="Q18" s="56" t="s">
        <v>6</v>
      </c>
      <c r="R18" s="56" t="s">
        <v>7</v>
      </c>
      <c r="S18" s="56" t="s">
        <v>8</v>
      </c>
      <c r="T18" s="56" t="s">
        <v>9</v>
      </c>
      <c r="U18" s="56" t="s">
        <v>10</v>
      </c>
      <c r="V18" s="56" t="s">
        <v>11</v>
      </c>
      <c r="W18" s="56" t="s">
        <v>12</v>
      </c>
      <c r="X18" s="56" t="s">
        <v>13</v>
      </c>
      <c r="Y18" s="56" t="s">
        <v>14</v>
      </c>
    </row>
    <row r="19" customFormat="false" ht="6" hidden="false" customHeight="true" outlineLevel="0" collapsed="false">
      <c r="A19" s="56"/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7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customFormat="false" ht="12" hidden="false" customHeight="false" outlineLevel="0" collapsed="false">
      <c r="A20" s="48" t="s">
        <v>42</v>
      </c>
      <c r="B20" s="43" t="n">
        <f aca="false">B26*B27</f>
        <v>124997.964</v>
      </c>
      <c r="C20" s="43" t="n">
        <f aca="false">C26*C27</f>
        <v>112839.402</v>
      </c>
      <c r="D20" s="43" t="n">
        <f aca="false">D26*D27</f>
        <v>112008.754</v>
      </c>
      <c r="E20" s="43" t="n">
        <f aca="false">E26*E27</f>
        <v>107888.612</v>
      </c>
      <c r="F20" s="43" t="n">
        <f aca="false">F26*F27</f>
        <v>106856.906</v>
      </c>
      <c r="G20" s="43" t="n">
        <f aca="false">G26*G27</f>
        <v>118736.384</v>
      </c>
      <c r="H20" s="43" t="n">
        <f aca="false">H26*H27</f>
        <v>129982.164</v>
      </c>
      <c r="I20" s="43" t="n">
        <f aca="false">I26*I27</f>
        <v>122403.684</v>
      </c>
      <c r="J20" s="43" t="n">
        <f aca="false">J26*J27</f>
        <v>106438.41</v>
      </c>
      <c r="K20" s="43" t="n">
        <f aca="false">K26*K27</f>
        <v>109727.28</v>
      </c>
      <c r="L20" s="43" t="n">
        <f aca="false">L26*L27</f>
        <v>111516.6</v>
      </c>
      <c r="M20" s="43" t="n">
        <f aca="false">M26*M27</f>
        <v>115122.8</v>
      </c>
      <c r="N20" s="43" t="n">
        <v>0</v>
      </c>
      <c r="O20" s="43" t="n">
        <v>0</v>
      </c>
      <c r="P20" s="43" t="n">
        <f aca="false">P26*P27</f>
        <v>0</v>
      </c>
      <c r="Q20" s="43" t="n">
        <f aca="false">Q26*Q27</f>
        <v>0</v>
      </c>
      <c r="R20" s="43" t="n">
        <f aca="false">R26*R27</f>
        <v>0</v>
      </c>
      <c r="S20" s="43" t="n">
        <f aca="false">S26*S27</f>
        <v>0</v>
      </c>
      <c r="T20" s="43" t="n">
        <f aca="false">T26*T27</f>
        <v>0</v>
      </c>
      <c r="U20" s="43" t="n">
        <f aca="false">U26*U27</f>
        <v>0</v>
      </c>
      <c r="V20" s="43" t="n">
        <f aca="false">V26*V27</f>
        <v>0</v>
      </c>
      <c r="W20" s="43" t="n">
        <f aca="false">W26*W27</f>
        <v>0</v>
      </c>
      <c r="X20" s="43" t="n">
        <f aca="false">X26*X27</f>
        <v>0</v>
      </c>
      <c r="Y20" s="43" t="n">
        <f aca="false">Y26*Y27</f>
        <v>0</v>
      </c>
    </row>
    <row r="21" customFormat="false" ht="12" hidden="false" customHeight="false" outlineLevel="0" collapsed="false">
      <c r="A21" s="48" t="s">
        <v>27</v>
      </c>
      <c r="B21" s="43" t="n">
        <v>66000</v>
      </c>
      <c r="C21" s="43" t="n">
        <v>66000</v>
      </c>
      <c r="D21" s="43" t="n">
        <v>66000</v>
      </c>
      <c r="E21" s="43" t="n">
        <v>66000</v>
      </c>
      <c r="F21" s="43" t="n">
        <v>66000</v>
      </c>
      <c r="G21" s="43" t="n">
        <v>66000</v>
      </c>
      <c r="H21" s="43" t="n">
        <v>66000</v>
      </c>
      <c r="I21" s="43" t="n">
        <v>66000</v>
      </c>
      <c r="J21" s="43" t="n">
        <v>66000</v>
      </c>
      <c r="K21" s="43" t="n">
        <v>66000</v>
      </c>
      <c r="L21" s="43" t="n">
        <v>66000</v>
      </c>
      <c r="M21" s="43" t="n">
        <v>66000</v>
      </c>
      <c r="N21" s="43" t="n">
        <v>0</v>
      </c>
      <c r="O21" s="43" t="n">
        <v>0</v>
      </c>
      <c r="P21" s="43" t="n">
        <v>0</v>
      </c>
      <c r="Q21" s="43" t="n">
        <v>0</v>
      </c>
      <c r="R21" s="43" t="n">
        <v>0</v>
      </c>
      <c r="S21" s="43" t="n">
        <v>0</v>
      </c>
      <c r="T21" s="43" t="n">
        <v>0</v>
      </c>
      <c r="U21" s="43" t="n">
        <v>0</v>
      </c>
      <c r="V21" s="43" t="n">
        <v>0</v>
      </c>
      <c r="W21" s="43" t="n">
        <v>0</v>
      </c>
      <c r="X21" s="43" t="n">
        <v>0</v>
      </c>
      <c r="Y21" s="43" t="n">
        <v>0</v>
      </c>
    </row>
    <row r="22" customFormat="false" ht="12" hidden="false" customHeight="false" outlineLevel="0" collapsed="false">
      <c r="A22" s="48" t="s">
        <v>28</v>
      </c>
      <c r="B22" s="43" t="n">
        <v>0</v>
      </c>
      <c r="C22" s="43" t="n">
        <v>0</v>
      </c>
      <c r="D22" s="43" t="n">
        <v>0</v>
      </c>
      <c r="E22" s="43" t="n">
        <v>0</v>
      </c>
      <c r="F22" s="43" t="n">
        <v>0</v>
      </c>
      <c r="G22" s="43" t="n">
        <v>0</v>
      </c>
      <c r="H22" s="43" t="n">
        <v>0</v>
      </c>
      <c r="I22" s="43" t="n">
        <v>0</v>
      </c>
      <c r="J22" s="43" t="n">
        <v>0</v>
      </c>
      <c r="K22" s="43" t="n">
        <v>19333.09</v>
      </c>
      <c r="L22" s="43" t="n">
        <v>0</v>
      </c>
      <c r="M22" s="43" t="n">
        <v>0</v>
      </c>
      <c r="N22" s="43" t="n">
        <v>0</v>
      </c>
      <c r="O22" s="43" t="n">
        <v>0</v>
      </c>
      <c r="P22" s="43" t="n">
        <v>0</v>
      </c>
      <c r="Q22" s="43" t="n">
        <v>0</v>
      </c>
      <c r="R22" s="43" t="n">
        <v>0</v>
      </c>
      <c r="S22" s="43" t="n">
        <v>0</v>
      </c>
      <c r="T22" s="43" t="n">
        <v>0</v>
      </c>
      <c r="U22" s="43" t="n">
        <v>0</v>
      </c>
      <c r="V22" s="43" t="n">
        <v>0</v>
      </c>
      <c r="W22" s="43" t="n">
        <v>0</v>
      </c>
      <c r="X22" s="43" t="n">
        <v>0</v>
      </c>
      <c r="Y22" s="43" t="n">
        <v>0</v>
      </c>
    </row>
    <row r="23" customFormat="false" ht="12.75" hidden="false" customHeight="false" outlineLevel="0" collapsed="false">
      <c r="A23" s="50" t="s">
        <v>29</v>
      </c>
      <c r="B23" s="51" t="n">
        <v>0</v>
      </c>
      <c r="C23" s="51" t="n">
        <v>0</v>
      </c>
      <c r="D23" s="51" t="n">
        <v>0</v>
      </c>
      <c r="E23" s="51" t="n">
        <v>0</v>
      </c>
      <c r="F23" s="51" t="n">
        <v>0</v>
      </c>
      <c r="G23" s="51" t="n">
        <v>0</v>
      </c>
      <c r="H23" s="51" t="n">
        <v>7391.97</v>
      </c>
      <c r="I23" s="51" t="n">
        <v>113563.66</v>
      </c>
      <c r="J23" s="51" t="n">
        <v>0</v>
      </c>
      <c r="K23" s="51" t="n">
        <v>0</v>
      </c>
      <c r="L23" s="51" t="n">
        <v>0</v>
      </c>
      <c r="M23" s="51" t="n">
        <v>0</v>
      </c>
      <c r="N23" s="51" t="n">
        <v>0</v>
      </c>
      <c r="O23" s="51" t="n">
        <v>0</v>
      </c>
      <c r="P23" s="51" t="n">
        <v>0</v>
      </c>
      <c r="Q23" s="51" t="n">
        <v>0</v>
      </c>
      <c r="R23" s="51" t="n">
        <v>0</v>
      </c>
      <c r="S23" s="51" t="n">
        <v>0</v>
      </c>
      <c r="T23" s="51" t="n">
        <v>0</v>
      </c>
      <c r="U23" s="51" t="n">
        <v>0</v>
      </c>
      <c r="V23" s="51" t="n">
        <v>0</v>
      </c>
      <c r="W23" s="51" t="n">
        <v>0</v>
      </c>
      <c r="X23" s="51" t="n">
        <v>0</v>
      </c>
      <c r="Y23" s="51" t="n">
        <v>0</v>
      </c>
    </row>
    <row r="24" customFormat="false" ht="12.75" hidden="false" customHeight="false" outlineLevel="0" collapsed="false">
      <c r="A24" s="52" t="s">
        <v>43</v>
      </c>
      <c r="B24" s="49" t="n">
        <f aca="false">SUM(B20:B23)</f>
        <v>190997.964</v>
      </c>
      <c r="C24" s="49" t="n">
        <f aca="false">SUM(C20:C23)</f>
        <v>178839.402</v>
      </c>
      <c r="D24" s="49" t="n">
        <f aca="false">SUM(D20:D23)</f>
        <v>178008.754</v>
      </c>
      <c r="E24" s="49" t="n">
        <f aca="false">SUM(E20:E23)</f>
        <v>173888.612</v>
      </c>
      <c r="F24" s="49" t="n">
        <f aca="false">SUM(F20:F23)</f>
        <v>172856.906</v>
      </c>
      <c r="G24" s="49" t="n">
        <f aca="false">SUM(G20:G23)</f>
        <v>184736.384</v>
      </c>
      <c r="H24" s="49" t="n">
        <f aca="false">SUM(H20:H23)</f>
        <v>203374.134</v>
      </c>
      <c r="I24" s="49" t="n">
        <f aca="false">SUM(I20:I23)</f>
        <v>301967.344</v>
      </c>
      <c r="J24" s="49" t="n">
        <f aca="false">SUM(J20:J23)</f>
        <v>172438.41</v>
      </c>
      <c r="K24" s="49" t="n">
        <f aca="false">SUM(K20:K23)</f>
        <v>195060.37</v>
      </c>
      <c r="L24" s="49" t="n">
        <f aca="false">SUM(L20:L23)</f>
        <v>177516.6</v>
      </c>
      <c r="M24" s="49" t="n">
        <f aca="false">SUM(M20:M23)</f>
        <v>181122.8</v>
      </c>
      <c r="N24" s="49" t="n">
        <f aca="false">SUM(N20:N23)</f>
        <v>0</v>
      </c>
      <c r="O24" s="49" t="n">
        <f aca="false">SUM(O20:O23)</f>
        <v>0</v>
      </c>
      <c r="P24" s="49" t="n">
        <f aca="false">SUM(P20:P23)</f>
        <v>0</v>
      </c>
      <c r="Q24" s="49" t="n">
        <f aca="false">SUM(Q20:Q23)</f>
        <v>0</v>
      </c>
      <c r="R24" s="49" t="n">
        <f aca="false">SUM(R20:R23)</f>
        <v>0</v>
      </c>
      <c r="S24" s="49" t="n">
        <f aca="false">SUM(S20:S23)</f>
        <v>0</v>
      </c>
      <c r="T24" s="49" t="n">
        <f aca="false">SUM(T20:T23)</f>
        <v>0</v>
      </c>
      <c r="U24" s="49" t="n">
        <f aca="false">SUM(U20:U23)</f>
        <v>0</v>
      </c>
      <c r="V24" s="49" t="n">
        <f aca="false">SUM(V20:V23)</f>
        <v>0</v>
      </c>
      <c r="W24" s="49" t="n">
        <f aca="false">SUM(W20:W23)</f>
        <v>0</v>
      </c>
      <c r="X24" s="49" t="n">
        <f aca="false">SUM(X20:X23)</f>
        <v>0</v>
      </c>
      <c r="Y24" s="49" t="n">
        <f aca="false">SUM(Y20:Y23)</f>
        <v>0</v>
      </c>
    </row>
    <row r="25" customFormat="false" ht="12" hidden="false" customHeight="false" outlineLevel="0" collapsed="false">
      <c r="A25" s="52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customFormat="false" ht="12" hidden="false" customHeight="false" outlineLevel="0" collapsed="false">
      <c r="A26" s="59" t="s">
        <v>30</v>
      </c>
      <c r="B26" s="60" t="n">
        <v>4807.614</v>
      </c>
      <c r="C26" s="61" t="n">
        <v>4339.977</v>
      </c>
      <c r="D26" s="61" t="n">
        <v>4308.029</v>
      </c>
      <c r="E26" s="61" t="n">
        <v>4149.562</v>
      </c>
      <c r="F26" s="61" t="n">
        <v>4109.881</v>
      </c>
      <c r="G26" s="61" t="n">
        <v>4566.784</v>
      </c>
      <c r="H26" s="61" t="n">
        <v>4999.314</v>
      </c>
      <c r="I26" s="61" t="n">
        <v>4707.834</v>
      </c>
      <c r="J26" s="61" t="n">
        <v>4093.785</v>
      </c>
      <c r="K26" s="61" t="n">
        <v>4220.28</v>
      </c>
      <c r="L26" s="61" t="n">
        <v>4289.1</v>
      </c>
      <c r="M26" s="61" t="n">
        <v>4427.8</v>
      </c>
      <c r="N26" s="60" t="n">
        <v>0</v>
      </c>
      <c r="O26" s="61" t="n">
        <v>0</v>
      </c>
      <c r="P26" s="61" t="n">
        <v>0</v>
      </c>
      <c r="Q26" s="61" t="n">
        <v>0</v>
      </c>
      <c r="R26" s="61" t="n">
        <v>0</v>
      </c>
      <c r="S26" s="61" t="n">
        <v>0</v>
      </c>
      <c r="T26" s="61" t="n">
        <v>0</v>
      </c>
      <c r="U26" s="61" t="n">
        <v>0</v>
      </c>
      <c r="V26" s="61" t="n">
        <v>0</v>
      </c>
      <c r="W26" s="61" t="n">
        <v>0</v>
      </c>
      <c r="X26" s="61" t="n">
        <v>0</v>
      </c>
      <c r="Y26" s="61" t="n">
        <v>0</v>
      </c>
    </row>
    <row r="27" customFormat="false" ht="12" hidden="false" customHeight="false" outlineLevel="0" collapsed="false">
      <c r="A27" s="18" t="s">
        <v>31</v>
      </c>
      <c r="B27" s="43" t="n">
        <v>26</v>
      </c>
      <c r="C27" s="43" t="n">
        <f aca="false">$B$27</f>
        <v>26</v>
      </c>
      <c r="D27" s="43" t="n">
        <f aca="false">$B$27</f>
        <v>26</v>
      </c>
      <c r="E27" s="43" t="n">
        <f aca="false">$B$27</f>
        <v>26</v>
      </c>
      <c r="F27" s="43" t="n">
        <f aca="false">$B$27</f>
        <v>26</v>
      </c>
      <c r="G27" s="43" t="n">
        <f aca="false">$B$27</f>
        <v>26</v>
      </c>
      <c r="H27" s="43" t="n">
        <f aca="false">$B$27</f>
        <v>26</v>
      </c>
      <c r="I27" s="43" t="n">
        <f aca="false">$B$27</f>
        <v>26</v>
      </c>
      <c r="J27" s="43" t="n">
        <f aca="false">$B$27</f>
        <v>26</v>
      </c>
      <c r="K27" s="43" t="n">
        <f aca="false">$B$27</f>
        <v>26</v>
      </c>
      <c r="L27" s="43" t="n">
        <f aca="false">$B$27</f>
        <v>26</v>
      </c>
      <c r="M27" s="43" t="n">
        <f aca="false">$B$27</f>
        <v>26</v>
      </c>
      <c r="N27" s="43" t="n">
        <v>0</v>
      </c>
      <c r="O27" s="43" t="n">
        <v>0</v>
      </c>
      <c r="P27" s="43" t="n">
        <v>0</v>
      </c>
      <c r="Q27" s="43" t="n">
        <v>0</v>
      </c>
      <c r="R27" s="43" t="n">
        <v>0</v>
      </c>
      <c r="S27" s="43" t="n">
        <v>0</v>
      </c>
      <c r="T27" s="43" t="n">
        <v>0</v>
      </c>
      <c r="U27" s="43" t="n">
        <v>0</v>
      </c>
      <c r="V27" s="43" t="n">
        <v>0</v>
      </c>
      <c r="W27" s="43" t="n">
        <v>0</v>
      </c>
      <c r="X27" s="43" t="n">
        <v>0</v>
      </c>
      <c r="Y27" s="43" t="n">
        <v>0</v>
      </c>
    </row>
    <row r="28" customFormat="false" ht="12" hidden="false" customHeight="false" outlineLevel="0" collapsed="false">
      <c r="A28" s="62" t="s">
        <v>32</v>
      </c>
      <c r="B28" s="63"/>
      <c r="C28" s="63"/>
      <c r="D28" s="63"/>
      <c r="E28" s="63"/>
      <c r="F28" s="63"/>
      <c r="G28" s="63"/>
      <c r="H28" s="63"/>
      <c r="I28" s="63"/>
      <c r="J28" s="63"/>
      <c r="K28" s="63" t="n">
        <v>509</v>
      </c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</row>
    <row r="29" customFormat="false" ht="12" hidden="false" customHeight="false" outlineLevel="0" collapsed="false">
      <c r="A29" s="48" t="s">
        <v>33</v>
      </c>
      <c r="B29" s="43"/>
      <c r="C29" s="43"/>
      <c r="D29" s="43"/>
      <c r="E29" s="43"/>
      <c r="F29" s="43"/>
      <c r="G29" s="43"/>
      <c r="H29" s="43"/>
      <c r="I29" s="43"/>
      <c r="J29" s="43"/>
      <c r="K29" s="43" t="n">
        <f aca="false">K22/K28</f>
        <v>37.9824950884087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customFormat="false" ht="12" hidden="false" customHeight="false" outlineLevel="0" collapsed="false">
      <c r="A30" s="48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customFormat="false" ht="12.75" hidden="false" customHeight="false" outlineLevel="0" collapsed="false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customFormat="false" ht="12.75" hidden="false" customHeight="false" outlineLevel="0" collapsed="false">
      <c r="A32" s="64" t="s">
        <v>45</v>
      </c>
      <c r="B32" s="56" t="s">
        <v>3</v>
      </c>
      <c r="C32" s="56" t="s">
        <v>4</v>
      </c>
      <c r="D32" s="56" t="s">
        <v>5</v>
      </c>
      <c r="E32" s="56" t="s">
        <v>6</v>
      </c>
      <c r="F32" s="56" t="s">
        <v>7</v>
      </c>
      <c r="G32" s="56" t="s">
        <v>8</v>
      </c>
      <c r="H32" s="56" t="s">
        <v>9</v>
      </c>
      <c r="I32" s="56" t="s">
        <v>10</v>
      </c>
      <c r="J32" s="56" t="s">
        <v>11</v>
      </c>
      <c r="K32" s="56" t="s">
        <v>12</v>
      </c>
      <c r="L32" s="56" t="s">
        <v>13</v>
      </c>
      <c r="M32" s="56" t="s">
        <v>14</v>
      </c>
      <c r="N32" s="56" t="s">
        <v>3</v>
      </c>
      <c r="O32" s="56" t="s">
        <v>4</v>
      </c>
      <c r="P32" s="56" t="s">
        <v>5</v>
      </c>
      <c r="Q32" s="56" t="s">
        <v>6</v>
      </c>
      <c r="R32" s="56" t="s">
        <v>7</v>
      </c>
      <c r="S32" s="56" t="s">
        <v>8</v>
      </c>
      <c r="T32" s="56" t="s">
        <v>9</v>
      </c>
      <c r="U32" s="56" t="s">
        <v>10</v>
      </c>
      <c r="V32" s="56" t="s">
        <v>11</v>
      </c>
      <c r="W32" s="56" t="s">
        <v>12</v>
      </c>
      <c r="X32" s="56" t="s">
        <v>13</v>
      </c>
      <c r="Y32" s="56" t="s">
        <v>14</v>
      </c>
    </row>
    <row r="33" customFormat="false" ht="12.75" hidden="false" customHeight="false" outlineLevel="0" collapsed="false">
      <c r="A33" s="65" t="s">
        <v>46</v>
      </c>
      <c r="B33" s="60" t="n">
        <f aca="false">B14</f>
        <v>3259000</v>
      </c>
      <c r="C33" s="60" t="n">
        <f aca="false">C14</f>
        <v>2972000</v>
      </c>
      <c r="D33" s="60" t="n">
        <f aca="false">D14</f>
        <v>3367000</v>
      </c>
      <c r="E33" s="60" t="n">
        <f aca="false">E14</f>
        <v>3455000</v>
      </c>
      <c r="F33" s="60" t="n">
        <f aca="false">F14</f>
        <v>3547000</v>
      </c>
      <c r="G33" s="60" t="n">
        <f aca="false">G14</f>
        <v>3711000</v>
      </c>
      <c r="H33" s="60" t="n">
        <f aca="false">H14</f>
        <v>3787000</v>
      </c>
      <c r="I33" s="60" t="n">
        <f aca="false">I14</f>
        <v>4019000</v>
      </c>
      <c r="J33" s="60" t="n">
        <f aca="false">J14</f>
        <v>3911000</v>
      </c>
      <c r="K33" s="60" t="n">
        <f aca="false">K14</f>
        <v>4155000</v>
      </c>
      <c r="L33" s="60" t="n">
        <f aca="false">L14</f>
        <v>3905000</v>
      </c>
      <c r="M33" s="60" t="n">
        <f aca="false">M14</f>
        <v>3906000</v>
      </c>
      <c r="N33" s="60" t="n">
        <f aca="false">N14</f>
        <v>0</v>
      </c>
      <c r="O33" s="60" t="n">
        <f aca="false">O14</f>
        <v>0</v>
      </c>
      <c r="P33" s="60" t="n">
        <f aca="false">P14</f>
        <v>0</v>
      </c>
      <c r="Q33" s="60" t="n">
        <f aca="false">Q14</f>
        <v>0</v>
      </c>
      <c r="R33" s="60" t="n">
        <f aca="false">R14</f>
        <v>0</v>
      </c>
      <c r="S33" s="60" t="n">
        <f aca="false">S14</f>
        <v>0</v>
      </c>
      <c r="T33" s="60" t="n">
        <f aca="false">T14</f>
        <v>0</v>
      </c>
      <c r="U33" s="60" t="n">
        <f aca="false">U14</f>
        <v>0</v>
      </c>
      <c r="V33" s="60" t="n">
        <f aca="false">V14</f>
        <v>0</v>
      </c>
      <c r="W33" s="60" t="n">
        <f aca="false">W14</f>
        <v>0</v>
      </c>
      <c r="X33" s="60" t="n">
        <f aca="false">X14</f>
        <v>0</v>
      </c>
      <c r="Y33" s="60" t="n">
        <f aca="false">Y14</f>
        <v>0</v>
      </c>
    </row>
    <row r="34" customFormat="false" ht="13.5" hidden="false" customHeight="false" outlineLevel="0" collapsed="false">
      <c r="A34" s="66" t="s">
        <v>47</v>
      </c>
      <c r="B34" s="67" t="n">
        <f aca="false">B26*1000</f>
        <v>4807614</v>
      </c>
      <c r="C34" s="67" t="n">
        <f aca="false">C26*1000</f>
        <v>4339977</v>
      </c>
      <c r="D34" s="67" t="n">
        <f aca="false">D26*1000</f>
        <v>4308029</v>
      </c>
      <c r="E34" s="67" t="n">
        <f aca="false">E26*1000</f>
        <v>4149562</v>
      </c>
      <c r="F34" s="67" t="n">
        <f aca="false">F26*1000</f>
        <v>4109881</v>
      </c>
      <c r="G34" s="67" t="n">
        <f aca="false">G26*1000</f>
        <v>4566784</v>
      </c>
      <c r="H34" s="67" t="n">
        <f aca="false">H26*1000</f>
        <v>4999314</v>
      </c>
      <c r="I34" s="67" t="n">
        <f aca="false">I26*1000</f>
        <v>4707834</v>
      </c>
      <c r="J34" s="67" t="n">
        <f aca="false">J26*1000</f>
        <v>4093785</v>
      </c>
      <c r="K34" s="67" t="n">
        <f aca="false">K26*1000</f>
        <v>4220280</v>
      </c>
      <c r="L34" s="67" t="n">
        <f aca="false">L26*1000</f>
        <v>4289100</v>
      </c>
      <c r="M34" s="67" t="n">
        <f aca="false">M26*1000</f>
        <v>4427800</v>
      </c>
      <c r="N34" s="67" t="n">
        <f aca="false">N26*1000</f>
        <v>0</v>
      </c>
      <c r="O34" s="67" t="n">
        <f aca="false">O26*1000</f>
        <v>0</v>
      </c>
      <c r="P34" s="67" t="n">
        <f aca="false">P26*1000</f>
        <v>0</v>
      </c>
      <c r="Q34" s="67" t="n">
        <f aca="false">Q26*1000</f>
        <v>0</v>
      </c>
      <c r="R34" s="67" t="n">
        <f aca="false">R26*1000</f>
        <v>0</v>
      </c>
      <c r="S34" s="67" t="n">
        <f aca="false">S26*1000</f>
        <v>0</v>
      </c>
      <c r="T34" s="67" t="n">
        <f aca="false">T26*1000</f>
        <v>0</v>
      </c>
      <c r="U34" s="67" t="n">
        <f aca="false">U26*1000</f>
        <v>0</v>
      </c>
      <c r="V34" s="67" t="n">
        <f aca="false">V26*1000</f>
        <v>0</v>
      </c>
      <c r="W34" s="67" t="n">
        <f aca="false">W26*1000</f>
        <v>0</v>
      </c>
      <c r="X34" s="67" t="n">
        <f aca="false">X26*1000</f>
        <v>0</v>
      </c>
      <c r="Y34" s="67" t="n">
        <f aca="false">Y26*1000</f>
        <v>0</v>
      </c>
    </row>
    <row r="35" customFormat="false" ht="13.5" hidden="false" customHeight="false" outlineLevel="0" collapsed="false">
      <c r="A35" s="65" t="s">
        <v>43</v>
      </c>
      <c r="B35" s="60" t="n">
        <f aca="false">B33+B34</f>
        <v>8066614</v>
      </c>
      <c r="C35" s="60" t="n">
        <f aca="false">C33+C34</f>
        <v>7311977</v>
      </c>
      <c r="D35" s="60" t="n">
        <f aca="false">D33+D34</f>
        <v>7675029</v>
      </c>
      <c r="E35" s="60" t="n">
        <f aca="false">E33+E34</f>
        <v>7604562</v>
      </c>
      <c r="F35" s="60" t="n">
        <f aca="false">F33+F34</f>
        <v>7656881</v>
      </c>
      <c r="G35" s="60" t="n">
        <f aca="false">G33+G34</f>
        <v>8277784</v>
      </c>
      <c r="H35" s="60" t="n">
        <f aca="false">H33+H34</f>
        <v>8786314</v>
      </c>
      <c r="I35" s="60" t="n">
        <f aca="false">I33+I34</f>
        <v>8726834</v>
      </c>
      <c r="J35" s="60" t="n">
        <f aca="false">J33+J34</f>
        <v>8004785</v>
      </c>
      <c r="K35" s="60" t="n">
        <f aca="false">K33+K34</f>
        <v>8375280</v>
      </c>
      <c r="L35" s="60" t="n">
        <f aca="false">L33+L34</f>
        <v>8194100</v>
      </c>
      <c r="M35" s="60" t="n">
        <f aca="false">M33+M34</f>
        <v>8333800</v>
      </c>
      <c r="N35" s="60" t="n">
        <f aca="false">N33+N34</f>
        <v>0</v>
      </c>
      <c r="O35" s="60" t="n">
        <f aca="false">O33+O34</f>
        <v>0</v>
      </c>
      <c r="P35" s="60" t="n">
        <f aca="false">P33+P34</f>
        <v>0</v>
      </c>
      <c r="Q35" s="60" t="n">
        <f aca="false">Q33+Q34</f>
        <v>0</v>
      </c>
      <c r="R35" s="60" t="n">
        <f aca="false">R33+R34</f>
        <v>0</v>
      </c>
      <c r="S35" s="60" t="n">
        <f aca="false">S33+S34</f>
        <v>0</v>
      </c>
      <c r="T35" s="60" t="n">
        <f aca="false">T33+T34</f>
        <v>0</v>
      </c>
      <c r="U35" s="60" t="n">
        <f aca="false">U33+U34</f>
        <v>0</v>
      </c>
      <c r="V35" s="60" t="n">
        <f aca="false">V33+V34</f>
        <v>0</v>
      </c>
      <c r="W35" s="60" t="n">
        <f aca="false">W33+W34</f>
        <v>0</v>
      </c>
      <c r="X35" s="60" t="n">
        <f aca="false">X33+X34</f>
        <v>0</v>
      </c>
      <c r="Y35" s="60" t="n">
        <f aca="false">Y33+Y34</f>
        <v>0</v>
      </c>
    </row>
    <row r="36" customFormat="false" ht="12.75" hidden="false" customHeight="false" outlineLevel="0" collapsed="false">
      <c r="A36" s="18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customFormat="false" ht="24" hidden="false" customHeight="false" outlineLevel="0" collapsed="false">
      <c r="A37" s="68" t="s">
        <v>48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customFormat="false" ht="12" hidden="false" customHeight="false" outlineLevel="0" collapsed="false">
      <c r="A38" s="69" t="s">
        <v>49</v>
      </c>
      <c r="B38" s="60" t="n">
        <v>31</v>
      </c>
      <c r="C38" s="60" t="n">
        <v>28</v>
      </c>
      <c r="D38" s="60" t="n">
        <v>31</v>
      </c>
      <c r="E38" s="60" t="n">
        <v>30</v>
      </c>
      <c r="F38" s="60" t="n">
        <v>31</v>
      </c>
      <c r="G38" s="60" t="n">
        <v>30</v>
      </c>
      <c r="H38" s="60" t="n">
        <v>31</v>
      </c>
      <c r="I38" s="60" t="n">
        <v>31</v>
      </c>
      <c r="J38" s="60" t="n">
        <v>30</v>
      </c>
      <c r="K38" s="60" t="n">
        <v>31</v>
      </c>
      <c r="L38" s="60" t="n">
        <v>30</v>
      </c>
      <c r="M38" s="60" t="n">
        <v>31</v>
      </c>
      <c r="N38" s="60" t="n">
        <v>31</v>
      </c>
      <c r="O38" s="60" t="n">
        <v>28</v>
      </c>
      <c r="P38" s="60" t="n">
        <v>31</v>
      </c>
      <c r="Q38" s="60" t="n">
        <v>30</v>
      </c>
      <c r="R38" s="60" t="n">
        <v>31</v>
      </c>
      <c r="S38" s="60" t="n">
        <v>30</v>
      </c>
      <c r="T38" s="60" t="n">
        <v>31</v>
      </c>
      <c r="U38" s="60" t="n">
        <v>31</v>
      </c>
      <c r="V38" s="60" t="n">
        <v>30</v>
      </c>
      <c r="W38" s="60" t="n">
        <v>31</v>
      </c>
      <c r="X38" s="60" t="n">
        <v>30</v>
      </c>
      <c r="Y38" s="60" t="n">
        <v>31</v>
      </c>
    </row>
    <row r="39" customFormat="false" ht="12.75" hidden="false" customHeight="false" outlineLevel="0" collapsed="false">
      <c r="A39" s="69" t="s">
        <v>50</v>
      </c>
      <c r="B39" s="70" t="n">
        <f aca="false">(B33*1.34)/(7000*24*B38)</f>
        <v>0.838529185867896</v>
      </c>
      <c r="C39" s="70" t="n">
        <f aca="false">(C33*1.34)/(7000*24*C38)</f>
        <v>0.846615646258504</v>
      </c>
      <c r="D39" s="70" t="n">
        <f aca="false">(D33*1.34)/(7000*24*D38)</f>
        <v>0.866317204301075</v>
      </c>
      <c r="E39" s="70" t="n">
        <f aca="false">(E33*1.34)/(7000*24*E38)</f>
        <v>0.91859126984127</v>
      </c>
      <c r="F39" s="70" t="n">
        <f aca="false">(F33*1.34)/(7000*24*F38)</f>
        <v>0.912630568356375</v>
      </c>
      <c r="G39" s="70" t="n">
        <f aca="false">(G33*1.34)/(7000*24*G38)</f>
        <v>0.986654761904762</v>
      </c>
      <c r="H39" s="70" t="n">
        <f aca="false">(H33*1.34)/(7000*24*H38)</f>
        <v>0.974381720430108</v>
      </c>
      <c r="I39" s="70" t="n">
        <f aca="false">(I33*1.34)/(7000*24*I38)</f>
        <v>1.03407450076805</v>
      </c>
      <c r="J39" s="70" t="n">
        <f aca="false">(J33*1.34)/(7000*24*J38)</f>
        <v>1.03982936507937</v>
      </c>
      <c r="K39" s="70" t="n">
        <f aca="false">(K33*1.34)/(7000*24*K38)</f>
        <v>1.0690668202765</v>
      </c>
      <c r="L39" s="70" t="n">
        <f aca="false">(L33*1.34)/(7000*24*L38)</f>
        <v>1.03823412698413</v>
      </c>
      <c r="M39" s="70" t="n">
        <f aca="false">(M33*1.34)/(7000*24*M38)</f>
        <v>1.005</v>
      </c>
      <c r="N39" s="70" t="n">
        <f aca="false">(N33*1.34)/(7000*24*N38)</f>
        <v>0</v>
      </c>
      <c r="O39" s="70" t="n">
        <f aca="false">(O33*1.34)/(7000*24*O38)</f>
        <v>0</v>
      </c>
      <c r="P39" s="70" t="n">
        <f aca="false">(P33*1.34)/(7000*24*P38)</f>
        <v>0</v>
      </c>
      <c r="Q39" s="70" t="n">
        <f aca="false">(Q33*1.34)/(7000*24*Q38)</f>
        <v>0</v>
      </c>
      <c r="R39" s="70" t="n">
        <f aca="false">(R33*1.34)/(7000*24*R38)</f>
        <v>0</v>
      </c>
      <c r="S39" s="70" t="n">
        <f aca="false">(S33*1.34)/(7000*24*S38)</f>
        <v>0</v>
      </c>
      <c r="T39" s="70" t="n">
        <f aca="false">(T33*1.34)/(7000*24*T38)</f>
        <v>0</v>
      </c>
      <c r="U39" s="70" t="n">
        <f aca="false">(U33*1.34)/(7000*24*U38)</f>
        <v>0</v>
      </c>
      <c r="V39" s="70" t="n">
        <f aca="false">(V33*1.34)/(7000*24*V38)</f>
        <v>0</v>
      </c>
      <c r="W39" s="70" t="n">
        <f aca="false">(W33*1.34)/(7000*24*W38)</f>
        <v>0</v>
      </c>
      <c r="X39" s="70" t="n">
        <f aca="false">(X33*1.34)/(7000*24*X38)</f>
        <v>0</v>
      </c>
      <c r="Y39" s="70" t="n">
        <f aca="false">(Y33*1.34)/(7000*24*Y38)</f>
        <v>0</v>
      </c>
    </row>
    <row r="40" customFormat="false" ht="12.75" hidden="false" customHeight="false" outlineLevel="0" collapsed="false">
      <c r="A40" s="69" t="s">
        <v>51</v>
      </c>
      <c r="B40" s="70" t="n">
        <f aca="false">(B34*1.34)/(10000*24*B38)</f>
        <v>0.865887467741936</v>
      </c>
      <c r="C40" s="70" t="n">
        <f aca="false">(C34*1.34)/(10000*24*C38)</f>
        <v>0.865412080357143</v>
      </c>
      <c r="D40" s="70" t="n">
        <f aca="false">(D34*1.34)/(10000*24*D38)</f>
        <v>0.775908448924731</v>
      </c>
      <c r="E40" s="70" t="n">
        <f aca="false">(E34*1.34)/(10000*24*E38)</f>
        <v>0.772279594444445</v>
      </c>
      <c r="F40" s="70" t="n">
        <f aca="false">(F34*1.34)/(10000*24*F38)</f>
        <v>0.740220502688172</v>
      </c>
      <c r="G40" s="70" t="n">
        <f aca="false">(G34*1.34)/(10000*24*G38)</f>
        <v>0.849929244444445</v>
      </c>
      <c r="H40" s="70" t="n">
        <f aca="false">(H34*1.34)/(10000*24*H38)</f>
        <v>0.900414080645161</v>
      </c>
      <c r="I40" s="70" t="n">
        <f aca="false">(I34*1.34)/(10000*24*I38)</f>
        <v>0.847916338709678</v>
      </c>
      <c r="J40" s="70" t="n">
        <f aca="false">(J34*1.34)/(10000*24*J38)</f>
        <v>0.761898875</v>
      </c>
      <c r="K40" s="70" t="n">
        <f aca="false">(K34*1.34)/(10000*24*K38)</f>
        <v>0.760104193548387</v>
      </c>
      <c r="L40" s="70" t="n">
        <f aca="false">(L34*1.34)/(10000*24*L38)</f>
        <v>0.798249166666667</v>
      </c>
      <c r="M40" s="70" t="n">
        <f aca="false">(M34*1.34)/(10000*24*M38)</f>
        <v>0.797480107526882</v>
      </c>
      <c r="N40" s="70" t="n">
        <f aca="false">(N34*1.34)/(10000*24*N38)</f>
        <v>0</v>
      </c>
      <c r="O40" s="70" t="n">
        <f aca="false">(O34*1.34)/(10000*24*O38)</f>
        <v>0</v>
      </c>
      <c r="P40" s="70" t="n">
        <f aca="false">(P34*1.34)/(10000*24*P38)</f>
        <v>0</v>
      </c>
      <c r="Q40" s="70" t="n">
        <f aca="false">(Q34*1.34)/(10000*24*Q38)</f>
        <v>0</v>
      </c>
      <c r="R40" s="70" t="n">
        <f aca="false">(R34*1.34)/(10000*24*R38)</f>
        <v>0</v>
      </c>
      <c r="S40" s="70" t="n">
        <f aca="false">(S34*1.34)/(10000*24*S38)</f>
        <v>0</v>
      </c>
      <c r="T40" s="70" t="n">
        <f aca="false">(T34*1.34)/(10000*24*T38)</f>
        <v>0</v>
      </c>
      <c r="U40" s="70" t="n">
        <f aca="false">(U34*1.34)/(10000*24*U38)</f>
        <v>0</v>
      </c>
      <c r="V40" s="70" t="n">
        <f aca="false">(V34*1.34)/(10000*24*V38)</f>
        <v>0</v>
      </c>
      <c r="W40" s="70" t="n">
        <f aca="false">(W34*1.34)/(10000*24*W38)</f>
        <v>0</v>
      </c>
      <c r="X40" s="70" t="n">
        <f aca="false">(X34*1.34)/(10000*24*X38)</f>
        <v>0</v>
      </c>
      <c r="Y40" s="70" t="n">
        <f aca="false">(Y34*1.34)/(10000*24*Y38)</f>
        <v>0</v>
      </c>
    </row>
    <row r="42" customFormat="false" ht="12.75" hidden="false" customHeight="false" outlineLevel="0" collapsed="false">
      <c r="A42" s="71" t="s">
        <v>52</v>
      </c>
    </row>
    <row r="43" customFormat="false" ht="12.75" hidden="false" customHeight="false" outlineLevel="0" collapsed="false">
      <c r="A43" s="72" t="s">
        <v>53</v>
      </c>
      <c r="B43" s="73" t="n">
        <v>0.02834</v>
      </c>
      <c r="C43" s="73" t="n">
        <v>0.02807</v>
      </c>
      <c r="D43" s="73" t="n">
        <v>0.02737</v>
      </c>
      <c r="E43" s="73" t="n">
        <v>0.02588</v>
      </c>
      <c r="F43" s="73" t="n">
        <v>0.02616</v>
      </c>
      <c r="G43" s="73" t="n">
        <v>0.02405</v>
      </c>
      <c r="H43" s="73" t="n">
        <v>0.02455</v>
      </c>
      <c r="I43" s="73" t="n">
        <v>0.02381</v>
      </c>
      <c r="J43" s="73" t="n">
        <f aca="false">I43</f>
        <v>0.02381</v>
      </c>
      <c r="K43" s="73" t="n">
        <f aca="false">J43</f>
        <v>0.02381</v>
      </c>
      <c r="L43" s="73" t="n">
        <f aca="false">K43</f>
        <v>0.02381</v>
      </c>
      <c r="M43" s="73" t="n">
        <f aca="false">L43</f>
        <v>0.02381</v>
      </c>
      <c r="N43" s="74" t="n">
        <v>0</v>
      </c>
      <c r="O43" s="74" t="n">
        <v>0</v>
      </c>
      <c r="P43" s="74" t="n">
        <v>0</v>
      </c>
      <c r="Q43" s="74" t="n">
        <v>0</v>
      </c>
      <c r="R43" s="74" t="n">
        <v>0</v>
      </c>
      <c r="S43" s="74" t="n">
        <v>0</v>
      </c>
      <c r="T43" s="74" t="n">
        <v>0</v>
      </c>
      <c r="U43" s="74" t="n">
        <v>0</v>
      </c>
      <c r="V43" s="74" t="n">
        <v>0</v>
      </c>
      <c r="W43" s="74" t="n">
        <v>0</v>
      </c>
      <c r="X43" s="74" t="n">
        <v>0</v>
      </c>
      <c r="Y43" s="74" t="n">
        <v>0</v>
      </c>
    </row>
    <row r="44" customFormat="false" ht="12.75" hidden="false" customHeight="false" outlineLevel="0" collapsed="false">
      <c r="A44" s="72" t="s">
        <v>54</v>
      </c>
      <c r="B44" s="74" t="n">
        <v>0.0198</v>
      </c>
      <c r="C44" s="74" t="n">
        <v>0.0198</v>
      </c>
      <c r="D44" s="74" t="n">
        <v>0.02137</v>
      </c>
      <c r="E44" s="74" t="n">
        <v>0.02165</v>
      </c>
      <c r="F44" s="74" t="n">
        <v>0.02252</v>
      </c>
      <c r="G44" s="74" t="n">
        <v>0.0198</v>
      </c>
      <c r="H44" s="74" t="n">
        <v>0.0198</v>
      </c>
      <c r="I44" s="74" t="n">
        <v>0.0198</v>
      </c>
      <c r="J44" s="74" t="n">
        <v>0.02193</v>
      </c>
      <c r="K44" s="74" t="n">
        <v>0.02193</v>
      </c>
      <c r="L44" s="74" t="n">
        <v>0.02083</v>
      </c>
      <c r="M44" s="74" t="n">
        <v>0.02083</v>
      </c>
      <c r="N44" s="74" t="n">
        <v>0</v>
      </c>
      <c r="O44" s="74" t="n">
        <v>0</v>
      </c>
      <c r="P44" s="74" t="n">
        <v>0</v>
      </c>
      <c r="Q44" s="74" t="n">
        <v>0</v>
      </c>
      <c r="R44" s="74" t="n">
        <v>0</v>
      </c>
      <c r="S44" s="74" t="n">
        <v>0</v>
      </c>
      <c r="T44" s="74" t="n">
        <v>0</v>
      </c>
      <c r="U44" s="74" t="n">
        <v>0</v>
      </c>
      <c r="V44" s="74" t="n">
        <v>0</v>
      </c>
      <c r="W44" s="74" t="n">
        <v>0</v>
      </c>
      <c r="X44" s="74" t="n">
        <v>0</v>
      </c>
      <c r="Y44" s="74" t="n">
        <v>0</v>
      </c>
    </row>
    <row r="45" customFormat="false" ht="12.75" hidden="false" customHeight="false" outlineLevel="0" collapsed="false">
      <c r="A45" s="72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</row>
    <row r="46" customFormat="false" ht="13.5" hidden="false" customHeight="false" outlineLevel="0" collapsed="false">
      <c r="A46" s="71" t="s">
        <v>55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</row>
    <row r="47" customFormat="false" ht="24" hidden="false" customHeight="false" outlineLevel="0" collapsed="false">
      <c r="A47" s="76" t="s">
        <v>56</v>
      </c>
      <c r="B47" s="77" t="n">
        <v>0</v>
      </c>
      <c r="C47" s="77" t="n">
        <v>0</v>
      </c>
      <c r="D47" s="77" t="n">
        <f aca="false">B33*1.34*1.0131*B43</f>
        <v>125383.76889324</v>
      </c>
      <c r="E47" s="77" t="n">
        <f aca="false">C33*1.34*1.0131*C43</f>
        <v>113252.63919816</v>
      </c>
      <c r="F47" s="77" t="n">
        <f aca="false">D33*1.34*1.0131*D43</f>
        <v>125105.10378366</v>
      </c>
      <c r="G47" s="77" t="n">
        <f aca="false">E33*1.34*1.0131*E43</f>
        <v>121386.2339316</v>
      </c>
      <c r="H47" s="77" t="n">
        <f aca="false">F33*1.34*1.0131*F43</f>
        <v>125966.78403408</v>
      </c>
      <c r="I47" s="77" t="n">
        <f aca="false">G33*1.34*1.0131*G43</f>
        <v>121161.0836007</v>
      </c>
      <c r="J47" s="77" t="n">
        <f aca="false">H33*1.34*1.0131*H43</f>
        <v>126212.9493009</v>
      </c>
      <c r="K47" s="77" t="n">
        <f aca="false">I33*1.34*1.0131*I43</f>
        <v>129907.58681406</v>
      </c>
      <c r="L47" s="77" t="n">
        <f aca="false">J33*1.34*1.0131*J43</f>
        <v>126416.66385414</v>
      </c>
      <c r="M47" s="77" t="n">
        <f aca="false">K33*1.34*1.0131*K43</f>
        <v>134303.5638747</v>
      </c>
      <c r="N47" s="77" t="n">
        <f aca="false">L33*1.34*1.0131*L43</f>
        <v>126222.7236897</v>
      </c>
      <c r="O47" s="77" t="n">
        <f aca="false">M33*1.34*1.0131*M43</f>
        <v>126255.04705044</v>
      </c>
      <c r="P47" s="77" t="n">
        <f aca="false">N33*1.34*1.0131*N43</f>
        <v>0</v>
      </c>
      <c r="Q47" s="77" t="n">
        <f aca="false">O33*1.34*1.0131*O43</f>
        <v>0</v>
      </c>
      <c r="R47" s="77" t="n">
        <f aca="false">P33*1.34*1.0131*P43</f>
        <v>0</v>
      </c>
      <c r="S47" s="77" t="n">
        <f aca="false">Q33*1.34*1.0131*Q43</f>
        <v>0</v>
      </c>
      <c r="T47" s="77" t="n">
        <f aca="false">R33*1.34*1.0131*R43</f>
        <v>0</v>
      </c>
      <c r="U47" s="77" t="n">
        <f aca="false">S33*1.34*1.0131*S43</f>
        <v>0</v>
      </c>
      <c r="V47" s="77" t="n">
        <f aca="false">T33*1.34*1.0131*T43</f>
        <v>0</v>
      </c>
      <c r="W47" s="77" t="n">
        <f aca="false">U33*1.34*1.0131*U43</f>
        <v>0</v>
      </c>
      <c r="X47" s="77" t="n">
        <f aca="false">V33*1.34*1.0131*V43</f>
        <v>0</v>
      </c>
      <c r="Y47" s="78" t="n">
        <f aca="false">W33*1.34*1.0131*W43</f>
        <v>0</v>
      </c>
    </row>
    <row r="48" customFormat="false" ht="12.75" hidden="false" customHeight="false" outlineLevel="0" collapsed="false">
      <c r="A48" s="79" t="s">
        <v>57</v>
      </c>
      <c r="B48" s="80" t="n">
        <v>0</v>
      </c>
      <c r="C48" s="80" t="n">
        <v>0</v>
      </c>
      <c r="D48" s="80" t="n">
        <f aca="false">B34*1.34*1.0131*B44</f>
        <v>129226.593199889</v>
      </c>
      <c r="E48" s="80" t="n">
        <f aca="false">C34*1.34*1.0131*C44</f>
        <v>116656.712097908</v>
      </c>
      <c r="F48" s="80" t="n">
        <f aca="false">D34*1.34*1.0131*D44</f>
        <v>124979.92336278</v>
      </c>
      <c r="G48" s="80" t="n">
        <f aca="false">E34*1.34*1.0131*E44</f>
        <v>121959.959737684</v>
      </c>
      <c r="H48" s="80" t="n">
        <f aca="false">F34*1.34*1.0131*F44</f>
        <v>125647.759006986</v>
      </c>
      <c r="I48" s="80" t="n">
        <f aca="false">G34*1.34*1.0131*G44</f>
        <v>122753.186549453</v>
      </c>
      <c r="J48" s="80" t="n">
        <f aca="false">H34*1.34*1.0131*H44</f>
        <v>134379.406615529</v>
      </c>
      <c r="K48" s="80" t="n">
        <f aca="false">I34*1.34*1.0131*I44</f>
        <v>126544.549785113</v>
      </c>
      <c r="L48" s="80" t="n">
        <f aca="false">J34*1.34*1.0131*J44</f>
        <v>121876.725047448</v>
      </c>
      <c r="M48" s="80" t="n">
        <f aca="false">K34*1.34*1.0131*K44</f>
        <v>125642.627832982</v>
      </c>
      <c r="N48" s="80" t="n">
        <f aca="false">L34*1.34*1.0131*L44</f>
        <v>121286.525662962</v>
      </c>
      <c r="O48" s="80" t="n">
        <f aca="false">M34*1.34*1.0131*M44</f>
        <v>125208.663432996</v>
      </c>
      <c r="P48" s="80" t="n">
        <f aca="false">N34*1.34*1.0131*N44</f>
        <v>0</v>
      </c>
      <c r="Q48" s="80" t="n">
        <f aca="false">O34*1.34*1.0131*O44</f>
        <v>0</v>
      </c>
      <c r="R48" s="80" t="n">
        <f aca="false">P34*1.34*1.0131*P44</f>
        <v>0</v>
      </c>
      <c r="S48" s="80" t="n">
        <f aca="false">Q34*1.34*1.0131*Q44</f>
        <v>0</v>
      </c>
      <c r="T48" s="80" t="n">
        <f aca="false">R34*1.34*1.0131*R44</f>
        <v>0</v>
      </c>
      <c r="U48" s="80" t="n">
        <f aca="false">S34*1.34*1.0131*S44</f>
        <v>0</v>
      </c>
      <c r="V48" s="80" t="n">
        <f aca="false">T34*1.34*1.0131*T44</f>
        <v>0</v>
      </c>
      <c r="W48" s="80" t="n">
        <f aca="false">U34*1.34*1.0131*U44</f>
        <v>0</v>
      </c>
      <c r="X48" s="80" t="n">
        <f aca="false">V34*1.34*1.0131*V44</f>
        <v>0</v>
      </c>
      <c r="Y48" s="81" t="n">
        <f aca="false">W34*1.34*1.0131*W44</f>
        <v>0</v>
      </c>
    </row>
    <row r="49" customFormat="false" ht="12.75" hidden="false" customHeight="false" outlineLevel="0" collapsed="false">
      <c r="A49" s="82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4"/>
    </row>
    <row r="50" customFormat="false" ht="13.5" hidden="false" customHeight="false" outlineLevel="0" collapsed="false">
      <c r="A50" s="85" t="s">
        <v>58</v>
      </c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7"/>
    </row>
    <row r="51" customFormat="false" ht="12.75" hidden="false" customHeight="false" outlineLevel="0" collapsed="false">
      <c r="A51" s="88" t="s">
        <v>59</v>
      </c>
      <c r="B51" s="89" t="n">
        <v>135949</v>
      </c>
      <c r="C51" s="89" t="n">
        <v>113151</v>
      </c>
      <c r="D51" s="89" t="n">
        <v>125384</v>
      </c>
      <c r="E51" s="89" t="n">
        <v>121604</v>
      </c>
      <c r="F51" s="89" t="n">
        <v>125105</v>
      </c>
      <c r="G51" s="89" t="n">
        <v>121386</v>
      </c>
      <c r="H51" s="89" t="n">
        <v>125967</v>
      </c>
      <c r="I51" s="89" t="n">
        <v>121161</v>
      </c>
      <c r="J51" s="89" t="n">
        <v>126213</v>
      </c>
      <c r="K51" s="89" t="n">
        <v>129908</v>
      </c>
      <c r="L51" s="89" t="n">
        <v>126417</v>
      </c>
      <c r="M51" s="89" t="n">
        <v>134304</v>
      </c>
      <c r="N51" s="89" t="n">
        <v>130146</v>
      </c>
      <c r="O51" s="89" t="n">
        <v>0</v>
      </c>
      <c r="P51" s="89" t="n">
        <v>0</v>
      </c>
      <c r="Q51" s="89" t="n">
        <v>0</v>
      </c>
      <c r="R51" s="89" t="n">
        <v>0</v>
      </c>
      <c r="S51" s="89" t="n">
        <v>0</v>
      </c>
      <c r="T51" s="89" t="n">
        <v>0</v>
      </c>
      <c r="U51" s="89" t="n">
        <v>0</v>
      </c>
      <c r="V51" s="89" t="n">
        <v>0</v>
      </c>
      <c r="W51" s="89" t="n">
        <v>0</v>
      </c>
      <c r="X51" s="89" t="n">
        <v>0</v>
      </c>
      <c r="Y51" s="90" t="n">
        <v>0</v>
      </c>
    </row>
    <row r="52" customFormat="false" ht="12.75" hidden="false" customHeight="false" outlineLevel="0" collapsed="false">
      <c r="A52" s="91" t="s">
        <v>60</v>
      </c>
      <c r="B52" s="92" t="n">
        <v>131538</v>
      </c>
      <c r="C52" s="92" t="n">
        <v>132439</v>
      </c>
      <c r="D52" s="92" t="n">
        <v>129227</v>
      </c>
      <c r="E52" s="92" t="n">
        <v>121252</v>
      </c>
      <c r="F52" s="92" t="n">
        <v>124980</v>
      </c>
      <c r="G52" s="92" t="n">
        <v>121960</v>
      </c>
      <c r="H52" s="92" t="n">
        <v>125648</v>
      </c>
      <c r="I52" s="92" t="n">
        <v>122753</v>
      </c>
      <c r="J52" s="92" t="n">
        <v>134379</v>
      </c>
      <c r="K52" s="92" t="n">
        <v>126545</v>
      </c>
      <c r="L52" s="92" t="n">
        <v>121877</v>
      </c>
      <c r="M52" s="92" t="n">
        <v>140803</v>
      </c>
      <c r="N52" s="92" t="n">
        <v>121287</v>
      </c>
      <c r="O52" s="92" t="n">
        <v>0</v>
      </c>
      <c r="P52" s="92" t="n">
        <v>0</v>
      </c>
      <c r="Q52" s="92" t="n">
        <v>0</v>
      </c>
      <c r="R52" s="92" t="n">
        <v>0</v>
      </c>
      <c r="S52" s="92" t="n">
        <v>0</v>
      </c>
      <c r="T52" s="92" t="n">
        <v>0</v>
      </c>
      <c r="U52" s="92" t="n">
        <v>0</v>
      </c>
      <c r="V52" s="92" t="n">
        <v>0</v>
      </c>
      <c r="W52" s="92" t="n">
        <v>0</v>
      </c>
      <c r="X52" s="92" t="n">
        <v>0</v>
      </c>
      <c r="Y52" s="93" t="n">
        <v>0</v>
      </c>
    </row>
    <row r="53" customFormat="false" ht="12.75" hidden="false" customHeight="false" outlineLevel="0" collapsed="false">
      <c r="A53" s="94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6"/>
    </row>
    <row r="54" customFormat="false" ht="12.75" hidden="false" customHeight="false" outlineLevel="0" collapsed="false">
      <c r="A54" s="97" t="s">
        <v>61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6"/>
    </row>
    <row r="55" customFormat="false" ht="12.75" hidden="false" customHeight="false" outlineLevel="0" collapsed="false">
      <c r="A55" s="94" t="s">
        <v>59</v>
      </c>
      <c r="B55" s="98" t="s">
        <v>62</v>
      </c>
      <c r="C55" s="98" t="s">
        <v>62</v>
      </c>
      <c r="D55" s="98" t="n">
        <f aca="false">D47-D51</f>
        <v>-0.231106760009425</v>
      </c>
      <c r="E55" s="98" t="n">
        <f aca="false">E47-E51</f>
        <v>-8351.36080184</v>
      </c>
      <c r="F55" s="98" t="n">
        <f aca="false">F47-F51</f>
        <v>0.103783659971668</v>
      </c>
      <c r="G55" s="98" t="n">
        <f aca="false">G47-G51</f>
        <v>0.233931599985226</v>
      </c>
      <c r="H55" s="98" t="n">
        <f aca="false">H47-H51</f>
        <v>-0.215965920011513</v>
      </c>
      <c r="I55" s="98" t="n">
        <f aca="false">I47-I51</f>
        <v>0.0836006999743404</v>
      </c>
      <c r="J55" s="98" t="n">
        <f aca="false">J47-J51</f>
        <v>-0.0506991000147536</v>
      </c>
      <c r="K55" s="98" t="n">
        <f aca="false">K47-K51</f>
        <v>-0.413185940007679</v>
      </c>
      <c r="L55" s="98" t="n">
        <f aca="false">L47-L51</f>
        <v>-0.336145860012039</v>
      </c>
      <c r="M55" s="98" t="n">
        <f aca="false">M47-M51</f>
        <v>-0.436125300009735</v>
      </c>
      <c r="N55" s="98" t="n">
        <f aca="false">N47-N51</f>
        <v>-3923.27631030002</v>
      </c>
      <c r="O55" s="98" t="n">
        <f aca="false">O47-O51</f>
        <v>126255.04705044</v>
      </c>
      <c r="P55" s="98" t="n">
        <f aca="false">P47-P51</f>
        <v>0</v>
      </c>
      <c r="Q55" s="98" t="n">
        <f aca="false">Q47-Q51</f>
        <v>0</v>
      </c>
      <c r="R55" s="98" t="n">
        <f aca="false">R47-R51</f>
        <v>0</v>
      </c>
      <c r="S55" s="98" t="n">
        <f aca="false">S47-S51</f>
        <v>0</v>
      </c>
      <c r="T55" s="98" t="n">
        <f aca="false">T47-T51</f>
        <v>0</v>
      </c>
      <c r="U55" s="98" t="n">
        <f aca="false">U47-U51</f>
        <v>0</v>
      </c>
      <c r="V55" s="98" t="n">
        <f aca="false">V47-V51</f>
        <v>0</v>
      </c>
      <c r="W55" s="98" t="n">
        <f aca="false">W47-W51</f>
        <v>0</v>
      </c>
      <c r="X55" s="98" t="n">
        <f aca="false">X47-X51</f>
        <v>0</v>
      </c>
      <c r="Y55" s="99" t="n">
        <f aca="false">Y47-Y51</f>
        <v>0</v>
      </c>
    </row>
    <row r="56" customFormat="false" ht="12.75" hidden="false" customHeight="false" outlineLevel="0" collapsed="false">
      <c r="A56" s="94" t="s">
        <v>60</v>
      </c>
      <c r="B56" s="98" t="s">
        <v>62</v>
      </c>
      <c r="C56" s="98" t="s">
        <v>62</v>
      </c>
      <c r="D56" s="98" t="n">
        <f aca="false">D48-D52</f>
        <v>-0.406800111188204</v>
      </c>
      <c r="E56" s="98" t="n">
        <f aca="false">E48-E52</f>
        <v>-4595.2879020916</v>
      </c>
      <c r="F56" s="98" t="n">
        <f aca="false">F48-F52</f>
        <v>-0.0766372195939766</v>
      </c>
      <c r="G56" s="98" t="n">
        <f aca="false">G48-G52</f>
        <v>-0.0402623158151982</v>
      </c>
      <c r="H56" s="98" t="n">
        <f aca="false">H48-H52</f>
        <v>-0.240993013532716</v>
      </c>
      <c r="I56" s="98" t="n">
        <f aca="false">I48-I52</f>
        <v>0.186549452802865</v>
      </c>
      <c r="J56" s="98" t="n">
        <f aca="false">J48-J52</f>
        <v>0.406615528801922</v>
      </c>
      <c r="K56" s="98" t="n">
        <f aca="false">K48-K52</f>
        <v>-0.450214887197944</v>
      </c>
      <c r="L56" s="98" t="n">
        <f aca="false">L48-L52</f>
        <v>-0.27495255228132</v>
      </c>
      <c r="M56" s="98" t="n">
        <f aca="false">M48-M52</f>
        <v>-15160.3721670184</v>
      </c>
      <c r="N56" s="98" t="n">
        <f aca="false">N48-N52</f>
        <v>-0.474337038001977</v>
      </c>
      <c r="O56" s="98" t="n">
        <f aca="false">O48-O52</f>
        <v>125208.663432996</v>
      </c>
      <c r="P56" s="98" t="n">
        <f aca="false">P48-P52</f>
        <v>0</v>
      </c>
      <c r="Q56" s="98" t="n">
        <f aca="false">Q48-Q52</f>
        <v>0</v>
      </c>
      <c r="R56" s="98" t="n">
        <f aca="false">R48-R52</f>
        <v>0</v>
      </c>
      <c r="S56" s="98" t="n">
        <f aca="false">S48-S52</f>
        <v>0</v>
      </c>
      <c r="T56" s="98" t="n">
        <f aca="false">T48-T52</f>
        <v>0</v>
      </c>
      <c r="U56" s="98" t="n">
        <f aca="false">U48-U52</f>
        <v>0</v>
      </c>
      <c r="V56" s="98" t="n">
        <f aca="false">V48-V52</f>
        <v>0</v>
      </c>
      <c r="W56" s="98" t="n">
        <f aca="false">W48-W52</f>
        <v>0</v>
      </c>
      <c r="X56" s="98" t="n">
        <f aca="false">X48-X52</f>
        <v>0</v>
      </c>
      <c r="Y56" s="99" t="n">
        <f aca="false">Y48-Y52</f>
        <v>0</v>
      </c>
    </row>
    <row r="57" customFormat="false" ht="12.75" hidden="false" customHeight="false" outlineLevel="0" collapsed="false">
      <c r="A57" s="100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6"/>
    </row>
    <row r="58" customFormat="false" ht="13.5" hidden="false" customHeight="false" outlineLevel="0" collapsed="false">
      <c r="A58" s="101" t="s">
        <v>63</v>
      </c>
      <c r="B58" s="102" t="n">
        <f aca="false">'Gallup Totals'!B40</f>
        <v>107125.688</v>
      </c>
      <c r="C58" s="102" t="n">
        <f aca="false">'Gallup Totals'!C40</f>
        <v>104655.944</v>
      </c>
      <c r="D58" s="102" t="n">
        <f aca="false">'Gallup Totals'!D40</f>
        <v>116392.54069376</v>
      </c>
      <c r="E58" s="102" t="n">
        <f aca="false">'Gallup Totals'!E40</f>
        <v>113558.95536212</v>
      </c>
      <c r="F58" s="102" t="n">
        <f aca="false">'Gallup Totals'!F40</f>
        <v>115551.47185476</v>
      </c>
      <c r="G58" s="102" t="n">
        <f aca="false">'Gallup Totals'!G40</f>
        <v>115326.91550922</v>
      </c>
      <c r="H58" s="102" t="n">
        <f aca="false">'Gallup Totals'!H40</f>
        <v>107829.168667</v>
      </c>
      <c r="I58" s="102" t="n">
        <f aca="false">'Gallup Totals'!I40</f>
        <v>122263.80355996</v>
      </c>
      <c r="J58" s="102" t="n">
        <f aca="false">'Gallup Totals'!J40</f>
        <v>121281.89964512</v>
      </c>
      <c r="K58" s="102" t="n">
        <f aca="false">'Gallup Totals'!K40</f>
        <v>108997.46523436</v>
      </c>
      <c r="L58" s="102" t="n">
        <f aca="false">'Gallup Totals'!L40</f>
        <v>90938.3908862</v>
      </c>
      <c r="M58" s="102" t="n">
        <f aca="false">'Gallup Totals'!M40</f>
        <v>122362.24039616</v>
      </c>
      <c r="N58" s="102" t="n">
        <f aca="false">'Gallup Totals'!N40</f>
        <v>121075.05983436</v>
      </c>
      <c r="O58" s="102" t="n">
        <f aca="false">'Gallup Totals'!O40</f>
        <v>113681.06078086</v>
      </c>
      <c r="P58" s="102" t="n">
        <f aca="false">'Gallup Totals'!P40</f>
        <v>107125.688</v>
      </c>
      <c r="Q58" s="102" t="n">
        <f aca="false">'Gallup Totals'!Q40</f>
        <v>106303.44</v>
      </c>
      <c r="R58" s="102" t="n">
        <f aca="false">'Gallup Totals'!R40</f>
        <v>107127.688</v>
      </c>
      <c r="S58" s="102" t="n">
        <f aca="false">'Gallup Totals'!S40</f>
        <v>106305.44</v>
      </c>
      <c r="T58" s="102" t="n">
        <f aca="false">'Gallup Totals'!T40</f>
        <v>107129.688</v>
      </c>
      <c r="U58" s="102" t="n">
        <f aca="false">'Gallup Totals'!U40</f>
        <v>107130.688</v>
      </c>
      <c r="V58" s="102" t="n">
        <f aca="false">'Gallup Totals'!V40</f>
        <v>106308.44</v>
      </c>
      <c r="W58" s="102" t="n">
        <f aca="false">'Gallup Totals'!W40</f>
        <v>107132.688</v>
      </c>
      <c r="X58" s="102" t="n">
        <f aca="false">'Gallup Totals'!X40</f>
        <v>106310.44</v>
      </c>
      <c r="Y58" s="103" t="n">
        <f aca="false">'Gallup Totals'!Y40</f>
        <v>107134.688</v>
      </c>
    </row>
    <row r="59" customFormat="false" ht="12.75" hidden="false" customHeight="false" outlineLevel="0" collapsed="false">
      <c r="A59" s="104" t="s">
        <v>64</v>
      </c>
      <c r="B59" s="105" t="n">
        <f aca="false">B58+B48+B47</f>
        <v>107125.688</v>
      </c>
      <c r="C59" s="105" t="n">
        <f aca="false">C58+C48+C47</f>
        <v>104655.944</v>
      </c>
      <c r="D59" s="105" t="n">
        <f aca="false">D58+D48+D47</f>
        <v>371002.902786889</v>
      </c>
      <c r="E59" s="105" t="n">
        <f aca="false">E58+E48+E47</f>
        <v>343468.306658188</v>
      </c>
      <c r="F59" s="105" t="n">
        <f aca="false">F58+F48+F47</f>
        <v>365636.4990012</v>
      </c>
      <c r="G59" s="105" t="n">
        <f aca="false">G58+G48+G47</f>
        <v>358673.109178504</v>
      </c>
      <c r="H59" s="105" t="n">
        <f aca="false">H58+H48+H47</f>
        <v>359443.711708066</v>
      </c>
      <c r="I59" s="105" t="n">
        <f aca="false">I58+I48+I47</f>
        <v>366178.073710113</v>
      </c>
      <c r="J59" s="105" t="n">
        <f aca="false">J58+J48+J47</f>
        <v>381874.255561549</v>
      </c>
      <c r="K59" s="105" t="n">
        <f aca="false">K58+K48+K47</f>
        <v>365449.601833533</v>
      </c>
      <c r="L59" s="105" t="n">
        <f aca="false">L58+L48+L47</f>
        <v>339231.779787788</v>
      </c>
      <c r="M59" s="105" t="n">
        <f aca="false">M58+M48+M47</f>
        <v>382308.432103842</v>
      </c>
      <c r="N59" s="105" t="n">
        <f aca="false">N58+N48+N47</f>
        <v>368584.309187022</v>
      </c>
      <c r="O59" s="105" t="n">
        <f aca="false">O58+O48+O47</f>
        <v>365144.771264296</v>
      </c>
      <c r="P59" s="105" t="n">
        <f aca="false">P58+P48+P47</f>
        <v>107125.688</v>
      </c>
      <c r="Q59" s="105" t="n">
        <f aca="false">Q58+Q48+Q47</f>
        <v>106303.44</v>
      </c>
      <c r="R59" s="105" t="n">
        <f aca="false">R58+R48+R47</f>
        <v>107127.688</v>
      </c>
      <c r="S59" s="105" t="n">
        <f aca="false">S58+S48+S47</f>
        <v>106305.44</v>
      </c>
      <c r="T59" s="105" t="n">
        <f aca="false">T58+T48+T47</f>
        <v>107129.688</v>
      </c>
      <c r="U59" s="105" t="n">
        <f aca="false">U58+U48+U47</f>
        <v>107130.688</v>
      </c>
      <c r="V59" s="105" t="n">
        <f aca="false">V58+V48+V47</f>
        <v>106308.44</v>
      </c>
      <c r="W59" s="105" t="n">
        <f aca="false">W58+W48+W47</f>
        <v>107132.688</v>
      </c>
      <c r="X59" s="105" t="n">
        <f aca="false">X58+X48+X47</f>
        <v>106310.44</v>
      </c>
      <c r="Y59" s="105" t="n">
        <f aca="false">Y58+Y48+Y47</f>
        <v>107134.688</v>
      </c>
    </row>
    <row r="60" customFormat="false" ht="12.75" hidden="false" customHeight="false" outlineLevel="0" collapsed="false">
      <c r="A60" s="100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6"/>
    </row>
    <row r="61" customFormat="false" ht="12.75" hidden="false" customHeight="false" outlineLevel="0" collapsed="false">
      <c r="A61" s="100" t="s">
        <v>65</v>
      </c>
      <c r="B61" s="105" t="n">
        <f aca="false">B59/B38</f>
        <v>3455.66735483871</v>
      </c>
      <c r="C61" s="105" t="n">
        <f aca="false">C59/C38</f>
        <v>3737.71228571429</v>
      </c>
      <c r="D61" s="105" t="n">
        <f aca="false">D59/D38</f>
        <v>11967.8355737706</v>
      </c>
      <c r="E61" s="105" t="n">
        <f aca="false">E59/E38</f>
        <v>11448.9435552729</v>
      </c>
      <c r="F61" s="105" t="n">
        <f aca="false">F59/F38</f>
        <v>11794.7257742323</v>
      </c>
      <c r="G61" s="105" t="n">
        <f aca="false">G59/G38</f>
        <v>11955.7703059501</v>
      </c>
      <c r="H61" s="105" t="n">
        <f aca="false">H59/H38</f>
        <v>11594.9584421957</v>
      </c>
      <c r="I61" s="105" t="n">
        <f aca="false">I59/I38</f>
        <v>11812.1959261327</v>
      </c>
      <c r="J61" s="105" t="n">
        <f aca="false">J59/J38</f>
        <v>12729.1418520516</v>
      </c>
      <c r="K61" s="105" t="n">
        <f aca="false">K59/K38</f>
        <v>11788.6968333398</v>
      </c>
      <c r="L61" s="105" t="n">
        <f aca="false">L59/L38</f>
        <v>11307.7259929263</v>
      </c>
      <c r="M61" s="105" t="n">
        <f aca="false">M59/M38</f>
        <v>12332.5300678659</v>
      </c>
      <c r="N61" s="105" t="n">
        <f aca="false">N59/N38</f>
        <v>11889.8164253878</v>
      </c>
      <c r="O61" s="105" t="n">
        <f aca="false">O59/O38</f>
        <v>13040.8846880106</v>
      </c>
      <c r="P61" s="105" t="n">
        <f aca="false">P59/P38</f>
        <v>3455.66735483871</v>
      </c>
      <c r="Q61" s="105" t="n">
        <f aca="false">Q59/Q38</f>
        <v>3543.448</v>
      </c>
      <c r="R61" s="105" t="n">
        <f aca="false">R59/R38</f>
        <v>3455.73187096774</v>
      </c>
      <c r="S61" s="105" t="n">
        <f aca="false">S59/S38</f>
        <v>3543.51466666667</v>
      </c>
      <c r="T61" s="105" t="n">
        <f aca="false">T59/T38</f>
        <v>3455.79638709677</v>
      </c>
      <c r="U61" s="105" t="n">
        <f aca="false">U59/U38</f>
        <v>3455.82864516129</v>
      </c>
      <c r="V61" s="105" t="n">
        <f aca="false">V59/V38</f>
        <v>3543.61466666667</v>
      </c>
      <c r="W61" s="105" t="n">
        <f aca="false">W59/W38</f>
        <v>3455.89316129032</v>
      </c>
      <c r="X61" s="105" t="n">
        <f aca="false">X59/X38</f>
        <v>3543.68133333333</v>
      </c>
      <c r="Y61" s="105" t="n">
        <f aca="false">Y59/Y38</f>
        <v>3455.95767741935</v>
      </c>
    </row>
    <row r="62" customFormat="false" ht="13.5" hidden="false" customHeight="false" outlineLevel="0" collapsed="false">
      <c r="A62" s="106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8"/>
    </row>
  </sheetData>
  <mergeCells count="2">
    <mergeCell ref="B5:M5"/>
    <mergeCell ref="N5:Y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5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E35" activeCellId="0" sqref="E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0.41"/>
    <col collapsed="false" customWidth="true" hidden="false" outlineLevel="0" max="3" min="3" style="0" width="2.7"/>
    <col collapsed="false" customWidth="true" hidden="false" outlineLevel="0" max="5" min="4" style="0" width="12.7"/>
    <col collapsed="false" customWidth="true" hidden="false" outlineLevel="0" max="6" min="6" style="0" width="2.7"/>
    <col collapsed="false" customWidth="true" hidden="false" outlineLevel="0" max="7" min="7" style="0" width="8.7"/>
    <col collapsed="false" customWidth="true" hidden="false" outlineLevel="0" max="8" min="8" style="0" width="13.7"/>
    <col collapsed="false" customWidth="true" hidden="false" outlineLevel="0" max="10" min="9" style="0" width="2.7"/>
    <col collapsed="false" customWidth="true" hidden="false" outlineLevel="0" max="11" min="11" style="109" width="10.56"/>
    <col collapsed="false" customWidth="true" hidden="false" outlineLevel="0" max="12" min="12" style="110" width="13.7"/>
  </cols>
  <sheetData>
    <row r="1" customFormat="false" ht="12.75" hidden="false" customHeight="false" outlineLevel="0" collapsed="false">
      <c r="A1" s="111" t="s">
        <v>46</v>
      </c>
      <c r="B1" s="111"/>
      <c r="C1" s="112"/>
      <c r="D1" s="111" t="s">
        <v>47</v>
      </c>
      <c r="E1" s="111"/>
      <c r="F1" s="112"/>
      <c r="G1" s="111" t="s">
        <v>66</v>
      </c>
      <c r="H1" s="111"/>
      <c r="I1" s="113"/>
      <c r="J1" s="114"/>
      <c r="K1" s="115" t="s">
        <v>67</v>
      </c>
      <c r="L1" s="115"/>
    </row>
    <row r="2" customFormat="false" ht="12.75" hidden="false" customHeight="false" outlineLevel="0" collapsed="false">
      <c r="A2" s="111" t="s">
        <v>68</v>
      </c>
      <c r="B2" s="111"/>
      <c r="C2" s="116"/>
      <c r="D2" s="111" t="s">
        <v>68</v>
      </c>
      <c r="E2" s="111"/>
      <c r="F2" s="117"/>
      <c r="G2" s="118" t="s">
        <v>69</v>
      </c>
      <c r="H2" s="118"/>
      <c r="I2" s="113"/>
      <c r="J2" s="114"/>
      <c r="K2" s="119" t="s">
        <v>69</v>
      </c>
      <c r="L2" s="119"/>
    </row>
    <row r="3" customFormat="false" ht="12.75" hidden="false" customHeight="false" outlineLevel="0" collapsed="false">
      <c r="F3" s="120"/>
      <c r="J3" s="121"/>
      <c r="K3" s="122"/>
      <c r="L3" s="123"/>
    </row>
    <row r="4" customFormat="false" ht="36" hidden="false" customHeight="false" outlineLevel="0" collapsed="false">
      <c r="A4" s="124" t="s">
        <v>70</v>
      </c>
      <c r="B4" s="125" t="s">
        <v>71</v>
      </c>
      <c r="C4" s="126"/>
      <c r="D4" s="124" t="s">
        <v>70</v>
      </c>
      <c r="E4" s="125" t="s">
        <v>71</v>
      </c>
      <c r="F4" s="4"/>
      <c r="G4" s="124" t="s">
        <v>70</v>
      </c>
      <c r="H4" s="127" t="s">
        <v>72</v>
      </c>
      <c r="I4" s="128"/>
      <c r="J4" s="129"/>
      <c r="K4" s="130" t="s">
        <v>70</v>
      </c>
      <c r="L4" s="131" t="s">
        <v>72</v>
      </c>
    </row>
    <row r="5" customFormat="false" ht="12" hidden="false" customHeight="false" outlineLevel="0" collapsed="false">
      <c r="A5" s="132" t="s">
        <v>73</v>
      </c>
      <c r="B5" s="133" t="n">
        <v>0.04762</v>
      </c>
      <c r="C5" s="134"/>
      <c r="D5" s="132" t="s">
        <v>73</v>
      </c>
      <c r="E5" s="133" t="n">
        <v>0.03333</v>
      </c>
      <c r="F5" s="4"/>
      <c r="G5" s="135" t="n">
        <v>0.01</v>
      </c>
      <c r="H5" s="136" t="n">
        <v>0.119929</v>
      </c>
      <c r="I5" s="4"/>
      <c r="J5" s="137"/>
      <c r="K5" s="138" t="n">
        <v>0.01</v>
      </c>
      <c r="L5" s="139" t="n">
        <v>0.05708</v>
      </c>
    </row>
    <row r="6" customFormat="false" ht="12" hidden="false" customHeight="false" outlineLevel="0" collapsed="false">
      <c r="A6" s="132" t="n">
        <v>0.51</v>
      </c>
      <c r="B6" s="133" t="n">
        <v>0.04669</v>
      </c>
      <c r="C6" s="134"/>
      <c r="D6" s="132" t="n">
        <v>0.51</v>
      </c>
      <c r="E6" s="133" t="n">
        <v>0.03268</v>
      </c>
      <c r="F6" s="4"/>
      <c r="G6" s="135" t="n">
        <f aca="false">G5+0.01</f>
        <v>0.02</v>
      </c>
      <c r="H6" s="136" t="n">
        <v>0.06282</v>
      </c>
      <c r="I6" s="4"/>
      <c r="J6" s="137"/>
      <c r="K6" s="138" t="n">
        <f aca="false">K5+0.01</f>
        <v>0.02</v>
      </c>
      <c r="L6" s="139" t="n">
        <v>0.03092</v>
      </c>
    </row>
    <row r="7" customFormat="false" ht="12" hidden="false" customHeight="false" outlineLevel="0" collapsed="false">
      <c r="A7" s="132" t="n">
        <v>0.52</v>
      </c>
      <c r="B7" s="133" t="n">
        <v>0.04579</v>
      </c>
      <c r="C7" s="134"/>
      <c r="D7" s="132" t="n">
        <v>0.52</v>
      </c>
      <c r="E7" s="133" t="n">
        <v>0.03205</v>
      </c>
      <c r="F7" s="4"/>
      <c r="G7" s="135" t="n">
        <f aca="false">G6+0.01</f>
        <v>0.03</v>
      </c>
      <c r="H7" s="136" t="n">
        <v>0.043784</v>
      </c>
      <c r="I7" s="4"/>
      <c r="J7" s="137"/>
      <c r="K7" s="138" t="n">
        <f aca="false">K6+0.01</f>
        <v>0.03</v>
      </c>
      <c r="L7" s="139" t="n">
        <v>0.0222</v>
      </c>
    </row>
    <row r="8" customFormat="false" ht="12" hidden="false" customHeight="false" outlineLevel="0" collapsed="false">
      <c r="A8" s="132" t="n">
        <v>0.53</v>
      </c>
      <c r="B8" s="133" t="n">
        <v>0.04492</v>
      </c>
      <c r="C8" s="134"/>
      <c r="D8" s="132" t="n">
        <v>0.53</v>
      </c>
      <c r="E8" s="133" t="n">
        <v>0.03145</v>
      </c>
      <c r="F8" s="4"/>
      <c r="G8" s="135" t="n">
        <f aca="false">G7+0.01</f>
        <v>0.04</v>
      </c>
      <c r="H8" s="136" t="n">
        <v>0.034265</v>
      </c>
      <c r="I8" s="4"/>
      <c r="J8" s="137"/>
      <c r="K8" s="138" t="n">
        <f aca="false">K7+0.01</f>
        <v>0.04</v>
      </c>
      <c r="L8" s="139" t="n">
        <v>0.01784</v>
      </c>
    </row>
    <row r="9" customFormat="false" ht="12" hidden="false" customHeight="false" outlineLevel="0" collapsed="false">
      <c r="A9" s="132" t="n">
        <v>0.54</v>
      </c>
      <c r="B9" s="133" t="n">
        <v>0.04409</v>
      </c>
      <c r="C9" s="134"/>
      <c r="D9" s="132" t="n">
        <v>0.54</v>
      </c>
      <c r="E9" s="133" t="n">
        <v>0.03086</v>
      </c>
      <c r="F9" s="4"/>
      <c r="G9" s="135" t="n">
        <f aca="false">G8+0.01</f>
        <v>0.05</v>
      </c>
      <c r="H9" s="136" t="n">
        <v>0.028554</v>
      </c>
      <c r="I9" s="4"/>
      <c r="J9" s="137"/>
      <c r="K9" s="138" t="n">
        <f aca="false">K8+0.01</f>
        <v>0.05</v>
      </c>
      <c r="L9" s="139" t="n">
        <v>0.01522</v>
      </c>
    </row>
    <row r="10" customFormat="false" ht="12" hidden="false" customHeight="false" outlineLevel="0" collapsed="false">
      <c r="A10" s="132" t="n">
        <v>0.55</v>
      </c>
      <c r="B10" s="133" t="n">
        <v>0.04329</v>
      </c>
      <c r="C10" s="134"/>
      <c r="D10" s="132" t="n">
        <v>0.55</v>
      </c>
      <c r="E10" s="133" t="n">
        <v>0.0303</v>
      </c>
      <c r="F10" s="4"/>
      <c r="G10" s="135" t="n">
        <f aca="false">G9+0.01</f>
        <v>0.06</v>
      </c>
      <c r="H10" s="136" t="n">
        <v>0.024747</v>
      </c>
      <c r="I10" s="4"/>
      <c r="J10" s="137"/>
      <c r="K10" s="138" t="n">
        <f aca="false">K9+0.01</f>
        <v>0.06</v>
      </c>
      <c r="L10" s="139" t="n">
        <v>0.01348</v>
      </c>
    </row>
    <row r="11" customFormat="false" ht="12" hidden="false" customHeight="false" outlineLevel="0" collapsed="false">
      <c r="A11" s="132" t="n">
        <v>0.56</v>
      </c>
      <c r="B11" s="133" t="n">
        <v>0.04252</v>
      </c>
      <c r="C11" s="134"/>
      <c r="D11" s="132" t="n">
        <v>0.56</v>
      </c>
      <c r="E11" s="133" t="n">
        <v>0.02976</v>
      </c>
      <c r="F11" s="4"/>
      <c r="G11" s="135" t="n">
        <f aca="false">G10+0.01</f>
        <v>0.07</v>
      </c>
      <c r="H11" s="136" t="n">
        <v>0.022028</v>
      </c>
      <c r="I11" s="4"/>
      <c r="J11" s="137"/>
      <c r="K11" s="138" t="n">
        <f aca="false">K10+0.01</f>
        <v>0.07</v>
      </c>
      <c r="L11" s="139" t="n">
        <v>0.01223</v>
      </c>
    </row>
    <row r="12" customFormat="false" ht="12" hidden="false" customHeight="false" outlineLevel="0" collapsed="false">
      <c r="A12" s="132" t="n">
        <v>0.57</v>
      </c>
      <c r="B12" s="133" t="n">
        <v>0.04177</v>
      </c>
      <c r="C12" s="134"/>
      <c r="D12" s="132" t="n">
        <v>0.57</v>
      </c>
      <c r="E12" s="133" t="n">
        <v>0.02924</v>
      </c>
      <c r="F12" s="4"/>
      <c r="G12" s="135" t="n">
        <f aca="false">G11+0.01</f>
        <v>0.08</v>
      </c>
      <c r="H12" s="136" t="n">
        <v>0.019988</v>
      </c>
      <c r="I12" s="4"/>
      <c r="J12" s="137"/>
      <c r="K12" s="138" t="n">
        <f aca="false">K11+0.01</f>
        <v>0.08</v>
      </c>
      <c r="L12" s="139" t="n">
        <v>0.0113</v>
      </c>
    </row>
    <row r="13" customFormat="false" ht="12" hidden="false" customHeight="false" outlineLevel="0" collapsed="false">
      <c r="A13" s="132" t="n">
        <v>0.58</v>
      </c>
      <c r="B13" s="133" t="n">
        <v>0.04105</v>
      </c>
      <c r="C13" s="134"/>
      <c r="D13" s="132" t="n">
        <v>0.58</v>
      </c>
      <c r="E13" s="133" t="n">
        <v>0.02874</v>
      </c>
      <c r="F13" s="4"/>
      <c r="G13" s="135" t="n">
        <f aca="false">G12+0.01</f>
        <v>0.09</v>
      </c>
      <c r="H13" s="136" t="n">
        <v>0.018402</v>
      </c>
      <c r="I13" s="4"/>
      <c r="J13" s="137"/>
      <c r="K13" s="138" t="n">
        <f aca="false">K12+0.01</f>
        <v>0.09</v>
      </c>
      <c r="L13" s="139" t="n">
        <v>0.01057</v>
      </c>
    </row>
    <row r="14" customFormat="false" ht="12" hidden="false" customHeight="false" outlineLevel="0" collapsed="false">
      <c r="A14" s="132" t="n">
        <v>0.59</v>
      </c>
      <c r="B14" s="133" t="n">
        <v>0.04036</v>
      </c>
      <c r="C14" s="134"/>
      <c r="D14" s="132" t="n">
        <v>0.59</v>
      </c>
      <c r="E14" s="133" t="n">
        <v>0.02825</v>
      </c>
      <c r="F14" s="4"/>
      <c r="G14" s="135" t="n">
        <f aca="false">G13+0.01</f>
        <v>0.1</v>
      </c>
      <c r="H14" s="136" t="n">
        <v>0.017133</v>
      </c>
      <c r="I14" s="4"/>
      <c r="J14" s="137"/>
      <c r="K14" s="138" t="n">
        <f aca="false">K13+0.01</f>
        <v>0.1</v>
      </c>
      <c r="L14" s="139" t="n">
        <v>0.00999</v>
      </c>
    </row>
    <row r="15" customFormat="false" ht="12" hidden="false" customHeight="false" outlineLevel="0" collapsed="false">
      <c r="A15" s="132" t="n">
        <v>0.6</v>
      </c>
      <c r="B15" s="133" t="n">
        <v>0.03968</v>
      </c>
      <c r="C15" s="134"/>
      <c r="D15" s="132" t="n">
        <v>0.6</v>
      </c>
      <c r="E15" s="133" t="n">
        <v>0.02778</v>
      </c>
      <c r="F15" s="4"/>
      <c r="G15" s="135" t="n">
        <f aca="false">G14+0.01</f>
        <v>0.11</v>
      </c>
      <c r="H15" s="136" t="n">
        <v>0.016094</v>
      </c>
      <c r="I15" s="4"/>
      <c r="J15" s="137"/>
      <c r="K15" s="138" t="n">
        <f aca="false">K14+0.01</f>
        <v>0.11</v>
      </c>
      <c r="L15" s="139" t="n">
        <v>0.00951</v>
      </c>
    </row>
    <row r="16" customFormat="false" ht="12" hidden="false" customHeight="false" outlineLevel="0" collapsed="false">
      <c r="A16" s="132" t="n">
        <v>0.61</v>
      </c>
      <c r="B16" s="133" t="n">
        <v>0.03903</v>
      </c>
      <c r="C16" s="134"/>
      <c r="D16" s="132" t="n">
        <v>0.61</v>
      </c>
      <c r="E16" s="133" t="n">
        <v>0.02732</v>
      </c>
      <c r="F16" s="4"/>
      <c r="G16" s="135" t="n">
        <f aca="false">G15+0.01</f>
        <v>0.12</v>
      </c>
      <c r="H16" s="136" t="n">
        <v>0.015229</v>
      </c>
      <c r="I16" s="4"/>
      <c r="J16" s="137"/>
      <c r="K16" s="138" t="n">
        <f aca="false">K15+0.01</f>
        <v>0.12</v>
      </c>
      <c r="L16" s="139" t="n">
        <v>0.00912</v>
      </c>
    </row>
    <row r="17" customFormat="false" ht="12" hidden="false" customHeight="false" outlineLevel="0" collapsed="false">
      <c r="A17" s="132" t="n">
        <v>0.62</v>
      </c>
      <c r="B17" s="133" t="n">
        <v>0.0384</v>
      </c>
      <c r="C17" s="134"/>
      <c r="D17" s="132" t="n">
        <v>0.62</v>
      </c>
      <c r="E17" s="133" t="n">
        <v>0.02688</v>
      </c>
      <c r="F17" s="4"/>
      <c r="G17" s="135" t="n">
        <f aca="false">G16+0.01</f>
        <v>0.13</v>
      </c>
      <c r="H17" s="136" t="n">
        <v>0.014497</v>
      </c>
      <c r="I17" s="4"/>
      <c r="J17" s="137"/>
      <c r="K17" s="138" t="n">
        <f aca="false">K16+0.01</f>
        <v>0.13</v>
      </c>
      <c r="L17" s="139" t="n">
        <v>0.00878</v>
      </c>
    </row>
    <row r="18" customFormat="false" ht="12" hidden="false" customHeight="false" outlineLevel="0" collapsed="false">
      <c r="A18" s="132" t="n">
        <v>0.63</v>
      </c>
      <c r="B18" s="133" t="n">
        <v>0.03779</v>
      </c>
      <c r="C18" s="134"/>
      <c r="D18" s="132" t="n">
        <v>0.63</v>
      </c>
      <c r="E18" s="133" t="n">
        <v>0.02646</v>
      </c>
      <c r="F18" s="4"/>
      <c r="G18" s="135" t="n">
        <f aca="false">G17+0.01</f>
        <v>0.14</v>
      </c>
      <c r="H18" s="136" t="n">
        <v>0.013869</v>
      </c>
      <c r="I18" s="4"/>
      <c r="J18" s="137"/>
      <c r="K18" s="138" t="n">
        <f aca="false">K17+0.01</f>
        <v>0.14</v>
      </c>
      <c r="L18" s="139" t="n">
        <v>0.00849</v>
      </c>
    </row>
    <row r="19" customFormat="false" ht="12" hidden="false" customHeight="false" outlineLevel="0" collapsed="false">
      <c r="A19" s="132" t="n">
        <v>0.64</v>
      </c>
      <c r="B19" s="133" t="n">
        <v>0.0372</v>
      </c>
      <c r="C19" s="134"/>
      <c r="D19" s="132" t="n">
        <v>0.64</v>
      </c>
      <c r="E19" s="133" t="n">
        <v>0.02604</v>
      </c>
      <c r="F19" s="4"/>
      <c r="G19" s="135" t="n">
        <f aca="false">G18+0.01</f>
        <v>0.15</v>
      </c>
      <c r="H19" s="136" t="n">
        <v>0.013325</v>
      </c>
      <c r="I19" s="4"/>
      <c r="J19" s="137"/>
      <c r="K19" s="138" t="n">
        <f aca="false">K18+0.01</f>
        <v>0.15</v>
      </c>
      <c r="L19" s="139" t="n">
        <v>0.00824</v>
      </c>
    </row>
    <row r="20" customFormat="false" ht="12" hidden="false" customHeight="false" outlineLevel="0" collapsed="false">
      <c r="A20" s="132" t="n">
        <v>0.65</v>
      </c>
      <c r="B20" s="133" t="n">
        <v>0.03663</v>
      </c>
      <c r="C20" s="134"/>
      <c r="D20" s="132" t="n">
        <v>0.65</v>
      </c>
      <c r="E20" s="133" t="n">
        <v>0.02564</v>
      </c>
      <c r="F20" s="4"/>
      <c r="G20" s="135" t="n">
        <f aca="false">G19+0.01</f>
        <v>0.16</v>
      </c>
      <c r="H20" s="136" t="n">
        <v>0.01285</v>
      </c>
      <c r="I20" s="4"/>
      <c r="J20" s="137"/>
      <c r="K20" s="138" t="n">
        <f aca="false">K19+0.01</f>
        <v>0.16</v>
      </c>
      <c r="L20" s="139" t="n">
        <v>0.00803</v>
      </c>
    </row>
    <row r="21" customFormat="false" ht="12" hidden="false" customHeight="false" outlineLevel="0" collapsed="false">
      <c r="A21" s="132" t="n">
        <v>0.66</v>
      </c>
      <c r="B21" s="133" t="n">
        <v>0.03608</v>
      </c>
      <c r="C21" s="134"/>
      <c r="D21" s="132" t="n">
        <v>0.66</v>
      </c>
      <c r="E21" s="133" t="n">
        <v>0.02525</v>
      </c>
      <c r="F21" s="4"/>
      <c r="G21" s="135" t="n">
        <f aca="false">G20+0.01</f>
        <v>0.17</v>
      </c>
      <c r="H21" s="136" t="n">
        <v>0.01243</v>
      </c>
      <c r="I21" s="4"/>
      <c r="J21" s="137"/>
      <c r="K21" s="138" t="n">
        <f aca="false">K20+0.01</f>
        <v>0.17</v>
      </c>
      <c r="L21" s="139" t="n">
        <v>0.00783</v>
      </c>
    </row>
    <row r="22" customFormat="false" ht="12" hidden="false" customHeight="false" outlineLevel="0" collapsed="false">
      <c r="A22" s="132" t="n">
        <v>0.67</v>
      </c>
      <c r="B22" s="133" t="n">
        <v>0.03554</v>
      </c>
      <c r="C22" s="134"/>
      <c r="D22" s="132" t="n">
        <v>0.67</v>
      </c>
      <c r="E22" s="133" t="n">
        <v>0.02488</v>
      </c>
      <c r="F22" s="4"/>
      <c r="G22" s="135" t="n">
        <f aca="false">G21+0.01</f>
        <v>0.18</v>
      </c>
      <c r="H22" s="136" t="n">
        <v>0.012056</v>
      </c>
      <c r="I22" s="4"/>
      <c r="J22" s="137"/>
      <c r="K22" s="138" t="n">
        <f aca="false">K21+0.01</f>
        <v>0.18</v>
      </c>
      <c r="L22" s="139" t="n">
        <v>0.00766</v>
      </c>
    </row>
    <row r="23" customFormat="false" ht="12" hidden="false" customHeight="false" outlineLevel="0" collapsed="false">
      <c r="A23" s="132" t="n">
        <v>0.68</v>
      </c>
      <c r="B23" s="133" t="n">
        <v>0.03501</v>
      </c>
      <c r="C23" s="134"/>
      <c r="D23" s="132" t="n">
        <v>0.68</v>
      </c>
      <c r="E23" s="133" t="n">
        <v>0.02451</v>
      </c>
      <c r="F23" s="4"/>
      <c r="G23" s="135" t="n">
        <f aca="false">G22+0.01</f>
        <v>0.19</v>
      </c>
      <c r="H23" s="136" t="n">
        <v>0.011722</v>
      </c>
      <c r="I23" s="4"/>
      <c r="J23" s="137"/>
      <c r="K23" s="138" t="n">
        <f aca="false">K22+0.01</f>
        <v>0.19</v>
      </c>
      <c r="L23" s="139" t="n">
        <v>0.00751</v>
      </c>
    </row>
    <row r="24" customFormat="false" ht="12" hidden="false" customHeight="false" outlineLevel="0" collapsed="false">
      <c r="A24" s="132" t="n">
        <v>0.69</v>
      </c>
      <c r="B24" s="133" t="n">
        <v>0.03451</v>
      </c>
      <c r="C24" s="134"/>
      <c r="D24" s="132" t="n">
        <v>0.69</v>
      </c>
      <c r="E24" s="133" t="n">
        <v>0.02415</v>
      </c>
      <c r="F24" s="4"/>
      <c r="G24" s="135" t="n">
        <f aca="false">G23+0.01</f>
        <v>0.2</v>
      </c>
      <c r="H24" s="136" t="n">
        <v>0.011422</v>
      </c>
      <c r="I24" s="4"/>
      <c r="J24" s="137"/>
      <c r="K24" s="138" t="n">
        <f aca="false">K23+0.01</f>
        <v>0.2</v>
      </c>
      <c r="L24" s="139" t="n">
        <v>0.00737</v>
      </c>
    </row>
    <row r="25" customFormat="false" ht="12" hidden="false" customHeight="false" outlineLevel="0" collapsed="false">
      <c r="A25" s="132" t="n">
        <v>0.7</v>
      </c>
      <c r="B25" s="133" t="n">
        <v>0.03401</v>
      </c>
      <c r="C25" s="134"/>
      <c r="D25" s="132" t="n">
        <v>0.7</v>
      </c>
      <c r="E25" s="133" t="n">
        <v>0.02381</v>
      </c>
      <c r="F25" s="4"/>
      <c r="G25" s="135" t="n">
        <f aca="false">G24+0.01</f>
        <v>0.21</v>
      </c>
      <c r="H25" s="136" t="n">
        <v>0.01115</v>
      </c>
      <c r="I25" s="4"/>
      <c r="J25" s="137"/>
      <c r="K25" s="138" t="n">
        <f aca="false">K24+0.01</f>
        <v>0.21</v>
      </c>
      <c r="L25" s="139" t="n">
        <v>0.00725</v>
      </c>
    </row>
    <row r="26" customFormat="false" ht="12" hidden="false" customHeight="false" outlineLevel="0" collapsed="false">
      <c r="A26" s="132" t="n">
        <v>0.71</v>
      </c>
      <c r="B26" s="133" t="n">
        <v>0.03353</v>
      </c>
      <c r="C26" s="134"/>
      <c r="D26" s="132" t="n">
        <v>0.71</v>
      </c>
      <c r="E26" s="133" t="n">
        <v>0.02347</v>
      </c>
      <c r="F26" s="4"/>
      <c r="G26" s="135" t="n">
        <f aca="false">G25+0.01</f>
        <v>0.22</v>
      </c>
      <c r="H26" s="136" t="n">
        <v>0.010903</v>
      </c>
      <c r="I26" s="4"/>
      <c r="J26" s="137"/>
      <c r="K26" s="138" t="n">
        <f aca="false">K25+0.01</f>
        <v>0.22</v>
      </c>
      <c r="L26" s="139" t="n">
        <v>0.00713</v>
      </c>
    </row>
    <row r="27" customFormat="false" ht="12" hidden="false" customHeight="false" outlineLevel="0" collapsed="false">
      <c r="A27" s="132" t="n">
        <v>0.72</v>
      </c>
      <c r="B27" s="133" t="n">
        <v>0.03307</v>
      </c>
      <c r="C27" s="134"/>
      <c r="D27" s="132" t="n">
        <v>0.72</v>
      </c>
      <c r="E27" s="133" t="n">
        <v>0.02315</v>
      </c>
      <c r="F27" s="4"/>
      <c r="G27" s="135" t="n">
        <f aca="false">G26+0.01</f>
        <v>0.23</v>
      </c>
      <c r="H27" s="136" t="n">
        <v>0.010677</v>
      </c>
      <c r="I27" s="4"/>
      <c r="J27" s="137"/>
      <c r="K27" s="138" t="n">
        <f aca="false">K26+0.01</f>
        <v>0.23</v>
      </c>
      <c r="L27" s="139" t="n">
        <v>0.00703</v>
      </c>
    </row>
    <row r="28" customFormat="false" ht="12" hidden="false" customHeight="false" outlineLevel="0" collapsed="false">
      <c r="A28" s="132" t="n">
        <v>0.73</v>
      </c>
      <c r="B28" s="133" t="n">
        <v>0.03262</v>
      </c>
      <c r="C28" s="134"/>
      <c r="D28" s="132" t="n">
        <v>0.73</v>
      </c>
      <c r="E28" s="133" t="n">
        <v>0.02283</v>
      </c>
      <c r="F28" s="4"/>
      <c r="G28" s="135" t="n">
        <f aca="false">G27+0.01</f>
        <v>0.24</v>
      </c>
      <c r="H28" s="136" t="n">
        <v>0.01047</v>
      </c>
      <c r="I28" s="4"/>
      <c r="J28" s="137"/>
      <c r="K28" s="138" t="n">
        <f aca="false">K27+0.01</f>
        <v>0.24</v>
      </c>
      <c r="L28" s="139" t="n">
        <v>0.00694</v>
      </c>
    </row>
    <row r="29" customFormat="false" ht="12" hidden="false" customHeight="false" outlineLevel="0" collapsed="false">
      <c r="A29" s="132" t="n">
        <v>0.74</v>
      </c>
      <c r="B29" s="133" t="n">
        <v>0.03218</v>
      </c>
      <c r="C29" s="134"/>
      <c r="D29" s="132" t="n">
        <v>0.74</v>
      </c>
      <c r="E29" s="133" t="n">
        <v>0.02252</v>
      </c>
      <c r="F29" s="4"/>
      <c r="G29" s="135" t="n">
        <f aca="false">G28+0.01</f>
        <v>0.25</v>
      </c>
      <c r="H29" s="136" t="n">
        <v>0.01028</v>
      </c>
      <c r="I29" s="4"/>
      <c r="J29" s="137"/>
      <c r="K29" s="138" t="n">
        <f aca="false">K28+0.01</f>
        <v>0.25</v>
      </c>
      <c r="L29" s="139" t="n">
        <v>0.00685</v>
      </c>
    </row>
    <row r="30" customFormat="false" ht="12" hidden="false" customHeight="false" outlineLevel="0" collapsed="false">
      <c r="A30" s="132" t="n">
        <v>0.75</v>
      </c>
      <c r="B30" s="133" t="n">
        <v>0.03175</v>
      </c>
      <c r="C30" s="134"/>
      <c r="D30" s="132" t="n">
        <v>0.75</v>
      </c>
      <c r="E30" s="133" t="n">
        <v>0.02222</v>
      </c>
      <c r="F30" s="4"/>
      <c r="G30" s="135" t="n">
        <f aca="false">G29+0.01</f>
        <v>0.26</v>
      </c>
      <c r="H30" s="136" t="n">
        <v>0.010104</v>
      </c>
      <c r="I30" s="4"/>
      <c r="J30" s="137"/>
      <c r="K30" s="138" t="n">
        <f aca="false">K29+0.01</f>
        <v>0.26</v>
      </c>
      <c r="L30" s="139" t="n">
        <v>0.00659</v>
      </c>
    </row>
    <row r="31" customFormat="false" ht="12" hidden="false" customHeight="false" outlineLevel="0" collapsed="false">
      <c r="A31" s="132" t="n">
        <v>0.76</v>
      </c>
      <c r="B31" s="133" t="n">
        <v>0.03133</v>
      </c>
      <c r="C31" s="134"/>
      <c r="D31" s="132" t="n">
        <v>0.76</v>
      </c>
      <c r="E31" s="133" t="n">
        <v>0.02193</v>
      </c>
      <c r="F31" s="4"/>
      <c r="G31" s="135" t="n">
        <f aca="false">G30+0.01</f>
        <v>0.27</v>
      </c>
      <c r="H31" s="136" t="n">
        <v>0.009941</v>
      </c>
      <c r="I31" s="4"/>
      <c r="J31" s="137"/>
      <c r="K31" s="138" t="n">
        <f aca="false">K30+0.01</f>
        <v>0.27</v>
      </c>
      <c r="L31" s="139" t="n">
        <v>0.00634</v>
      </c>
    </row>
    <row r="32" customFormat="false" ht="12" hidden="false" customHeight="false" outlineLevel="0" collapsed="false">
      <c r="A32" s="132" t="n">
        <v>0.77</v>
      </c>
      <c r="B32" s="133" t="n">
        <v>0.03092</v>
      </c>
      <c r="C32" s="134"/>
      <c r="D32" s="132" t="n">
        <v>0.77</v>
      </c>
      <c r="E32" s="133" t="n">
        <v>0.02165</v>
      </c>
      <c r="F32" s="4"/>
      <c r="G32" s="135" t="n">
        <f aca="false">G31+0.01</f>
        <v>0.28</v>
      </c>
      <c r="H32" s="136" t="n">
        <v>0.00979</v>
      </c>
      <c r="I32" s="4"/>
      <c r="J32" s="137"/>
      <c r="K32" s="138" t="n">
        <f aca="false">K31+0.01</f>
        <v>0.28</v>
      </c>
      <c r="L32" s="139" t="n">
        <v>0.00612</v>
      </c>
    </row>
    <row r="33" customFormat="false" ht="12" hidden="false" customHeight="false" outlineLevel="0" collapsed="false">
      <c r="A33" s="132" t="n">
        <v>0.78</v>
      </c>
      <c r="B33" s="133" t="n">
        <v>0.03053</v>
      </c>
      <c r="C33" s="134"/>
      <c r="D33" s="132" t="n">
        <v>0.78</v>
      </c>
      <c r="E33" s="133" t="n">
        <v>0.02137</v>
      </c>
      <c r="F33" s="4"/>
      <c r="G33" s="135" t="n">
        <f aca="false">G32+0.01</f>
        <v>0.29</v>
      </c>
      <c r="H33" s="136" t="n">
        <v>0.009649</v>
      </c>
      <c r="I33" s="4"/>
      <c r="J33" s="137"/>
      <c r="K33" s="138" t="n">
        <f aca="false">K32+0.01</f>
        <v>0.29</v>
      </c>
      <c r="L33" s="139" t="n">
        <v>0.0059</v>
      </c>
    </row>
    <row r="34" customFormat="false" ht="12" hidden="false" customHeight="false" outlineLevel="0" collapsed="false">
      <c r="A34" s="132" t="n">
        <v>0.79</v>
      </c>
      <c r="B34" s="133" t="n">
        <v>0.03014</v>
      </c>
      <c r="C34" s="134"/>
      <c r="D34" s="132" t="n">
        <v>0.79</v>
      </c>
      <c r="E34" s="133" t="n">
        <v>0.0211</v>
      </c>
      <c r="F34" s="4"/>
      <c r="G34" s="135" t="n">
        <f aca="false">G33+0.01</f>
        <v>0.3</v>
      </c>
      <c r="H34" s="136" t="n">
        <v>0.009518</v>
      </c>
      <c r="I34" s="4"/>
      <c r="J34" s="137"/>
      <c r="K34" s="138" t="n">
        <f aca="false">K33+0.01</f>
        <v>0.3</v>
      </c>
      <c r="L34" s="139" t="n">
        <v>0.00571</v>
      </c>
    </row>
    <row r="35" customFormat="false" ht="12" hidden="false" customHeight="false" outlineLevel="0" collapsed="false">
      <c r="A35" s="132" t="n">
        <v>0.8</v>
      </c>
      <c r="B35" s="133" t="n">
        <v>0.02976</v>
      </c>
      <c r="C35" s="134"/>
      <c r="D35" s="132" t="n">
        <v>0.8</v>
      </c>
      <c r="E35" s="133" t="n">
        <v>0.02083</v>
      </c>
      <c r="F35" s="4"/>
      <c r="G35" s="135" t="n">
        <f aca="false">G34+0.01</f>
        <v>0.31</v>
      </c>
      <c r="H35" s="136" t="n">
        <v>0.009395</v>
      </c>
      <c r="I35" s="4"/>
      <c r="J35" s="137"/>
      <c r="K35" s="138" t="n">
        <f aca="false">K34+0.01</f>
        <v>0.31</v>
      </c>
      <c r="L35" s="139" t="n">
        <v>0.00552</v>
      </c>
    </row>
    <row r="36" customFormat="false" ht="12" hidden="false" customHeight="false" outlineLevel="0" collapsed="false">
      <c r="A36" s="132" t="n">
        <v>0.81</v>
      </c>
      <c r="B36" s="133" t="n">
        <v>0.02939</v>
      </c>
      <c r="C36" s="134"/>
      <c r="D36" s="132" t="n">
        <v>0.81</v>
      </c>
      <c r="E36" s="133" t="n">
        <v>0.02058</v>
      </c>
      <c r="F36" s="4"/>
      <c r="G36" s="135" t="n">
        <f aca="false">G35+0.01</f>
        <v>0.32</v>
      </c>
      <c r="H36" s="136" t="n">
        <v>0.00928</v>
      </c>
      <c r="I36" s="4"/>
      <c r="J36" s="137"/>
      <c r="K36" s="138" t="n">
        <f aca="false">K35+0.01</f>
        <v>0.32</v>
      </c>
      <c r="L36" s="139" t="n">
        <v>0.00535</v>
      </c>
    </row>
    <row r="37" customFormat="false" ht="12" hidden="false" customHeight="false" outlineLevel="0" collapsed="false">
      <c r="A37" s="132" t="n">
        <v>0.82</v>
      </c>
      <c r="B37" s="133" t="n">
        <v>0.02904</v>
      </c>
      <c r="C37" s="134"/>
      <c r="D37" s="132" t="n">
        <v>0.82</v>
      </c>
      <c r="E37" s="133" t="n">
        <v>0.02033</v>
      </c>
      <c r="F37" s="4"/>
      <c r="G37" s="135" t="n">
        <f aca="false">G36+0.01</f>
        <v>0.33</v>
      </c>
      <c r="H37" s="136" t="n">
        <v>0.009172</v>
      </c>
      <c r="I37" s="4"/>
      <c r="J37" s="137"/>
      <c r="K37" s="138" t="n">
        <f aca="false">K36+0.01</f>
        <v>0.33</v>
      </c>
      <c r="L37" s="139" t="n">
        <v>0.00519</v>
      </c>
    </row>
    <row r="38" customFormat="false" ht="12" hidden="false" customHeight="false" outlineLevel="0" collapsed="false">
      <c r="A38" s="132" t="n">
        <v>0.83</v>
      </c>
      <c r="B38" s="133" t="n">
        <v>0.02869</v>
      </c>
      <c r="C38" s="134"/>
      <c r="D38" s="132" t="n">
        <v>0.83</v>
      </c>
      <c r="E38" s="133" t="n">
        <v>0.02008</v>
      </c>
      <c r="F38" s="4"/>
      <c r="G38" s="135" t="n">
        <f aca="false">G37+0.01</f>
        <v>0.34</v>
      </c>
      <c r="H38" s="136" t="n">
        <v>0.00907</v>
      </c>
      <c r="I38" s="4"/>
      <c r="J38" s="137"/>
      <c r="K38" s="138" t="n">
        <f aca="false">K37+0.01</f>
        <v>0.34</v>
      </c>
      <c r="L38" s="139" t="n">
        <v>0.00504</v>
      </c>
    </row>
    <row r="39" customFormat="false" ht="12" hidden="false" customHeight="false" outlineLevel="0" collapsed="false">
      <c r="A39" s="132" t="n">
        <v>0.84</v>
      </c>
      <c r="B39" s="133" t="n">
        <v>0.02834</v>
      </c>
      <c r="C39" s="134"/>
      <c r="D39" s="132" t="n">
        <v>0.84</v>
      </c>
      <c r="E39" s="133" t="n">
        <v>0.01984</v>
      </c>
      <c r="F39" s="4"/>
      <c r="G39" s="135" t="n">
        <f aca="false">G38+0.01</f>
        <v>0.35</v>
      </c>
      <c r="H39" s="136" t="n">
        <v>0.008974</v>
      </c>
      <c r="I39" s="4"/>
      <c r="J39" s="137"/>
      <c r="K39" s="138" t="n">
        <f aca="false">K38+0.01</f>
        <v>0.35</v>
      </c>
      <c r="L39" s="139" t="n">
        <v>0.00489</v>
      </c>
    </row>
    <row r="40" customFormat="false" ht="12" hidden="false" customHeight="false" outlineLevel="0" collapsed="false">
      <c r="A40" s="132" t="n">
        <v>0.85</v>
      </c>
      <c r="B40" s="133" t="n">
        <v>0.02801</v>
      </c>
      <c r="C40" s="134"/>
      <c r="D40" s="132" t="n">
        <v>0.85</v>
      </c>
      <c r="E40" s="133" t="n">
        <v>0.0198</v>
      </c>
      <c r="F40" s="4"/>
      <c r="G40" s="135" t="n">
        <f aca="false">G39+0.01</f>
        <v>0.36</v>
      </c>
      <c r="H40" s="136" t="n">
        <v>0.008884</v>
      </c>
      <c r="I40" s="4"/>
      <c r="J40" s="137"/>
      <c r="K40" s="138" t="n">
        <f aca="false">K39+0.01</f>
        <v>0.36</v>
      </c>
      <c r="L40" s="139" t="n">
        <v>0.00476</v>
      </c>
    </row>
    <row r="41" customFormat="false" ht="12" hidden="false" customHeight="false" outlineLevel="0" collapsed="false">
      <c r="A41" s="132" t="n">
        <v>0.86</v>
      </c>
      <c r="B41" s="133" t="n">
        <v>0.02769</v>
      </c>
      <c r="C41" s="134"/>
      <c r="D41" s="132" t="n">
        <v>0.86</v>
      </c>
      <c r="E41" s="133" t="n">
        <v>0.0198</v>
      </c>
      <c r="F41" s="4"/>
      <c r="G41" s="135" t="n">
        <f aca="false">G40+0.01</f>
        <v>0.37</v>
      </c>
      <c r="H41" s="136" t="n">
        <v>0.008798</v>
      </c>
      <c r="I41" s="4"/>
      <c r="J41" s="137"/>
      <c r="K41" s="138" t="n">
        <f aca="false">K40+0.01</f>
        <v>0.37</v>
      </c>
      <c r="L41" s="139" t="n">
        <v>0.00463</v>
      </c>
    </row>
    <row r="42" customFormat="false" ht="12" hidden="false" customHeight="false" outlineLevel="0" collapsed="false">
      <c r="A42" s="132" t="n">
        <v>0.87</v>
      </c>
      <c r="B42" s="133" t="n">
        <v>0.02737</v>
      </c>
      <c r="C42" s="134"/>
      <c r="D42" s="132" t="n">
        <v>0.87</v>
      </c>
      <c r="E42" s="133" t="n">
        <v>0.0198</v>
      </c>
      <c r="F42" s="4"/>
      <c r="G42" s="135" t="n">
        <f aca="false">G41+0.01</f>
        <v>0.38</v>
      </c>
      <c r="H42" s="136" t="n">
        <v>0.008717</v>
      </c>
      <c r="I42" s="4"/>
      <c r="J42" s="137"/>
      <c r="K42" s="138" t="n">
        <f aca="false">K41+0.01</f>
        <v>0.38</v>
      </c>
      <c r="L42" s="139" t="n">
        <v>0.00451</v>
      </c>
    </row>
    <row r="43" customFormat="false" ht="12" hidden="false" customHeight="false" outlineLevel="0" collapsed="false">
      <c r="A43" s="132" t="n">
        <v>0.88</v>
      </c>
      <c r="B43" s="133" t="n">
        <v>0.02706</v>
      </c>
      <c r="C43" s="134"/>
      <c r="D43" s="132" t="n">
        <v>0.88</v>
      </c>
      <c r="E43" s="133" t="n">
        <v>0.0198</v>
      </c>
      <c r="F43" s="4"/>
      <c r="G43" s="135" t="n">
        <f aca="false">G42+0.01</f>
        <v>0.39</v>
      </c>
      <c r="H43" s="136" t="n">
        <v>0.00864</v>
      </c>
      <c r="I43" s="4"/>
      <c r="J43" s="137"/>
      <c r="K43" s="138" t="n">
        <f aca="false">K42+0.01</f>
        <v>0.39</v>
      </c>
      <c r="L43" s="139" t="n">
        <v>0.00439</v>
      </c>
    </row>
    <row r="44" customFormat="false" ht="12" hidden="false" customHeight="false" outlineLevel="0" collapsed="false">
      <c r="A44" s="132" t="n">
        <v>0.89</v>
      </c>
      <c r="B44" s="133" t="n">
        <v>0.02675</v>
      </c>
      <c r="C44" s="134"/>
      <c r="D44" s="132" t="n">
        <v>0.89</v>
      </c>
      <c r="E44" s="133" t="n">
        <v>0.0198</v>
      </c>
      <c r="F44" s="4"/>
      <c r="G44" s="135" t="n">
        <f aca="false">G43+0.01</f>
        <v>0.4</v>
      </c>
      <c r="H44" s="136" t="n">
        <v>0.008566</v>
      </c>
      <c r="I44" s="4"/>
      <c r="J44" s="137"/>
      <c r="K44" s="138" t="n">
        <f aca="false">K43+0.01</f>
        <v>0.4</v>
      </c>
      <c r="L44" s="139" t="n">
        <v>0.00428</v>
      </c>
    </row>
    <row r="45" customFormat="false" ht="12" hidden="false" customHeight="false" outlineLevel="0" collapsed="false">
      <c r="A45" s="132" t="n">
        <v>0.9</v>
      </c>
      <c r="B45" s="133" t="n">
        <v>0.02646</v>
      </c>
      <c r="C45" s="134"/>
      <c r="D45" s="132" t="n">
        <v>0.9</v>
      </c>
      <c r="E45" s="133" t="n">
        <v>0.0198</v>
      </c>
      <c r="F45" s="4"/>
      <c r="G45" s="135" t="n">
        <f aca="false">G44+0.01</f>
        <v>0.41</v>
      </c>
      <c r="H45" s="136" t="n">
        <v>0.008497</v>
      </c>
      <c r="I45" s="4"/>
      <c r="J45" s="137"/>
      <c r="K45" s="138" t="n">
        <f aca="false">K44+0.01</f>
        <v>0.41</v>
      </c>
      <c r="L45" s="139" t="n">
        <v>0.00418</v>
      </c>
    </row>
    <row r="46" customFormat="false" ht="12" hidden="false" customHeight="false" outlineLevel="0" collapsed="false">
      <c r="A46" s="132" t="n">
        <v>0.91</v>
      </c>
      <c r="B46" s="133" t="n">
        <v>0.02616</v>
      </c>
      <c r="C46" s="134"/>
      <c r="D46" s="132" t="n">
        <v>0.91</v>
      </c>
      <c r="E46" s="133" t="n">
        <v>0.0198</v>
      </c>
      <c r="F46" s="4"/>
      <c r="G46" s="135" t="n">
        <f aca="false">G45+0.01</f>
        <v>0.42</v>
      </c>
      <c r="H46" s="136" t="n">
        <v>0.00843</v>
      </c>
      <c r="I46" s="4"/>
      <c r="J46" s="137"/>
      <c r="K46" s="138" t="n">
        <f aca="false">K45+0.01</f>
        <v>0.42</v>
      </c>
      <c r="L46" s="139" t="n">
        <v>0.00408</v>
      </c>
    </row>
    <row r="47" customFormat="false" ht="12" hidden="false" customHeight="false" outlineLevel="0" collapsed="false">
      <c r="A47" s="132" t="n">
        <v>0.92</v>
      </c>
      <c r="B47" s="133" t="n">
        <v>0.02588</v>
      </c>
      <c r="C47" s="134"/>
      <c r="D47" s="132" t="n">
        <v>0.92</v>
      </c>
      <c r="E47" s="133" t="n">
        <v>0.0198</v>
      </c>
      <c r="F47" s="4"/>
      <c r="G47" s="135" t="n">
        <f aca="false">G46+0.01</f>
        <v>0.43</v>
      </c>
      <c r="H47" s="136" t="n">
        <v>0.008367</v>
      </c>
      <c r="I47" s="4"/>
      <c r="J47" s="137"/>
      <c r="K47" s="138" t="n">
        <f aca="false">K46+0.01</f>
        <v>0.43</v>
      </c>
      <c r="L47" s="139" t="n">
        <v>0.00398</v>
      </c>
    </row>
    <row r="48" customFormat="false" ht="12" hidden="false" customHeight="false" outlineLevel="0" collapsed="false">
      <c r="A48" s="132" t="n">
        <v>0.93</v>
      </c>
      <c r="B48" s="133" t="n">
        <v>0.0256</v>
      </c>
      <c r="C48" s="134"/>
      <c r="D48" s="132" t="n">
        <v>0.93</v>
      </c>
      <c r="E48" s="133" t="n">
        <v>0.0198</v>
      </c>
      <c r="F48" s="4"/>
      <c r="G48" s="135" t="n">
        <f aca="false">G47+0.01</f>
        <v>0.44</v>
      </c>
      <c r="H48" s="136" t="n">
        <v>0.008307</v>
      </c>
      <c r="I48" s="4"/>
      <c r="J48" s="137"/>
      <c r="K48" s="138" t="n">
        <f aca="false">K47+0.01</f>
        <v>0.44</v>
      </c>
      <c r="L48" s="139" t="n">
        <v>0.00389</v>
      </c>
    </row>
    <row r="49" customFormat="false" ht="12" hidden="false" customHeight="false" outlineLevel="0" collapsed="false">
      <c r="A49" s="132" t="n">
        <v>0.94</v>
      </c>
      <c r="B49" s="133" t="n">
        <v>0.02533</v>
      </c>
      <c r="C49" s="134"/>
      <c r="D49" s="132" t="n">
        <v>0.94</v>
      </c>
      <c r="E49" s="133" t="n">
        <v>0.0198</v>
      </c>
      <c r="F49" s="4"/>
      <c r="G49" s="135" t="n">
        <f aca="false">G48+0.01</f>
        <v>0.45</v>
      </c>
      <c r="H49" s="136" t="n">
        <v>0.008249</v>
      </c>
      <c r="I49" s="4"/>
      <c r="J49" s="137"/>
      <c r="K49" s="138" t="n">
        <f aca="false">K48+0.01</f>
        <v>0.45</v>
      </c>
      <c r="L49" s="139" t="n">
        <v>0.00381</v>
      </c>
    </row>
    <row r="50" customFormat="false" ht="12" hidden="false" customHeight="false" outlineLevel="0" collapsed="false">
      <c r="A50" s="132" t="n">
        <v>0.95</v>
      </c>
      <c r="B50" s="133" t="n">
        <v>0.02506</v>
      </c>
      <c r="C50" s="134"/>
      <c r="D50" s="132" t="n">
        <v>0.95</v>
      </c>
      <c r="E50" s="133" t="n">
        <v>0.0198</v>
      </c>
      <c r="F50" s="4"/>
      <c r="G50" s="135" t="n">
        <f aca="false">G49+0.01</f>
        <v>0.46</v>
      </c>
      <c r="H50" s="136" t="n">
        <v>0.008194</v>
      </c>
      <c r="I50" s="4"/>
      <c r="J50" s="137"/>
      <c r="K50" s="138" t="n">
        <f aca="false">K49+0.01</f>
        <v>0.46</v>
      </c>
      <c r="L50" s="139" t="n">
        <v>0.00372</v>
      </c>
    </row>
    <row r="51" customFormat="false" ht="12" hidden="false" customHeight="false" outlineLevel="0" collapsed="false">
      <c r="A51" s="132" t="n">
        <v>0.96</v>
      </c>
      <c r="B51" s="133" t="n">
        <v>0.0248</v>
      </c>
      <c r="C51" s="134"/>
      <c r="D51" s="132" t="n">
        <v>0.96</v>
      </c>
      <c r="E51" s="133" t="n">
        <v>0.0198</v>
      </c>
      <c r="F51" s="4"/>
      <c r="G51" s="135" t="n">
        <f aca="false">G50+0.01</f>
        <v>0.47</v>
      </c>
      <c r="H51" s="136" t="n">
        <v>0.008141</v>
      </c>
      <c r="I51" s="4"/>
      <c r="J51" s="137"/>
      <c r="K51" s="138" t="n">
        <f aca="false">K50+0.01</f>
        <v>0.47</v>
      </c>
      <c r="L51" s="139" t="n">
        <v>0.00364</v>
      </c>
    </row>
    <row r="52" customFormat="false" ht="12" hidden="false" customHeight="false" outlineLevel="0" collapsed="false">
      <c r="A52" s="132" t="n">
        <v>0.97</v>
      </c>
      <c r="B52" s="133" t="n">
        <v>0.02455</v>
      </c>
      <c r="C52" s="134"/>
      <c r="D52" s="132" t="n">
        <v>0.97</v>
      </c>
      <c r="E52" s="133" t="n">
        <v>0.0198</v>
      </c>
      <c r="F52" s="4"/>
      <c r="G52" s="135" t="n">
        <f aca="false">G51+0.01</f>
        <v>0.48</v>
      </c>
      <c r="H52" s="136" t="n">
        <v>0.00809</v>
      </c>
      <c r="I52" s="4"/>
      <c r="J52" s="137"/>
      <c r="K52" s="138" t="n">
        <f aca="false">K51+0.01</f>
        <v>0.48</v>
      </c>
      <c r="L52" s="139" t="n">
        <v>0.00357</v>
      </c>
    </row>
    <row r="53" customFormat="false" ht="12" hidden="false" customHeight="false" outlineLevel="0" collapsed="false">
      <c r="A53" s="132" t="n">
        <v>0.98</v>
      </c>
      <c r="B53" s="133" t="n">
        <v>0.0243</v>
      </c>
      <c r="C53" s="134"/>
      <c r="D53" s="132" t="n">
        <v>0.98</v>
      </c>
      <c r="E53" s="133" t="n">
        <v>0.0198</v>
      </c>
      <c r="F53" s="4"/>
      <c r="G53" s="135" t="n">
        <f aca="false">G52+0.01</f>
        <v>0.49</v>
      </c>
      <c r="H53" s="136" t="n">
        <v>0.008042</v>
      </c>
      <c r="I53" s="4"/>
      <c r="J53" s="137"/>
      <c r="K53" s="138" t="n">
        <f aca="false">K52+0.01</f>
        <v>0.49</v>
      </c>
      <c r="L53" s="139" t="n">
        <v>0.00349</v>
      </c>
    </row>
    <row r="54" customFormat="false" ht="12" hidden="false" customHeight="false" outlineLevel="0" collapsed="false">
      <c r="A54" s="132" t="n">
        <v>0.99</v>
      </c>
      <c r="B54" s="133" t="n">
        <v>0.02405</v>
      </c>
      <c r="C54" s="134"/>
      <c r="D54" s="132" t="n">
        <v>0.99</v>
      </c>
      <c r="E54" s="133" t="n">
        <v>0.0198</v>
      </c>
      <c r="F54" s="4"/>
      <c r="G54" s="135" t="n">
        <f aca="false">G53+0.01</f>
        <v>0.5</v>
      </c>
      <c r="H54" s="136" t="n">
        <v>0.007995</v>
      </c>
      <c r="I54" s="4"/>
      <c r="J54" s="137"/>
      <c r="K54" s="138" t="n">
        <f aca="false">K53+0.01</f>
        <v>0.5</v>
      </c>
      <c r="L54" s="139" t="n">
        <v>0.00342</v>
      </c>
    </row>
    <row r="55" customFormat="false" ht="12" hidden="false" customHeight="false" outlineLevel="0" collapsed="false">
      <c r="A55" s="132" t="n">
        <v>1</v>
      </c>
      <c r="B55" s="133" t="n">
        <v>0.02381</v>
      </c>
      <c r="C55" s="134"/>
      <c r="D55" s="132" t="n">
        <v>1</v>
      </c>
      <c r="E55" s="133" t="n">
        <v>0.0198</v>
      </c>
      <c r="F55" s="4"/>
      <c r="G55" s="135" t="n">
        <f aca="false">G54+0.01</f>
        <v>0.51</v>
      </c>
      <c r="H55" s="136" t="n">
        <v>0.007838</v>
      </c>
      <c r="I55" s="140"/>
      <c r="J55" s="141"/>
      <c r="K55" s="138" t="n">
        <f aca="false">K54+0.01</f>
        <v>0.51</v>
      </c>
      <c r="L55" s="139" t="n">
        <v>0.00336</v>
      </c>
    </row>
    <row r="56" customFormat="false" ht="12" hidden="false" customHeight="false" outlineLevel="0" collapsed="false">
      <c r="A56" s="142"/>
      <c r="B56" s="143"/>
      <c r="C56" s="134"/>
      <c r="D56" s="134"/>
      <c r="E56" s="134"/>
      <c r="F56" s="4"/>
      <c r="G56" s="135" t="n">
        <f aca="false">G55+0.01</f>
        <v>0.52</v>
      </c>
      <c r="H56" s="136" t="n">
        <v>0.007688</v>
      </c>
      <c r="I56" s="4"/>
      <c r="J56" s="137"/>
      <c r="K56" s="138" t="n">
        <f aca="false">K55+0.01</f>
        <v>0.52</v>
      </c>
      <c r="L56" s="139" t="n">
        <v>0.00329</v>
      </c>
    </row>
    <row r="57" customFormat="false" ht="12" hidden="false" customHeight="false" outlineLevel="0" collapsed="false">
      <c r="A57" s="4"/>
      <c r="B57" s="4"/>
      <c r="C57" s="4"/>
      <c r="D57" s="4"/>
      <c r="E57" s="4"/>
      <c r="F57" s="4"/>
      <c r="G57" s="135" t="n">
        <f aca="false">G56+0.01</f>
        <v>0.53</v>
      </c>
      <c r="H57" s="136" t="n">
        <v>0.007543</v>
      </c>
      <c r="I57" s="4"/>
      <c r="J57" s="137"/>
      <c r="K57" s="138" t="n">
        <f aca="false">K56+0.01</f>
        <v>0.53</v>
      </c>
      <c r="L57" s="139" t="n">
        <v>0.00323</v>
      </c>
    </row>
    <row r="58" customFormat="false" ht="12" hidden="false" customHeight="false" outlineLevel="0" collapsed="false">
      <c r="A58" s="4"/>
      <c r="B58" s="4"/>
      <c r="C58" s="4"/>
      <c r="D58" s="4"/>
      <c r="E58" s="4"/>
      <c r="F58" s="4"/>
      <c r="G58" s="135" t="n">
        <f aca="false">G57+0.01</f>
        <v>0.54</v>
      </c>
      <c r="H58" s="136" t="n">
        <v>0.007403</v>
      </c>
      <c r="I58" s="4"/>
      <c r="J58" s="137"/>
      <c r="K58" s="138" t="n">
        <f aca="false">K57+0.01</f>
        <v>0.54</v>
      </c>
      <c r="L58" s="139" t="n">
        <v>0.00317</v>
      </c>
    </row>
    <row r="59" customFormat="false" ht="12" hidden="false" customHeight="false" outlineLevel="0" collapsed="false">
      <c r="A59" s="4"/>
      <c r="B59" s="4"/>
      <c r="C59" s="4"/>
      <c r="D59" s="4"/>
      <c r="E59" s="4"/>
      <c r="F59" s="4"/>
      <c r="G59" s="135" t="n">
        <f aca="false">G58+0.01</f>
        <v>0.55</v>
      </c>
      <c r="H59" s="136" t="n">
        <v>0.007268</v>
      </c>
      <c r="I59" s="4"/>
      <c r="J59" s="137"/>
      <c r="K59" s="138" t="n">
        <f aca="false">K58+0.01</f>
        <v>0.55</v>
      </c>
      <c r="L59" s="139" t="n">
        <v>0.00311</v>
      </c>
    </row>
    <row r="60" customFormat="false" ht="12" hidden="false" customHeight="false" outlineLevel="0" collapsed="false">
      <c r="A60" s="4"/>
      <c r="B60" s="4"/>
      <c r="C60" s="4"/>
      <c r="D60" s="4"/>
      <c r="E60" s="4"/>
      <c r="F60" s="4"/>
      <c r="G60" s="135" t="n">
        <f aca="false">G59+0.01</f>
        <v>0.56</v>
      </c>
      <c r="H60" s="136" t="n">
        <v>0.007139</v>
      </c>
      <c r="I60" s="4"/>
      <c r="J60" s="137"/>
      <c r="K60" s="138" t="n">
        <f aca="false">K59+0.01</f>
        <v>0.56</v>
      </c>
      <c r="L60" s="139" t="n">
        <v>0.00306</v>
      </c>
    </row>
    <row r="61" customFormat="false" ht="12" hidden="false" customHeight="false" outlineLevel="0" collapsed="false">
      <c r="A61" s="4"/>
      <c r="B61" s="4"/>
      <c r="C61" s="4"/>
      <c r="D61" s="4"/>
      <c r="E61" s="4"/>
      <c r="F61" s="4"/>
      <c r="G61" s="135" t="n">
        <f aca="false">G60+0.01</f>
        <v>0.57</v>
      </c>
      <c r="H61" s="136" t="n">
        <v>0.007013</v>
      </c>
      <c r="I61" s="4"/>
      <c r="J61" s="137"/>
      <c r="K61" s="138" t="n">
        <f aca="false">K60+0.01</f>
        <v>0.57</v>
      </c>
      <c r="L61" s="139" t="n">
        <v>0.003</v>
      </c>
    </row>
    <row r="62" customFormat="false" ht="12" hidden="false" customHeight="false" outlineLevel="0" collapsed="false">
      <c r="A62" s="4"/>
      <c r="B62" s="4"/>
      <c r="C62" s="4"/>
      <c r="D62" s="4"/>
      <c r="E62" s="4"/>
      <c r="F62" s="4"/>
      <c r="G62" s="135" t="n">
        <f aca="false">G61+0.01</f>
        <v>0.58</v>
      </c>
      <c r="H62" s="136" t="n">
        <v>0.006892</v>
      </c>
      <c r="I62" s="4"/>
      <c r="J62" s="137"/>
      <c r="K62" s="138" t="n">
        <f aca="false">K61+0.01</f>
        <v>0.58</v>
      </c>
      <c r="L62" s="139" t="n">
        <v>0.00295</v>
      </c>
    </row>
    <row r="63" customFormat="false" ht="12" hidden="false" customHeight="false" outlineLevel="0" collapsed="false">
      <c r="A63" s="4"/>
      <c r="B63" s="4"/>
      <c r="C63" s="4"/>
      <c r="D63" s="4"/>
      <c r="E63" s="4"/>
      <c r="F63" s="4"/>
      <c r="G63" s="135" t="n">
        <f aca="false">G62+0.01</f>
        <v>0.59</v>
      </c>
      <c r="H63" s="136" t="n">
        <v>0.006776</v>
      </c>
      <c r="I63" s="4"/>
      <c r="J63" s="137"/>
      <c r="K63" s="138" t="n">
        <f aca="false">K62+0.01</f>
        <v>0.59</v>
      </c>
      <c r="L63" s="139" t="n">
        <v>0.0029</v>
      </c>
    </row>
    <row r="64" customFormat="false" ht="12" hidden="false" customHeight="false" outlineLevel="0" collapsed="false">
      <c r="A64" s="4"/>
      <c r="B64" s="4"/>
      <c r="C64" s="4"/>
      <c r="D64" s="4"/>
      <c r="E64" s="4"/>
      <c r="F64" s="4"/>
      <c r="G64" s="135" t="n">
        <f aca="false">G63+0.01</f>
        <v>0.6</v>
      </c>
      <c r="H64" s="136" t="n">
        <v>0.006663</v>
      </c>
      <c r="I64" s="4"/>
      <c r="J64" s="137"/>
      <c r="K64" s="138" t="n">
        <f aca="false">K63+0.01</f>
        <v>0.6</v>
      </c>
      <c r="L64" s="139" t="n">
        <v>0.00285</v>
      </c>
    </row>
    <row r="65" customFormat="false" ht="12" hidden="false" customHeight="false" outlineLevel="0" collapsed="false">
      <c r="A65" s="4"/>
      <c r="B65" s="4"/>
      <c r="C65" s="4"/>
      <c r="D65" s="4"/>
      <c r="E65" s="4"/>
      <c r="F65" s="4"/>
      <c r="G65" s="135" t="n">
        <f aca="false">G64+0.01</f>
        <v>0.61</v>
      </c>
      <c r="H65" s="136" t="n">
        <v>0.006553</v>
      </c>
      <c r="I65" s="4"/>
      <c r="J65" s="137"/>
      <c r="K65" s="138" t="n">
        <f aca="false">K64+0.01</f>
        <v>0.61</v>
      </c>
      <c r="L65" s="139" t="n">
        <v>0.00281</v>
      </c>
    </row>
    <row r="66" customFormat="false" ht="12" hidden="false" customHeight="false" outlineLevel="0" collapsed="false">
      <c r="A66" s="4"/>
      <c r="B66" s="4"/>
      <c r="C66" s="4"/>
      <c r="D66" s="4"/>
      <c r="E66" s="4"/>
      <c r="F66" s="4"/>
      <c r="G66" s="135" t="n">
        <f aca="false">G65+0.01</f>
        <v>0.62</v>
      </c>
      <c r="H66" s="136" t="n">
        <v>0.006448</v>
      </c>
      <c r="I66" s="4"/>
      <c r="J66" s="137"/>
      <c r="K66" s="138" t="n">
        <f aca="false">K65+0.01</f>
        <v>0.62</v>
      </c>
      <c r="L66" s="139" t="n">
        <v>0.00276</v>
      </c>
    </row>
    <row r="67" customFormat="false" ht="12" hidden="false" customHeight="false" outlineLevel="0" collapsed="false">
      <c r="A67" s="4"/>
      <c r="B67" s="4"/>
      <c r="C67" s="4"/>
      <c r="D67" s="4"/>
      <c r="E67" s="4"/>
      <c r="F67" s="4"/>
      <c r="G67" s="135" t="n">
        <f aca="false">G66+0.01</f>
        <v>0.63</v>
      </c>
      <c r="H67" s="136" t="n">
        <v>0.006345</v>
      </c>
      <c r="I67" s="4"/>
      <c r="J67" s="137"/>
      <c r="K67" s="138" t="n">
        <f aca="false">K66+0.01</f>
        <v>0.63</v>
      </c>
      <c r="L67" s="139" t="n">
        <v>0.00272</v>
      </c>
    </row>
    <row r="68" customFormat="false" ht="12" hidden="false" customHeight="false" outlineLevel="0" collapsed="false">
      <c r="A68" s="4"/>
      <c r="B68" s="4"/>
      <c r="C68" s="4"/>
      <c r="D68" s="4"/>
      <c r="E68" s="4"/>
      <c r="F68" s="4"/>
      <c r="G68" s="135" t="n">
        <f aca="false">G67+0.01</f>
        <v>0.64</v>
      </c>
      <c r="H68" s="136" t="n">
        <v>0.006246</v>
      </c>
      <c r="I68" s="4"/>
      <c r="J68" s="137"/>
      <c r="K68" s="138" t="n">
        <f aca="false">K67+0.01</f>
        <v>0.64</v>
      </c>
      <c r="L68" s="139" t="n">
        <v>0.00268</v>
      </c>
    </row>
    <row r="69" customFormat="false" ht="12" hidden="false" customHeight="false" outlineLevel="0" collapsed="false">
      <c r="A69" s="4"/>
      <c r="B69" s="4"/>
      <c r="C69" s="4"/>
      <c r="D69" s="4"/>
      <c r="E69" s="4"/>
      <c r="F69" s="4"/>
      <c r="G69" s="135" t="n">
        <f aca="false">G68+0.01</f>
        <v>0.65</v>
      </c>
      <c r="H69" s="136" t="n">
        <v>0.00615</v>
      </c>
      <c r="I69" s="4"/>
      <c r="J69" s="137"/>
      <c r="K69" s="138" t="n">
        <f aca="false">K68+0.01</f>
        <v>0.65</v>
      </c>
      <c r="L69" s="139" t="n">
        <v>0.00263</v>
      </c>
    </row>
    <row r="70" customFormat="false" ht="12" hidden="false" customHeight="false" outlineLevel="0" collapsed="false">
      <c r="A70" s="4"/>
      <c r="B70" s="4"/>
      <c r="C70" s="4"/>
      <c r="D70" s="4"/>
      <c r="E70" s="4"/>
      <c r="F70" s="4"/>
      <c r="G70" s="135" t="n">
        <f aca="false">G69+0.01</f>
        <v>0.66</v>
      </c>
      <c r="H70" s="136" t="n">
        <v>0.006057</v>
      </c>
      <c r="I70" s="4"/>
      <c r="J70" s="137"/>
      <c r="K70" s="138" t="n">
        <f aca="false">K69+0.01</f>
        <v>0.66</v>
      </c>
      <c r="L70" s="139" t="n">
        <v>0.00259</v>
      </c>
    </row>
    <row r="71" customFormat="false" ht="12" hidden="false" customHeight="false" outlineLevel="0" collapsed="false">
      <c r="A71" s="4"/>
      <c r="B71" s="4"/>
      <c r="C71" s="4"/>
      <c r="D71" s="4"/>
      <c r="E71" s="4"/>
      <c r="F71" s="4"/>
      <c r="G71" s="135" t="n">
        <f aca="false">G70+0.01</f>
        <v>0.67</v>
      </c>
      <c r="H71" s="136" t="n">
        <v>0.005967</v>
      </c>
      <c r="I71" s="4"/>
      <c r="J71" s="137"/>
      <c r="K71" s="138" t="n">
        <f aca="false">K70+0.01</f>
        <v>0.67</v>
      </c>
      <c r="L71" s="139" t="n">
        <v>0.00256</v>
      </c>
    </row>
    <row r="72" customFormat="false" ht="12" hidden="false" customHeight="false" outlineLevel="0" collapsed="false">
      <c r="A72" s="4"/>
      <c r="B72" s="4"/>
      <c r="C72" s="4"/>
      <c r="D72" s="4"/>
      <c r="E72" s="4"/>
      <c r="F72" s="4"/>
      <c r="G72" s="135" t="n">
        <f aca="false">G71+0.01</f>
        <v>0.68</v>
      </c>
      <c r="H72" s="136" t="n">
        <v>0.005879</v>
      </c>
      <c r="I72" s="4"/>
      <c r="J72" s="137"/>
      <c r="K72" s="138" t="n">
        <f aca="false">K71+0.01</f>
        <v>0.68</v>
      </c>
      <c r="L72" s="139" t="n">
        <v>0.00252</v>
      </c>
    </row>
    <row r="73" customFormat="false" ht="12" hidden="false" customHeight="false" outlineLevel="0" collapsed="false">
      <c r="A73" s="4"/>
      <c r="B73" s="4"/>
      <c r="C73" s="4"/>
      <c r="D73" s="4"/>
      <c r="E73" s="4"/>
      <c r="F73" s="4"/>
      <c r="G73" s="135" t="n">
        <f aca="false">G72+0.01</f>
        <v>0.69</v>
      </c>
      <c r="H73" s="136" t="n">
        <v>0.005794</v>
      </c>
      <c r="I73" s="4"/>
      <c r="J73" s="137"/>
      <c r="K73" s="138" t="n">
        <f aca="false">K72+0.01</f>
        <v>0.69</v>
      </c>
      <c r="L73" s="139" t="n">
        <v>0.00248</v>
      </c>
    </row>
    <row r="74" customFormat="false" ht="12" hidden="false" customHeight="false" outlineLevel="0" collapsed="false">
      <c r="A74" s="4"/>
      <c r="B74" s="4"/>
      <c r="C74" s="4"/>
      <c r="D74" s="4"/>
      <c r="E74" s="4"/>
      <c r="F74" s="4"/>
      <c r="G74" s="135" t="n">
        <f aca="false">G73+0.01</f>
        <v>0.7</v>
      </c>
      <c r="H74" s="136" t="n">
        <v>0.005711</v>
      </c>
      <c r="I74" s="4"/>
      <c r="J74" s="137"/>
      <c r="K74" s="138" t="n">
        <f aca="false">K73+0.01</f>
        <v>0.7</v>
      </c>
      <c r="L74" s="139" t="n">
        <v>0.00245</v>
      </c>
    </row>
    <row r="75" customFormat="false" ht="12" hidden="false" customHeight="false" outlineLevel="0" collapsed="false">
      <c r="A75" s="4"/>
      <c r="B75" s="4"/>
      <c r="C75" s="4"/>
      <c r="D75" s="4"/>
      <c r="E75" s="4"/>
      <c r="F75" s="4"/>
      <c r="G75" s="135" t="n">
        <f aca="false">G74+0.01</f>
        <v>0.71</v>
      </c>
      <c r="H75" s="136" t="n">
        <v>0.00563</v>
      </c>
      <c r="I75" s="4"/>
      <c r="J75" s="137"/>
      <c r="K75" s="138" t="n">
        <f aca="false">K74+0.01</f>
        <v>0.71</v>
      </c>
      <c r="L75" s="139" t="n">
        <v>0.00241</v>
      </c>
    </row>
    <row r="76" customFormat="false" ht="12" hidden="false" customHeight="false" outlineLevel="0" collapsed="false">
      <c r="A76" s="4"/>
      <c r="B76" s="4"/>
      <c r="C76" s="4"/>
      <c r="D76" s="4"/>
      <c r="E76" s="4"/>
      <c r="F76" s="4"/>
      <c r="G76" s="135" t="n">
        <f aca="false">G75+0.01</f>
        <v>0.72</v>
      </c>
      <c r="H76" s="136" t="n">
        <v>0.005552</v>
      </c>
      <c r="I76" s="4"/>
      <c r="J76" s="137"/>
      <c r="K76" s="138" t="n">
        <f aca="false">K75+0.01</f>
        <v>0.72</v>
      </c>
      <c r="L76" s="139" t="n">
        <v>0.00238</v>
      </c>
    </row>
    <row r="77" customFormat="false" ht="12" hidden="false" customHeight="false" outlineLevel="0" collapsed="false">
      <c r="A77" s="4"/>
      <c r="B77" s="4"/>
      <c r="C77" s="4"/>
      <c r="D77" s="4"/>
      <c r="E77" s="4"/>
      <c r="F77" s="4"/>
      <c r="G77" s="135" t="n">
        <f aca="false">G76+0.01</f>
        <v>0.73</v>
      </c>
      <c r="H77" s="136" t="n">
        <v>0.005476</v>
      </c>
      <c r="I77" s="4"/>
      <c r="J77" s="137"/>
      <c r="K77" s="138" t="n">
        <f aca="false">K76+0.01</f>
        <v>0.73</v>
      </c>
      <c r="L77" s="139" t="n">
        <v>0.00235</v>
      </c>
    </row>
    <row r="78" customFormat="false" ht="12" hidden="false" customHeight="false" outlineLevel="0" collapsed="false">
      <c r="A78" s="4"/>
      <c r="B78" s="4"/>
      <c r="C78" s="4"/>
      <c r="D78" s="4"/>
      <c r="E78" s="4"/>
      <c r="F78" s="4"/>
      <c r="G78" s="135" t="n">
        <f aca="false">G77+0.01</f>
        <v>0.74</v>
      </c>
      <c r="H78" s="136" t="n">
        <v>0.05402</v>
      </c>
      <c r="I78" s="4"/>
      <c r="J78" s="137"/>
      <c r="K78" s="138" t="n">
        <f aca="false">K77+0.01</f>
        <v>0.74</v>
      </c>
      <c r="L78" s="139" t="n">
        <v>0.00231</v>
      </c>
    </row>
    <row r="79" customFormat="false" ht="12" hidden="false" customHeight="false" outlineLevel="0" collapsed="false">
      <c r="A79" s="4"/>
      <c r="B79" s="4"/>
      <c r="C79" s="4"/>
      <c r="D79" s="4"/>
      <c r="E79" s="4"/>
      <c r="F79" s="4"/>
      <c r="G79" s="135" t="n">
        <f aca="false">G78+0.01</f>
        <v>0.75</v>
      </c>
      <c r="H79" s="136" t="n">
        <v>0.00533</v>
      </c>
      <c r="I79" s="4"/>
      <c r="J79" s="137"/>
      <c r="K79" s="138" t="n">
        <f aca="false">K78+0.01</f>
        <v>0.75</v>
      </c>
      <c r="L79" s="139" t="n">
        <v>0.00228</v>
      </c>
    </row>
    <row r="80" customFormat="false" ht="12" hidden="false" customHeight="false" outlineLevel="0" collapsed="false">
      <c r="A80" s="4"/>
      <c r="B80" s="4"/>
      <c r="C80" s="4"/>
      <c r="D80" s="4"/>
      <c r="E80" s="4"/>
      <c r="F80" s="4"/>
      <c r="G80" s="135" t="n">
        <f aca="false">G79+0.01</f>
        <v>0.760000000000001</v>
      </c>
      <c r="H80" s="136" t="n">
        <v>0.00526</v>
      </c>
      <c r="I80" s="4"/>
      <c r="J80" s="137"/>
      <c r="K80" s="138" t="n">
        <f aca="false">K79+0.01</f>
        <v>0.760000000000001</v>
      </c>
      <c r="L80" s="139" t="n">
        <v>0.00225</v>
      </c>
    </row>
    <row r="81" customFormat="false" ht="12" hidden="false" customHeight="false" outlineLevel="0" collapsed="false">
      <c r="A81" s="4"/>
      <c r="B81" s="4"/>
      <c r="C81" s="4"/>
      <c r="D81" s="4"/>
      <c r="E81" s="4"/>
      <c r="F81" s="4"/>
      <c r="G81" s="135" t="n">
        <f aca="false">G80+0.01</f>
        <v>0.770000000000001</v>
      </c>
      <c r="H81" s="136" t="n">
        <v>0.005192</v>
      </c>
      <c r="I81" s="4"/>
      <c r="J81" s="137"/>
      <c r="K81" s="138" t="n">
        <f aca="false">K80+0.01</f>
        <v>0.770000000000001</v>
      </c>
      <c r="L81" s="139" t="n">
        <v>0.00222</v>
      </c>
    </row>
    <row r="82" customFormat="false" ht="12" hidden="false" customHeight="false" outlineLevel="0" collapsed="false">
      <c r="A82" s="4"/>
      <c r="B82" s="4"/>
      <c r="C82" s="4"/>
      <c r="D82" s="4"/>
      <c r="E82" s="4"/>
      <c r="F82" s="4"/>
      <c r="G82" s="135" t="n">
        <f aca="false">G81+0.01</f>
        <v>0.780000000000001</v>
      </c>
      <c r="H82" s="136" t="n">
        <v>0.005125</v>
      </c>
      <c r="I82" s="4"/>
      <c r="J82" s="137"/>
      <c r="K82" s="138" t="n">
        <f aca="false">K81+0.01</f>
        <v>0.780000000000001</v>
      </c>
      <c r="L82" s="139" t="n">
        <v>0.0022</v>
      </c>
    </row>
    <row r="83" customFormat="false" ht="12" hidden="false" customHeight="false" outlineLevel="0" collapsed="false">
      <c r="A83" s="4"/>
      <c r="B83" s="4"/>
      <c r="C83" s="4"/>
      <c r="D83" s="4"/>
      <c r="E83" s="4"/>
      <c r="F83" s="4"/>
      <c r="G83" s="135" t="n">
        <f aca="false">G82+0.01</f>
        <v>0.790000000000001</v>
      </c>
      <c r="H83" s="136" t="n">
        <v>0.00506</v>
      </c>
      <c r="I83" s="4"/>
      <c r="J83" s="137"/>
      <c r="K83" s="138" t="n">
        <f aca="false">K82+0.01</f>
        <v>0.790000000000001</v>
      </c>
      <c r="L83" s="139" t="n">
        <v>0.00217</v>
      </c>
    </row>
    <row r="84" customFormat="false" ht="12" hidden="false" customHeight="false" outlineLevel="0" collapsed="false">
      <c r="A84" s="4"/>
      <c r="B84" s="4"/>
      <c r="C84" s="4"/>
      <c r="D84" s="4"/>
      <c r="E84" s="4"/>
      <c r="F84" s="4"/>
      <c r="G84" s="135" t="n">
        <f aca="false">G83+0.01</f>
        <v>0.800000000000001</v>
      </c>
      <c r="H84" s="136" t="n">
        <v>0.004997</v>
      </c>
      <c r="I84" s="4"/>
      <c r="J84" s="137"/>
      <c r="K84" s="138" t="n">
        <f aca="false">K83+0.01</f>
        <v>0.800000000000001</v>
      </c>
      <c r="L84" s="139" t="n">
        <v>0.00214</v>
      </c>
    </row>
    <row r="85" customFormat="false" ht="12" hidden="false" customHeight="false" outlineLevel="0" collapsed="false">
      <c r="A85" s="4"/>
      <c r="B85" s="4"/>
      <c r="C85" s="4"/>
      <c r="D85" s="4"/>
      <c r="E85" s="4"/>
      <c r="F85" s="4"/>
      <c r="G85" s="135" t="n">
        <f aca="false">G84+0.01</f>
        <v>0.810000000000001</v>
      </c>
      <c r="H85" s="136" t="n">
        <v>0.004935</v>
      </c>
      <c r="I85" s="4"/>
      <c r="J85" s="137"/>
      <c r="K85" s="138" t="n">
        <f aca="false">K84+0.01</f>
        <v>0.810000000000001</v>
      </c>
      <c r="L85" s="139" t="n">
        <v>0.00211</v>
      </c>
    </row>
    <row r="86" customFormat="false" ht="12" hidden="false" customHeight="false" outlineLevel="0" collapsed="false">
      <c r="A86" s="4"/>
      <c r="B86" s="4"/>
      <c r="C86" s="4"/>
      <c r="D86" s="4"/>
      <c r="E86" s="4"/>
      <c r="F86" s="4"/>
      <c r="G86" s="135" t="n">
        <f aca="false">G85+0.01</f>
        <v>0.820000000000001</v>
      </c>
      <c r="H86" s="136" t="n">
        <v>0.004875</v>
      </c>
      <c r="I86" s="4"/>
      <c r="J86" s="137"/>
      <c r="K86" s="138" t="n">
        <f aca="false">K85+0.01</f>
        <v>0.820000000000001</v>
      </c>
      <c r="L86" s="139" t="n">
        <v>0.00209</v>
      </c>
    </row>
    <row r="87" customFormat="false" ht="12" hidden="false" customHeight="false" outlineLevel="0" collapsed="false">
      <c r="A87" s="4"/>
      <c r="B87" s="4"/>
      <c r="C87" s="4"/>
      <c r="D87" s="4"/>
      <c r="E87" s="4"/>
      <c r="F87" s="4"/>
      <c r="G87" s="135" t="n">
        <f aca="false">G86+0.01</f>
        <v>0.830000000000001</v>
      </c>
      <c r="H87" s="136" t="n">
        <v>0.004816</v>
      </c>
      <c r="I87" s="4"/>
      <c r="J87" s="137"/>
      <c r="K87" s="138" t="n">
        <f aca="false">K86+0.01</f>
        <v>0.830000000000001</v>
      </c>
      <c r="L87" s="139" t="n">
        <v>0.00206</v>
      </c>
    </row>
    <row r="88" customFormat="false" ht="12" hidden="false" customHeight="false" outlineLevel="0" collapsed="false">
      <c r="A88" s="4"/>
      <c r="B88" s="4"/>
      <c r="C88" s="4"/>
      <c r="D88" s="4"/>
      <c r="E88" s="4"/>
      <c r="F88" s="4"/>
      <c r="G88" s="135" t="n">
        <f aca="false">G87+0.01</f>
        <v>0.840000000000001</v>
      </c>
      <c r="H88" s="136" t="n">
        <v>0.004759</v>
      </c>
      <c r="I88" s="4"/>
      <c r="J88" s="137"/>
      <c r="K88" s="138" t="n">
        <f aca="false">K87+0.01</f>
        <v>0.840000000000001</v>
      </c>
      <c r="L88" s="139" t="n">
        <v>0.00204</v>
      </c>
    </row>
    <row r="89" customFormat="false" ht="12" hidden="false" customHeight="false" outlineLevel="0" collapsed="false">
      <c r="A89" s="4"/>
      <c r="B89" s="4"/>
      <c r="C89" s="4"/>
      <c r="D89" s="4"/>
      <c r="E89" s="4"/>
      <c r="F89" s="4"/>
      <c r="G89" s="135" t="n">
        <f aca="false">G88+0.01</f>
        <v>0.850000000000001</v>
      </c>
      <c r="H89" s="136" t="n">
        <v>0.004703</v>
      </c>
      <c r="I89" s="4"/>
      <c r="J89" s="137"/>
      <c r="K89" s="138" t="n">
        <f aca="false">K88+0.01</f>
        <v>0.850000000000001</v>
      </c>
      <c r="L89" s="139" t="n">
        <v>0.00201</v>
      </c>
    </row>
    <row r="90" customFormat="false" ht="12" hidden="false" customHeight="false" outlineLevel="0" collapsed="false">
      <c r="A90" s="4"/>
      <c r="B90" s="4"/>
      <c r="C90" s="4"/>
      <c r="D90" s="4"/>
      <c r="E90" s="4"/>
      <c r="F90" s="4"/>
      <c r="G90" s="135" t="n">
        <f aca="false">G89+0.01</f>
        <v>0.860000000000001</v>
      </c>
      <c r="H90" s="136" t="n">
        <v>0.004648</v>
      </c>
      <c r="I90" s="4"/>
      <c r="J90" s="137"/>
      <c r="K90" s="138" t="n">
        <f aca="false">K89+0.01</f>
        <v>0.860000000000001</v>
      </c>
      <c r="L90" s="139" t="n">
        <v>0.00199</v>
      </c>
    </row>
    <row r="91" customFormat="false" ht="12" hidden="false" customHeight="false" outlineLevel="0" collapsed="false">
      <c r="A91" s="4"/>
      <c r="B91" s="4"/>
      <c r="C91" s="4"/>
      <c r="D91" s="4"/>
      <c r="E91" s="4"/>
      <c r="F91" s="4"/>
      <c r="G91" s="135" t="n">
        <f aca="false">G90+0.01</f>
        <v>0.870000000000001</v>
      </c>
      <c r="H91" s="136" t="n">
        <v>0.004595</v>
      </c>
      <c r="I91" s="4"/>
      <c r="J91" s="137"/>
      <c r="K91" s="138" t="n">
        <f aca="false">K90+0.01</f>
        <v>0.870000000000001</v>
      </c>
      <c r="L91" s="139" t="n">
        <v>0.00197</v>
      </c>
    </row>
    <row r="92" customFormat="false" ht="12" hidden="false" customHeight="false" outlineLevel="0" collapsed="false">
      <c r="A92" s="4"/>
      <c r="B92" s="4"/>
      <c r="C92" s="4"/>
      <c r="D92" s="4"/>
      <c r="E92" s="4"/>
      <c r="F92" s="4"/>
      <c r="G92" s="135" t="n">
        <f aca="false">G91+0.01</f>
        <v>0.880000000000001</v>
      </c>
      <c r="H92" s="136" t="n">
        <v>0.004543</v>
      </c>
      <c r="I92" s="4"/>
      <c r="J92" s="137"/>
      <c r="K92" s="138" t="n">
        <f aca="false">K91+0.01</f>
        <v>0.880000000000001</v>
      </c>
      <c r="L92" s="139" t="n">
        <v>0.00195</v>
      </c>
    </row>
    <row r="93" customFormat="false" ht="12" hidden="false" customHeight="false" outlineLevel="0" collapsed="false">
      <c r="A93" s="4"/>
      <c r="B93" s="4"/>
      <c r="C93" s="4"/>
      <c r="D93" s="4"/>
      <c r="E93" s="4"/>
      <c r="F93" s="4"/>
      <c r="G93" s="135" t="n">
        <f aca="false">G92+0.01</f>
        <v>0.890000000000001</v>
      </c>
      <c r="H93" s="136" t="n">
        <v>0.004492</v>
      </c>
      <c r="I93" s="4"/>
      <c r="J93" s="137"/>
      <c r="K93" s="138" t="n">
        <f aca="false">K92+0.01</f>
        <v>0.890000000000001</v>
      </c>
      <c r="L93" s="139" t="n">
        <v>0.00192</v>
      </c>
    </row>
    <row r="94" customFormat="false" ht="12" hidden="false" customHeight="false" outlineLevel="0" collapsed="false">
      <c r="A94" s="4"/>
      <c r="B94" s="4"/>
      <c r="C94" s="4"/>
      <c r="D94" s="4"/>
      <c r="E94" s="4"/>
      <c r="F94" s="4"/>
      <c r="G94" s="135" t="n">
        <f aca="false">G93+0.01</f>
        <v>0.900000000000001</v>
      </c>
      <c r="H94" s="136" t="n">
        <v>0.004442</v>
      </c>
      <c r="I94" s="4"/>
      <c r="J94" s="137"/>
      <c r="K94" s="138" t="n">
        <f aca="false">K93+0.01</f>
        <v>0.900000000000001</v>
      </c>
      <c r="L94" s="139" t="n">
        <v>0.0019</v>
      </c>
    </row>
    <row r="95" customFormat="false" ht="12" hidden="false" customHeight="false" outlineLevel="0" collapsed="false">
      <c r="A95" s="4"/>
      <c r="B95" s="4"/>
      <c r="C95" s="4"/>
      <c r="D95" s="4"/>
      <c r="E95" s="4"/>
      <c r="F95" s="4"/>
      <c r="G95" s="135" t="n">
        <f aca="false">G94+0.01</f>
        <v>0.910000000000001</v>
      </c>
      <c r="H95" s="136" t="n">
        <v>0.004393</v>
      </c>
      <c r="I95" s="4"/>
      <c r="J95" s="137"/>
      <c r="K95" s="138" t="n">
        <f aca="false">K94+0.01</f>
        <v>0.910000000000001</v>
      </c>
      <c r="L95" s="139" t="n">
        <v>0.00188</v>
      </c>
    </row>
    <row r="96" customFormat="false" ht="12" hidden="false" customHeight="false" outlineLevel="0" collapsed="false">
      <c r="A96" s="4"/>
      <c r="B96" s="4"/>
      <c r="C96" s="4"/>
      <c r="D96" s="4"/>
      <c r="E96" s="4"/>
      <c r="F96" s="4"/>
      <c r="G96" s="135" t="n">
        <f aca="false">G95+0.01</f>
        <v>0.920000000000001</v>
      </c>
      <c r="H96" s="136" t="n">
        <v>0.004345</v>
      </c>
      <c r="I96" s="4"/>
      <c r="J96" s="137"/>
      <c r="K96" s="138" t="n">
        <f aca="false">K95+0.01</f>
        <v>0.920000000000001</v>
      </c>
      <c r="L96" s="139" t="n">
        <v>0.00186</v>
      </c>
    </row>
    <row r="97" customFormat="false" ht="12" hidden="false" customHeight="false" outlineLevel="0" collapsed="false">
      <c r="A97" s="4"/>
      <c r="B97" s="4"/>
      <c r="C97" s="4"/>
      <c r="D97" s="4"/>
      <c r="E97" s="4"/>
      <c r="F97" s="4"/>
      <c r="G97" s="135" t="n">
        <f aca="false">G96+0.01</f>
        <v>0.930000000000001</v>
      </c>
      <c r="H97" s="136" t="n">
        <v>0.004299</v>
      </c>
      <c r="I97" s="4"/>
      <c r="J97" s="137"/>
      <c r="K97" s="138" t="n">
        <f aca="false">K96+0.01</f>
        <v>0.930000000000001</v>
      </c>
      <c r="L97" s="139" t="n">
        <v>0.00184</v>
      </c>
    </row>
    <row r="98" customFormat="false" ht="12" hidden="false" customHeight="false" outlineLevel="0" collapsed="false">
      <c r="A98" s="4"/>
      <c r="B98" s="4"/>
      <c r="C98" s="4"/>
      <c r="D98" s="4"/>
      <c r="E98" s="4"/>
      <c r="F98" s="4"/>
      <c r="G98" s="135" t="n">
        <f aca="false">G97+0.01</f>
        <v>0.940000000000001</v>
      </c>
      <c r="H98" s="136" t="n">
        <v>0.004253</v>
      </c>
      <c r="I98" s="4"/>
      <c r="J98" s="137"/>
      <c r="K98" s="144" t="n">
        <f aca="false">K97+0.01</f>
        <v>0.940000000000001</v>
      </c>
      <c r="L98" s="145" t="n">
        <v>0.00182</v>
      </c>
    </row>
    <row r="99" customFormat="false" ht="12" hidden="false" customHeight="false" outlineLevel="0" collapsed="false">
      <c r="A99" s="4"/>
      <c r="B99" s="4"/>
      <c r="C99" s="4"/>
      <c r="D99" s="4"/>
      <c r="E99" s="4"/>
      <c r="F99" s="4"/>
      <c r="G99" s="135" t="n">
        <f aca="false">G98+0.01</f>
        <v>0.950000000000001</v>
      </c>
      <c r="H99" s="136" t="n">
        <v>0.004208</v>
      </c>
      <c r="I99" s="4"/>
      <c r="J99" s="137"/>
      <c r="K99" s="138" t="n">
        <f aca="false">K98+0.01</f>
        <v>0.950000000000001</v>
      </c>
      <c r="L99" s="139" t="n">
        <v>0.0018</v>
      </c>
    </row>
    <row r="100" customFormat="false" ht="12" hidden="false" customHeight="false" outlineLevel="0" collapsed="false">
      <c r="A100" s="4"/>
      <c r="B100" s="4"/>
      <c r="C100" s="4"/>
      <c r="D100" s="4"/>
      <c r="E100" s="4"/>
      <c r="F100" s="4"/>
      <c r="G100" s="135" t="n">
        <f aca="false">G99+0.01</f>
        <v>0.960000000000001</v>
      </c>
      <c r="H100" s="136" t="n">
        <v>0.004164</v>
      </c>
      <c r="I100" s="4"/>
      <c r="J100" s="137"/>
      <c r="K100" s="138" t="n">
        <f aca="false">K99+0.01</f>
        <v>0.960000000000001</v>
      </c>
      <c r="L100" s="139" t="n">
        <v>0.00178</v>
      </c>
    </row>
    <row r="101" customFormat="false" ht="12" hidden="false" customHeight="false" outlineLevel="0" collapsed="false">
      <c r="A101" s="4"/>
      <c r="B101" s="4"/>
      <c r="C101" s="4"/>
      <c r="D101" s="4"/>
      <c r="E101" s="4"/>
      <c r="F101" s="4"/>
      <c r="G101" s="135" t="n">
        <f aca="false">G100+0.01</f>
        <v>0.970000000000001</v>
      </c>
      <c r="H101" s="136" t="n">
        <v>0.004121</v>
      </c>
      <c r="I101" s="4"/>
      <c r="J101" s="137"/>
      <c r="K101" s="138" t="n">
        <f aca="false">K100+0.01</f>
        <v>0.970000000000001</v>
      </c>
      <c r="L101" s="139" t="n">
        <v>0.00177</v>
      </c>
    </row>
    <row r="102" customFormat="false" ht="12" hidden="false" customHeight="false" outlineLevel="0" collapsed="false">
      <c r="A102" s="4"/>
      <c r="B102" s="4"/>
      <c r="C102" s="4"/>
      <c r="D102" s="4"/>
      <c r="E102" s="4"/>
      <c r="F102" s="4"/>
      <c r="G102" s="135" t="n">
        <f aca="false">G101+0.01</f>
        <v>0.980000000000001</v>
      </c>
      <c r="H102" s="136" t="n">
        <v>0.004079</v>
      </c>
      <c r="I102" s="4"/>
      <c r="J102" s="137"/>
      <c r="K102" s="138" t="n">
        <f aca="false">K101+0.01</f>
        <v>0.980000000000001</v>
      </c>
      <c r="L102" s="139" t="n">
        <v>0.00175</v>
      </c>
    </row>
    <row r="103" customFormat="false" ht="12" hidden="false" customHeight="false" outlineLevel="0" collapsed="false">
      <c r="A103" s="4"/>
      <c r="B103" s="4"/>
      <c r="C103" s="4"/>
      <c r="D103" s="4"/>
      <c r="E103" s="4"/>
      <c r="F103" s="4"/>
      <c r="G103" s="135" t="n">
        <f aca="false">G102+0.01</f>
        <v>0.990000000000001</v>
      </c>
      <c r="H103" s="136" t="n">
        <v>0.004038</v>
      </c>
      <c r="I103" s="4"/>
      <c r="J103" s="137"/>
      <c r="K103" s="138" t="n">
        <f aca="false">K102+0.01</f>
        <v>0.990000000000001</v>
      </c>
      <c r="L103" s="139" t="n">
        <v>0.00173</v>
      </c>
    </row>
    <row r="104" customFormat="false" ht="12" hidden="false" customHeight="false" outlineLevel="0" collapsed="false">
      <c r="A104" s="4"/>
      <c r="B104" s="4"/>
      <c r="C104" s="4"/>
      <c r="D104" s="4"/>
      <c r="E104" s="4"/>
      <c r="F104" s="4"/>
      <c r="G104" s="135" t="n">
        <f aca="false">G103+0.01</f>
        <v>1</v>
      </c>
      <c r="H104" s="136" t="n">
        <v>0.003998</v>
      </c>
      <c r="I104" s="4"/>
      <c r="J104" s="137"/>
      <c r="K104" s="138" t="n">
        <f aca="false">K103+0.01</f>
        <v>1</v>
      </c>
      <c r="L104" s="139" t="n">
        <v>0.00171</v>
      </c>
    </row>
    <row r="105" customFormat="false" ht="12.75" hidden="false" customHeight="false" outlineLevel="0" collapsed="false">
      <c r="J105" s="121"/>
    </row>
  </sheetData>
  <mergeCells count="8">
    <mergeCell ref="A1:B1"/>
    <mergeCell ref="D1:E1"/>
    <mergeCell ref="G1:H1"/>
    <mergeCell ref="K1:L1"/>
    <mergeCell ref="A2:B2"/>
    <mergeCell ref="D2:E2"/>
    <mergeCell ref="G2:H2"/>
    <mergeCell ref="K2:L2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7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1"/>
  <sheetViews>
    <sheetView showFormulas="false" showGridLines="true" showRowColHeaders="true" showZeros="true" rightToLeft="false" tabSelected="false" showOutlineSymbols="true" defaultGridColor="true" view="normal" topLeftCell="A10" colorId="64" zoomScale="90" zoomScaleNormal="9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28"/>
    <col collapsed="false" customWidth="true" hidden="false" outlineLevel="0" max="2" min="2" style="0" width="13.41"/>
    <col collapsed="false" customWidth="true" hidden="false" outlineLevel="0" max="3" min="3" style="0" width="12.99"/>
    <col collapsed="false" customWidth="true" hidden="false" outlineLevel="0" max="5" min="4" style="0" width="13.41"/>
    <col collapsed="false" customWidth="true" hidden="false" outlineLevel="0" max="7" min="6" style="0" width="12.99"/>
    <col collapsed="false" customWidth="true" hidden="false" outlineLevel="0" max="9" min="8" style="0" width="13.41"/>
    <col collapsed="false" customWidth="true" hidden="false" outlineLevel="0" max="13" min="10" style="0" width="12.99"/>
    <col collapsed="false" customWidth="true" hidden="false" outlineLevel="0" max="14" min="14" style="120" width="2.7"/>
    <col collapsed="false" customWidth="true" hidden="false" outlineLevel="0" max="15" min="15" style="0" width="16.13"/>
    <col collapsed="false" customWidth="true" hidden="false" outlineLevel="0" max="16" min="16" style="0" width="14.7"/>
  </cols>
  <sheetData>
    <row r="1" customFormat="false" ht="15" hidden="false" customHeight="false" outlineLevel="0" collapsed="false">
      <c r="A1" s="146" t="s">
        <v>74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8"/>
      <c r="O1" s="147"/>
      <c r="P1" s="147"/>
    </row>
    <row r="2" customFormat="false" ht="15" hidden="false" customHeight="false" outlineLevel="0" collapsed="false">
      <c r="A2" s="146" t="s">
        <v>75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8"/>
      <c r="O2" s="147"/>
      <c r="P2" s="147"/>
    </row>
    <row r="3" customFormat="false" ht="15.75" hidden="false" customHeight="false" outlineLevel="0" collapsed="false">
      <c r="A3" s="149" t="n">
        <f aca="true">TODAY()</f>
        <v>45926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1"/>
      <c r="O3" s="150"/>
      <c r="P3" s="150"/>
    </row>
    <row r="4" customFormat="false" ht="12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2"/>
      <c r="O4" s="4"/>
      <c r="P4" s="4"/>
    </row>
    <row r="5" customFormat="false" ht="12" hidden="false" customHeight="false" outlineLevel="0" collapsed="false">
      <c r="A5" s="6" t="s">
        <v>76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152"/>
      <c r="O5" s="20" t="s">
        <v>24</v>
      </c>
      <c r="P5" s="20" t="s">
        <v>25</v>
      </c>
    </row>
    <row r="6" customFormat="false" ht="6" hidden="false" customHeight="tru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2"/>
      <c r="O6" s="4"/>
      <c r="P6" s="4"/>
    </row>
    <row r="7" customFormat="false" ht="12" hidden="false" customHeight="false" outlineLevel="0" collapsed="false">
      <c r="A7" s="12" t="s">
        <v>77</v>
      </c>
      <c r="B7" s="13" t="n">
        <v>29601.92</v>
      </c>
      <c r="C7" s="13" t="n">
        <v>26722.54</v>
      </c>
      <c r="D7" s="13" t="n">
        <v>29585.39</v>
      </c>
      <c r="E7" s="13" t="n">
        <v>28497.12</v>
      </c>
      <c r="F7" s="13" t="n">
        <v>29353.59</v>
      </c>
      <c r="G7" s="153" t="n">
        <v>28497.12</v>
      </c>
      <c r="H7" s="13" t="n">
        <v>29429.06</v>
      </c>
      <c r="I7" s="13" t="n">
        <v>29668.86</v>
      </c>
      <c r="J7" s="153" t="n">
        <v>0</v>
      </c>
      <c r="K7" s="13" t="n">
        <v>29537.17</v>
      </c>
      <c r="L7" s="13" t="n">
        <v>0</v>
      </c>
      <c r="M7" s="13" t="n">
        <v>0</v>
      </c>
      <c r="N7" s="154"/>
      <c r="O7" s="13" t="n">
        <f aca="false">SUM(B7:M7)</f>
        <v>260892.77</v>
      </c>
      <c r="P7" s="13" t="n">
        <f aca="false">AVERAGE(B7:K7)</f>
        <v>26089.277</v>
      </c>
    </row>
    <row r="8" customFormat="false" ht="12" hidden="false" customHeight="false" outlineLevel="0" collapsed="false">
      <c r="A8" s="12" t="s">
        <v>78</v>
      </c>
      <c r="B8" s="13" t="n">
        <v>20646.13</v>
      </c>
      <c r="C8" s="13" t="n">
        <v>20782.84</v>
      </c>
      <c r="D8" s="13" t="n">
        <v>20731.63</v>
      </c>
      <c r="E8" s="13" t="n">
        <v>20116.05</v>
      </c>
      <c r="F8" s="13" t="n">
        <v>20651.7</v>
      </c>
      <c r="G8" s="153" t="n">
        <v>0</v>
      </c>
      <c r="H8" s="13" t="n">
        <v>20699.21</v>
      </c>
      <c r="I8" s="13" t="n">
        <v>21531.07</v>
      </c>
      <c r="J8" s="13" t="n">
        <v>0</v>
      </c>
      <c r="K8" s="13" t="n">
        <v>22259.66</v>
      </c>
      <c r="L8" s="13" t="n">
        <v>0</v>
      </c>
      <c r="M8" s="13" t="n">
        <v>0</v>
      </c>
      <c r="N8" s="154"/>
      <c r="O8" s="13" t="n">
        <f aca="false">SUM(B8:M8)</f>
        <v>167418.29</v>
      </c>
      <c r="P8" s="13" t="n">
        <f aca="false">AVERAGE(B8:K8)</f>
        <v>16741.829</v>
      </c>
    </row>
    <row r="9" customFormat="false" ht="12" hidden="false" customHeight="false" outlineLevel="0" collapsed="false">
      <c r="A9" s="12" t="s">
        <v>79</v>
      </c>
      <c r="B9" s="13" t="n">
        <f aca="false">SUM(B5:B7)</f>
        <v>29601.92</v>
      </c>
      <c r="C9" s="13" t="n">
        <v>11503.41</v>
      </c>
      <c r="D9" s="13" t="n">
        <v>12706.17</v>
      </c>
      <c r="E9" s="13" t="n">
        <v>12326.84</v>
      </c>
      <c r="F9" s="13" t="n">
        <v>12658.33</v>
      </c>
      <c r="G9" s="13" t="n">
        <v>0</v>
      </c>
      <c r="H9" s="13" t="n">
        <v>12607.94</v>
      </c>
      <c r="I9" s="13" t="n">
        <v>12598.18</v>
      </c>
      <c r="J9" s="13" t="n">
        <v>11467.12</v>
      </c>
      <c r="K9" s="13" t="n">
        <v>12687.05</v>
      </c>
      <c r="L9" s="13" t="n">
        <v>0</v>
      </c>
      <c r="M9" s="13" t="n">
        <v>0</v>
      </c>
      <c r="N9" s="154"/>
      <c r="O9" s="13" t="n">
        <v>111272.54</v>
      </c>
      <c r="P9" s="13" t="n">
        <v>11127.254</v>
      </c>
    </row>
    <row r="10" customFormat="false" ht="12" hidden="false" customHeight="false" outlineLevel="0" collapsed="false">
      <c r="A10" s="155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156"/>
      <c r="O10" s="157"/>
      <c r="P10" s="43"/>
    </row>
    <row r="11" customFormat="false" ht="12" hidden="false" customHeight="false" outlineLevel="0" collapsed="false">
      <c r="A11" s="158" t="s">
        <v>80</v>
      </c>
      <c r="B11" s="159" t="n">
        <f aca="false">SUM(B7:B9)</f>
        <v>79849.97</v>
      </c>
      <c r="C11" s="159" t="n">
        <f aca="false">SUM(C7:C9)</f>
        <v>59008.79</v>
      </c>
      <c r="D11" s="159" t="n">
        <f aca="false">SUM(D7:D9)</f>
        <v>63023.19</v>
      </c>
      <c r="E11" s="159" t="n">
        <f aca="false">SUM(E7:E9)</f>
        <v>60940.01</v>
      </c>
      <c r="F11" s="159" t="n">
        <f aca="false">SUM(F7:F9)</f>
        <v>62663.62</v>
      </c>
      <c r="G11" s="159" t="n">
        <f aca="false">SUM(G7:G9)</f>
        <v>28497.12</v>
      </c>
      <c r="H11" s="159" t="n">
        <f aca="false">SUM(H7:H9)</f>
        <v>62736.21</v>
      </c>
      <c r="I11" s="159" t="n">
        <f aca="false">SUM(I7:I9)</f>
        <v>63798.11</v>
      </c>
      <c r="J11" s="159" t="n">
        <f aca="false">SUM(J7:J9)</f>
        <v>11467.12</v>
      </c>
      <c r="K11" s="159" t="n">
        <f aca="false">SUM(K7:K9)</f>
        <v>64483.88</v>
      </c>
      <c r="L11" s="159" t="n">
        <f aca="false">SUM(L7:L9)</f>
        <v>0</v>
      </c>
      <c r="M11" s="159" t="n">
        <f aca="false">SUM(M7:M9)</f>
        <v>0</v>
      </c>
      <c r="N11" s="156"/>
      <c r="O11" s="13" t="n">
        <f aca="false">SUM(B11:M11)</f>
        <v>556468.02</v>
      </c>
      <c r="P11" s="13" t="n">
        <f aca="false">AVERAGE(B11:K11)</f>
        <v>55646.802</v>
      </c>
    </row>
    <row r="12" customFormat="false" ht="12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152"/>
      <c r="O12" s="4"/>
      <c r="P12" s="4"/>
    </row>
    <row r="13" customFormat="false" ht="12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152"/>
      <c r="O13" s="4"/>
      <c r="P13" s="4"/>
    </row>
    <row r="14" customFormat="false" ht="12" hidden="false" customHeight="false" outlineLevel="0" collapsed="false">
      <c r="A14" s="160" t="s">
        <v>81</v>
      </c>
      <c r="B14" s="160" t="n">
        <f aca="false">0.004703</f>
        <v>0.004703</v>
      </c>
      <c r="C14" s="160" t="n">
        <f aca="false">0.004703</f>
        <v>0.004703</v>
      </c>
      <c r="D14" s="160" t="n">
        <f aca="false">0.004703</f>
        <v>0.004703</v>
      </c>
      <c r="E14" s="160" t="n">
        <f aca="false">0.004703</f>
        <v>0.004703</v>
      </c>
      <c r="F14" s="160" t="n">
        <f aca="false">0.004703</f>
        <v>0.004703</v>
      </c>
      <c r="G14" s="160" t="n">
        <f aca="false">0.004703</f>
        <v>0.004703</v>
      </c>
      <c r="H14" s="160" t="n">
        <f aca="false">0.004703</f>
        <v>0.004703</v>
      </c>
      <c r="I14" s="160" t="n">
        <f aca="false">0.004703</f>
        <v>0.004703</v>
      </c>
      <c r="J14" s="160" t="n">
        <f aca="false">0.004703</f>
        <v>0.004703</v>
      </c>
      <c r="K14" s="160" t="n">
        <f aca="false">0.004703</f>
        <v>0.004703</v>
      </c>
      <c r="L14" s="160" t="n">
        <f aca="false">0.004703</f>
        <v>0.004703</v>
      </c>
      <c r="M14" s="160" t="n">
        <f aca="false">0.004703</f>
        <v>0.004703</v>
      </c>
      <c r="N14" s="152"/>
      <c r="O14" s="160"/>
      <c r="P14" s="4"/>
    </row>
    <row r="15" customFormat="false" ht="12" hidden="false" customHeight="false" outlineLevel="0" collapsed="false">
      <c r="A15" s="160" t="s">
        <v>82</v>
      </c>
      <c r="B15" s="161" t="n">
        <f aca="false">'B&amp;B Totals'!B34*1.34</f>
        <v>6442202.76</v>
      </c>
      <c r="C15" s="161" t="n">
        <f aca="false">'B&amp;B Totals'!C34*1.34</f>
        <v>5815569.18</v>
      </c>
      <c r="D15" s="161" t="n">
        <f aca="false">'B&amp;B Totals'!D34*1.34</f>
        <v>5772758.86</v>
      </c>
      <c r="E15" s="161" t="n">
        <f aca="false">'B&amp;B Totals'!E34*1.34</f>
        <v>5560413.08</v>
      </c>
      <c r="F15" s="161" t="n">
        <f aca="false">'B&amp;B Totals'!F34*1.34</f>
        <v>5507240.54</v>
      </c>
      <c r="G15" s="161" t="n">
        <f aca="false">'B&amp;B Totals'!G34*1.34</f>
        <v>6119490.56</v>
      </c>
      <c r="H15" s="161" t="n">
        <f aca="false">'B&amp;B Totals'!H34*1.34</f>
        <v>6699080.76</v>
      </c>
      <c r="I15" s="161" t="n">
        <f aca="false">'B&amp;B Totals'!I34*1.34</f>
        <v>6308497.56</v>
      </c>
      <c r="J15" s="161" t="n">
        <f aca="false">'B&amp;B Totals'!J34*1.34</f>
        <v>5485671.9</v>
      </c>
      <c r="K15" s="161" t="n">
        <f aca="false">'B&amp;B Totals'!K34*1.34</f>
        <v>5655175.2</v>
      </c>
      <c r="L15" s="161" t="n">
        <f aca="false">'B&amp;B Totals'!L34*1.34</f>
        <v>5747394</v>
      </c>
      <c r="M15" s="161" t="n">
        <f aca="false">'B&amp;B Totals'!M34*1.34</f>
        <v>5933252</v>
      </c>
      <c r="N15" s="152"/>
      <c r="O15" s="160"/>
      <c r="P15" s="4"/>
    </row>
    <row r="16" customFormat="false" ht="12.75" hidden="false" customHeight="false" outlineLevel="0" collapsed="false">
      <c r="A16" s="162" t="s">
        <v>83</v>
      </c>
      <c r="B16" s="163" t="n">
        <f aca="false">B14*B15</f>
        <v>30297.67958028</v>
      </c>
      <c r="C16" s="163" t="n">
        <f aca="false">C14*C15</f>
        <v>27350.62185354</v>
      </c>
      <c r="D16" s="163" t="n">
        <f aca="false">D14*D15</f>
        <v>27149.28491858</v>
      </c>
      <c r="E16" s="163" t="n">
        <f aca="false">E14*E15</f>
        <v>26150.62271524</v>
      </c>
      <c r="F16" s="163" t="n">
        <f aca="false">F14*F15</f>
        <v>25900.55225962</v>
      </c>
      <c r="G16" s="163" t="n">
        <f aca="false">G14*G15</f>
        <v>28779.96410368</v>
      </c>
      <c r="H16" s="163" t="n">
        <f aca="false">H14*H15</f>
        <v>31505.77681428</v>
      </c>
      <c r="I16" s="163" t="n">
        <f aca="false">I14*I15</f>
        <v>29668.86402468</v>
      </c>
      <c r="J16" s="163" t="n">
        <f aca="false">J14*J15</f>
        <v>25799.1149457</v>
      </c>
      <c r="K16" s="163" t="n">
        <f aca="false">K14*K15</f>
        <v>26596.2889656</v>
      </c>
      <c r="L16" s="163" t="n">
        <f aca="false">L14*L15</f>
        <v>27029.993982</v>
      </c>
      <c r="M16" s="163" t="n">
        <f aca="false">M14*M15</f>
        <v>27904.084156</v>
      </c>
      <c r="N16" s="164"/>
      <c r="O16" s="165"/>
      <c r="P16" s="49"/>
    </row>
    <row r="17" customFormat="false" ht="12.75" hidden="false" customHeight="false" outlineLevel="0" collapsed="false">
      <c r="A17" s="166" t="s">
        <v>84</v>
      </c>
      <c r="B17" s="167" t="n">
        <f aca="false">B7-B16</f>
        <v>-695.759580280002</v>
      </c>
      <c r="C17" s="167" t="n">
        <f aca="false">C7-C16</f>
        <v>-628.081853539999</v>
      </c>
      <c r="D17" s="167" t="n">
        <f aca="false">D7-D16</f>
        <v>2436.10508142</v>
      </c>
      <c r="E17" s="167" t="n">
        <f aca="false">E7-E16</f>
        <v>2346.49728476</v>
      </c>
      <c r="F17" s="167" t="n">
        <f aca="false">F7-F16</f>
        <v>3453.03774038</v>
      </c>
      <c r="G17" s="167" t="n">
        <f aca="false">G7-G16</f>
        <v>-282.844103680003</v>
      </c>
      <c r="H17" s="167" t="n">
        <f aca="false">H7-H16</f>
        <v>-2076.71681428</v>
      </c>
      <c r="I17" s="167" t="n">
        <f aca="false">I7-I16</f>
        <v>-0.00402468000174849</v>
      </c>
      <c r="J17" s="167" t="n">
        <f aca="false">J7-J16</f>
        <v>-25799.1149457</v>
      </c>
      <c r="K17" s="167" t="n">
        <f aca="false">K7-K16</f>
        <v>2940.8810344</v>
      </c>
      <c r="L17" s="167" t="n">
        <f aca="false">L7-L16</f>
        <v>-27029.993982</v>
      </c>
      <c r="M17" s="167" t="n">
        <f aca="false">M7-M16</f>
        <v>-27904.084156</v>
      </c>
      <c r="N17" s="49"/>
      <c r="O17" s="168" t="n">
        <f aca="false">SUM(B17:M17)</f>
        <v>-73240.0783192</v>
      </c>
      <c r="P17" s="49"/>
    </row>
    <row r="18" customFormat="false" ht="12" hidden="false" customHeight="false" outlineLevel="0" collapsed="false">
      <c r="A18" s="152"/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</row>
    <row r="19" customFormat="false" ht="12" hidden="false" customHeight="false" outlineLevel="0" collapsed="false">
      <c r="A19" s="152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</row>
    <row r="20" customFormat="false" ht="12" hidden="false" customHeight="false" outlineLevel="0" collapsed="false">
      <c r="A20" s="160" t="s">
        <v>85</v>
      </c>
      <c r="B20" s="160" t="n">
        <v>0.003998</v>
      </c>
      <c r="C20" s="160" t="n">
        <v>0.003998</v>
      </c>
      <c r="D20" s="160" t="n">
        <v>0.003998</v>
      </c>
      <c r="E20" s="160" t="n">
        <v>0.003998</v>
      </c>
      <c r="F20" s="160" t="n">
        <v>0.003998</v>
      </c>
      <c r="G20" s="160" t="n">
        <v>0.003998</v>
      </c>
      <c r="H20" s="160" t="n">
        <v>0.003998</v>
      </c>
      <c r="I20" s="160" t="n">
        <v>0.003998</v>
      </c>
      <c r="J20" s="160" t="n">
        <v>0.003998</v>
      </c>
      <c r="K20" s="160" t="n">
        <v>0.003998</v>
      </c>
      <c r="L20" s="160" t="n">
        <v>0.003998</v>
      </c>
      <c r="M20" s="160" t="n">
        <v>0.003998</v>
      </c>
      <c r="N20" s="152"/>
      <c r="O20" s="160"/>
      <c r="P20" s="4"/>
    </row>
    <row r="21" customFormat="false" ht="12" hidden="false" customHeight="false" outlineLevel="0" collapsed="false">
      <c r="A21" s="160" t="s">
        <v>82</v>
      </c>
      <c r="B21" s="169" t="n">
        <f aca="false">'B&amp;B Totals'!B33*1.34</f>
        <v>4367060</v>
      </c>
      <c r="C21" s="169" t="n">
        <f aca="false">'B&amp;B Totals'!C33*1.34</f>
        <v>3982480</v>
      </c>
      <c r="D21" s="169" t="n">
        <f aca="false">'B&amp;B Totals'!D33*1.34</f>
        <v>4511780</v>
      </c>
      <c r="E21" s="169" t="n">
        <f aca="false">'B&amp;B Totals'!E33*1.34</f>
        <v>4629700</v>
      </c>
      <c r="F21" s="169" t="n">
        <f aca="false">'B&amp;B Totals'!F33*1.34</f>
        <v>4752980</v>
      </c>
      <c r="G21" s="169" t="n">
        <f aca="false">'B&amp;B Totals'!G33*1.34</f>
        <v>4972740</v>
      </c>
      <c r="H21" s="169" t="n">
        <f aca="false">'B&amp;B Totals'!H33*1.34</f>
        <v>5074580</v>
      </c>
      <c r="I21" s="169" t="n">
        <f aca="false">'B&amp;B Totals'!I33*1.34</f>
        <v>5385460</v>
      </c>
      <c r="J21" s="169" t="n">
        <f aca="false">'B&amp;B Totals'!J33*1.34</f>
        <v>5240740</v>
      </c>
      <c r="K21" s="169" t="n">
        <f aca="false">'B&amp;B Totals'!K33*1.34</f>
        <v>5567700</v>
      </c>
      <c r="L21" s="169" t="n">
        <f aca="false">'B&amp;B Totals'!L33*1.34</f>
        <v>5232700</v>
      </c>
      <c r="M21" s="169" t="n">
        <f aca="false">'B&amp;B Totals'!M33*1.34</f>
        <v>5234040</v>
      </c>
      <c r="N21" s="152"/>
      <c r="O21" s="160"/>
      <c r="P21" s="4"/>
    </row>
    <row r="22" customFormat="false" ht="12.75" hidden="false" customHeight="false" outlineLevel="0" collapsed="false">
      <c r="A22" s="162" t="s">
        <v>83</v>
      </c>
      <c r="B22" s="170" t="n">
        <f aca="false">B20*B21</f>
        <v>17459.50588</v>
      </c>
      <c r="C22" s="170" t="n">
        <f aca="false">C20*C21</f>
        <v>15921.95504</v>
      </c>
      <c r="D22" s="170" t="n">
        <f aca="false">D20*D21</f>
        <v>18038.09644</v>
      </c>
      <c r="E22" s="170" t="n">
        <f aca="false">E20*E21</f>
        <v>18509.5406</v>
      </c>
      <c r="F22" s="170" t="n">
        <f aca="false">F20*F21</f>
        <v>19002.41404</v>
      </c>
      <c r="G22" s="170" t="n">
        <f aca="false">G20*G21</f>
        <v>19881.01452</v>
      </c>
      <c r="H22" s="170" t="n">
        <f aca="false">H20*H21</f>
        <v>20288.17084</v>
      </c>
      <c r="I22" s="170" t="n">
        <f aca="false">I20*I21</f>
        <v>21531.06908</v>
      </c>
      <c r="J22" s="170" t="n">
        <f aca="false">J20*J21</f>
        <v>20952.47852</v>
      </c>
      <c r="K22" s="170" t="n">
        <f aca="false">K20*K21</f>
        <v>22259.6646</v>
      </c>
      <c r="L22" s="170" t="n">
        <f aca="false">L20*L21</f>
        <v>20920.3346</v>
      </c>
      <c r="M22" s="170" t="n">
        <f aca="false">M20*M21</f>
        <v>20925.69192</v>
      </c>
      <c r="N22" s="171"/>
      <c r="O22" s="172"/>
      <c r="P22" s="4"/>
    </row>
    <row r="23" customFormat="false" ht="12.75" hidden="false" customHeight="false" outlineLevel="0" collapsed="false">
      <c r="A23" s="166" t="s">
        <v>84</v>
      </c>
      <c r="B23" s="173" t="n">
        <f aca="false">B8-B22</f>
        <v>3186.62412</v>
      </c>
      <c r="C23" s="173" t="n">
        <f aca="false">C8-C22</f>
        <v>4860.88496</v>
      </c>
      <c r="D23" s="173" t="n">
        <f aca="false">D8-D22</f>
        <v>2693.53356</v>
      </c>
      <c r="E23" s="173" t="n">
        <f aca="false">E8-E22</f>
        <v>1606.5094</v>
      </c>
      <c r="F23" s="173" t="n">
        <f aca="false">F8-F22</f>
        <v>1649.28596</v>
      </c>
      <c r="G23" s="173" t="n">
        <f aca="false">G8-G22</f>
        <v>-19881.01452</v>
      </c>
      <c r="H23" s="173" t="n">
        <f aca="false">H8-H22</f>
        <v>411.03916</v>
      </c>
      <c r="I23" s="173" t="n">
        <f aca="false">I8-I22</f>
        <v>0.000920000002224697</v>
      </c>
      <c r="J23" s="173" t="n">
        <f aca="false">J8-J22</f>
        <v>-20952.47852</v>
      </c>
      <c r="K23" s="173" t="n">
        <f aca="false">K8-K22</f>
        <v>-0.00460000000020955</v>
      </c>
      <c r="L23" s="173" t="n">
        <f aca="false">L8-L22</f>
        <v>-20920.3346</v>
      </c>
      <c r="M23" s="173" t="n">
        <f aca="false">M8-M22</f>
        <v>-20925.69192</v>
      </c>
      <c r="N23" s="152"/>
      <c r="O23" s="168" t="n">
        <f aca="false">SUM(B23:M23)</f>
        <v>-68271.64608</v>
      </c>
      <c r="P23" s="4"/>
    </row>
    <row r="24" customFormat="false" ht="12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2"/>
      <c r="O24" s="4"/>
      <c r="P24" s="4"/>
    </row>
    <row r="25" customFormat="false" ht="12" hidden="false" customHeight="false" outlineLevel="0" collapsed="false">
      <c r="A25" s="174" t="s">
        <v>86</v>
      </c>
      <c r="B25" s="175" t="n">
        <f aca="false">B17+B23</f>
        <v>2490.86453972</v>
      </c>
      <c r="C25" s="175" t="n">
        <f aca="false">C17+C23</f>
        <v>4232.80310646</v>
      </c>
      <c r="D25" s="175" t="n">
        <f aca="false">D17+D23</f>
        <v>5129.63864142</v>
      </c>
      <c r="E25" s="175" t="n">
        <f aca="false">E17+E23</f>
        <v>3953.00668476</v>
      </c>
      <c r="F25" s="175" t="n">
        <f aca="false">F17+F23</f>
        <v>5102.32370038</v>
      </c>
      <c r="G25" s="175" t="n">
        <f aca="false">G17+G23</f>
        <v>-20163.85862368</v>
      </c>
      <c r="H25" s="175" t="n">
        <f aca="false">H17+H23</f>
        <v>-1665.67765428</v>
      </c>
      <c r="I25" s="175" t="n">
        <f aca="false">I17+I23</f>
        <v>-0.0031046799995238</v>
      </c>
      <c r="J25" s="175" t="n">
        <f aca="false">J17+J23</f>
        <v>-46751.5934657</v>
      </c>
      <c r="K25" s="175" t="n">
        <f aca="false">K17+K23</f>
        <v>2940.8764344</v>
      </c>
      <c r="L25" s="175" t="n">
        <f aca="false">L17+L23</f>
        <v>-47950.328582</v>
      </c>
      <c r="M25" s="175" t="n">
        <f aca="false">M17+M23</f>
        <v>-48829.776076</v>
      </c>
      <c r="N25" s="176"/>
      <c r="O25" s="177" t="n">
        <f aca="false">SUM(B25:M25)</f>
        <v>-141511.7243992</v>
      </c>
      <c r="P25" s="4"/>
    </row>
    <row r="26" customFormat="false" ht="12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2"/>
      <c r="O26" s="4"/>
      <c r="P26" s="4"/>
    </row>
    <row r="27" customFormat="false" ht="12" hidden="false" customHeight="false" outlineLevel="0" collapsed="false">
      <c r="A27" s="160" t="s">
        <v>87</v>
      </c>
      <c r="B27" s="160" t="n">
        <v>0.00263</v>
      </c>
      <c r="C27" s="160" t="n">
        <v>0.00263</v>
      </c>
      <c r="D27" s="160" t="n">
        <v>0.00263</v>
      </c>
      <c r="E27" s="160" t="n">
        <v>0.00263</v>
      </c>
      <c r="F27" s="160" t="n">
        <v>0.00263</v>
      </c>
      <c r="G27" s="160" t="n">
        <v>0.00263</v>
      </c>
      <c r="H27" s="160" t="n">
        <v>0.00263</v>
      </c>
      <c r="I27" s="160" t="n">
        <v>0.00263</v>
      </c>
      <c r="J27" s="160" t="n">
        <v>0.00263</v>
      </c>
      <c r="K27" s="160" t="n">
        <v>0.00263</v>
      </c>
      <c r="L27" s="160" t="n">
        <v>0.00263</v>
      </c>
      <c r="M27" s="160" t="n">
        <v>0.00263</v>
      </c>
      <c r="N27" s="152"/>
      <c r="O27" s="160"/>
      <c r="P27" s="4"/>
    </row>
    <row r="28" customFormat="false" ht="12" hidden="false" customHeight="false" outlineLevel="0" collapsed="false">
      <c r="A28" s="160" t="s">
        <v>82</v>
      </c>
      <c r="B28" s="169" t="n">
        <f aca="false">'Gallup Totals'!B33</f>
        <v>6084929.28</v>
      </c>
      <c r="C28" s="169" t="n">
        <f aca="false">'Gallup Totals'!C33</f>
        <v>5301112.36</v>
      </c>
      <c r="D28" s="169" t="n">
        <f aca="false">'Gallup Totals'!D33</f>
        <v>5937462.28</v>
      </c>
      <c r="E28" s="169" t="n">
        <f aca="false">'Gallup Totals'!E33</f>
        <v>5898008.66</v>
      </c>
      <c r="F28" s="169" t="n">
        <f aca="false">'Gallup Totals'!F33</f>
        <v>4586351</v>
      </c>
      <c r="G28" s="169" t="n">
        <f aca="false">'Gallup Totals'!G33</f>
        <v>6967037.88</v>
      </c>
      <c r="H28" s="169" t="n">
        <f aca="false">'Gallup Totals'!H33</f>
        <v>7083111.36</v>
      </c>
      <c r="I28" s="169" t="n">
        <f aca="false">'Gallup Totals'!I33</f>
        <v>4790181.08</v>
      </c>
      <c r="J28" s="169" t="n">
        <f aca="false">'Gallup Totals'!J33</f>
        <v>1631168.6</v>
      </c>
      <c r="K28" s="169" t="n">
        <f aca="false">'Gallup Totals'!K33</f>
        <v>7127556.48</v>
      </c>
      <c r="L28" s="169" t="n">
        <f aca="false">'Gallup Totals'!L33</f>
        <v>6759981.08</v>
      </c>
      <c r="M28" s="169" t="n">
        <f aca="false">'Gallup Totals'!M33</f>
        <v>6042645.58</v>
      </c>
      <c r="N28" s="152"/>
      <c r="O28" s="160"/>
      <c r="P28" s="4"/>
    </row>
    <row r="29" customFormat="false" ht="12.75" hidden="false" customHeight="false" outlineLevel="0" collapsed="false">
      <c r="A29" s="162" t="s">
        <v>83</v>
      </c>
      <c r="B29" s="170" t="n">
        <f aca="false">B27*B28</f>
        <v>16003.3640064</v>
      </c>
      <c r="C29" s="170" t="n">
        <f aca="false">C27*C28</f>
        <v>13941.9255068</v>
      </c>
      <c r="D29" s="170" t="n">
        <f aca="false">D27*D28</f>
        <v>15615.5257964</v>
      </c>
      <c r="E29" s="170" t="n">
        <f aca="false">E27*E28</f>
        <v>15511.7627758</v>
      </c>
      <c r="F29" s="170" t="n">
        <f aca="false">F27*F28</f>
        <v>12062.10313</v>
      </c>
      <c r="G29" s="170" t="n">
        <f aca="false">G27*G28</f>
        <v>18323.3096244</v>
      </c>
      <c r="H29" s="170" t="n">
        <f aca="false">H27*H28</f>
        <v>18628.5828768</v>
      </c>
      <c r="I29" s="170" t="n">
        <f aca="false">I27*I28</f>
        <v>12598.1762404</v>
      </c>
      <c r="J29" s="170" t="n">
        <f aca="false">J27*J28</f>
        <v>4289.973418</v>
      </c>
      <c r="K29" s="170" t="n">
        <f aca="false">K27*K28</f>
        <v>18745.4735424</v>
      </c>
      <c r="L29" s="170" t="n">
        <f aca="false">L27*L28</f>
        <v>17778.7502404</v>
      </c>
      <c r="M29" s="170" t="n">
        <f aca="false">M27*M28</f>
        <v>15892.1578754</v>
      </c>
      <c r="N29" s="171"/>
      <c r="O29" s="172"/>
      <c r="P29" s="4"/>
    </row>
    <row r="30" customFormat="false" ht="12.75" hidden="false" customHeight="false" outlineLevel="0" collapsed="false">
      <c r="A30" s="178" t="s">
        <v>84</v>
      </c>
      <c r="B30" s="173" t="n">
        <f aca="false">B9-B29</f>
        <v>13598.5559936</v>
      </c>
      <c r="C30" s="173" t="n">
        <f aca="false">C9-C29</f>
        <v>-2438.5155068</v>
      </c>
      <c r="D30" s="173" t="n">
        <f aca="false">D9-D29</f>
        <v>-2909.3557964</v>
      </c>
      <c r="E30" s="173" t="n">
        <f aca="false">E9-E29</f>
        <v>-3184.9227758</v>
      </c>
      <c r="F30" s="173" t="n">
        <f aca="false">F9-F29</f>
        <v>596.22687</v>
      </c>
      <c r="G30" s="173" t="n">
        <f aca="false">G9-G29</f>
        <v>-18323.3096244</v>
      </c>
      <c r="H30" s="173" t="n">
        <f aca="false">H9-H29</f>
        <v>-6020.6428768</v>
      </c>
      <c r="I30" s="173" t="n">
        <f aca="false">I9-I29</f>
        <v>0.00375960000019404</v>
      </c>
      <c r="J30" s="173" t="n">
        <f aca="false">J9-J29</f>
        <v>7177.146582</v>
      </c>
      <c r="K30" s="173" t="n">
        <f aca="false">K9-K29</f>
        <v>-6058.4235424</v>
      </c>
      <c r="L30" s="173" t="n">
        <f aca="false">L9-L29</f>
        <v>-17778.7502404</v>
      </c>
      <c r="M30" s="173" t="n">
        <f aca="false">M9-M29</f>
        <v>-15892.1578754</v>
      </c>
      <c r="N30" s="152"/>
      <c r="O30" s="168" t="n">
        <f aca="false">SUM(B30:M30)</f>
        <v>-51234.1450332</v>
      </c>
      <c r="P30" s="4"/>
    </row>
    <row r="31" customFormat="false" ht="12" hidden="false" customHeight="false" outlineLevel="0" collapsed="false">
      <c r="A31" s="179" t="s">
        <v>88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152"/>
      <c r="O31" s="4"/>
      <c r="P31" s="4"/>
    </row>
    <row r="32" customFormat="false" ht="12" hidden="false" customHeight="false" outlineLevel="0" collapsed="false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152"/>
      <c r="O32" s="4"/>
      <c r="P32" s="4"/>
    </row>
    <row r="33" customFormat="false" ht="12" hidden="false" customHeight="false" outlineLevel="0" collapsed="false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2"/>
      <c r="O33" s="4"/>
      <c r="P33" s="4"/>
    </row>
    <row r="34" customFormat="false" ht="12" hidden="false" customHeight="false" outlineLevel="0" collapsed="false">
      <c r="A34" s="180" t="s">
        <v>89</v>
      </c>
      <c r="B34" s="7" t="s">
        <v>3</v>
      </c>
      <c r="C34" s="7" t="s">
        <v>4</v>
      </c>
      <c r="D34" s="7" t="s">
        <v>5</v>
      </c>
      <c r="E34" s="7" t="s">
        <v>6</v>
      </c>
      <c r="F34" s="7" t="s">
        <v>7</v>
      </c>
      <c r="G34" s="7" t="s">
        <v>8</v>
      </c>
      <c r="H34" s="7" t="s">
        <v>9</v>
      </c>
      <c r="I34" s="7" t="s">
        <v>10</v>
      </c>
      <c r="J34" s="7" t="s">
        <v>11</v>
      </c>
      <c r="K34" s="7" t="s">
        <v>12</v>
      </c>
      <c r="L34" s="7" t="s">
        <v>13</v>
      </c>
      <c r="M34" s="7" t="s">
        <v>14</v>
      </c>
      <c r="N34" s="152"/>
      <c r="O34" s="181" t="s">
        <v>90</v>
      </c>
      <c r="P34" s="181" t="s">
        <v>91</v>
      </c>
    </row>
    <row r="35" customFormat="false" ht="12" hidden="false" customHeight="false" outlineLevel="0" collapsed="false">
      <c r="A35" s="182" t="s">
        <v>77</v>
      </c>
      <c r="B35" s="183" t="n">
        <f aca="false">$P$7</f>
        <v>26089.277</v>
      </c>
      <c r="C35" s="183" t="n">
        <f aca="false">$P$7</f>
        <v>26089.277</v>
      </c>
      <c r="D35" s="183" t="n">
        <f aca="false">$P$7</f>
        <v>26089.277</v>
      </c>
      <c r="E35" s="183" t="n">
        <f aca="false">$P$7</f>
        <v>26089.277</v>
      </c>
      <c r="F35" s="183" t="n">
        <f aca="false">$P$7</f>
        <v>26089.277</v>
      </c>
      <c r="G35" s="183" t="n">
        <f aca="false">$P$7</f>
        <v>26089.277</v>
      </c>
      <c r="H35" s="183" t="n">
        <f aca="false">$P$7</f>
        <v>26089.277</v>
      </c>
      <c r="I35" s="183" t="n">
        <f aca="false">$P$7</f>
        <v>26089.277</v>
      </c>
      <c r="J35" s="183" t="n">
        <f aca="false">$P$7</f>
        <v>26089.277</v>
      </c>
      <c r="K35" s="183" t="n">
        <f aca="false">$P$7</f>
        <v>26089.277</v>
      </c>
      <c r="L35" s="183" t="n">
        <f aca="false">$P$7</f>
        <v>26089.277</v>
      </c>
      <c r="M35" s="183" t="n">
        <f aca="false">$P$7</f>
        <v>26089.277</v>
      </c>
      <c r="N35" s="152"/>
      <c r="O35" s="183" t="n">
        <f aca="false">SUM(B35:M35)</f>
        <v>313071.324</v>
      </c>
      <c r="P35" s="183" t="n">
        <f aca="false">AVERAGE(B35:M35)</f>
        <v>26089.277</v>
      </c>
    </row>
    <row r="36" customFormat="false" ht="12" hidden="false" customHeight="false" outlineLevel="0" collapsed="false">
      <c r="A36" s="182" t="s">
        <v>78</v>
      </c>
      <c r="B36" s="183" t="n">
        <f aca="false">$P$8</f>
        <v>16741.829</v>
      </c>
      <c r="C36" s="183" t="n">
        <f aca="false">$P$8</f>
        <v>16741.829</v>
      </c>
      <c r="D36" s="183" t="n">
        <f aca="false">$P$8</f>
        <v>16741.829</v>
      </c>
      <c r="E36" s="183" t="n">
        <f aca="false">$P$8</f>
        <v>16741.829</v>
      </c>
      <c r="F36" s="183" t="n">
        <f aca="false">$P$8</f>
        <v>16741.829</v>
      </c>
      <c r="G36" s="183" t="n">
        <f aca="false">$P$8</f>
        <v>16741.829</v>
      </c>
      <c r="H36" s="183" t="n">
        <f aca="false">$P$8</f>
        <v>16741.829</v>
      </c>
      <c r="I36" s="183" t="n">
        <f aca="false">$P$8</f>
        <v>16741.829</v>
      </c>
      <c r="J36" s="183" t="n">
        <f aca="false">$P$8</f>
        <v>16741.829</v>
      </c>
      <c r="K36" s="183" t="n">
        <f aca="false">$P$8</f>
        <v>16741.829</v>
      </c>
      <c r="L36" s="183" t="n">
        <f aca="false">$P$8</f>
        <v>16741.829</v>
      </c>
      <c r="M36" s="183" t="n">
        <f aca="false">$P$8</f>
        <v>16741.829</v>
      </c>
      <c r="N36" s="152"/>
      <c r="O36" s="183" t="n">
        <f aca="false">SUM(B36:M36)</f>
        <v>200901.948</v>
      </c>
      <c r="P36" s="183" t="n">
        <f aca="false">AVERAGE(B36:M36)</f>
        <v>16741.829</v>
      </c>
    </row>
    <row r="37" customFormat="false" ht="12" hidden="false" customHeight="false" outlineLevel="0" collapsed="false">
      <c r="A37" s="182" t="s">
        <v>79</v>
      </c>
      <c r="B37" s="183" t="n">
        <f aca="false">$P$9</f>
        <v>11127.254</v>
      </c>
      <c r="C37" s="183" t="n">
        <f aca="false">$P$9</f>
        <v>11127.254</v>
      </c>
      <c r="D37" s="183" t="n">
        <f aca="false">$P$9</f>
        <v>11127.254</v>
      </c>
      <c r="E37" s="183" t="n">
        <f aca="false">$P$9</f>
        <v>11127.254</v>
      </c>
      <c r="F37" s="183" t="n">
        <f aca="false">$P$9</f>
        <v>11127.254</v>
      </c>
      <c r="G37" s="183" t="n">
        <f aca="false">$P$9</f>
        <v>11127.254</v>
      </c>
      <c r="H37" s="183" t="n">
        <f aca="false">$P$9</f>
        <v>11127.254</v>
      </c>
      <c r="I37" s="183" t="n">
        <f aca="false">$P$9</f>
        <v>11127.254</v>
      </c>
      <c r="J37" s="183" t="n">
        <f aca="false">$P$9</f>
        <v>11127.254</v>
      </c>
      <c r="K37" s="183" t="n">
        <f aca="false">$P$9</f>
        <v>11127.254</v>
      </c>
      <c r="L37" s="183" t="n">
        <f aca="false">$P$9</f>
        <v>11127.254</v>
      </c>
      <c r="M37" s="183" t="n">
        <f aca="false">$P$9</f>
        <v>11127.254</v>
      </c>
      <c r="N37" s="152"/>
      <c r="O37" s="183"/>
      <c r="P37" s="183"/>
    </row>
    <row r="38" customFormat="false" ht="12.75" hidden="false" customHeight="false" outlineLevel="0" collapsed="false">
      <c r="A38" s="182" t="s">
        <v>92</v>
      </c>
      <c r="B38" s="184" t="n">
        <f aca="false">SUM(B35:B37)</f>
        <v>53958.36</v>
      </c>
      <c r="C38" s="184" t="n">
        <f aca="false">SUM(C35:C37)</f>
        <v>53958.36</v>
      </c>
      <c r="D38" s="184" t="n">
        <f aca="false">SUM(D35:D37)</f>
        <v>53958.36</v>
      </c>
      <c r="E38" s="184" t="n">
        <f aca="false">SUM(E35:E37)</f>
        <v>53958.36</v>
      </c>
      <c r="F38" s="184" t="n">
        <f aca="false">SUM(F35:F37)</f>
        <v>53958.36</v>
      </c>
      <c r="G38" s="184" t="n">
        <f aca="false">SUM(G35:G37)</f>
        <v>53958.36</v>
      </c>
      <c r="H38" s="184" t="n">
        <f aca="false">SUM(H35:H37)</f>
        <v>53958.36</v>
      </c>
      <c r="I38" s="184" t="n">
        <f aca="false">SUM(I35:I37)</f>
        <v>53958.36</v>
      </c>
      <c r="J38" s="184" t="n">
        <f aca="false">SUM(J35:J37)</f>
        <v>53958.36</v>
      </c>
      <c r="K38" s="184" t="n">
        <f aca="false">SUM(K35:K37)</f>
        <v>53958.36</v>
      </c>
      <c r="L38" s="184" t="n">
        <f aca="false">SUM(L35:L37)</f>
        <v>53958.36</v>
      </c>
      <c r="M38" s="184" t="n">
        <f aca="false">SUM(M35:M37)</f>
        <v>53958.36</v>
      </c>
      <c r="N38" s="152"/>
      <c r="O38" s="184" t="n">
        <f aca="false">O35+O36</f>
        <v>513973.272</v>
      </c>
      <c r="P38" s="184" t="n">
        <f aca="false">P35+P36</f>
        <v>42831.106</v>
      </c>
    </row>
    <row r="39" customFormat="false" ht="13.5" hidden="false" customHeight="false" outlineLevel="0" collapsed="false">
      <c r="A39" s="185"/>
    </row>
    <row r="40" customFormat="false" ht="12.75" hidden="false" customHeight="false" outlineLevel="0" collapsed="false">
      <c r="A40" s="186"/>
    </row>
    <row r="41" customFormat="false" ht="12.75" hidden="false" customHeight="false" outlineLevel="0" collapsed="false">
      <c r="A41" s="186"/>
    </row>
  </sheetData>
  <printOptions headings="false" gridLines="false" gridLinesSet="true" horizontalCentered="false" verticalCentered="false"/>
  <pageMargins left="0.5" right="0.5" top="0.5" bottom="0.5" header="0.511811023622047" footer="0.5"/>
  <pageSetup paperSize="5" scale="7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90" zoomScalePageLayoutView="90" workbookViewId="0">
      <pane xSplit="1" ySplit="0" topLeftCell="B1" activePane="topRight" state="frozen"/>
      <selection pane="topLeft" activeCell="A1" activeCellId="0" sqref="A1"/>
      <selection pane="topRight" activeCell="C39" activeCellId="0" sqref="C39:E39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4" width="22.42"/>
    <col collapsed="false" customWidth="true" hidden="false" outlineLevel="0" max="2" min="2" style="4" width="1.7"/>
    <col collapsed="false" customWidth="true" hidden="false" outlineLevel="0" max="11" min="3" style="4" width="13.14"/>
    <col collapsed="false" customWidth="true" hidden="false" outlineLevel="0" max="30" min="12" style="4" width="14.7"/>
    <col collapsed="false" customWidth="true" hidden="false" outlineLevel="0" max="38" min="31" style="4" width="13.14"/>
    <col collapsed="false" customWidth="false" hidden="false" outlineLevel="0" max="257" min="39" style="4" width="9.14"/>
  </cols>
  <sheetData>
    <row r="1" customFormat="false" ht="12.75" hidden="false" customHeight="false" outlineLevel="0" collapsed="false">
      <c r="A1" s="1" t="s">
        <v>93</v>
      </c>
      <c r="T1" s="187" t="s">
        <v>94</v>
      </c>
      <c r="AL1" s="187" t="s">
        <v>94</v>
      </c>
    </row>
    <row r="2" customFormat="false" ht="12.75" hidden="false" customHeight="false" outlineLevel="0" collapsed="false">
      <c r="A2" s="188" t="s">
        <v>95</v>
      </c>
      <c r="B2" s="188"/>
      <c r="T2" s="189" t="s">
        <v>96</v>
      </c>
      <c r="AL2" s="189" t="s">
        <v>96</v>
      </c>
    </row>
    <row r="3" customFormat="false" ht="12.75" hidden="false" customHeight="false" outlineLevel="0" collapsed="false">
      <c r="A3" s="190" t="n">
        <f aca="true">TODAY()</f>
        <v>45926</v>
      </c>
      <c r="B3" s="190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191" t="s">
        <v>97</v>
      </c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191" t="s">
        <v>97</v>
      </c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3.5" hidden="false" customHeight="false" outlineLevel="0" collapsed="false">
      <c r="A4" s="2"/>
      <c r="B4" s="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3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3" t="s">
        <v>98</v>
      </c>
    </row>
    <row r="5" customFormat="false" ht="12.75" hidden="false" customHeight="false" outlineLevel="0" collapsed="false">
      <c r="A5" s="194"/>
      <c r="B5" s="194"/>
    </row>
    <row r="6" customFormat="false" ht="12" hidden="false" customHeight="false" outlineLevel="0" collapsed="false">
      <c r="C6" s="195" t="n">
        <v>31</v>
      </c>
      <c r="D6" s="196" t="n">
        <v>31</v>
      </c>
      <c r="E6" s="58"/>
      <c r="F6" s="195" t="n">
        <f aca="false">D6</f>
        <v>31</v>
      </c>
      <c r="G6" s="196" t="n">
        <v>28</v>
      </c>
      <c r="H6" s="58"/>
      <c r="I6" s="195" t="n">
        <f aca="false">G6</f>
        <v>28</v>
      </c>
      <c r="J6" s="196" t="n">
        <v>31</v>
      </c>
      <c r="K6" s="58"/>
      <c r="L6" s="195" t="n">
        <f aca="false">J6</f>
        <v>31</v>
      </c>
      <c r="M6" s="196" t="n">
        <v>30</v>
      </c>
      <c r="N6" s="58"/>
      <c r="O6" s="195" t="n">
        <f aca="false">M6</f>
        <v>30</v>
      </c>
      <c r="P6" s="196" t="n">
        <v>31</v>
      </c>
      <c r="Q6" s="58"/>
      <c r="R6" s="195" t="n">
        <f aca="false">P6</f>
        <v>31</v>
      </c>
      <c r="S6" s="196" t="n">
        <v>30</v>
      </c>
      <c r="T6" s="58"/>
      <c r="U6" s="195" t="n">
        <f aca="false">S6</f>
        <v>30</v>
      </c>
      <c r="V6" s="196" t="n">
        <v>31</v>
      </c>
      <c r="W6" s="58"/>
      <c r="X6" s="195" t="n">
        <f aca="false">V6</f>
        <v>31</v>
      </c>
      <c r="Y6" s="196" t="n">
        <v>31</v>
      </c>
      <c r="Z6" s="58"/>
      <c r="AA6" s="195" t="n">
        <f aca="false">Y6</f>
        <v>31</v>
      </c>
      <c r="AB6" s="196" t="n">
        <v>30</v>
      </c>
      <c r="AC6" s="58"/>
      <c r="AD6" s="195" t="n">
        <f aca="false">AB6</f>
        <v>30</v>
      </c>
      <c r="AE6" s="196" t="n">
        <v>31</v>
      </c>
      <c r="AF6" s="58"/>
      <c r="AG6" s="195" t="n">
        <f aca="false">AE6</f>
        <v>31</v>
      </c>
      <c r="AH6" s="196" t="n">
        <v>30</v>
      </c>
      <c r="AI6" s="58"/>
      <c r="AJ6" s="195" t="n">
        <f aca="false">AH6</f>
        <v>30</v>
      </c>
      <c r="AK6" s="196" t="n">
        <v>31</v>
      </c>
      <c r="AL6" s="58"/>
    </row>
    <row r="7" customFormat="false" ht="12" hidden="false" customHeight="false" outlineLevel="0" collapsed="false">
      <c r="A7" s="197"/>
      <c r="B7" s="197"/>
      <c r="C7" s="198" t="n">
        <v>36892</v>
      </c>
      <c r="D7" s="199" t="n">
        <v>36892</v>
      </c>
      <c r="E7" s="199" t="n">
        <v>36892</v>
      </c>
      <c r="F7" s="198" t="n">
        <f aca="false">EOMONTH(C7,1)</f>
        <v>36950</v>
      </c>
      <c r="G7" s="199" t="n">
        <f aca="false">EOMONTH(D7,1)</f>
        <v>36950</v>
      </c>
      <c r="H7" s="199" t="n">
        <f aca="false">EOMONTH(E7,1)</f>
        <v>36950</v>
      </c>
      <c r="I7" s="198" t="n">
        <f aca="false">EOMONTH(F7,1)</f>
        <v>36981</v>
      </c>
      <c r="J7" s="199" t="n">
        <f aca="false">EOMONTH(G7,1)</f>
        <v>36981</v>
      </c>
      <c r="K7" s="199" t="n">
        <f aca="false">EOMONTH(H7,1)</f>
        <v>36981</v>
      </c>
      <c r="L7" s="198" t="n">
        <f aca="false">EOMONTH(I7,1)</f>
        <v>37011</v>
      </c>
      <c r="M7" s="199" t="n">
        <f aca="false">EOMONTH(J7,1)</f>
        <v>37011</v>
      </c>
      <c r="N7" s="199" t="n">
        <f aca="false">EOMONTH(K7,1)</f>
        <v>37011</v>
      </c>
      <c r="O7" s="198" t="n">
        <f aca="false">EOMONTH(L7,1)</f>
        <v>37042</v>
      </c>
      <c r="P7" s="199" t="n">
        <f aca="false">EOMONTH(M7,1)</f>
        <v>37042</v>
      </c>
      <c r="Q7" s="199" t="n">
        <f aca="false">EOMONTH(N7,1)</f>
        <v>37042</v>
      </c>
      <c r="R7" s="198" t="n">
        <f aca="false">EOMONTH(O7,1)</f>
        <v>37072</v>
      </c>
      <c r="S7" s="199" t="n">
        <f aca="false">EOMONTH(P7,1)</f>
        <v>37072</v>
      </c>
      <c r="T7" s="199" t="n">
        <f aca="false">EOMONTH(Q7,1)</f>
        <v>37072</v>
      </c>
      <c r="U7" s="198" t="n">
        <f aca="false">EOMONTH(R7,1)</f>
        <v>37103</v>
      </c>
      <c r="V7" s="199" t="n">
        <f aca="false">EOMONTH(S7,1)</f>
        <v>37103</v>
      </c>
      <c r="W7" s="199" t="n">
        <f aca="false">EOMONTH(T7,1)</f>
        <v>37103</v>
      </c>
      <c r="X7" s="198" t="n">
        <f aca="false">EOMONTH(U7,1)</f>
        <v>37134</v>
      </c>
      <c r="Y7" s="199" t="n">
        <f aca="false">EOMONTH(V7,1)</f>
        <v>37134</v>
      </c>
      <c r="Z7" s="199" t="n">
        <f aca="false">EOMONTH(W7,1)</f>
        <v>37134</v>
      </c>
      <c r="AA7" s="198" t="n">
        <f aca="false">EOMONTH(X7,1)</f>
        <v>37164</v>
      </c>
      <c r="AB7" s="199" t="n">
        <f aca="false">EOMONTH(Y7,1)</f>
        <v>37164</v>
      </c>
      <c r="AC7" s="199" t="n">
        <f aca="false">EOMONTH(Z7,1)</f>
        <v>37164</v>
      </c>
      <c r="AD7" s="198" t="n">
        <f aca="false">EOMONTH(AA7,1)</f>
        <v>37195</v>
      </c>
      <c r="AE7" s="199" t="n">
        <f aca="false">EOMONTH(AB7,1)</f>
        <v>37195</v>
      </c>
      <c r="AF7" s="199" t="n">
        <f aca="false">EOMONTH(AC7,1)</f>
        <v>37195</v>
      </c>
      <c r="AG7" s="198" t="n">
        <f aca="false">EOMONTH(AD7,1)</f>
        <v>37225</v>
      </c>
      <c r="AH7" s="199" t="n">
        <f aca="false">EOMONTH(AE7,1)</f>
        <v>37225</v>
      </c>
      <c r="AI7" s="199" t="n">
        <f aca="false">EOMONTH(AF7,1)</f>
        <v>37225</v>
      </c>
      <c r="AJ7" s="198" t="n">
        <f aca="false">EOMONTH(AG7,1)</f>
        <v>37256</v>
      </c>
      <c r="AK7" s="199" t="n">
        <f aca="false">EOMONTH(AH7,1)</f>
        <v>37256</v>
      </c>
      <c r="AL7" s="199" t="n">
        <f aca="false">EOMONTH(AI7,1)</f>
        <v>37256</v>
      </c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7"/>
      <c r="BK7" s="197"/>
      <c r="BL7" s="197"/>
      <c r="BM7" s="197"/>
      <c r="BN7" s="197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7"/>
      <c r="BZ7" s="197"/>
      <c r="CA7" s="197"/>
      <c r="CB7" s="197"/>
      <c r="CC7" s="197"/>
      <c r="CD7" s="197"/>
      <c r="CE7" s="197"/>
      <c r="CF7" s="197"/>
      <c r="CG7" s="197"/>
      <c r="CH7" s="197"/>
      <c r="CI7" s="197"/>
      <c r="CJ7" s="197"/>
      <c r="CK7" s="197"/>
      <c r="CL7" s="197"/>
      <c r="CM7" s="197"/>
      <c r="CN7" s="197"/>
      <c r="CO7" s="197"/>
      <c r="CP7" s="197"/>
      <c r="CQ7" s="197"/>
      <c r="CR7" s="197"/>
      <c r="CS7" s="197"/>
      <c r="CT7" s="197"/>
      <c r="CU7" s="197"/>
      <c r="CV7" s="197"/>
      <c r="CW7" s="197"/>
      <c r="CX7" s="197"/>
      <c r="CY7" s="197"/>
      <c r="CZ7" s="197"/>
      <c r="DA7" s="197"/>
      <c r="DB7" s="197"/>
      <c r="DC7" s="197"/>
      <c r="DD7" s="197"/>
      <c r="DE7" s="197"/>
      <c r="DF7" s="197"/>
      <c r="DG7" s="197"/>
      <c r="DH7" s="197"/>
      <c r="DI7" s="197"/>
      <c r="DJ7" s="197"/>
      <c r="DK7" s="197"/>
      <c r="DL7" s="197"/>
      <c r="DM7" s="197"/>
      <c r="DN7" s="197"/>
      <c r="DO7" s="197"/>
      <c r="DP7" s="197"/>
      <c r="DQ7" s="197"/>
      <c r="DR7" s="197"/>
      <c r="DS7" s="197"/>
      <c r="DT7" s="197"/>
      <c r="DU7" s="197"/>
      <c r="DV7" s="197"/>
      <c r="DW7" s="197"/>
      <c r="DX7" s="197"/>
      <c r="DY7" s="197"/>
      <c r="DZ7" s="197"/>
      <c r="EA7" s="197"/>
      <c r="EB7" s="197"/>
      <c r="EC7" s="197"/>
      <c r="ED7" s="197"/>
      <c r="EE7" s="197"/>
      <c r="EF7" s="197"/>
      <c r="EG7" s="197"/>
      <c r="EH7" s="197"/>
      <c r="EI7" s="197"/>
      <c r="EJ7" s="197"/>
      <c r="EK7" s="197"/>
      <c r="EL7" s="197"/>
      <c r="EM7" s="197"/>
      <c r="EN7" s="197"/>
      <c r="EO7" s="197"/>
      <c r="EP7" s="197"/>
      <c r="EQ7" s="197"/>
      <c r="ER7" s="197"/>
      <c r="ES7" s="197"/>
      <c r="ET7" s="197"/>
      <c r="EU7" s="197"/>
      <c r="EV7" s="197"/>
      <c r="EW7" s="197"/>
      <c r="EX7" s="197"/>
      <c r="EY7" s="197"/>
      <c r="EZ7" s="197"/>
      <c r="FA7" s="197"/>
      <c r="FB7" s="197"/>
      <c r="FC7" s="197"/>
      <c r="FD7" s="197"/>
      <c r="FE7" s="197"/>
      <c r="FF7" s="197"/>
      <c r="FG7" s="197"/>
      <c r="FH7" s="197"/>
      <c r="FI7" s="197"/>
      <c r="FJ7" s="197"/>
      <c r="FK7" s="197"/>
      <c r="FL7" s="197"/>
      <c r="FM7" s="197"/>
      <c r="FN7" s="197"/>
      <c r="FO7" s="197"/>
      <c r="FP7" s="197"/>
      <c r="FQ7" s="197"/>
      <c r="FR7" s="197"/>
      <c r="FS7" s="197"/>
      <c r="FT7" s="197"/>
      <c r="FU7" s="197"/>
      <c r="FV7" s="197"/>
      <c r="FW7" s="197"/>
      <c r="FX7" s="197"/>
      <c r="FY7" s="197"/>
      <c r="FZ7" s="197"/>
      <c r="GA7" s="197"/>
      <c r="GB7" s="197"/>
      <c r="GC7" s="197"/>
      <c r="GD7" s="197"/>
      <c r="GE7" s="197"/>
      <c r="GF7" s="197"/>
      <c r="GG7" s="197"/>
      <c r="GH7" s="197"/>
      <c r="GI7" s="197"/>
      <c r="GJ7" s="197"/>
      <c r="GK7" s="197"/>
      <c r="GL7" s="197"/>
      <c r="GM7" s="197"/>
      <c r="GN7" s="197"/>
      <c r="GO7" s="197"/>
      <c r="GP7" s="197"/>
      <c r="GQ7" s="197"/>
      <c r="GR7" s="197"/>
      <c r="GS7" s="197"/>
      <c r="GT7" s="197"/>
      <c r="GU7" s="197"/>
      <c r="GV7" s="197"/>
      <c r="GW7" s="197"/>
      <c r="GX7" s="197"/>
      <c r="GY7" s="197"/>
      <c r="GZ7" s="197"/>
      <c r="HA7" s="197"/>
      <c r="HB7" s="197"/>
      <c r="HC7" s="197"/>
      <c r="HD7" s="197"/>
      <c r="HE7" s="197"/>
      <c r="HF7" s="197"/>
      <c r="HG7" s="197"/>
      <c r="HH7" s="197"/>
      <c r="HI7" s="197"/>
      <c r="HJ7" s="197"/>
      <c r="HK7" s="197"/>
      <c r="HL7" s="197"/>
      <c r="HM7" s="197"/>
      <c r="HN7" s="197"/>
      <c r="HO7" s="197"/>
      <c r="HP7" s="197"/>
      <c r="HQ7" s="197"/>
      <c r="HR7" s="197"/>
      <c r="HS7" s="197"/>
      <c r="HT7" s="197"/>
      <c r="HU7" s="197"/>
      <c r="HV7" s="197"/>
      <c r="HW7" s="197"/>
      <c r="HX7" s="197"/>
      <c r="HY7" s="197"/>
      <c r="HZ7" s="197"/>
      <c r="IA7" s="197"/>
      <c r="IB7" s="197"/>
      <c r="IC7" s="197"/>
      <c r="ID7" s="197"/>
      <c r="IE7" s="197"/>
      <c r="IF7" s="197"/>
      <c r="IG7" s="197"/>
      <c r="IH7" s="197"/>
      <c r="II7" s="197"/>
      <c r="IJ7" s="197"/>
      <c r="IK7" s="197"/>
      <c r="IL7" s="197"/>
      <c r="IM7" s="197"/>
      <c r="IN7" s="197"/>
      <c r="IO7" s="197"/>
      <c r="IP7" s="197"/>
      <c r="IQ7" s="197"/>
      <c r="IR7" s="197"/>
      <c r="IS7" s="197"/>
      <c r="IT7" s="197"/>
      <c r="IU7" s="197"/>
      <c r="IV7" s="197"/>
      <c r="IW7" s="197"/>
    </row>
    <row r="8" customFormat="false" ht="12" hidden="false" customHeight="false" outlineLevel="0" collapsed="false">
      <c r="A8" s="180" t="n">
        <v>2001</v>
      </c>
      <c r="B8" s="180"/>
      <c r="C8" s="200" t="s">
        <v>47</v>
      </c>
      <c r="D8" s="201" t="s">
        <v>46</v>
      </c>
      <c r="E8" s="201" t="s">
        <v>67</v>
      </c>
      <c r="F8" s="200" t="s">
        <v>47</v>
      </c>
      <c r="G8" s="201" t="s">
        <v>46</v>
      </c>
      <c r="H8" s="201" t="s">
        <v>67</v>
      </c>
      <c r="I8" s="200" t="s">
        <v>47</v>
      </c>
      <c r="J8" s="201" t="s">
        <v>46</v>
      </c>
      <c r="K8" s="201" t="s">
        <v>67</v>
      </c>
      <c r="L8" s="200" t="s">
        <v>47</v>
      </c>
      <c r="M8" s="201" t="s">
        <v>46</v>
      </c>
      <c r="N8" s="201" t="s">
        <v>67</v>
      </c>
      <c r="O8" s="200" t="s">
        <v>47</v>
      </c>
      <c r="P8" s="201" t="s">
        <v>46</v>
      </c>
      <c r="Q8" s="201" t="s">
        <v>67</v>
      </c>
      <c r="R8" s="200" t="s">
        <v>47</v>
      </c>
      <c r="S8" s="201" t="s">
        <v>46</v>
      </c>
      <c r="T8" s="201" t="s">
        <v>67</v>
      </c>
      <c r="U8" s="200" t="s">
        <v>47</v>
      </c>
      <c r="V8" s="201" t="s">
        <v>46</v>
      </c>
      <c r="W8" s="201" t="s">
        <v>67</v>
      </c>
      <c r="X8" s="200" t="s">
        <v>47</v>
      </c>
      <c r="Y8" s="201" t="s">
        <v>46</v>
      </c>
      <c r="Z8" s="201" t="s">
        <v>67</v>
      </c>
      <c r="AA8" s="200" t="s">
        <v>47</v>
      </c>
      <c r="AB8" s="201" t="s">
        <v>46</v>
      </c>
      <c r="AC8" s="201" t="s">
        <v>67</v>
      </c>
      <c r="AD8" s="200" t="s">
        <v>47</v>
      </c>
      <c r="AE8" s="201" t="s">
        <v>46</v>
      </c>
      <c r="AF8" s="201" t="s">
        <v>67</v>
      </c>
      <c r="AG8" s="200" t="s">
        <v>47</v>
      </c>
      <c r="AH8" s="201" t="s">
        <v>46</v>
      </c>
      <c r="AI8" s="201" t="s">
        <v>67</v>
      </c>
      <c r="AJ8" s="200" t="s">
        <v>47</v>
      </c>
      <c r="AK8" s="201" t="s">
        <v>46</v>
      </c>
      <c r="AL8" s="201" t="s">
        <v>67</v>
      </c>
    </row>
    <row r="9" customFormat="false" ht="12" hidden="false" customHeight="false" outlineLevel="0" collapsed="false">
      <c r="C9" s="195"/>
      <c r="D9" s="58"/>
      <c r="E9" s="58"/>
      <c r="F9" s="195"/>
      <c r="G9" s="58"/>
      <c r="H9" s="58"/>
      <c r="I9" s="195"/>
      <c r="J9" s="58"/>
      <c r="K9" s="58"/>
      <c r="L9" s="195"/>
      <c r="M9" s="58"/>
      <c r="N9" s="58"/>
      <c r="O9" s="195"/>
      <c r="P9" s="58"/>
      <c r="Q9" s="58"/>
      <c r="R9" s="195"/>
      <c r="S9" s="58"/>
      <c r="T9" s="58"/>
      <c r="U9" s="195"/>
      <c r="V9" s="58"/>
      <c r="W9" s="58"/>
      <c r="X9" s="195"/>
      <c r="Y9" s="58"/>
      <c r="Z9" s="58"/>
      <c r="AA9" s="195"/>
      <c r="AB9" s="58"/>
      <c r="AC9" s="58"/>
      <c r="AD9" s="195"/>
      <c r="AE9" s="58"/>
      <c r="AF9" s="58"/>
      <c r="AG9" s="195"/>
      <c r="AH9" s="58"/>
      <c r="AI9" s="58"/>
      <c r="AJ9" s="195"/>
      <c r="AK9" s="58"/>
      <c r="AL9" s="58"/>
    </row>
    <row r="10" customFormat="false" ht="12" hidden="false" customHeight="false" outlineLevel="0" collapsed="false">
      <c r="A10" s="202" t="s">
        <v>99</v>
      </c>
      <c r="B10" s="180"/>
      <c r="C10" s="203" t="n">
        <v>10000</v>
      </c>
      <c r="D10" s="204" t="n">
        <v>7000</v>
      </c>
      <c r="E10" s="204" t="n">
        <v>10000</v>
      </c>
      <c r="F10" s="203" t="n">
        <v>10000</v>
      </c>
      <c r="G10" s="204" t="n">
        <v>7000</v>
      </c>
      <c r="H10" s="204" t="n">
        <v>10000</v>
      </c>
      <c r="I10" s="203" t="n">
        <v>10000</v>
      </c>
      <c r="J10" s="204" t="n">
        <v>7000</v>
      </c>
      <c r="K10" s="204" t="n">
        <v>10000</v>
      </c>
      <c r="L10" s="203" t="n">
        <v>10000</v>
      </c>
      <c r="M10" s="204" t="n">
        <v>7000</v>
      </c>
      <c r="N10" s="204" t="n">
        <v>10000</v>
      </c>
      <c r="O10" s="203" t="n">
        <v>10000</v>
      </c>
      <c r="P10" s="204" t="n">
        <v>7000</v>
      </c>
      <c r="Q10" s="204" t="n">
        <v>10000</v>
      </c>
      <c r="R10" s="203" t="n">
        <v>10000</v>
      </c>
      <c r="S10" s="204" t="n">
        <v>7000</v>
      </c>
      <c r="T10" s="204" t="n">
        <v>10000</v>
      </c>
      <c r="U10" s="203" t="n">
        <v>10000</v>
      </c>
      <c r="V10" s="204" t="n">
        <v>7000</v>
      </c>
      <c r="W10" s="204" t="n">
        <v>10000</v>
      </c>
      <c r="X10" s="203" t="n">
        <v>10000</v>
      </c>
      <c r="Y10" s="204" t="n">
        <v>7000</v>
      </c>
      <c r="Z10" s="204" t="n">
        <v>10000</v>
      </c>
      <c r="AA10" s="203" t="n">
        <v>10000</v>
      </c>
      <c r="AB10" s="204" t="n">
        <v>7000</v>
      </c>
      <c r="AC10" s="204" t="n">
        <v>10000</v>
      </c>
      <c r="AD10" s="203" t="n">
        <v>10000</v>
      </c>
      <c r="AE10" s="204" t="n">
        <v>7000</v>
      </c>
      <c r="AF10" s="204" t="n">
        <v>10000</v>
      </c>
      <c r="AG10" s="203" t="n">
        <v>10000</v>
      </c>
      <c r="AH10" s="204" t="n">
        <v>7000</v>
      </c>
      <c r="AI10" s="204" t="n">
        <v>10000</v>
      </c>
      <c r="AJ10" s="203" t="n">
        <v>10000</v>
      </c>
      <c r="AK10" s="204" t="n">
        <v>7000</v>
      </c>
      <c r="AL10" s="204" t="n">
        <v>10000</v>
      </c>
    </row>
    <row r="11" customFormat="false" ht="12" hidden="false" customHeight="false" outlineLevel="0" collapsed="false">
      <c r="A11" s="202" t="s">
        <v>100</v>
      </c>
      <c r="B11" s="180"/>
      <c r="C11" s="203" t="n">
        <v>4000</v>
      </c>
      <c r="D11" s="204" t="n">
        <v>4000</v>
      </c>
      <c r="E11" s="204" t="n">
        <v>4000</v>
      </c>
      <c r="F11" s="203" t="n">
        <v>4000</v>
      </c>
      <c r="G11" s="204" t="n">
        <v>4000</v>
      </c>
      <c r="H11" s="204" t="n">
        <v>4000</v>
      </c>
      <c r="I11" s="203" t="n">
        <v>4000</v>
      </c>
      <c r="J11" s="204" t="n">
        <v>4000</v>
      </c>
      <c r="K11" s="204" t="n">
        <v>4000</v>
      </c>
      <c r="L11" s="203" t="n">
        <v>4000</v>
      </c>
      <c r="M11" s="204" t="n">
        <v>4000</v>
      </c>
      <c r="N11" s="204" t="n">
        <v>4000</v>
      </c>
      <c r="O11" s="203" t="n">
        <v>4000</v>
      </c>
      <c r="P11" s="204" t="n">
        <v>4000</v>
      </c>
      <c r="Q11" s="204" t="n">
        <v>4000</v>
      </c>
      <c r="R11" s="203" t="n">
        <v>4000</v>
      </c>
      <c r="S11" s="204" t="n">
        <v>4000</v>
      </c>
      <c r="T11" s="204" t="n">
        <v>4000</v>
      </c>
      <c r="U11" s="203" t="n">
        <v>4000</v>
      </c>
      <c r="V11" s="204" t="n">
        <v>4000</v>
      </c>
      <c r="W11" s="204" t="n">
        <v>4000</v>
      </c>
      <c r="X11" s="203" t="n">
        <v>4000</v>
      </c>
      <c r="Y11" s="204" t="n">
        <v>4000</v>
      </c>
      <c r="Z11" s="204" t="n">
        <v>4000</v>
      </c>
      <c r="AA11" s="203" t="n">
        <v>4000</v>
      </c>
      <c r="AB11" s="204" t="n">
        <v>4000</v>
      </c>
      <c r="AC11" s="204" t="n">
        <v>4000</v>
      </c>
      <c r="AD11" s="203" t="n">
        <v>4000</v>
      </c>
      <c r="AE11" s="204" t="n">
        <v>4000</v>
      </c>
      <c r="AF11" s="204" t="n">
        <v>4000</v>
      </c>
      <c r="AG11" s="203" t="n">
        <v>4000</v>
      </c>
      <c r="AH11" s="204" t="n">
        <v>4000</v>
      </c>
      <c r="AI11" s="204" t="n">
        <v>4000</v>
      </c>
      <c r="AJ11" s="203" t="n">
        <v>4000</v>
      </c>
      <c r="AK11" s="204" t="n">
        <v>4000</v>
      </c>
      <c r="AL11" s="204" t="n">
        <v>4000</v>
      </c>
    </row>
    <row r="12" customFormat="false" ht="12" hidden="false" customHeight="false" outlineLevel="0" collapsed="false">
      <c r="A12" s="202" t="s">
        <v>101</v>
      </c>
      <c r="B12" s="180"/>
      <c r="C12" s="203" t="n">
        <f aca="false">C11*D6</f>
        <v>124000</v>
      </c>
      <c r="D12" s="204" t="n">
        <f aca="false">D11*D6</f>
        <v>124000</v>
      </c>
      <c r="E12" s="204" t="n">
        <f aca="false">E11*D6</f>
        <v>124000</v>
      </c>
      <c r="F12" s="203" t="n">
        <f aca="false">F11*G6</f>
        <v>112000</v>
      </c>
      <c r="G12" s="204" t="n">
        <f aca="false">G11*G6</f>
        <v>112000</v>
      </c>
      <c r="H12" s="204" t="n">
        <f aca="false">H11*G6</f>
        <v>112000</v>
      </c>
      <c r="I12" s="203" t="n">
        <f aca="false">I11*J6</f>
        <v>124000</v>
      </c>
      <c r="J12" s="204" t="n">
        <f aca="false">J11*J6</f>
        <v>124000</v>
      </c>
      <c r="K12" s="204" t="n">
        <f aca="false">K11*J6</f>
        <v>124000</v>
      </c>
      <c r="L12" s="203" t="n">
        <f aca="false">L11*M6</f>
        <v>120000</v>
      </c>
      <c r="M12" s="204" t="n">
        <f aca="false">M11*M6</f>
        <v>120000</v>
      </c>
      <c r="N12" s="204" t="n">
        <f aca="false">N11*M6</f>
        <v>120000</v>
      </c>
      <c r="O12" s="203" t="n">
        <f aca="false">O11*P6</f>
        <v>124000</v>
      </c>
      <c r="P12" s="204" t="n">
        <f aca="false">P11*P6</f>
        <v>124000</v>
      </c>
      <c r="Q12" s="204" t="n">
        <f aca="false">Q11*P6</f>
        <v>124000</v>
      </c>
      <c r="R12" s="203" t="n">
        <f aca="false">R11*S6</f>
        <v>120000</v>
      </c>
      <c r="S12" s="204" t="n">
        <f aca="false">S11*S6</f>
        <v>120000</v>
      </c>
      <c r="T12" s="204" t="n">
        <f aca="false">T11*S6</f>
        <v>120000</v>
      </c>
      <c r="U12" s="203" t="n">
        <f aca="false">U11*V6</f>
        <v>124000</v>
      </c>
      <c r="V12" s="204" t="n">
        <f aca="false">V11*V6</f>
        <v>124000</v>
      </c>
      <c r="W12" s="204" t="n">
        <f aca="false">W11*V6</f>
        <v>124000</v>
      </c>
      <c r="X12" s="203" t="n">
        <f aca="false">X11*Y6</f>
        <v>124000</v>
      </c>
      <c r="Y12" s="204" t="n">
        <f aca="false">Y11*Y6</f>
        <v>124000</v>
      </c>
      <c r="Z12" s="204" t="n">
        <f aca="false">Z11*Y6</f>
        <v>124000</v>
      </c>
      <c r="AA12" s="203" t="n">
        <f aca="false">AA11*AB6</f>
        <v>120000</v>
      </c>
      <c r="AB12" s="204" t="n">
        <f aca="false">AB11*AB6</f>
        <v>120000</v>
      </c>
      <c r="AC12" s="204" t="n">
        <f aca="false">AC11*AB6</f>
        <v>120000</v>
      </c>
      <c r="AD12" s="203" t="n">
        <f aca="false">AD11*AE6</f>
        <v>124000</v>
      </c>
      <c r="AE12" s="204" t="n">
        <f aca="false">AE11*AE6</f>
        <v>124000</v>
      </c>
      <c r="AF12" s="204" t="n">
        <f aca="false">AF11*AE6</f>
        <v>124000</v>
      </c>
      <c r="AG12" s="203" t="n">
        <f aca="false">AG11*AH6</f>
        <v>120000</v>
      </c>
      <c r="AH12" s="204" t="n">
        <f aca="false">AH11*AH6</f>
        <v>120000</v>
      </c>
      <c r="AI12" s="204" t="n">
        <f aca="false">AI11*AH6</f>
        <v>120000</v>
      </c>
      <c r="AJ12" s="203" t="n">
        <f aca="false">AJ11*AK6</f>
        <v>124000</v>
      </c>
      <c r="AK12" s="204" t="n">
        <f aca="false">AK11*AK6</f>
        <v>124000</v>
      </c>
      <c r="AL12" s="204" t="n">
        <f aca="false">AL11*AK6</f>
        <v>124000</v>
      </c>
    </row>
    <row r="13" customFormat="false" ht="12" hidden="false" customHeight="false" outlineLevel="0" collapsed="false">
      <c r="C13" s="195"/>
      <c r="D13" s="58"/>
      <c r="E13" s="58"/>
      <c r="F13" s="195"/>
      <c r="G13" s="58"/>
      <c r="H13" s="58"/>
      <c r="I13" s="195"/>
      <c r="J13" s="58"/>
      <c r="K13" s="58"/>
      <c r="L13" s="195"/>
      <c r="M13" s="58"/>
      <c r="N13" s="58"/>
      <c r="O13" s="195"/>
      <c r="P13" s="58"/>
      <c r="Q13" s="58"/>
      <c r="R13" s="195"/>
      <c r="S13" s="58"/>
      <c r="T13" s="58"/>
      <c r="U13" s="195"/>
      <c r="V13" s="58"/>
      <c r="W13" s="58"/>
      <c r="X13" s="195"/>
      <c r="Y13" s="58"/>
      <c r="Z13" s="58"/>
      <c r="AA13" s="195"/>
      <c r="AB13" s="58"/>
      <c r="AC13" s="58"/>
      <c r="AD13" s="195"/>
      <c r="AE13" s="58"/>
      <c r="AF13" s="58"/>
      <c r="AG13" s="195"/>
      <c r="AH13" s="58"/>
      <c r="AI13" s="58"/>
      <c r="AJ13" s="195"/>
      <c r="AK13" s="58"/>
      <c r="AL13" s="58"/>
    </row>
    <row r="14" customFormat="false" ht="12" hidden="false" customHeight="false" outlineLevel="0" collapsed="false">
      <c r="A14" s="187" t="s">
        <v>102</v>
      </c>
      <c r="B14" s="180"/>
      <c r="C14" s="205" t="n">
        <v>4927138</v>
      </c>
      <c r="D14" s="206" t="n">
        <v>3430000</v>
      </c>
      <c r="E14" s="207" t="n">
        <v>5168655</v>
      </c>
      <c r="F14" s="205" t="n">
        <f aca="false">'Bisti Invoices'!B15*1000</f>
        <v>4807614</v>
      </c>
      <c r="G14" s="206" t="n">
        <f aca="false">'Bloomfield Invoices'!B15</f>
        <v>3259000</v>
      </c>
      <c r="H14" s="207" t="n">
        <f aca="false">'Gallup Power Invoices'!B32</f>
        <v>4540992</v>
      </c>
      <c r="I14" s="205" t="n">
        <f aca="false">'Bisti Invoices'!C15*1000</f>
        <v>4339977</v>
      </c>
      <c r="J14" s="206" t="n">
        <f aca="false">'Bloomfield Invoices'!C15</f>
        <v>2972000</v>
      </c>
      <c r="K14" s="207" t="n">
        <f aca="false">'Gallup Power Invoices'!C32</f>
        <v>3956054</v>
      </c>
      <c r="L14" s="205" t="n">
        <f aca="false">'Bisti Invoices'!D15*1000</f>
        <v>4308029</v>
      </c>
      <c r="M14" s="206" t="n">
        <f aca="false">'Bloomfield Invoices'!D15</f>
        <v>3367000</v>
      </c>
      <c r="N14" s="207" t="n">
        <f aca="false">'Gallup Power Invoices'!D32</f>
        <v>4430942</v>
      </c>
      <c r="O14" s="205" t="n">
        <f aca="false">'Bisti Invoices'!E15*1000</f>
        <v>4149562</v>
      </c>
      <c r="P14" s="206" t="n">
        <f aca="false">'Bloomfield Invoices'!E15</f>
        <v>3455000</v>
      </c>
      <c r="Q14" s="207" t="n">
        <f aca="false">'Gallup Power Invoices'!E32</f>
        <v>4401499</v>
      </c>
      <c r="R14" s="205" t="n">
        <f aca="false">'Bisti Invoices'!F15*1000</f>
        <v>4109881</v>
      </c>
      <c r="S14" s="206" t="n">
        <f aca="false">'Bloomfield Invoices'!F15</f>
        <v>3547000</v>
      </c>
      <c r="T14" s="207" t="n">
        <f aca="false">'Gallup Power Invoices'!F32</f>
        <v>3422650</v>
      </c>
      <c r="U14" s="205" t="n">
        <f aca="false">'Bisti Invoices'!G15*1000</f>
        <v>4566784</v>
      </c>
      <c r="V14" s="206" t="n">
        <f aca="false">'Bloomfield Invoices'!G15</f>
        <v>3711000</v>
      </c>
      <c r="W14" s="207" t="n">
        <f aca="false">'Gallup Power Invoices'!G32</f>
        <v>5199282</v>
      </c>
      <c r="X14" s="205" t="n">
        <f aca="false">'Bisti Invoices'!H15*1000</f>
        <v>4999314</v>
      </c>
      <c r="Y14" s="206" t="n">
        <f aca="false">'Bloomfield Invoices'!H15</f>
        <v>3787000</v>
      </c>
      <c r="Z14" s="207" t="n">
        <f aca="false">'Gallup Power Invoices'!H32</f>
        <v>5285904</v>
      </c>
      <c r="AA14" s="205" t="n">
        <f aca="false">'Bisti Invoices'!I15*1000</f>
        <v>4707834</v>
      </c>
      <c r="AB14" s="206" t="n">
        <f aca="false">'Bloomfield Invoices'!I15</f>
        <v>4019000</v>
      </c>
      <c r="AC14" s="207" t="n">
        <f aca="false">'Gallup Power Invoices'!I32</f>
        <v>3574762</v>
      </c>
      <c r="AD14" s="205" t="n">
        <f aca="false">'Bisti Invoices'!J15*1000</f>
        <v>4093785</v>
      </c>
      <c r="AE14" s="206" t="n">
        <f aca="false">'Bloomfield Invoices'!J15</f>
        <v>3911000</v>
      </c>
      <c r="AF14" s="207" t="n">
        <f aca="false">'Gallup Power Invoices'!J32</f>
        <v>1217290</v>
      </c>
      <c r="AG14" s="205" t="n">
        <f aca="false">'Bisti Invoices'!K15*1000</f>
        <v>4220280</v>
      </c>
      <c r="AH14" s="206" t="n">
        <f aca="false">'Bloomfield Invoices'!K15</f>
        <v>4155000</v>
      </c>
      <c r="AI14" s="207" t="n">
        <f aca="false">'Gallup Power Invoices'!K32</f>
        <v>5319072</v>
      </c>
      <c r="AJ14" s="208" t="n">
        <f aca="false">'Bisti Invoices'!L15*1000</f>
        <v>4289100</v>
      </c>
      <c r="AK14" s="206" t="n">
        <f aca="false">'Bloomfield Invoices'!L15</f>
        <v>3905000</v>
      </c>
      <c r="AL14" s="207" t="n">
        <f aca="false">'Gallup Power Invoices'!L32</f>
        <v>5044762</v>
      </c>
      <c r="AM14" s="209"/>
      <c r="AN14" s="209"/>
      <c r="AO14" s="210"/>
      <c r="AQ14" s="211"/>
    </row>
    <row r="15" customFormat="false" ht="12" hidden="false" customHeight="false" outlineLevel="0" collapsed="false">
      <c r="A15" s="180" t="s">
        <v>103</v>
      </c>
      <c r="B15" s="180"/>
      <c r="C15" s="212" t="n">
        <v>1.34</v>
      </c>
      <c r="D15" s="213" t="n">
        <v>1.34</v>
      </c>
      <c r="E15" s="213" t="n">
        <v>1.34</v>
      </c>
      <c r="F15" s="212" t="n">
        <v>1.34</v>
      </c>
      <c r="G15" s="213" t="n">
        <v>1.34</v>
      </c>
      <c r="H15" s="213" t="n">
        <v>1.34</v>
      </c>
      <c r="I15" s="212" t="n">
        <v>1.34</v>
      </c>
      <c r="J15" s="213" t="n">
        <v>1.34</v>
      </c>
      <c r="K15" s="213" t="n">
        <v>1.34</v>
      </c>
      <c r="L15" s="212" t="n">
        <v>1.34</v>
      </c>
      <c r="M15" s="213" t="n">
        <v>1.34</v>
      </c>
      <c r="N15" s="213" t="n">
        <v>1.34</v>
      </c>
      <c r="O15" s="212" t="n">
        <v>1.34</v>
      </c>
      <c r="P15" s="213" t="n">
        <v>1.34</v>
      </c>
      <c r="Q15" s="213" t="n">
        <v>1.34</v>
      </c>
      <c r="R15" s="212" t="n">
        <v>1.34</v>
      </c>
      <c r="S15" s="213" t="n">
        <v>1.34</v>
      </c>
      <c r="T15" s="213" t="n">
        <v>1.34</v>
      </c>
      <c r="U15" s="212" t="n">
        <v>1.34</v>
      </c>
      <c r="V15" s="213" t="n">
        <v>1.34</v>
      </c>
      <c r="W15" s="213" t="n">
        <v>1.34</v>
      </c>
      <c r="X15" s="212" t="n">
        <v>1.34</v>
      </c>
      <c r="Y15" s="213" t="n">
        <v>1.34</v>
      </c>
      <c r="Z15" s="213" t="n">
        <v>1.34</v>
      </c>
      <c r="AA15" s="212" t="n">
        <v>1.34</v>
      </c>
      <c r="AB15" s="213" t="n">
        <v>1.34</v>
      </c>
      <c r="AC15" s="213" t="n">
        <v>1.34</v>
      </c>
      <c r="AD15" s="212" t="n">
        <v>1.34</v>
      </c>
      <c r="AE15" s="213" t="n">
        <v>1.34</v>
      </c>
      <c r="AF15" s="213" t="n">
        <v>1.34</v>
      </c>
      <c r="AG15" s="212" t="n">
        <v>1.34</v>
      </c>
      <c r="AH15" s="213" t="n">
        <v>1.34</v>
      </c>
      <c r="AI15" s="213" t="n">
        <v>1.34</v>
      </c>
      <c r="AJ15" s="212" t="n">
        <v>1.34</v>
      </c>
      <c r="AK15" s="213" t="n">
        <v>1.34</v>
      </c>
      <c r="AL15" s="213" t="n">
        <v>1.34</v>
      </c>
    </row>
    <row r="16" customFormat="false" ht="12" hidden="false" customHeight="false" outlineLevel="0" collapsed="false">
      <c r="A16" s="180" t="s">
        <v>104</v>
      </c>
      <c r="B16" s="180"/>
      <c r="C16" s="203" t="n">
        <f aca="false">C14*C15</f>
        <v>6602364.92</v>
      </c>
      <c r="D16" s="204" t="n">
        <f aca="false">D14*D15</f>
        <v>4596200</v>
      </c>
      <c r="E16" s="204" t="n">
        <f aca="false">E14*E15</f>
        <v>6925997.7</v>
      </c>
      <c r="F16" s="203" t="n">
        <f aca="false">F14*F15</f>
        <v>6442202.76</v>
      </c>
      <c r="G16" s="204" t="n">
        <f aca="false">G14*G15</f>
        <v>4367060</v>
      </c>
      <c r="H16" s="204" t="n">
        <f aca="false">H14*H15</f>
        <v>6084929.28</v>
      </c>
      <c r="I16" s="203" t="n">
        <f aca="false">I14*I15</f>
        <v>5815569.18</v>
      </c>
      <c r="J16" s="204" t="n">
        <f aca="false">J14*J15</f>
        <v>3982480</v>
      </c>
      <c r="K16" s="204" t="n">
        <f aca="false">K14*K15</f>
        <v>5301112.36</v>
      </c>
      <c r="L16" s="203" t="n">
        <f aca="false">L14*L15</f>
        <v>5772758.86</v>
      </c>
      <c r="M16" s="204" t="n">
        <f aca="false">M14*M15</f>
        <v>4511780</v>
      </c>
      <c r="N16" s="204" t="n">
        <f aca="false">N14*N15</f>
        <v>5937462.28</v>
      </c>
      <c r="O16" s="203" t="n">
        <f aca="false">O14*O15</f>
        <v>5560413.08</v>
      </c>
      <c r="P16" s="204" t="n">
        <f aca="false">P14*P15</f>
        <v>4629700</v>
      </c>
      <c r="Q16" s="204" t="n">
        <f aca="false">Q14*Q15</f>
        <v>5898008.66</v>
      </c>
      <c r="R16" s="203" t="n">
        <f aca="false">R14*R15</f>
        <v>5507240.54</v>
      </c>
      <c r="S16" s="204" t="n">
        <f aca="false">S14*S15</f>
        <v>4752980</v>
      </c>
      <c r="T16" s="204" t="n">
        <f aca="false">T14*T15</f>
        <v>4586351</v>
      </c>
      <c r="U16" s="203" t="n">
        <f aca="false">U14*U15</f>
        <v>6119490.56</v>
      </c>
      <c r="V16" s="204" t="n">
        <f aca="false">V14*V15</f>
        <v>4972740</v>
      </c>
      <c r="W16" s="204" t="n">
        <f aca="false">W14*W15</f>
        <v>6967037.88</v>
      </c>
      <c r="X16" s="203" t="n">
        <f aca="false">X14*X15</f>
        <v>6699080.76</v>
      </c>
      <c r="Y16" s="204" t="n">
        <f aca="false">Y14*Y15</f>
        <v>5074580</v>
      </c>
      <c r="Z16" s="204" t="n">
        <f aca="false">Z14*Z15</f>
        <v>7083111.36</v>
      </c>
      <c r="AA16" s="203" t="n">
        <f aca="false">AA14*AA15</f>
        <v>6308497.56</v>
      </c>
      <c r="AB16" s="204" t="n">
        <f aca="false">AB14*AB15</f>
        <v>5385460</v>
      </c>
      <c r="AC16" s="204" t="n">
        <f aca="false">AC14*AC15</f>
        <v>4790181.08</v>
      </c>
      <c r="AD16" s="203" t="n">
        <f aca="false">AD14*AD15</f>
        <v>5485671.9</v>
      </c>
      <c r="AE16" s="204" t="n">
        <f aca="false">AE14*AE15</f>
        <v>5240740</v>
      </c>
      <c r="AF16" s="204" t="n">
        <f aca="false">AF14*AF15</f>
        <v>1631168.6</v>
      </c>
      <c r="AG16" s="203" t="n">
        <f aca="false">AG14*AG15</f>
        <v>5655175.2</v>
      </c>
      <c r="AH16" s="204" t="n">
        <f aca="false">AH14*AH15</f>
        <v>5567700</v>
      </c>
      <c r="AI16" s="204" t="n">
        <f aca="false">AI14*AI15</f>
        <v>7127556.48</v>
      </c>
      <c r="AJ16" s="203" t="n">
        <f aca="false">AJ14*AJ15</f>
        <v>5747394</v>
      </c>
      <c r="AK16" s="204" t="n">
        <f aca="false">AK14*AK15</f>
        <v>5232700</v>
      </c>
      <c r="AL16" s="204" t="n">
        <f aca="false">AL14*AL15</f>
        <v>6759981.08</v>
      </c>
    </row>
    <row r="17" customFormat="false" ht="12" hidden="false" customHeight="false" outlineLevel="0" collapsed="false">
      <c r="A17" s="180"/>
      <c r="B17" s="180"/>
      <c r="C17" s="214"/>
      <c r="D17" s="215"/>
      <c r="E17" s="215"/>
      <c r="F17" s="214"/>
      <c r="G17" s="215"/>
      <c r="H17" s="215"/>
      <c r="I17" s="214"/>
      <c r="J17" s="215"/>
      <c r="K17" s="215"/>
      <c r="L17" s="214"/>
      <c r="M17" s="215"/>
      <c r="N17" s="215"/>
      <c r="O17" s="214"/>
      <c r="P17" s="215"/>
      <c r="Q17" s="215"/>
      <c r="R17" s="214"/>
      <c r="S17" s="215"/>
      <c r="T17" s="215"/>
      <c r="U17" s="214"/>
      <c r="V17" s="215"/>
      <c r="W17" s="215"/>
      <c r="X17" s="214"/>
      <c r="Y17" s="215"/>
      <c r="Z17" s="215"/>
      <c r="AA17" s="214"/>
      <c r="AB17" s="215"/>
      <c r="AC17" s="215"/>
      <c r="AD17" s="214"/>
      <c r="AE17" s="215"/>
      <c r="AF17" s="215"/>
      <c r="AG17" s="214"/>
      <c r="AH17" s="215"/>
      <c r="AI17" s="215"/>
      <c r="AJ17" s="214"/>
      <c r="AK17" s="215"/>
      <c r="AL17" s="215"/>
    </row>
    <row r="18" customFormat="false" ht="12" hidden="false" customHeight="false" outlineLevel="0" collapsed="false">
      <c r="A18" s="180" t="s">
        <v>105</v>
      </c>
      <c r="B18" s="180"/>
      <c r="C18" s="216" t="n">
        <f aca="false">ROUNDUP(C16/C25,2)</f>
        <v>0.89</v>
      </c>
      <c r="D18" s="217" t="n">
        <f aca="false">ROUNDUP(D16/D25,2)</f>
        <v>0.89</v>
      </c>
      <c r="E18" s="217" t="n">
        <f aca="false">ROUNDUP(E16/E25,2)</f>
        <v>0.94</v>
      </c>
      <c r="F18" s="216" t="n">
        <f aca="false">ROUNDUP(F16/F25,2)</f>
        <v>0.87</v>
      </c>
      <c r="G18" s="217" t="n">
        <f aca="false">ROUNDUP(G16/G25,2)</f>
        <v>0.84</v>
      </c>
      <c r="H18" s="217" t="n">
        <f aca="false">ROUNDUP(H16/H25,2)</f>
        <v>0.82</v>
      </c>
      <c r="I18" s="216" t="n">
        <f aca="false">ROUNDUP(I16/I25,2)</f>
        <v>0.87</v>
      </c>
      <c r="J18" s="217" t="n">
        <f aca="false">ROUNDUP(J16/J25,2)</f>
        <v>0.85</v>
      </c>
      <c r="K18" s="217" t="n">
        <f aca="false">ROUNDUP(K16/K25,2)</f>
        <v>0.79</v>
      </c>
      <c r="L18" s="216" t="n">
        <f aca="false">ROUNDUP(L16/L25,2)</f>
        <v>0.78</v>
      </c>
      <c r="M18" s="217" t="n">
        <f aca="false">ROUNDUP(M16/M25,2)</f>
        <v>0.87</v>
      </c>
      <c r="N18" s="217" t="n">
        <f aca="false">ROUNDUP(N16/N25,2)</f>
        <v>0.8</v>
      </c>
      <c r="O18" s="216" t="n">
        <f aca="false">ROUNDUP(O16/O25,2)</f>
        <v>0.78</v>
      </c>
      <c r="P18" s="217" t="n">
        <f aca="false">ROUNDUP(P16/P25,2)</f>
        <v>0.92</v>
      </c>
      <c r="Q18" s="217" t="n">
        <f aca="false">ROUNDUP(Q16/Q25,2)</f>
        <v>0.82</v>
      </c>
      <c r="R18" s="216" t="n">
        <f aca="false">ROUNDUP(R16/R25,2)</f>
        <v>0.75</v>
      </c>
      <c r="S18" s="217" t="n">
        <f aca="false">ROUNDUP(S16/S25,2)</f>
        <v>0.92</v>
      </c>
      <c r="T18" s="217" t="n">
        <f aca="false">ROUNDUP(T16/T25,2)</f>
        <v>0.62</v>
      </c>
      <c r="U18" s="216" t="n">
        <f aca="false">ROUNDUP(U16/U25,2)</f>
        <v>0.85</v>
      </c>
      <c r="V18" s="217" t="n">
        <f aca="false">ROUNDUP(V16/V25,2)</f>
        <v>0.99</v>
      </c>
      <c r="W18" s="217" t="n">
        <f aca="false">ROUNDUP(W16/W25,2)</f>
        <v>0.97</v>
      </c>
      <c r="X18" s="216" t="n">
        <f aca="false">ROUNDUP(X16/X25,2)</f>
        <v>0.91</v>
      </c>
      <c r="Y18" s="217" t="n">
        <f aca="false">ROUNDUP(Y16/Y25,2)</f>
        <v>0.98</v>
      </c>
      <c r="Z18" s="217" t="n">
        <f aca="false">ROUNDUP(Z16/Z25,2)</f>
        <v>0.96</v>
      </c>
      <c r="AA18" s="216" t="n">
        <f aca="false">ROUNDUP(AA16/AA25,2)</f>
        <v>0.85</v>
      </c>
      <c r="AB18" s="218" t="n">
        <f aca="false">ROUNDUP(AB16/AB25,2)</f>
        <v>1.04</v>
      </c>
      <c r="AC18" s="217" t="n">
        <f aca="false">ROUNDUP(AC16/AC25,2)</f>
        <v>0.65</v>
      </c>
      <c r="AD18" s="216" t="n">
        <f aca="false">ROUNDUP(AD16/AD25,2)</f>
        <v>0.77</v>
      </c>
      <c r="AE18" s="218" t="n">
        <f aca="false">ROUNDUP(AE16/AE25,2)</f>
        <v>1.04</v>
      </c>
      <c r="AF18" s="217" t="n">
        <f aca="false">ROUNDUP(AF16/AF25,2)</f>
        <v>0.23</v>
      </c>
      <c r="AG18" s="216" t="n">
        <f aca="false">ROUNDUP(AG16/AG25,2)</f>
        <v>0.77</v>
      </c>
      <c r="AH18" s="218" t="n">
        <f aca="false">ROUNDUP(AH16/AH25,2)</f>
        <v>1.07</v>
      </c>
      <c r="AI18" s="217" t="n">
        <f aca="false">ROUNDUP(AI16/AI25,2)</f>
        <v>0.96</v>
      </c>
      <c r="AJ18" s="216" t="n">
        <f aca="false">ROUNDUP(AJ16/AJ25,2)</f>
        <v>0.8</v>
      </c>
      <c r="AK18" s="218" t="n">
        <f aca="false">ROUNDUP(AK16/AK25,2)</f>
        <v>1.04</v>
      </c>
      <c r="AL18" s="217" t="n">
        <f aca="false">ROUNDUP(AL16/AL25,2)</f>
        <v>0.94</v>
      </c>
    </row>
    <row r="19" customFormat="false" ht="12" hidden="false" customHeight="false" outlineLevel="0" collapsed="false">
      <c r="A19" s="180" t="s">
        <v>103</v>
      </c>
      <c r="B19" s="180"/>
      <c r="C19" s="219" t="n">
        <f aca="false">VLOOKUP(C18,'BB_LF&amp;CF'!$D$5:$E$55,2)</f>
        <v>0.0198</v>
      </c>
      <c r="D19" s="220" t="n">
        <f aca="false">VLOOKUP(D18,'BB_LF&amp;CF'!$A$6:$B$55,2)</f>
        <v>0.02675</v>
      </c>
      <c r="E19" s="221"/>
      <c r="F19" s="219" t="n">
        <f aca="false">VLOOKUP(F18,'BB_LF&amp;CF'!$D$5:$E$55,2)</f>
        <v>0.0198</v>
      </c>
      <c r="G19" s="220" t="n">
        <f aca="false">VLOOKUP(G18,'BB_LF&amp;CF'!$A$6:$B$55,2)</f>
        <v>0.02834</v>
      </c>
      <c r="H19" s="221"/>
      <c r="I19" s="219" t="n">
        <f aca="false">VLOOKUP(I18,'BB_LF&amp;CF'!$D$5:$E$55,2)</f>
        <v>0.0198</v>
      </c>
      <c r="J19" s="220" t="n">
        <f aca="false">VLOOKUP(J18,'BB_LF&amp;CF'!$A$6:$B$55,2)</f>
        <v>0.02801</v>
      </c>
      <c r="K19" s="221"/>
      <c r="L19" s="219" t="n">
        <f aca="false">VLOOKUP(L18,'BB_LF&amp;CF'!$D$5:$E$55,2)</f>
        <v>0.02137</v>
      </c>
      <c r="M19" s="220" t="n">
        <f aca="false">VLOOKUP(M18,'BB_LF&amp;CF'!$A$6:$B$55,2)</f>
        <v>0.02737</v>
      </c>
      <c r="N19" s="221"/>
      <c r="O19" s="219" t="n">
        <f aca="false">VLOOKUP(O18,'BB_LF&amp;CF'!$D$5:$E$55,2)</f>
        <v>0.02137</v>
      </c>
      <c r="P19" s="220" t="n">
        <f aca="false">VLOOKUP(P18,'BB_LF&amp;CF'!$A$6:$B$55,2)</f>
        <v>0.02588</v>
      </c>
      <c r="Q19" s="221"/>
      <c r="R19" s="219" t="n">
        <f aca="false">VLOOKUP(R18,'BB_LF&amp;CF'!$D$5:$E$55,2)</f>
        <v>0.02222</v>
      </c>
      <c r="S19" s="220" t="n">
        <f aca="false">VLOOKUP(S18,'BB_LF&amp;CF'!$A$6:$B$55,2)</f>
        <v>0.02588</v>
      </c>
      <c r="T19" s="221"/>
      <c r="U19" s="219" t="n">
        <f aca="false">VLOOKUP(U18,'BB_LF&amp;CF'!$D$5:$E$55,2)</f>
        <v>0.0198</v>
      </c>
      <c r="V19" s="220" t="n">
        <f aca="false">VLOOKUP(V18,'BB_LF&amp;CF'!$A$6:$B$55,2)</f>
        <v>0.02405</v>
      </c>
      <c r="W19" s="221"/>
      <c r="X19" s="219" t="n">
        <f aca="false">VLOOKUP(X18,'BB_LF&amp;CF'!$D$5:$E$55,2)</f>
        <v>0.0198</v>
      </c>
      <c r="Y19" s="220" t="n">
        <f aca="false">VLOOKUP(Y18,'BB_LF&amp;CF'!$A$6:$B$55,2)</f>
        <v>0.0243</v>
      </c>
      <c r="Z19" s="221"/>
      <c r="AA19" s="219" t="n">
        <f aca="false">VLOOKUP(AA18,'BB_LF&amp;CF'!$D$5:$E$55,2)</f>
        <v>0.0198</v>
      </c>
      <c r="AB19" s="220" t="n">
        <f aca="false">VLOOKUP(AB18,'BB_LF&amp;CF'!$A$6:$B$55,2)</f>
        <v>0.02381</v>
      </c>
      <c r="AC19" s="221"/>
      <c r="AD19" s="219" t="n">
        <f aca="false">VLOOKUP(AD18,'BB_LF&amp;CF'!$D$5:$E$55,2)</f>
        <v>0.02165</v>
      </c>
      <c r="AE19" s="220" t="n">
        <f aca="false">VLOOKUP(AE18,'BB_LF&amp;CF'!$A$6:$B$55,2)</f>
        <v>0.02381</v>
      </c>
      <c r="AF19" s="221"/>
      <c r="AG19" s="219" t="n">
        <f aca="false">VLOOKUP(AG18,'BB_LF&amp;CF'!$D$5:$E$55,2)</f>
        <v>0.02165</v>
      </c>
      <c r="AH19" s="220" t="n">
        <f aca="false">VLOOKUP(AH18,'BB_LF&amp;CF'!$A$6:$B$55,2)</f>
        <v>0.02381</v>
      </c>
      <c r="AI19" s="221"/>
      <c r="AJ19" s="219" t="n">
        <f aca="false">VLOOKUP(AJ18,'BB_LF&amp;CF'!$D$5:$E$55,2)</f>
        <v>0.02083</v>
      </c>
      <c r="AK19" s="220" t="n">
        <f aca="false">VLOOKUP(AK18,'BB_LF&amp;CF'!$A$6:$B$55,2)</f>
        <v>0.02381</v>
      </c>
      <c r="AL19" s="221"/>
    </row>
    <row r="20" customFormat="false" ht="12" hidden="false" customHeight="false" outlineLevel="0" collapsed="false">
      <c r="A20" s="180" t="s">
        <v>106</v>
      </c>
      <c r="B20" s="180"/>
      <c r="C20" s="203" t="n">
        <f aca="false">C16*C19</f>
        <v>130726.825416</v>
      </c>
      <c r="D20" s="204" t="n">
        <f aca="false">D16*D19</f>
        <v>122948.35</v>
      </c>
      <c r="E20" s="204"/>
      <c r="F20" s="203" t="n">
        <f aca="false">F16*F19</f>
        <v>127555.614648</v>
      </c>
      <c r="G20" s="204" t="n">
        <f aca="false">G16*G19</f>
        <v>123762.4804</v>
      </c>
      <c r="H20" s="204"/>
      <c r="I20" s="203" t="n">
        <f aca="false">I16*I19</f>
        <v>115148.269764</v>
      </c>
      <c r="J20" s="204" t="n">
        <f aca="false">J16*J19</f>
        <v>111549.2648</v>
      </c>
      <c r="K20" s="204"/>
      <c r="L20" s="203" t="n">
        <f aca="false">L16*L19</f>
        <v>123363.8568382</v>
      </c>
      <c r="M20" s="204" t="n">
        <f aca="false">M16*M19</f>
        <v>123487.4186</v>
      </c>
      <c r="N20" s="204"/>
      <c r="O20" s="203" t="n">
        <f aca="false">O16*O19</f>
        <v>118826.0275196</v>
      </c>
      <c r="P20" s="204" t="n">
        <f aca="false">P16*P19</f>
        <v>119816.636</v>
      </c>
      <c r="Q20" s="204"/>
      <c r="R20" s="203" t="n">
        <f aca="false">R16*R19</f>
        <v>122370.8847988</v>
      </c>
      <c r="S20" s="204" t="n">
        <f aca="false">S16*S19</f>
        <v>123007.1224</v>
      </c>
      <c r="T20" s="204"/>
      <c r="U20" s="203" t="n">
        <f aca="false">U16*U19</f>
        <v>121165.913088</v>
      </c>
      <c r="V20" s="204" t="n">
        <f aca="false">V16*V19</f>
        <v>119594.397</v>
      </c>
      <c r="W20" s="204"/>
      <c r="X20" s="203" t="n">
        <f aca="false">X16*X19</f>
        <v>132641.799048</v>
      </c>
      <c r="Y20" s="204" t="n">
        <f aca="false">Y16*Y19</f>
        <v>123312.294</v>
      </c>
      <c r="Z20" s="204"/>
      <c r="AA20" s="203" t="n">
        <f aca="false">AA16*AA19</f>
        <v>124908.251688</v>
      </c>
      <c r="AB20" s="204" t="n">
        <f aca="false">AB16*AB19</f>
        <v>128227.8026</v>
      </c>
      <c r="AC20" s="204"/>
      <c r="AD20" s="203" t="n">
        <f aca="false">AD16*AD19</f>
        <v>118764.796635</v>
      </c>
      <c r="AE20" s="204" t="n">
        <f aca="false">AE16*AE19</f>
        <v>124782.0194</v>
      </c>
      <c r="AF20" s="204"/>
      <c r="AG20" s="203" t="n">
        <f aca="false">AG16*AG19</f>
        <v>122434.54308</v>
      </c>
      <c r="AH20" s="204" t="n">
        <f aca="false">AH16*AH19</f>
        <v>132566.937</v>
      </c>
      <c r="AI20" s="204"/>
      <c r="AJ20" s="203" t="n">
        <f aca="false">AJ16*AJ19</f>
        <v>119718.21702</v>
      </c>
      <c r="AK20" s="204" t="n">
        <f aca="false">AK16*AK19</f>
        <v>124590.587</v>
      </c>
      <c r="AL20" s="204"/>
    </row>
    <row r="21" customFormat="false" ht="12" hidden="false" customHeight="false" outlineLevel="0" collapsed="false">
      <c r="A21" s="180"/>
      <c r="B21" s="180"/>
      <c r="C21" s="203"/>
      <c r="D21" s="204"/>
      <c r="E21" s="204"/>
      <c r="F21" s="203"/>
      <c r="G21" s="204"/>
      <c r="H21" s="204"/>
      <c r="I21" s="203"/>
      <c r="J21" s="204"/>
      <c r="K21" s="204"/>
      <c r="L21" s="203"/>
      <c r="M21" s="204"/>
      <c r="N21" s="204"/>
      <c r="O21" s="203"/>
      <c r="P21" s="204"/>
      <c r="Q21" s="204"/>
      <c r="R21" s="203"/>
      <c r="S21" s="204"/>
      <c r="T21" s="204"/>
      <c r="U21" s="203"/>
      <c r="V21" s="204"/>
      <c r="W21" s="204"/>
      <c r="X21" s="203"/>
      <c r="Y21" s="204"/>
      <c r="Z21" s="204"/>
      <c r="AA21" s="203"/>
      <c r="AB21" s="204"/>
      <c r="AC21" s="204"/>
      <c r="AD21" s="203"/>
      <c r="AE21" s="204"/>
      <c r="AF21" s="204"/>
      <c r="AG21" s="203"/>
      <c r="AH21" s="204"/>
      <c r="AI21" s="204"/>
      <c r="AJ21" s="203"/>
      <c r="AK21" s="204"/>
      <c r="AL21" s="204"/>
    </row>
    <row r="22" customFormat="false" ht="12" hidden="false" customHeight="false" outlineLevel="0" collapsed="false">
      <c r="A22" s="189" t="s">
        <v>103</v>
      </c>
      <c r="B22" s="180"/>
      <c r="C22" s="222" t="n">
        <v>1.0131</v>
      </c>
      <c r="D22" s="223" t="n">
        <v>1.0131</v>
      </c>
      <c r="E22" s="224"/>
      <c r="F22" s="222" t="n">
        <v>1.0131</v>
      </c>
      <c r="G22" s="223" t="n">
        <v>1.0131</v>
      </c>
      <c r="H22" s="224"/>
      <c r="I22" s="222" t="n">
        <v>1.0131</v>
      </c>
      <c r="J22" s="223" t="n">
        <v>1.0131</v>
      </c>
      <c r="K22" s="224"/>
      <c r="L22" s="222" t="n">
        <v>1.0131</v>
      </c>
      <c r="M22" s="223" t="n">
        <v>1.0131</v>
      </c>
      <c r="N22" s="224"/>
      <c r="O22" s="222" t="n">
        <v>1.0131</v>
      </c>
      <c r="P22" s="223" t="n">
        <v>1.0131</v>
      </c>
      <c r="Q22" s="224"/>
      <c r="R22" s="222" t="n">
        <v>1.0131</v>
      </c>
      <c r="S22" s="223" t="n">
        <v>1.0131</v>
      </c>
      <c r="T22" s="224"/>
      <c r="U22" s="222" t="n">
        <v>1.0131</v>
      </c>
      <c r="V22" s="223" t="n">
        <v>1.0131</v>
      </c>
      <c r="W22" s="224"/>
      <c r="X22" s="222" t="n">
        <v>1.0131</v>
      </c>
      <c r="Y22" s="223" t="n">
        <v>1.0131</v>
      </c>
      <c r="Z22" s="224"/>
      <c r="AA22" s="222" t="n">
        <v>1.0131</v>
      </c>
      <c r="AB22" s="223" t="n">
        <v>1.0131</v>
      </c>
      <c r="AC22" s="224"/>
      <c r="AD22" s="222" t="n">
        <v>1.0131</v>
      </c>
      <c r="AE22" s="223" t="n">
        <v>1.0131</v>
      </c>
      <c r="AF22" s="224"/>
      <c r="AG22" s="222" t="n">
        <v>1.0131</v>
      </c>
      <c r="AH22" s="223" t="n">
        <v>1.0131</v>
      </c>
      <c r="AI22" s="224"/>
      <c r="AJ22" s="222" t="n">
        <v>1.0131</v>
      </c>
      <c r="AK22" s="223" t="n">
        <v>1.0131</v>
      </c>
      <c r="AL22" s="224"/>
    </row>
    <row r="23" customFormat="false" ht="12" hidden="false" customHeight="false" outlineLevel="0" collapsed="false">
      <c r="A23" s="180" t="s">
        <v>107</v>
      </c>
      <c r="B23" s="180"/>
      <c r="C23" s="203" t="n">
        <f aca="false">C20*C22</f>
        <v>132439.34682895</v>
      </c>
      <c r="D23" s="204" t="n">
        <f aca="false">D20*D22</f>
        <v>124558.973385</v>
      </c>
      <c r="E23" s="204"/>
      <c r="F23" s="203" t="n">
        <f aca="false">F20*F22</f>
        <v>129226.593199889</v>
      </c>
      <c r="G23" s="204" t="n">
        <f aca="false">G20*G22</f>
        <v>125383.76889324</v>
      </c>
      <c r="H23" s="204"/>
      <c r="I23" s="203" t="n">
        <f aca="false">I20*I22</f>
        <v>116656.712097908</v>
      </c>
      <c r="J23" s="204" t="n">
        <f aca="false">J20*J22</f>
        <v>113010.56016888</v>
      </c>
      <c r="K23" s="204"/>
      <c r="L23" s="203" t="n">
        <f aca="false">L20*L22</f>
        <v>124979.92336278</v>
      </c>
      <c r="M23" s="204" t="n">
        <f aca="false">M20*M22</f>
        <v>125105.10378366</v>
      </c>
      <c r="N23" s="204"/>
      <c r="O23" s="203" t="n">
        <f aca="false">O20*O22</f>
        <v>120382.648480107</v>
      </c>
      <c r="P23" s="204" t="n">
        <f aca="false">P20*P22</f>
        <v>121386.2339316</v>
      </c>
      <c r="Q23" s="204"/>
      <c r="R23" s="203" t="n">
        <f aca="false">R20*R22</f>
        <v>123973.943389664</v>
      </c>
      <c r="S23" s="204" t="n">
        <f aca="false">S20*S22</f>
        <v>124618.51570344</v>
      </c>
      <c r="T23" s="204"/>
      <c r="U23" s="203" t="n">
        <f aca="false">U20*U22</f>
        <v>122753.186549453</v>
      </c>
      <c r="V23" s="204" t="n">
        <f aca="false">V20*V22</f>
        <v>121161.0836007</v>
      </c>
      <c r="W23" s="204"/>
      <c r="X23" s="203" t="n">
        <f aca="false">X20*X22</f>
        <v>134379.406615529</v>
      </c>
      <c r="Y23" s="204" t="n">
        <f aca="false">Y20*Y22</f>
        <v>124927.6850514</v>
      </c>
      <c r="Z23" s="204"/>
      <c r="AA23" s="203" t="n">
        <f aca="false">AA20*AA22</f>
        <v>126544.549785113</v>
      </c>
      <c r="AB23" s="204" t="n">
        <f aca="false">AB20*AB22</f>
        <v>129907.58681406</v>
      </c>
      <c r="AC23" s="204"/>
      <c r="AD23" s="203" t="n">
        <f aca="false">AD20*AD22</f>
        <v>120320.615470918</v>
      </c>
      <c r="AE23" s="204" t="n">
        <f aca="false">AE20*AE22</f>
        <v>126416.66385414</v>
      </c>
      <c r="AF23" s="204"/>
      <c r="AG23" s="203" t="n">
        <f aca="false">AG20*AG22</f>
        <v>124038.435594348</v>
      </c>
      <c r="AH23" s="204" t="n">
        <f aca="false">AH20*AH22</f>
        <v>134303.5638747</v>
      </c>
      <c r="AI23" s="204"/>
      <c r="AJ23" s="203" t="n">
        <f aca="false">AJ20*AJ22</f>
        <v>121286.525662962</v>
      </c>
      <c r="AK23" s="204" t="n">
        <f aca="false">AK20*AK22</f>
        <v>126222.7236897</v>
      </c>
      <c r="AL23" s="204"/>
    </row>
    <row r="24" customFormat="false" ht="12" hidden="false" customHeight="false" outlineLevel="0" collapsed="false">
      <c r="C24" s="195"/>
      <c r="D24" s="58"/>
      <c r="E24" s="58"/>
      <c r="F24" s="195"/>
      <c r="G24" s="58"/>
      <c r="H24" s="58"/>
      <c r="I24" s="195"/>
      <c r="J24" s="58"/>
      <c r="K24" s="58"/>
      <c r="L24" s="195"/>
      <c r="M24" s="58"/>
      <c r="N24" s="58"/>
      <c r="O24" s="195"/>
      <c r="P24" s="58"/>
      <c r="Q24" s="58"/>
      <c r="R24" s="195"/>
      <c r="S24" s="58"/>
      <c r="T24" s="58"/>
      <c r="U24" s="195"/>
      <c r="V24" s="58"/>
      <c r="W24" s="58"/>
      <c r="X24" s="195"/>
      <c r="Y24" s="58"/>
      <c r="Z24" s="58"/>
      <c r="AA24" s="195"/>
      <c r="AB24" s="58"/>
      <c r="AC24" s="58"/>
      <c r="AD24" s="195"/>
      <c r="AE24" s="58"/>
      <c r="AF24" s="58"/>
      <c r="AG24" s="195"/>
      <c r="AH24" s="58"/>
      <c r="AI24" s="58"/>
      <c r="AJ24" s="195"/>
      <c r="AK24" s="58"/>
      <c r="AL24" s="58"/>
    </row>
    <row r="25" customFormat="false" ht="12" hidden="false" customHeight="false" outlineLevel="0" collapsed="false">
      <c r="A25" s="180" t="s">
        <v>108</v>
      </c>
      <c r="B25" s="180"/>
      <c r="C25" s="203" t="n">
        <f aca="false">C10*C6*24</f>
        <v>7440000</v>
      </c>
      <c r="D25" s="204" t="n">
        <f aca="false">D10*C6*24</f>
        <v>5208000</v>
      </c>
      <c r="E25" s="204" t="n">
        <f aca="false">E10*C6*24</f>
        <v>7440000</v>
      </c>
      <c r="F25" s="203" t="n">
        <f aca="false">F10*F6*24</f>
        <v>7440000</v>
      </c>
      <c r="G25" s="204" t="n">
        <f aca="false">G10*F6*24</f>
        <v>5208000</v>
      </c>
      <c r="H25" s="204" t="n">
        <f aca="false">H10*F6*24</f>
        <v>7440000</v>
      </c>
      <c r="I25" s="203" t="n">
        <f aca="false">I10*I6*24</f>
        <v>6720000</v>
      </c>
      <c r="J25" s="204" t="n">
        <f aca="false">J10*I6*24</f>
        <v>4704000</v>
      </c>
      <c r="K25" s="204" t="n">
        <f aca="false">K10*I6*24</f>
        <v>6720000</v>
      </c>
      <c r="L25" s="203" t="n">
        <f aca="false">L10*L6*24</f>
        <v>7440000</v>
      </c>
      <c r="M25" s="204" t="n">
        <f aca="false">M10*L6*24</f>
        <v>5208000</v>
      </c>
      <c r="N25" s="204" t="n">
        <f aca="false">N10*L6*24</f>
        <v>7440000</v>
      </c>
      <c r="O25" s="203" t="n">
        <f aca="false">O10*O6*24</f>
        <v>7200000</v>
      </c>
      <c r="P25" s="204" t="n">
        <f aca="false">P10*O6*24</f>
        <v>5040000</v>
      </c>
      <c r="Q25" s="204" t="n">
        <f aca="false">Q10*O6*24</f>
        <v>7200000</v>
      </c>
      <c r="R25" s="203" t="n">
        <f aca="false">R10*R6*24</f>
        <v>7440000</v>
      </c>
      <c r="S25" s="204" t="n">
        <f aca="false">S10*R6*24</f>
        <v>5208000</v>
      </c>
      <c r="T25" s="204" t="n">
        <f aca="false">T10*R6*24</f>
        <v>7440000</v>
      </c>
      <c r="U25" s="203" t="n">
        <f aca="false">U10*U6*24</f>
        <v>7200000</v>
      </c>
      <c r="V25" s="204" t="n">
        <f aca="false">V10*U6*24</f>
        <v>5040000</v>
      </c>
      <c r="W25" s="204" t="n">
        <f aca="false">W10*U6*24</f>
        <v>7200000</v>
      </c>
      <c r="X25" s="203" t="n">
        <f aca="false">X10*X6*24</f>
        <v>7440000</v>
      </c>
      <c r="Y25" s="204" t="n">
        <f aca="false">Y10*X6*24</f>
        <v>5208000</v>
      </c>
      <c r="Z25" s="204" t="n">
        <f aca="false">Z10*X6*24</f>
        <v>7440000</v>
      </c>
      <c r="AA25" s="203" t="n">
        <f aca="false">AA10*AA6*24</f>
        <v>7440000</v>
      </c>
      <c r="AB25" s="204" t="n">
        <f aca="false">AB10*AA6*24</f>
        <v>5208000</v>
      </c>
      <c r="AC25" s="204" t="n">
        <f aca="false">AC10*AA6*24</f>
        <v>7440000</v>
      </c>
      <c r="AD25" s="203" t="n">
        <f aca="false">AD10*AD6*24</f>
        <v>7200000</v>
      </c>
      <c r="AE25" s="204" t="n">
        <f aca="false">AE10*AD6*24</f>
        <v>5040000</v>
      </c>
      <c r="AF25" s="204" t="n">
        <f aca="false">AF10*AD6*24</f>
        <v>7200000</v>
      </c>
      <c r="AG25" s="203" t="n">
        <f aca="false">AG10*AG6*24</f>
        <v>7440000</v>
      </c>
      <c r="AH25" s="204" t="n">
        <f aca="false">AH10*AG6*24</f>
        <v>5208000</v>
      </c>
      <c r="AI25" s="204" t="n">
        <f aca="false">AI10*AG6*24</f>
        <v>7440000</v>
      </c>
      <c r="AJ25" s="203" t="n">
        <f aca="false">AJ10*AJ6*24</f>
        <v>7200000</v>
      </c>
      <c r="AK25" s="204" t="n">
        <f aca="false">AK10*AJ6*24</f>
        <v>5040000</v>
      </c>
      <c r="AL25" s="204" t="n">
        <f aca="false">AL10*AJ6*24</f>
        <v>7200000</v>
      </c>
    </row>
    <row r="26" customFormat="false" ht="12" hidden="false" customHeight="false" outlineLevel="0" collapsed="false">
      <c r="A26" s="180" t="s">
        <v>109</v>
      </c>
      <c r="B26" s="180"/>
      <c r="C26" s="216"/>
      <c r="D26" s="217"/>
      <c r="E26" s="217"/>
      <c r="F26" s="216"/>
      <c r="G26" s="217"/>
      <c r="H26" s="217"/>
      <c r="I26" s="216"/>
      <c r="J26" s="217"/>
      <c r="K26" s="217"/>
      <c r="L26" s="216"/>
      <c r="M26" s="217"/>
      <c r="N26" s="217"/>
      <c r="O26" s="216"/>
      <c r="P26" s="217"/>
      <c r="Q26" s="217"/>
      <c r="R26" s="216"/>
      <c r="S26" s="217"/>
      <c r="T26" s="217"/>
      <c r="U26" s="216"/>
      <c r="V26" s="217"/>
      <c r="W26" s="217"/>
      <c r="X26" s="216"/>
      <c r="Y26" s="217"/>
      <c r="Z26" s="217"/>
      <c r="AA26" s="216"/>
      <c r="AB26" s="217"/>
      <c r="AC26" s="217"/>
      <c r="AD26" s="216"/>
      <c r="AE26" s="217"/>
      <c r="AF26" s="217"/>
      <c r="AG26" s="216"/>
      <c r="AH26" s="217"/>
      <c r="AI26" s="217"/>
      <c r="AJ26" s="216"/>
      <c r="AK26" s="217"/>
      <c r="AL26" s="217"/>
    </row>
    <row r="27" customFormat="false" ht="12" hidden="false" customHeight="false" outlineLevel="0" collapsed="false">
      <c r="C27" s="195"/>
      <c r="D27" s="58"/>
      <c r="E27" s="58"/>
      <c r="F27" s="195"/>
      <c r="G27" s="58"/>
      <c r="H27" s="58"/>
      <c r="I27" s="195"/>
      <c r="J27" s="58"/>
      <c r="K27" s="58"/>
      <c r="L27" s="195"/>
      <c r="M27" s="58"/>
      <c r="N27" s="58"/>
      <c r="O27" s="195"/>
      <c r="P27" s="58"/>
      <c r="Q27" s="58"/>
      <c r="R27" s="195"/>
      <c r="S27" s="58"/>
      <c r="T27" s="58"/>
      <c r="U27" s="195"/>
      <c r="V27" s="58"/>
      <c r="W27" s="58"/>
      <c r="X27" s="195"/>
      <c r="Y27" s="58"/>
      <c r="Z27" s="58"/>
      <c r="AA27" s="195"/>
      <c r="AB27" s="58"/>
      <c r="AC27" s="58"/>
      <c r="AD27" s="195"/>
      <c r="AE27" s="58"/>
      <c r="AF27" s="58"/>
      <c r="AG27" s="195"/>
      <c r="AH27" s="58"/>
      <c r="AI27" s="58"/>
      <c r="AJ27" s="195"/>
      <c r="AK27" s="58"/>
      <c r="AL27" s="58"/>
    </row>
    <row r="28" customFormat="false" ht="12" hidden="false" customHeight="false" outlineLevel="0" collapsed="false">
      <c r="A28" s="180" t="s">
        <v>110</v>
      </c>
      <c r="B28" s="180"/>
      <c r="C28" s="225" t="n">
        <f aca="false">VLOOKUP(C18,'BB_LF&amp;CF'!$G$5:$H$104,2)</f>
        <v>0.004492</v>
      </c>
      <c r="D28" s="226" t="n">
        <f aca="false">VLOOKUP(D18,'BB_LF&amp;CF'!$G$5:$H$104,2)</f>
        <v>0.004492</v>
      </c>
      <c r="E28" s="226" t="n">
        <f aca="false">VLOOKUP(E18,'BB_LF&amp;CF'!$K$5:$L$104,2)</f>
        <v>0.00182</v>
      </c>
      <c r="F28" s="225" t="n">
        <f aca="false">VLOOKUP(F18,'BB_LF&amp;CF'!$G$5:$H$104,2)</f>
        <v>0.004595</v>
      </c>
      <c r="G28" s="226" t="n">
        <f aca="false">VLOOKUP(G18,'BB_LF&amp;CF'!$G$5:$H$104,2)</f>
        <v>0.004759</v>
      </c>
      <c r="H28" s="226" t="n">
        <f aca="false">VLOOKUP(H18,'BB_LF&amp;CF'!$K$5:$L$104,2)</f>
        <v>0.00209</v>
      </c>
      <c r="I28" s="225" t="n">
        <f aca="false">VLOOKUP(I18,'BB_LF&amp;CF'!$G$5:$H$104,2)</f>
        <v>0.004595</v>
      </c>
      <c r="J28" s="226" t="n">
        <f aca="false">VLOOKUP(J18,'BB_LF&amp;CF'!$G$5:$H$104,2)</f>
        <v>0.004703</v>
      </c>
      <c r="K28" s="226" t="n">
        <f aca="false">VLOOKUP(K18,'BB_LF&amp;CF'!$K$5:$L$104,2)</f>
        <v>0.00217</v>
      </c>
      <c r="L28" s="225" t="n">
        <f aca="false">VLOOKUP(L18,'BB_LF&amp;CF'!$G$5:$H$104,2)</f>
        <v>0.005125</v>
      </c>
      <c r="M28" s="226" t="n">
        <f aca="false">VLOOKUP(M18,'BB_LF&amp;CF'!$G$5:$H$104,2)</f>
        <v>0.004595</v>
      </c>
      <c r="N28" s="226" t="n">
        <f aca="false">VLOOKUP(N18,'BB_LF&amp;CF'!$K$5:$L$104,2)</f>
        <v>0.00214</v>
      </c>
      <c r="O28" s="225" t="n">
        <f aca="false">VLOOKUP(O18,'BB_LF&amp;CF'!$G$5:$H$104,2)</f>
        <v>0.005125</v>
      </c>
      <c r="P28" s="226" t="n">
        <f aca="false">VLOOKUP(P18,'BB_LF&amp;CF'!$G$5:$H$104,2)</f>
        <v>0.004345</v>
      </c>
      <c r="Q28" s="226" t="n">
        <f aca="false">VLOOKUP(Q18,'BB_LF&amp;CF'!$K$5:$L$104,2)</f>
        <v>0.00209</v>
      </c>
      <c r="R28" s="225" t="n">
        <f aca="false">VLOOKUP(R18,'BB_LF&amp;CF'!$G$5:$H$104,2)</f>
        <v>0.00533</v>
      </c>
      <c r="S28" s="226" t="n">
        <f aca="false">VLOOKUP(S18,'BB_LF&amp;CF'!$G$5:$H$104,2)</f>
        <v>0.004345</v>
      </c>
      <c r="T28" s="226" t="n">
        <f aca="false">VLOOKUP(T18,'BB_LF&amp;CF'!$K$5:$L$104,2)</f>
        <v>0.00276</v>
      </c>
      <c r="U28" s="225" t="n">
        <f aca="false">VLOOKUP(U18,'BB_LF&amp;CF'!$G$5:$H$104,2)</f>
        <v>0.004703</v>
      </c>
      <c r="V28" s="226" t="n">
        <f aca="false">VLOOKUP(V18,'BB_LF&amp;CF'!$G$5:$H$104,2)</f>
        <v>0.004038</v>
      </c>
      <c r="W28" s="226" t="n">
        <f aca="false">VLOOKUP(W18,'BB_LF&amp;CF'!$K$5:$L$104,2)</f>
        <v>0.00177</v>
      </c>
      <c r="X28" s="225" t="n">
        <f aca="false">VLOOKUP(X18,'BB_LF&amp;CF'!$G$5:$H$104,2)</f>
        <v>0.004393</v>
      </c>
      <c r="Y28" s="226" t="n">
        <f aca="false">VLOOKUP(Y18,'BB_LF&amp;CF'!$G$5:$H$104,2)</f>
        <v>0.004079</v>
      </c>
      <c r="Z28" s="226" t="n">
        <f aca="false">VLOOKUP(Z18,'BB_LF&amp;CF'!$K$5:$L$104,2)</f>
        <v>0.00178</v>
      </c>
      <c r="AA28" s="225" t="n">
        <f aca="false">VLOOKUP(AA18,'BB_LF&amp;CF'!$G$5:$H$104,2)</f>
        <v>0.004703</v>
      </c>
      <c r="AB28" s="226" t="n">
        <f aca="false">VLOOKUP(AB18,'BB_LF&amp;CF'!$G$5:$H$104,2)</f>
        <v>0.003998</v>
      </c>
      <c r="AC28" s="226" t="n">
        <f aca="false">VLOOKUP(AC18,'BB_LF&amp;CF'!$K$5:$L$104,2)</f>
        <v>0.00263</v>
      </c>
      <c r="AD28" s="225" t="n">
        <f aca="false">VLOOKUP(AD18,'BB_LF&amp;CF'!$G$5:$H$104,2)</f>
        <v>0.005192</v>
      </c>
      <c r="AE28" s="226" t="n">
        <f aca="false">VLOOKUP(AE18,'BB_LF&amp;CF'!$G$5:$H$104,2)</f>
        <v>0.003998</v>
      </c>
      <c r="AF28" s="226" t="n">
        <f aca="false">VLOOKUP(AF18,'BB_LF&amp;CF'!$K$5:$L$104,2)</f>
        <v>0.00703</v>
      </c>
      <c r="AG28" s="225" t="n">
        <f aca="false">VLOOKUP(AG18,'BB_LF&amp;CF'!$G$5:$H$104,2)</f>
        <v>0.005192</v>
      </c>
      <c r="AH28" s="226" t="n">
        <f aca="false">VLOOKUP(AH18,'BB_LF&amp;CF'!$G$5:$H$104,2)</f>
        <v>0.003998</v>
      </c>
      <c r="AI28" s="226" t="n">
        <f aca="false">VLOOKUP(AI18,'BB_LF&amp;CF'!$K$5:$L$104,2)</f>
        <v>0.00178</v>
      </c>
      <c r="AJ28" s="225" t="n">
        <f aca="false">VLOOKUP(AJ18,'BB_LF&amp;CF'!$G$5:$H$104,2)</f>
        <v>0.004997</v>
      </c>
      <c r="AK28" s="226" t="n">
        <f aca="false">VLOOKUP(AK18,'BB_LF&amp;CF'!$G$5:$H$104,2)</f>
        <v>0.003998</v>
      </c>
      <c r="AL28" s="226" t="n">
        <f aca="false">VLOOKUP(AL18,'BB_LF&amp;CF'!$K$5:$L$104,2)</f>
        <v>0.00182</v>
      </c>
    </row>
    <row r="29" customFormat="false" ht="12" hidden="false" customHeight="false" outlineLevel="0" collapsed="false">
      <c r="A29" s="227" t="s">
        <v>111</v>
      </c>
      <c r="B29" s="227"/>
      <c r="C29" s="228" t="n">
        <f aca="false">C16*C28</f>
        <v>29657.82322064</v>
      </c>
      <c r="D29" s="229" t="n">
        <f aca="false">D16*D28</f>
        <v>20646.1304</v>
      </c>
      <c r="E29" s="230" t="n">
        <f aca="false">E16*E28</f>
        <v>12605.315814</v>
      </c>
      <c r="F29" s="228" t="n">
        <f aca="false">F16*F28</f>
        <v>29601.9216822</v>
      </c>
      <c r="G29" s="229" t="n">
        <f aca="false">G16*G28</f>
        <v>20782.83854</v>
      </c>
      <c r="H29" s="230" t="n">
        <f aca="false">H16*H28</f>
        <v>12717.5021952</v>
      </c>
      <c r="I29" s="231" t="n">
        <f aca="false">I16*I28</f>
        <v>26722.5403821</v>
      </c>
      <c r="J29" s="230" t="n">
        <f aca="false">J16*J28</f>
        <v>18729.60344</v>
      </c>
      <c r="K29" s="230" t="n">
        <f aca="false">K16*K28</f>
        <v>11503.4138212</v>
      </c>
      <c r="L29" s="231" t="n">
        <f aca="false">L16*L28</f>
        <v>29585.3891575</v>
      </c>
      <c r="M29" s="230" t="n">
        <f aca="false">M16*M28</f>
        <v>20731.6291</v>
      </c>
      <c r="N29" s="230" t="n">
        <f aca="false">N16*N28</f>
        <v>12706.1692792</v>
      </c>
      <c r="O29" s="231" t="n">
        <f aca="false">O16*O28</f>
        <v>28497.117035</v>
      </c>
      <c r="P29" s="230" t="n">
        <f aca="false">P16*P28</f>
        <v>20116.0465</v>
      </c>
      <c r="Q29" s="230" t="n">
        <f aca="false">Q16*Q28</f>
        <v>12326.8380994</v>
      </c>
      <c r="R29" s="231" t="n">
        <f aca="false">R16*R28</f>
        <v>29353.5920782</v>
      </c>
      <c r="S29" s="230" t="n">
        <f aca="false">S16*S28</f>
        <v>20651.6981</v>
      </c>
      <c r="T29" s="230" t="n">
        <f aca="false">T16*T28</f>
        <v>12658.32876</v>
      </c>
      <c r="U29" s="231" t="n">
        <f aca="false">U16*U28</f>
        <v>28779.96410368</v>
      </c>
      <c r="V29" s="230" t="n">
        <f aca="false">V16*V28</f>
        <v>20079.92412</v>
      </c>
      <c r="W29" s="230" t="n">
        <f aca="false">W16*W28</f>
        <v>12331.6570476</v>
      </c>
      <c r="X29" s="231" t="n">
        <f aca="false">X16*X28</f>
        <v>29429.06177868</v>
      </c>
      <c r="Y29" s="230" t="n">
        <f aca="false">Y16*Y28</f>
        <v>20699.21182</v>
      </c>
      <c r="Z29" s="230" t="n">
        <f aca="false">Z16*Z28</f>
        <v>12607.9382208</v>
      </c>
      <c r="AA29" s="231" t="n">
        <f aca="false">AA16*AA28</f>
        <v>29668.86402468</v>
      </c>
      <c r="AB29" s="230" t="n">
        <f aca="false">AB16*AB28</f>
        <v>21531.06908</v>
      </c>
      <c r="AC29" s="230" t="n">
        <f aca="false">AC16*AC28</f>
        <v>12598.1762404</v>
      </c>
      <c r="AD29" s="231" t="n">
        <f aca="false">AD16*AD28</f>
        <v>28481.6085048</v>
      </c>
      <c r="AE29" s="230" t="n">
        <f aca="false">AE16*AE28</f>
        <v>20952.47852</v>
      </c>
      <c r="AF29" s="230" t="n">
        <f aca="false">AF16*AF28</f>
        <v>11467.115258</v>
      </c>
      <c r="AG29" s="231" t="n">
        <f aca="false">AG16*AG28</f>
        <v>29361.6696384</v>
      </c>
      <c r="AH29" s="230" t="n">
        <f aca="false">AH16*AH28</f>
        <v>22259.6646</v>
      </c>
      <c r="AI29" s="230" t="n">
        <f aca="false">AI16*AI28</f>
        <v>12687.0505344</v>
      </c>
      <c r="AJ29" s="231" t="n">
        <f aca="false">AJ16*AJ28</f>
        <v>28719.727818</v>
      </c>
      <c r="AK29" s="230" t="n">
        <f aca="false">AK16*AK28</f>
        <v>20920.3346</v>
      </c>
      <c r="AL29" s="230" t="n">
        <f aca="false">AL16*AL28</f>
        <v>12303.1655656</v>
      </c>
      <c r="AM29" s="232"/>
      <c r="AN29" s="232"/>
      <c r="AO29" s="232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2"/>
      <c r="BB29" s="232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2"/>
      <c r="BN29" s="232"/>
      <c r="BO29" s="232"/>
      <c r="BP29" s="232"/>
      <c r="BQ29" s="232"/>
      <c r="BR29" s="232"/>
      <c r="BS29" s="232"/>
      <c r="BT29" s="232"/>
      <c r="BU29" s="232"/>
      <c r="BV29" s="232"/>
      <c r="BW29" s="232"/>
      <c r="BX29" s="232"/>
      <c r="BY29" s="232"/>
      <c r="BZ29" s="232"/>
      <c r="CA29" s="232"/>
      <c r="CB29" s="232"/>
      <c r="CC29" s="232"/>
      <c r="CD29" s="232"/>
      <c r="CE29" s="232"/>
      <c r="CF29" s="232"/>
      <c r="CG29" s="232"/>
      <c r="CH29" s="232"/>
      <c r="CI29" s="232"/>
      <c r="CJ29" s="232"/>
      <c r="CK29" s="232"/>
      <c r="CL29" s="232"/>
      <c r="CM29" s="232"/>
      <c r="CN29" s="232"/>
      <c r="CO29" s="232"/>
      <c r="CP29" s="232"/>
      <c r="CQ29" s="232"/>
      <c r="CR29" s="232"/>
      <c r="CS29" s="232"/>
      <c r="CT29" s="232"/>
      <c r="CU29" s="232"/>
      <c r="CV29" s="232"/>
      <c r="CW29" s="232"/>
      <c r="CX29" s="232"/>
      <c r="CY29" s="232"/>
      <c r="CZ29" s="232"/>
      <c r="DA29" s="232"/>
      <c r="DB29" s="232"/>
      <c r="DC29" s="232"/>
      <c r="DD29" s="232"/>
      <c r="DE29" s="232"/>
      <c r="DF29" s="232"/>
      <c r="DG29" s="232"/>
      <c r="DH29" s="232"/>
      <c r="DI29" s="232"/>
      <c r="DJ29" s="232"/>
      <c r="DK29" s="232"/>
      <c r="DL29" s="232"/>
      <c r="DM29" s="232"/>
      <c r="DN29" s="232"/>
      <c r="DO29" s="232"/>
      <c r="DP29" s="232"/>
      <c r="DQ29" s="232"/>
      <c r="DR29" s="232"/>
      <c r="DS29" s="232"/>
      <c r="DT29" s="232"/>
      <c r="DU29" s="232"/>
      <c r="DV29" s="232"/>
      <c r="DW29" s="232"/>
      <c r="DX29" s="232"/>
      <c r="DY29" s="232"/>
      <c r="DZ29" s="232"/>
      <c r="EA29" s="232"/>
      <c r="EB29" s="232"/>
      <c r="EC29" s="232"/>
      <c r="ED29" s="232"/>
      <c r="EE29" s="232"/>
      <c r="EF29" s="232"/>
      <c r="EG29" s="232"/>
      <c r="EH29" s="232"/>
      <c r="EI29" s="232"/>
      <c r="EJ29" s="232"/>
      <c r="EK29" s="232"/>
      <c r="EL29" s="232"/>
      <c r="EM29" s="232"/>
      <c r="EN29" s="232"/>
      <c r="EO29" s="232"/>
      <c r="EP29" s="232"/>
      <c r="EQ29" s="232"/>
      <c r="ER29" s="232"/>
      <c r="ES29" s="232"/>
      <c r="ET29" s="232"/>
      <c r="EU29" s="232"/>
      <c r="EV29" s="232"/>
      <c r="EW29" s="232"/>
      <c r="EX29" s="232"/>
      <c r="EY29" s="232"/>
      <c r="EZ29" s="232"/>
      <c r="FA29" s="232"/>
      <c r="FB29" s="232"/>
      <c r="FC29" s="232"/>
      <c r="FD29" s="232"/>
      <c r="FE29" s="232"/>
      <c r="FF29" s="232"/>
      <c r="FG29" s="232"/>
      <c r="FH29" s="232"/>
      <c r="FI29" s="232"/>
      <c r="FJ29" s="232"/>
      <c r="FK29" s="232"/>
      <c r="FL29" s="232"/>
      <c r="FM29" s="232"/>
      <c r="FN29" s="232"/>
      <c r="FO29" s="232"/>
      <c r="FP29" s="232"/>
      <c r="FQ29" s="232"/>
      <c r="FR29" s="232"/>
      <c r="FS29" s="232"/>
      <c r="FT29" s="232"/>
      <c r="FU29" s="232"/>
      <c r="FV29" s="232"/>
      <c r="FW29" s="232"/>
      <c r="FX29" s="232"/>
      <c r="FY29" s="232"/>
      <c r="FZ29" s="232"/>
      <c r="GA29" s="232"/>
      <c r="GB29" s="232"/>
      <c r="GC29" s="232"/>
      <c r="GD29" s="232"/>
      <c r="GE29" s="232"/>
      <c r="GF29" s="232"/>
      <c r="GG29" s="232"/>
      <c r="GH29" s="232"/>
      <c r="GI29" s="232"/>
      <c r="GJ29" s="232"/>
      <c r="GK29" s="232"/>
      <c r="GL29" s="232"/>
      <c r="GM29" s="232"/>
      <c r="GN29" s="232"/>
      <c r="GO29" s="232"/>
      <c r="GP29" s="232"/>
      <c r="GQ29" s="232"/>
      <c r="GR29" s="232"/>
      <c r="GS29" s="232"/>
      <c r="GT29" s="232"/>
      <c r="GU29" s="232"/>
      <c r="GV29" s="232"/>
      <c r="GW29" s="232"/>
      <c r="GX29" s="232"/>
      <c r="GY29" s="232"/>
      <c r="GZ29" s="232"/>
      <c r="HA29" s="232"/>
      <c r="HB29" s="232"/>
      <c r="HC29" s="232"/>
      <c r="HD29" s="232"/>
      <c r="HE29" s="232"/>
      <c r="HF29" s="232"/>
      <c r="HG29" s="232"/>
      <c r="HH29" s="232"/>
      <c r="HI29" s="232"/>
      <c r="HJ29" s="232"/>
      <c r="HK29" s="232"/>
      <c r="HL29" s="232"/>
      <c r="HM29" s="232"/>
      <c r="HN29" s="232"/>
      <c r="HO29" s="232"/>
      <c r="HP29" s="232"/>
      <c r="HQ29" s="232"/>
      <c r="HR29" s="232"/>
      <c r="HS29" s="232"/>
      <c r="HT29" s="232"/>
      <c r="HU29" s="232"/>
      <c r="HV29" s="232"/>
      <c r="HW29" s="232"/>
      <c r="HX29" s="232"/>
      <c r="HY29" s="232"/>
      <c r="HZ29" s="232"/>
      <c r="IA29" s="232"/>
      <c r="IB29" s="232"/>
      <c r="IC29" s="232"/>
      <c r="ID29" s="232"/>
      <c r="IE29" s="232"/>
      <c r="IF29" s="232"/>
      <c r="IG29" s="232"/>
      <c r="IH29" s="232"/>
      <c r="II29" s="232"/>
      <c r="IJ29" s="232"/>
      <c r="IK29" s="232"/>
      <c r="IL29" s="232"/>
      <c r="IM29" s="232"/>
      <c r="IN29" s="232"/>
      <c r="IO29" s="232"/>
      <c r="IP29" s="232"/>
      <c r="IQ29" s="232"/>
      <c r="IR29" s="232"/>
      <c r="IS29" s="232"/>
      <c r="IT29" s="232"/>
      <c r="IU29" s="232"/>
      <c r="IV29" s="232"/>
      <c r="IW29" s="232"/>
    </row>
    <row r="30" customFormat="false" ht="12" hidden="false" customHeight="false" outlineLevel="0" collapsed="false">
      <c r="A30" s="232" t="s">
        <v>112</v>
      </c>
      <c r="B30" s="232"/>
      <c r="C30" s="233" t="n">
        <f aca="false">C29</f>
        <v>29657.82322064</v>
      </c>
      <c r="D30" s="234" t="n">
        <f aca="false">D29</f>
        <v>20646.1304</v>
      </c>
      <c r="E30" s="234"/>
      <c r="F30" s="233" t="n">
        <f aca="false">F29</f>
        <v>29601.9216822</v>
      </c>
      <c r="G30" s="234" t="n">
        <f aca="false">G29</f>
        <v>20782.83854</v>
      </c>
      <c r="H30" s="234"/>
      <c r="I30" s="233" t="n">
        <f aca="false">I29</f>
        <v>26722.5403821</v>
      </c>
      <c r="J30" s="234" t="n">
        <f aca="false">J29</f>
        <v>18729.60344</v>
      </c>
      <c r="K30" s="234"/>
      <c r="L30" s="233" t="n">
        <f aca="false">L29</f>
        <v>29585.3891575</v>
      </c>
      <c r="M30" s="234" t="n">
        <f aca="false">M29</f>
        <v>20731.6291</v>
      </c>
      <c r="N30" s="234"/>
      <c r="O30" s="233" t="n">
        <f aca="false">O29</f>
        <v>28497.117035</v>
      </c>
      <c r="P30" s="234" t="n">
        <f aca="false">P29</f>
        <v>20116.0465</v>
      </c>
      <c r="Q30" s="234"/>
      <c r="R30" s="233" t="n">
        <f aca="false">R29</f>
        <v>29353.5920782</v>
      </c>
      <c r="S30" s="234" t="n">
        <f aca="false">S29</f>
        <v>20651.6981</v>
      </c>
      <c r="T30" s="234"/>
      <c r="U30" s="233" t="n">
        <f aca="false">U29</f>
        <v>28779.96410368</v>
      </c>
      <c r="V30" s="234" t="n">
        <f aca="false">V29</f>
        <v>20079.92412</v>
      </c>
      <c r="W30" s="234"/>
      <c r="X30" s="233" t="n">
        <f aca="false">X29</f>
        <v>29429.06177868</v>
      </c>
      <c r="Y30" s="234" t="n">
        <f aca="false">Y29</f>
        <v>20699.21182</v>
      </c>
      <c r="Z30" s="234"/>
      <c r="AA30" s="233" t="n">
        <f aca="false">AA29</f>
        <v>29668.86402468</v>
      </c>
      <c r="AB30" s="234" t="n">
        <f aca="false">AB29</f>
        <v>21531.06908</v>
      </c>
      <c r="AC30" s="234"/>
      <c r="AD30" s="233" t="n">
        <f aca="false">AD29</f>
        <v>28481.6085048</v>
      </c>
      <c r="AE30" s="234" t="n">
        <f aca="false">AE29</f>
        <v>20952.47852</v>
      </c>
      <c r="AF30" s="234"/>
      <c r="AG30" s="233" t="n">
        <f aca="false">AG29</f>
        <v>29361.6696384</v>
      </c>
      <c r="AH30" s="234" t="n">
        <f aca="false">AH29</f>
        <v>22259.6646</v>
      </c>
      <c r="AI30" s="234"/>
      <c r="AJ30" s="233" t="n">
        <f aca="false">AJ29</f>
        <v>28719.727818</v>
      </c>
      <c r="AK30" s="234" t="n">
        <f aca="false">AK29</f>
        <v>20920.3346</v>
      </c>
      <c r="AL30" s="234"/>
      <c r="AM30" s="232"/>
      <c r="AN30" s="232"/>
      <c r="AO30" s="232"/>
      <c r="AP30" s="232"/>
      <c r="AQ30" s="232"/>
      <c r="AR30" s="232"/>
      <c r="AS30" s="232"/>
      <c r="AT30" s="232"/>
      <c r="AU30" s="232"/>
      <c r="AV30" s="232"/>
      <c r="AW30" s="232"/>
      <c r="AX30" s="232"/>
      <c r="AY30" s="232"/>
      <c r="AZ30" s="232"/>
      <c r="BA30" s="232"/>
      <c r="BB30" s="232"/>
      <c r="BC30" s="232"/>
      <c r="BD30" s="232"/>
      <c r="BE30" s="232"/>
      <c r="BF30" s="232"/>
      <c r="BG30" s="232"/>
      <c r="BH30" s="232"/>
      <c r="BI30" s="232"/>
      <c r="BJ30" s="232"/>
      <c r="BK30" s="232"/>
      <c r="BL30" s="232"/>
      <c r="BM30" s="232"/>
      <c r="BN30" s="232"/>
      <c r="BO30" s="232"/>
      <c r="BP30" s="232"/>
      <c r="BQ30" s="232"/>
      <c r="BR30" s="232"/>
      <c r="BS30" s="232"/>
      <c r="BT30" s="232"/>
      <c r="BU30" s="232"/>
      <c r="BV30" s="232"/>
      <c r="BW30" s="232"/>
      <c r="BX30" s="232"/>
      <c r="BY30" s="232"/>
      <c r="BZ30" s="232"/>
      <c r="CA30" s="232"/>
      <c r="CB30" s="232"/>
      <c r="CC30" s="232"/>
      <c r="CD30" s="232"/>
      <c r="CE30" s="232"/>
      <c r="CF30" s="232"/>
      <c r="CG30" s="232"/>
      <c r="CH30" s="232"/>
      <c r="CI30" s="232"/>
      <c r="CJ30" s="232"/>
      <c r="CK30" s="232"/>
      <c r="CL30" s="232"/>
      <c r="CM30" s="232"/>
      <c r="CN30" s="232"/>
      <c r="CO30" s="232"/>
      <c r="CP30" s="232"/>
      <c r="CQ30" s="232"/>
      <c r="CR30" s="232"/>
      <c r="CS30" s="232"/>
      <c r="CT30" s="232"/>
      <c r="CU30" s="232"/>
      <c r="CV30" s="232"/>
      <c r="CW30" s="232"/>
      <c r="CX30" s="232"/>
      <c r="CY30" s="232"/>
      <c r="CZ30" s="232"/>
      <c r="DA30" s="232"/>
      <c r="DB30" s="232"/>
      <c r="DC30" s="232"/>
      <c r="DD30" s="232"/>
      <c r="DE30" s="232"/>
      <c r="DF30" s="232"/>
      <c r="DG30" s="232"/>
      <c r="DH30" s="232"/>
      <c r="DI30" s="232"/>
      <c r="DJ30" s="232"/>
      <c r="DK30" s="232"/>
      <c r="DL30" s="232"/>
      <c r="DM30" s="232"/>
      <c r="DN30" s="232"/>
      <c r="DO30" s="232"/>
      <c r="DP30" s="232"/>
      <c r="DQ30" s="232"/>
      <c r="DR30" s="232"/>
      <c r="DS30" s="232"/>
      <c r="DT30" s="232"/>
      <c r="DU30" s="232"/>
      <c r="DV30" s="232"/>
      <c r="DW30" s="232"/>
      <c r="DX30" s="232"/>
      <c r="DY30" s="232"/>
      <c r="DZ30" s="232"/>
      <c r="EA30" s="232"/>
      <c r="EB30" s="232"/>
      <c r="EC30" s="232"/>
      <c r="ED30" s="232"/>
      <c r="EE30" s="232"/>
      <c r="EF30" s="232"/>
      <c r="EG30" s="232"/>
      <c r="EH30" s="232"/>
      <c r="EI30" s="232"/>
      <c r="EJ30" s="232"/>
      <c r="EK30" s="232"/>
      <c r="EL30" s="232"/>
      <c r="EM30" s="232"/>
      <c r="EN30" s="232"/>
      <c r="EO30" s="232"/>
      <c r="EP30" s="232"/>
      <c r="EQ30" s="232"/>
      <c r="ER30" s="232"/>
      <c r="ES30" s="232"/>
      <c r="ET30" s="232"/>
      <c r="EU30" s="232"/>
      <c r="EV30" s="232"/>
      <c r="EW30" s="232"/>
      <c r="EX30" s="232"/>
      <c r="EY30" s="232"/>
      <c r="EZ30" s="232"/>
      <c r="FA30" s="232"/>
      <c r="FB30" s="232"/>
      <c r="FC30" s="232"/>
      <c r="FD30" s="232"/>
      <c r="FE30" s="232"/>
      <c r="FF30" s="232"/>
      <c r="FG30" s="232"/>
      <c r="FH30" s="232"/>
      <c r="FI30" s="232"/>
      <c r="FJ30" s="232"/>
      <c r="FK30" s="232"/>
      <c r="FL30" s="232"/>
      <c r="FM30" s="232"/>
      <c r="FN30" s="232"/>
      <c r="FO30" s="232"/>
      <c r="FP30" s="232"/>
      <c r="FQ30" s="232"/>
      <c r="FR30" s="232"/>
      <c r="FS30" s="232"/>
      <c r="FT30" s="232"/>
      <c r="FU30" s="232"/>
      <c r="FV30" s="232"/>
      <c r="FW30" s="232"/>
      <c r="FX30" s="232"/>
      <c r="FY30" s="232"/>
      <c r="FZ30" s="232"/>
      <c r="GA30" s="232"/>
      <c r="GB30" s="232"/>
      <c r="GC30" s="232"/>
      <c r="GD30" s="232"/>
      <c r="GE30" s="232"/>
      <c r="GF30" s="232"/>
      <c r="GG30" s="232"/>
      <c r="GH30" s="232"/>
      <c r="GI30" s="232"/>
      <c r="GJ30" s="232"/>
      <c r="GK30" s="232"/>
      <c r="GL30" s="232"/>
      <c r="GM30" s="232"/>
      <c r="GN30" s="232"/>
      <c r="GO30" s="232"/>
      <c r="GP30" s="232"/>
      <c r="GQ30" s="232"/>
      <c r="GR30" s="232"/>
      <c r="GS30" s="232"/>
      <c r="GT30" s="232"/>
      <c r="GU30" s="232"/>
      <c r="GV30" s="232"/>
      <c r="GW30" s="232"/>
      <c r="GX30" s="232"/>
      <c r="GY30" s="232"/>
      <c r="GZ30" s="232"/>
      <c r="HA30" s="232"/>
      <c r="HB30" s="232"/>
      <c r="HC30" s="232"/>
      <c r="HD30" s="232"/>
      <c r="HE30" s="232"/>
      <c r="HF30" s="232"/>
      <c r="HG30" s="232"/>
      <c r="HH30" s="232"/>
      <c r="HI30" s="232"/>
      <c r="HJ30" s="232"/>
      <c r="HK30" s="232"/>
      <c r="HL30" s="232"/>
      <c r="HM30" s="232"/>
      <c r="HN30" s="232"/>
      <c r="HO30" s="232"/>
      <c r="HP30" s="232"/>
      <c r="HQ30" s="232"/>
      <c r="HR30" s="232"/>
      <c r="HS30" s="232"/>
      <c r="HT30" s="232"/>
      <c r="HU30" s="232"/>
      <c r="HV30" s="232"/>
      <c r="HW30" s="232"/>
      <c r="HX30" s="232"/>
      <c r="HY30" s="232"/>
      <c r="HZ30" s="232"/>
      <c r="IA30" s="232"/>
      <c r="IB30" s="232"/>
      <c r="IC30" s="232"/>
      <c r="ID30" s="232"/>
      <c r="IE30" s="232"/>
      <c r="IF30" s="232"/>
      <c r="IG30" s="232"/>
      <c r="IH30" s="232"/>
      <c r="II30" s="232"/>
      <c r="IJ30" s="232"/>
      <c r="IK30" s="232"/>
      <c r="IL30" s="232"/>
      <c r="IM30" s="232"/>
      <c r="IN30" s="232"/>
      <c r="IO30" s="232"/>
      <c r="IP30" s="232"/>
      <c r="IQ30" s="232"/>
      <c r="IR30" s="232"/>
      <c r="IS30" s="232"/>
      <c r="IT30" s="232"/>
      <c r="IU30" s="232"/>
      <c r="IV30" s="232"/>
      <c r="IW30" s="232"/>
    </row>
    <row r="31" customFormat="false" ht="12" hidden="false" customHeight="false" outlineLevel="0" collapsed="false">
      <c r="A31" s="232" t="s">
        <v>113</v>
      </c>
      <c r="B31" s="232"/>
      <c r="C31" s="233" t="n">
        <v>-28513.31</v>
      </c>
      <c r="D31" s="234" t="n">
        <v>-20029.42</v>
      </c>
      <c r="E31" s="234"/>
      <c r="F31" s="233" t="n">
        <f aca="false">-C30</f>
        <v>-29657.82322064</v>
      </c>
      <c r="G31" s="234" t="n">
        <f aca="false">-D30</f>
        <v>-20646.1304</v>
      </c>
      <c r="H31" s="234"/>
      <c r="I31" s="233" t="n">
        <f aca="false">-F30</f>
        <v>-29601.9216822</v>
      </c>
      <c r="J31" s="235" t="n">
        <f aca="false">-G30</f>
        <v>-20782.83854</v>
      </c>
      <c r="K31" s="234"/>
      <c r="L31" s="233" t="n">
        <f aca="false">-I30</f>
        <v>-26722.5403821</v>
      </c>
      <c r="M31" s="234" t="n">
        <f aca="false">-J30</f>
        <v>-18729.60344</v>
      </c>
      <c r="N31" s="234"/>
      <c r="O31" s="233" t="n">
        <f aca="false">-L30</f>
        <v>-29585.3891575</v>
      </c>
      <c r="P31" s="234" t="n">
        <f aca="false">-M30</f>
        <v>-20731.6291</v>
      </c>
      <c r="Q31" s="234"/>
      <c r="R31" s="233" t="n">
        <f aca="false">-O30</f>
        <v>-28497.117035</v>
      </c>
      <c r="S31" s="234" t="n">
        <f aca="false">-P30</f>
        <v>-20116.0465</v>
      </c>
      <c r="T31" s="234"/>
      <c r="U31" s="233" t="n">
        <f aca="false">-R30</f>
        <v>-29353.5920782</v>
      </c>
      <c r="V31" s="234" t="n">
        <f aca="false">-S30</f>
        <v>-20651.6981</v>
      </c>
      <c r="W31" s="234"/>
      <c r="X31" s="233" t="n">
        <f aca="false">-U30</f>
        <v>-28779.96410368</v>
      </c>
      <c r="Y31" s="234" t="n">
        <f aca="false">-V30</f>
        <v>-20079.92412</v>
      </c>
      <c r="Z31" s="234"/>
      <c r="AA31" s="233" t="n">
        <f aca="false">-X30</f>
        <v>-29429.06177868</v>
      </c>
      <c r="AB31" s="234" t="n">
        <f aca="false">-Y30</f>
        <v>-20699.21182</v>
      </c>
      <c r="AC31" s="234"/>
      <c r="AD31" s="233" t="n">
        <f aca="false">-AA30</f>
        <v>-29668.86402468</v>
      </c>
      <c r="AE31" s="234" t="n">
        <f aca="false">-AB30</f>
        <v>-21531.06908</v>
      </c>
      <c r="AF31" s="234"/>
      <c r="AG31" s="233" t="n">
        <f aca="false">-AD30</f>
        <v>-28481.6085048</v>
      </c>
      <c r="AH31" s="234" t="n">
        <f aca="false">-AE30</f>
        <v>-20952.47852</v>
      </c>
      <c r="AI31" s="234"/>
      <c r="AJ31" s="233" t="n">
        <f aca="false">-AG30</f>
        <v>-29361.6696384</v>
      </c>
      <c r="AK31" s="234" t="n">
        <f aca="false">-AH30</f>
        <v>-22259.6646</v>
      </c>
      <c r="AL31" s="234"/>
      <c r="AM31" s="232"/>
      <c r="AN31" s="232"/>
      <c r="AO31" s="232"/>
      <c r="AP31" s="232"/>
      <c r="AQ31" s="232"/>
      <c r="AR31" s="232"/>
      <c r="AS31" s="232"/>
      <c r="AT31" s="232"/>
      <c r="AU31" s="232"/>
      <c r="AV31" s="232"/>
      <c r="AW31" s="232"/>
      <c r="AX31" s="232"/>
      <c r="AY31" s="232"/>
      <c r="AZ31" s="232"/>
      <c r="BA31" s="232"/>
      <c r="BB31" s="232"/>
      <c r="BC31" s="232"/>
      <c r="BD31" s="232"/>
      <c r="BE31" s="232"/>
      <c r="BF31" s="232"/>
      <c r="BG31" s="232"/>
      <c r="BH31" s="232"/>
      <c r="BI31" s="232"/>
      <c r="BJ31" s="232"/>
      <c r="BK31" s="232"/>
      <c r="BL31" s="232"/>
      <c r="BM31" s="232"/>
      <c r="BN31" s="232"/>
      <c r="BO31" s="232"/>
      <c r="BP31" s="232"/>
      <c r="BQ31" s="232"/>
      <c r="BR31" s="232"/>
      <c r="BS31" s="232"/>
      <c r="BT31" s="232"/>
      <c r="BU31" s="232"/>
      <c r="BV31" s="232"/>
      <c r="BW31" s="232"/>
      <c r="BX31" s="232"/>
      <c r="BY31" s="232"/>
      <c r="BZ31" s="232"/>
      <c r="CA31" s="232"/>
      <c r="CB31" s="232"/>
      <c r="CC31" s="232"/>
      <c r="CD31" s="232"/>
      <c r="CE31" s="232"/>
      <c r="CF31" s="232"/>
      <c r="CG31" s="232"/>
      <c r="CH31" s="232"/>
      <c r="CI31" s="232"/>
      <c r="CJ31" s="232"/>
      <c r="CK31" s="232"/>
      <c r="CL31" s="232"/>
      <c r="CM31" s="232"/>
      <c r="CN31" s="232"/>
      <c r="CO31" s="232"/>
      <c r="CP31" s="232"/>
      <c r="CQ31" s="232"/>
      <c r="CR31" s="232"/>
      <c r="CS31" s="232"/>
      <c r="CT31" s="232"/>
      <c r="CU31" s="232"/>
      <c r="CV31" s="232"/>
      <c r="CW31" s="232"/>
      <c r="CX31" s="232"/>
      <c r="CY31" s="232"/>
      <c r="CZ31" s="232"/>
      <c r="DA31" s="232"/>
      <c r="DB31" s="232"/>
      <c r="DC31" s="232"/>
      <c r="DD31" s="232"/>
      <c r="DE31" s="232"/>
      <c r="DF31" s="232"/>
      <c r="DG31" s="232"/>
      <c r="DH31" s="232"/>
      <c r="DI31" s="232"/>
      <c r="DJ31" s="232"/>
      <c r="DK31" s="232"/>
      <c r="DL31" s="232"/>
      <c r="DM31" s="232"/>
      <c r="DN31" s="232"/>
      <c r="DO31" s="232"/>
      <c r="DP31" s="232"/>
      <c r="DQ31" s="232"/>
      <c r="DR31" s="232"/>
      <c r="DS31" s="232"/>
      <c r="DT31" s="232"/>
      <c r="DU31" s="232"/>
      <c r="DV31" s="232"/>
      <c r="DW31" s="232"/>
      <c r="DX31" s="232"/>
      <c r="DY31" s="232"/>
      <c r="DZ31" s="232"/>
      <c r="EA31" s="232"/>
      <c r="EB31" s="232"/>
      <c r="EC31" s="232"/>
      <c r="ED31" s="232"/>
      <c r="EE31" s="232"/>
      <c r="EF31" s="232"/>
      <c r="EG31" s="232"/>
      <c r="EH31" s="232"/>
      <c r="EI31" s="232"/>
      <c r="EJ31" s="232"/>
      <c r="EK31" s="232"/>
      <c r="EL31" s="232"/>
      <c r="EM31" s="232"/>
      <c r="EN31" s="232"/>
      <c r="EO31" s="232"/>
      <c r="EP31" s="232"/>
      <c r="EQ31" s="232"/>
      <c r="ER31" s="232"/>
      <c r="ES31" s="232"/>
      <c r="ET31" s="232"/>
      <c r="EU31" s="232"/>
      <c r="EV31" s="232"/>
      <c r="EW31" s="232"/>
      <c r="EX31" s="232"/>
      <c r="EY31" s="232"/>
      <c r="EZ31" s="232"/>
      <c r="FA31" s="232"/>
      <c r="FB31" s="232"/>
      <c r="FC31" s="232"/>
      <c r="FD31" s="232"/>
      <c r="FE31" s="232"/>
      <c r="FF31" s="232"/>
      <c r="FG31" s="232"/>
      <c r="FH31" s="232"/>
      <c r="FI31" s="232"/>
      <c r="FJ31" s="232"/>
      <c r="FK31" s="232"/>
      <c r="FL31" s="232"/>
      <c r="FM31" s="232"/>
      <c r="FN31" s="232"/>
      <c r="FO31" s="232"/>
      <c r="FP31" s="232"/>
      <c r="FQ31" s="232"/>
      <c r="FR31" s="232"/>
      <c r="FS31" s="232"/>
      <c r="FT31" s="232"/>
      <c r="FU31" s="232"/>
      <c r="FV31" s="232"/>
      <c r="FW31" s="232"/>
      <c r="FX31" s="232"/>
      <c r="FY31" s="232"/>
      <c r="FZ31" s="232"/>
      <c r="GA31" s="232"/>
      <c r="GB31" s="232"/>
      <c r="GC31" s="232"/>
      <c r="GD31" s="232"/>
      <c r="GE31" s="232"/>
      <c r="GF31" s="232"/>
      <c r="GG31" s="232"/>
      <c r="GH31" s="232"/>
      <c r="GI31" s="232"/>
      <c r="GJ31" s="232"/>
      <c r="GK31" s="232"/>
      <c r="GL31" s="232"/>
      <c r="GM31" s="232"/>
      <c r="GN31" s="232"/>
      <c r="GO31" s="232"/>
      <c r="GP31" s="232"/>
      <c r="GQ31" s="232"/>
      <c r="GR31" s="232"/>
      <c r="GS31" s="232"/>
      <c r="GT31" s="232"/>
      <c r="GU31" s="232"/>
      <c r="GV31" s="232"/>
      <c r="GW31" s="232"/>
      <c r="GX31" s="232"/>
      <c r="GY31" s="232"/>
      <c r="GZ31" s="232"/>
      <c r="HA31" s="232"/>
      <c r="HB31" s="232"/>
      <c r="HC31" s="232"/>
      <c r="HD31" s="232"/>
      <c r="HE31" s="232"/>
      <c r="HF31" s="232"/>
      <c r="HG31" s="232"/>
      <c r="HH31" s="232"/>
      <c r="HI31" s="232"/>
      <c r="HJ31" s="232"/>
      <c r="HK31" s="232"/>
      <c r="HL31" s="232"/>
      <c r="HM31" s="232"/>
      <c r="HN31" s="232"/>
      <c r="HO31" s="232"/>
      <c r="HP31" s="232"/>
      <c r="HQ31" s="232"/>
      <c r="HR31" s="232"/>
      <c r="HS31" s="232"/>
      <c r="HT31" s="232"/>
      <c r="HU31" s="232"/>
      <c r="HV31" s="232"/>
      <c r="HW31" s="232"/>
      <c r="HX31" s="232"/>
      <c r="HY31" s="232"/>
      <c r="HZ31" s="232"/>
      <c r="IA31" s="232"/>
      <c r="IB31" s="232"/>
      <c r="IC31" s="232"/>
      <c r="ID31" s="232"/>
      <c r="IE31" s="232"/>
      <c r="IF31" s="232"/>
      <c r="IG31" s="232"/>
      <c r="IH31" s="232"/>
      <c r="II31" s="232"/>
      <c r="IJ31" s="232"/>
      <c r="IK31" s="232"/>
      <c r="IL31" s="232"/>
      <c r="IM31" s="232"/>
      <c r="IN31" s="232"/>
      <c r="IO31" s="232"/>
      <c r="IP31" s="232"/>
      <c r="IQ31" s="232"/>
      <c r="IR31" s="232"/>
      <c r="IS31" s="232"/>
      <c r="IT31" s="232"/>
      <c r="IU31" s="232"/>
      <c r="IV31" s="232"/>
      <c r="IW31" s="232"/>
    </row>
    <row r="32" customFormat="false" ht="12" hidden="false" customHeight="false" outlineLevel="0" collapsed="false">
      <c r="A32" s="180" t="s">
        <v>114</v>
      </c>
      <c r="C32" s="236" t="n">
        <f aca="false">C30+C31</f>
        <v>1144.51322064</v>
      </c>
      <c r="D32" s="43" t="n">
        <f aca="false">D30+D31</f>
        <v>616.710400000004</v>
      </c>
      <c r="E32" s="58"/>
      <c r="F32" s="236" t="n">
        <f aca="false">F30+F31</f>
        <v>-55.9015384400009</v>
      </c>
      <c r="G32" s="43" t="n">
        <f aca="false">G30+G31</f>
        <v>136.708139999999</v>
      </c>
      <c r="H32" s="58"/>
      <c r="I32" s="236" t="n">
        <f aca="false">I30+I31</f>
        <v>-2879.3813001</v>
      </c>
      <c r="J32" s="43" t="n">
        <f aca="false">J30+J31</f>
        <v>-2053.2351</v>
      </c>
      <c r="K32" s="58"/>
      <c r="L32" s="236" t="n">
        <f aca="false">L30+L31</f>
        <v>2862.8487754</v>
      </c>
      <c r="M32" s="43" t="n">
        <f aca="false">M30+M31</f>
        <v>2002.02566</v>
      </c>
      <c r="N32" s="58"/>
      <c r="O32" s="236" t="n">
        <f aca="false">O30+O31</f>
        <v>-1088.2721225</v>
      </c>
      <c r="P32" s="43" t="n">
        <f aca="false">P30+P31</f>
        <v>-615.582600000002</v>
      </c>
      <c r="Q32" s="58"/>
      <c r="R32" s="236" t="n">
        <f aca="false">R30+R31</f>
        <v>856.4750432</v>
      </c>
      <c r="S32" s="43" t="n">
        <f aca="false">S30+S31</f>
        <v>535.651599999997</v>
      </c>
      <c r="T32" s="58"/>
      <c r="U32" s="236" t="n">
        <f aca="false">U30+U31</f>
        <v>-573.627974520001</v>
      </c>
      <c r="V32" s="43" t="n">
        <f aca="false">V30+V31</f>
        <v>-571.773979999998</v>
      </c>
      <c r="W32" s="58"/>
      <c r="X32" s="236" t="n">
        <f aca="false">X30+X31</f>
        <v>649.097675000001</v>
      </c>
      <c r="Y32" s="43" t="n">
        <f aca="false">Y30+Y31</f>
        <v>619.287700000001</v>
      </c>
      <c r="Z32" s="58"/>
      <c r="AA32" s="236" t="n">
        <f aca="false">AA30+AA31</f>
        <v>239.802245999999</v>
      </c>
      <c r="AB32" s="43" t="n">
        <f aca="false">AB30+AB31</f>
        <v>831.857259999997</v>
      </c>
      <c r="AC32" s="58"/>
      <c r="AD32" s="236" t="n">
        <f aca="false">AD30+AD31</f>
        <v>-1187.25551988</v>
      </c>
      <c r="AE32" s="43" t="n">
        <f aca="false">AE30+AE31</f>
        <v>-578.590559999997</v>
      </c>
      <c r="AF32" s="58"/>
      <c r="AG32" s="236" t="n">
        <f aca="false">AG30+AG31</f>
        <v>880.0611336</v>
      </c>
      <c r="AH32" s="43" t="n">
        <f aca="false">AH30+AH31</f>
        <v>1307.18608</v>
      </c>
      <c r="AI32" s="58"/>
      <c r="AJ32" s="236" t="n">
        <f aca="false">AJ30+AJ31</f>
        <v>-641.941820399999</v>
      </c>
      <c r="AK32" s="43" t="n">
        <f aca="false">AK30+AK31</f>
        <v>-1339.33</v>
      </c>
      <c r="AL32" s="58"/>
    </row>
    <row r="33" customFormat="false" ht="12.75" hidden="false" customHeight="false" outlineLevel="0" collapsed="false">
      <c r="A33" s="237" t="s">
        <v>115</v>
      </c>
      <c r="C33" s="238" t="n">
        <f aca="false">C30+C32</f>
        <v>30802.33644128</v>
      </c>
      <c r="D33" s="239" t="n">
        <f aca="false">D30+D32</f>
        <v>21262.8408</v>
      </c>
      <c r="E33" s="58"/>
      <c r="F33" s="238" t="n">
        <f aca="false">F30+F32</f>
        <v>29546.02014376</v>
      </c>
      <c r="G33" s="239" t="n">
        <f aca="false">G30+G32</f>
        <v>20919.54668</v>
      </c>
      <c r="H33" s="58"/>
      <c r="I33" s="238" t="n">
        <f aca="false">I30+I32</f>
        <v>23843.159082</v>
      </c>
      <c r="J33" s="239" t="n">
        <f aca="false">J30+J32</f>
        <v>16676.36834</v>
      </c>
      <c r="K33" s="58"/>
      <c r="L33" s="238" t="n">
        <f aca="false">L30+L32</f>
        <v>32448.2379329</v>
      </c>
      <c r="M33" s="239" t="n">
        <f aca="false">M30+M32</f>
        <v>22733.65476</v>
      </c>
      <c r="N33" s="58"/>
      <c r="O33" s="238" t="n">
        <f aca="false">O30+O32</f>
        <v>27408.8449125</v>
      </c>
      <c r="P33" s="239" t="n">
        <f aca="false">P30+P32</f>
        <v>19500.4639</v>
      </c>
      <c r="Q33" s="58"/>
      <c r="R33" s="238" t="n">
        <f aca="false">R30+R32</f>
        <v>30210.0671214</v>
      </c>
      <c r="S33" s="239" t="n">
        <f aca="false">S30+S32</f>
        <v>21187.3497</v>
      </c>
      <c r="T33" s="58"/>
      <c r="U33" s="240" t="n">
        <f aca="false">U30+U32</f>
        <v>28206.33612916</v>
      </c>
      <c r="V33" s="241" t="n">
        <f aca="false">V30+V32</f>
        <v>19508.15014</v>
      </c>
      <c r="W33" s="58"/>
      <c r="X33" s="238" t="n">
        <f aca="false">X30+X32</f>
        <v>30078.15945368</v>
      </c>
      <c r="Y33" s="239" t="n">
        <f aca="false">Y30+Y32</f>
        <v>21318.49952</v>
      </c>
      <c r="Z33" s="58"/>
      <c r="AA33" s="238" t="n">
        <f aca="false">AA30+AA32</f>
        <v>29908.66627068</v>
      </c>
      <c r="AB33" s="239" t="n">
        <f aca="false">AB30+AB32</f>
        <v>22362.92634</v>
      </c>
      <c r="AC33" s="58"/>
      <c r="AD33" s="240" t="n">
        <f aca="false">AD30+AD32</f>
        <v>27294.35298492</v>
      </c>
      <c r="AE33" s="241" t="n">
        <f aca="false">AE30+AE32</f>
        <v>20373.88796</v>
      </c>
      <c r="AF33" s="58"/>
      <c r="AG33" s="240" t="n">
        <f aca="false">AG30+AG32</f>
        <v>30241.730772</v>
      </c>
      <c r="AH33" s="239" t="n">
        <f aca="false">AH30+AH32</f>
        <v>23566.85068</v>
      </c>
      <c r="AI33" s="58"/>
      <c r="AJ33" s="240" t="n">
        <f aca="false">AJ30+AJ32</f>
        <v>28077.7859976</v>
      </c>
      <c r="AK33" s="239" t="n">
        <f aca="false">AK30+AK32</f>
        <v>19581.0046</v>
      </c>
      <c r="AL33" s="58"/>
    </row>
    <row r="34" customFormat="false" ht="12.75" hidden="false" customHeight="false" outlineLevel="0" collapsed="false">
      <c r="A34" s="237"/>
      <c r="C34" s="195"/>
      <c r="D34" s="43"/>
      <c r="E34" s="58"/>
      <c r="F34" s="195"/>
      <c r="G34" s="242"/>
      <c r="H34" s="58"/>
      <c r="I34" s="195"/>
      <c r="J34" s="58"/>
      <c r="K34" s="58"/>
      <c r="L34" s="195"/>
      <c r="M34" s="58"/>
      <c r="N34" s="58"/>
      <c r="O34" s="195"/>
      <c r="P34" s="58"/>
      <c r="Q34" s="58"/>
      <c r="R34" s="195"/>
      <c r="S34" s="58"/>
      <c r="T34" s="58"/>
      <c r="U34" s="195"/>
      <c r="V34" s="58"/>
      <c r="W34" s="58"/>
      <c r="X34" s="195"/>
      <c r="Y34" s="58"/>
      <c r="Z34" s="58"/>
      <c r="AA34" s="195"/>
      <c r="AB34" s="58"/>
      <c r="AC34" s="58"/>
      <c r="AD34" s="195"/>
      <c r="AE34" s="58"/>
      <c r="AF34" s="58"/>
      <c r="AG34" s="195"/>
      <c r="AH34" s="58"/>
      <c r="AI34" s="58"/>
      <c r="AJ34" s="195"/>
      <c r="AK34" s="58"/>
      <c r="AL34" s="58"/>
    </row>
    <row r="35" customFormat="false" ht="12" hidden="false" customHeight="false" outlineLevel="0" collapsed="false">
      <c r="A35" s="180"/>
      <c r="B35" s="180"/>
      <c r="C35" s="225"/>
      <c r="D35" s="226"/>
      <c r="E35" s="243" t="n">
        <f aca="false">SUM(C29:E29)</f>
        <v>62909.26943464</v>
      </c>
      <c r="F35" s="225"/>
      <c r="G35" s="226"/>
      <c r="H35" s="243" t="n">
        <f aca="false">SUM(F29:H29)</f>
        <v>63102.2624174</v>
      </c>
      <c r="I35" s="225"/>
      <c r="J35" s="226"/>
      <c r="K35" s="243" t="n">
        <f aca="false">SUM(I29:K29)</f>
        <v>56955.5576433</v>
      </c>
      <c r="L35" s="225"/>
      <c r="M35" s="226"/>
      <c r="N35" s="243" t="n">
        <f aca="false">SUM(L29:N29)</f>
        <v>63023.1875367</v>
      </c>
      <c r="O35" s="225"/>
      <c r="P35" s="226"/>
      <c r="Q35" s="243" t="n">
        <f aca="false">SUM(O29:Q29)</f>
        <v>60940.0016344</v>
      </c>
      <c r="R35" s="225"/>
      <c r="S35" s="226"/>
      <c r="T35" s="243" t="n">
        <f aca="false">SUM(R29:T29)</f>
        <v>62663.6189382</v>
      </c>
      <c r="U35" s="225"/>
      <c r="V35" s="226"/>
      <c r="W35" s="243" t="n">
        <f aca="false">SUM(U29:W29)</f>
        <v>61191.54527128</v>
      </c>
      <c r="X35" s="225"/>
      <c r="Y35" s="226"/>
      <c r="Z35" s="243" t="n">
        <f aca="false">SUM(X29:Z29)</f>
        <v>62736.21181948</v>
      </c>
      <c r="AA35" s="225"/>
      <c r="AB35" s="226"/>
      <c r="AC35" s="243" t="n">
        <f aca="false">SUM(AA29:AC29)</f>
        <v>63798.10934508</v>
      </c>
      <c r="AD35" s="225"/>
      <c r="AE35" s="226"/>
      <c r="AF35" s="243" t="n">
        <f aca="false">SUM(AD29:AF29)</f>
        <v>60901.2022828</v>
      </c>
      <c r="AG35" s="225"/>
      <c r="AH35" s="226"/>
      <c r="AI35" s="243" t="n">
        <f aca="false">SUM(AG29:AI29)</f>
        <v>64308.3847728</v>
      </c>
      <c r="AJ35" s="225"/>
      <c r="AK35" s="226"/>
      <c r="AL35" s="243" t="n">
        <f aca="false">SUM(AJ29:AL29)</f>
        <v>61943.2279836</v>
      </c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  <c r="BK35" s="180"/>
      <c r="BL35" s="180"/>
      <c r="BM35" s="180"/>
      <c r="BN35" s="180"/>
      <c r="BO35" s="180"/>
      <c r="BP35" s="180"/>
      <c r="BQ35" s="180"/>
      <c r="BR35" s="180"/>
      <c r="BS35" s="180"/>
      <c r="BT35" s="180"/>
      <c r="BU35" s="180"/>
      <c r="BV35" s="180"/>
      <c r="BW35" s="180"/>
      <c r="BX35" s="180"/>
      <c r="BY35" s="180"/>
      <c r="BZ35" s="180"/>
      <c r="CA35" s="180"/>
      <c r="CB35" s="180"/>
      <c r="CC35" s="180"/>
      <c r="CD35" s="180"/>
      <c r="CE35" s="180"/>
      <c r="CF35" s="180"/>
      <c r="CG35" s="180"/>
      <c r="CH35" s="180"/>
      <c r="CI35" s="180"/>
      <c r="CJ35" s="180"/>
      <c r="CK35" s="180"/>
      <c r="CL35" s="180"/>
      <c r="CM35" s="180"/>
      <c r="CN35" s="180"/>
      <c r="CO35" s="180"/>
      <c r="CP35" s="180"/>
      <c r="CQ35" s="180"/>
      <c r="CR35" s="180"/>
      <c r="CS35" s="180"/>
      <c r="CT35" s="180"/>
      <c r="CU35" s="180"/>
      <c r="CV35" s="180"/>
      <c r="CW35" s="180"/>
      <c r="CX35" s="180"/>
      <c r="CY35" s="180"/>
      <c r="CZ35" s="180"/>
      <c r="DA35" s="180"/>
      <c r="DB35" s="180"/>
      <c r="DC35" s="180"/>
      <c r="DD35" s="180"/>
      <c r="DE35" s="180"/>
      <c r="DF35" s="180"/>
      <c r="DG35" s="180"/>
      <c r="DH35" s="180"/>
      <c r="DI35" s="180"/>
      <c r="DJ35" s="180"/>
      <c r="DK35" s="180"/>
      <c r="DL35" s="180"/>
      <c r="DM35" s="180"/>
      <c r="DN35" s="180"/>
      <c r="DO35" s="180"/>
      <c r="DP35" s="180"/>
      <c r="DQ35" s="180"/>
      <c r="DR35" s="180"/>
      <c r="DS35" s="180"/>
      <c r="DT35" s="180"/>
      <c r="DU35" s="180"/>
      <c r="DV35" s="180"/>
      <c r="DW35" s="180"/>
      <c r="DX35" s="180"/>
      <c r="DY35" s="180"/>
      <c r="DZ35" s="180"/>
      <c r="EA35" s="180"/>
      <c r="EB35" s="180"/>
      <c r="EC35" s="180"/>
      <c r="ED35" s="180"/>
      <c r="EE35" s="180"/>
      <c r="EF35" s="180"/>
      <c r="EG35" s="180"/>
      <c r="EH35" s="180"/>
      <c r="EI35" s="180"/>
      <c r="EJ35" s="180"/>
      <c r="EK35" s="180"/>
      <c r="EL35" s="180"/>
      <c r="EM35" s="180"/>
      <c r="EN35" s="180"/>
      <c r="EO35" s="180"/>
      <c r="EP35" s="180"/>
      <c r="EQ35" s="180"/>
      <c r="ER35" s="180"/>
      <c r="ES35" s="180"/>
      <c r="ET35" s="180"/>
      <c r="EU35" s="180"/>
      <c r="EV35" s="180"/>
      <c r="EW35" s="180"/>
      <c r="EX35" s="180"/>
      <c r="EY35" s="180"/>
      <c r="EZ35" s="180"/>
      <c r="FA35" s="180"/>
      <c r="FB35" s="180"/>
      <c r="FC35" s="180"/>
      <c r="FD35" s="180"/>
      <c r="FE35" s="180"/>
      <c r="FF35" s="180"/>
      <c r="FG35" s="180"/>
      <c r="FH35" s="180"/>
      <c r="FI35" s="180"/>
      <c r="FJ35" s="180"/>
      <c r="FK35" s="180"/>
      <c r="FL35" s="180"/>
      <c r="FM35" s="180"/>
      <c r="FN35" s="180"/>
      <c r="FO35" s="180"/>
      <c r="FP35" s="180"/>
      <c r="FQ35" s="180"/>
      <c r="FR35" s="180"/>
      <c r="FS35" s="180"/>
      <c r="FT35" s="180"/>
      <c r="FU35" s="180"/>
      <c r="FV35" s="180"/>
      <c r="FW35" s="180"/>
      <c r="FX35" s="180"/>
      <c r="FY35" s="180"/>
      <c r="FZ35" s="180"/>
      <c r="GA35" s="180"/>
      <c r="GB35" s="180"/>
      <c r="GC35" s="180"/>
      <c r="GD35" s="180"/>
      <c r="GE35" s="180"/>
      <c r="GF35" s="180"/>
      <c r="GG35" s="180"/>
      <c r="GH35" s="180"/>
      <c r="GI35" s="180"/>
      <c r="GJ35" s="180"/>
      <c r="GK35" s="180"/>
      <c r="GL35" s="180"/>
      <c r="GM35" s="180"/>
      <c r="GN35" s="180"/>
      <c r="GO35" s="180"/>
      <c r="GP35" s="180"/>
      <c r="GQ35" s="180"/>
      <c r="GR35" s="180"/>
      <c r="GS35" s="180"/>
      <c r="GT35" s="180"/>
      <c r="GU35" s="180"/>
      <c r="GV35" s="180"/>
      <c r="GW35" s="180"/>
      <c r="GX35" s="180"/>
      <c r="GY35" s="180"/>
      <c r="GZ35" s="180"/>
      <c r="HA35" s="180"/>
      <c r="HB35" s="180"/>
      <c r="HC35" s="180"/>
      <c r="HD35" s="180"/>
      <c r="HE35" s="180"/>
      <c r="HF35" s="180"/>
      <c r="HG35" s="180"/>
      <c r="HH35" s="180"/>
      <c r="HI35" s="180"/>
      <c r="HJ35" s="180"/>
      <c r="HK35" s="180"/>
      <c r="HL35" s="180"/>
      <c r="HM35" s="180"/>
      <c r="HN35" s="180"/>
      <c r="HO35" s="180"/>
      <c r="HP35" s="180"/>
      <c r="HQ35" s="180"/>
      <c r="HR35" s="180"/>
      <c r="HS35" s="180"/>
      <c r="HT35" s="180"/>
      <c r="HU35" s="180"/>
      <c r="HV35" s="180"/>
      <c r="HW35" s="180"/>
      <c r="HX35" s="180"/>
      <c r="HY35" s="180"/>
      <c r="HZ35" s="180"/>
      <c r="IA35" s="180"/>
      <c r="IB35" s="180"/>
      <c r="IC35" s="180"/>
      <c r="ID35" s="180"/>
      <c r="IE35" s="180"/>
      <c r="IF35" s="180"/>
      <c r="IG35" s="180"/>
      <c r="IH35" s="180"/>
      <c r="II35" s="180"/>
      <c r="IJ35" s="180"/>
      <c r="IK35" s="180"/>
      <c r="IL35" s="180"/>
      <c r="IM35" s="180"/>
      <c r="IN35" s="180"/>
      <c r="IO35" s="180"/>
      <c r="IP35" s="180"/>
      <c r="IQ35" s="180"/>
      <c r="IR35" s="180"/>
      <c r="IS35" s="180"/>
      <c r="IT35" s="180"/>
      <c r="IU35" s="180"/>
      <c r="IV35" s="180"/>
      <c r="IW35" s="180"/>
    </row>
    <row r="36" customFormat="false" ht="12" hidden="false" customHeight="false" outlineLevel="0" collapsed="false">
      <c r="A36" s="201"/>
      <c r="B36" s="201"/>
      <c r="C36" s="200"/>
      <c r="D36" s="201"/>
      <c r="E36" s="244"/>
      <c r="F36" s="200"/>
      <c r="G36" s="201"/>
      <c r="H36" s="244"/>
      <c r="I36" s="200"/>
      <c r="J36" s="201"/>
      <c r="K36" s="244"/>
      <c r="L36" s="200"/>
      <c r="M36" s="201"/>
      <c r="N36" s="244"/>
      <c r="O36" s="200"/>
      <c r="P36" s="201"/>
      <c r="Q36" s="244"/>
      <c r="R36" s="200"/>
      <c r="S36" s="201"/>
      <c r="T36" s="244"/>
      <c r="U36" s="200"/>
      <c r="V36" s="201"/>
      <c r="W36" s="244"/>
      <c r="X36" s="200"/>
      <c r="Y36" s="201"/>
      <c r="Z36" s="244"/>
      <c r="AA36" s="200"/>
      <c r="AB36" s="201"/>
      <c r="AC36" s="244"/>
      <c r="AD36" s="200"/>
      <c r="AE36" s="201"/>
      <c r="AF36" s="244"/>
      <c r="AG36" s="200"/>
      <c r="AH36" s="201"/>
      <c r="AI36" s="244"/>
      <c r="AJ36" s="200"/>
      <c r="AK36" s="201"/>
      <c r="AL36" s="244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  <c r="BS36" s="180"/>
      <c r="BT36" s="180"/>
      <c r="BU36" s="180"/>
      <c r="BV36" s="180"/>
      <c r="BW36" s="180"/>
      <c r="BX36" s="180"/>
      <c r="BY36" s="180"/>
      <c r="BZ36" s="180"/>
      <c r="CA36" s="180"/>
      <c r="CB36" s="180"/>
      <c r="CC36" s="180"/>
      <c r="CD36" s="180"/>
      <c r="CE36" s="180"/>
      <c r="CF36" s="180"/>
      <c r="CG36" s="180"/>
      <c r="CH36" s="180"/>
      <c r="CI36" s="180"/>
      <c r="CJ36" s="180"/>
      <c r="CK36" s="180"/>
      <c r="CL36" s="180"/>
      <c r="CM36" s="180"/>
      <c r="CN36" s="180"/>
      <c r="CO36" s="180"/>
      <c r="CP36" s="180"/>
      <c r="CQ36" s="180"/>
      <c r="CR36" s="180"/>
      <c r="CS36" s="180"/>
      <c r="CT36" s="180"/>
      <c r="CU36" s="180"/>
      <c r="CV36" s="180"/>
      <c r="CW36" s="180"/>
      <c r="CX36" s="180"/>
      <c r="CY36" s="180"/>
      <c r="CZ36" s="180"/>
      <c r="DA36" s="180"/>
      <c r="DB36" s="180"/>
      <c r="DC36" s="180"/>
      <c r="DD36" s="180"/>
      <c r="DE36" s="180"/>
      <c r="DF36" s="180"/>
      <c r="DG36" s="180"/>
      <c r="DH36" s="180"/>
      <c r="DI36" s="180"/>
      <c r="DJ36" s="180"/>
      <c r="DK36" s="180"/>
      <c r="DL36" s="180"/>
      <c r="DM36" s="180"/>
      <c r="DN36" s="180"/>
      <c r="DO36" s="180"/>
      <c r="DP36" s="180"/>
      <c r="DQ36" s="180"/>
      <c r="DR36" s="180"/>
      <c r="DS36" s="180"/>
      <c r="DT36" s="180"/>
      <c r="DU36" s="180"/>
      <c r="DV36" s="180"/>
      <c r="DW36" s="180"/>
      <c r="DX36" s="180"/>
      <c r="DY36" s="180"/>
      <c r="DZ36" s="180"/>
      <c r="EA36" s="180"/>
      <c r="EB36" s="180"/>
      <c r="EC36" s="180"/>
      <c r="ED36" s="180"/>
      <c r="EE36" s="180"/>
      <c r="EF36" s="180"/>
      <c r="EG36" s="180"/>
      <c r="EH36" s="180"/>
      <c r="EI36" s="180"/>
      <c r="EJ36" s="180"/>
      <c r="EK36" s="180"/>
      <c r="EL36" s="180"/>
      <c r="EM36" s="180"/>
      <c r="EN36" s="180"/>
      <c r="EO36" s="180"/>
      <c r="EP36" s="180"/>
      <c r="EQ36" s="180"/>
      <c r="ER36" s="180"/>
      <c r="ES36" s="180"/>
      <c r="ET36" s="180"/>
      <c r="EU36" s="180"/>
      <c r="EV36" s="180"/>
      <c r="EW36" s="180"/>
      <c r="EX36" s="180"/>
      <c r="EY36" s="180"/>
      <c r="EZ36" s="180"/>
      <c r="FA36" s="180"/>
      <c r="FB36" s="180"/>
      <c r="FC36" s="180"/>
      <c r="FD36" s="180"/>
      <c r="FE36" s="180"/>
      <c r="FF36" s="180"/>
      <c r="FG36" s="180"/>
      <c r="FH36" s="180"/>
      <c r="FI36" s="180"/>
      <c r="FJ36" s="180"/>
      <c r="FK36" s="180"/>
      <c r="FL36" s="180"/>
      <c r="FM36" s="180"/>
      <c r="FN36" s="180"/>
      <c r="FO36" s="180"/>
      <c r="FP36" s="180"/>
      <c r="FQ36" s="180"/>
      <c r="FR36" s="180"/>
      <c r="FS36" s="180"/>
      <c r="FT36" s="180"/>
      <c r="FU36" s="180"/>
      <c r="FV36" s="180"/>
      <c r="FW36" s="180"/>
      <c r="FX36" s="180"/>
      <c r="FY36" s="180"/>
      <c r="FZ36" s="180"/>
      <c r="GA36" s="180"/>
      <c r="GB36" s="180"/>
      <c r="GC36" s="180"/>
      <c r="GD36" s="180"/>
      <c r="GE36" s="180"/>
      <c r="GF36" s="180"/>
      <c r="GG36" s="180"/>
      <c r="GH36" s="180"/>
      <c r="GI36" s="180"/>
      <c r="GJ36" s="180"/>
      <c r="GK36" s="180"/>
      <c r="GL36" s="180"/>
      <c r="GM36" s="180"/>
      <c r="GN36" s="180"/>
      <c r="GO36" s="180"/>
      <c r="GP36" s="180"/>
      <c r="GQ36" s="180"/>
      <c r="GR36" s="180"/>
      <c r="GS36" s="180"/>
      <c r="GT36" s="180"/>
      <c r="GU36" s="180"/>
      <c r="GV36" s="180"/>
      <c r="GW36" s="180"/>
      <c r="GX36" s="180"/>
      <c r="GY36" s="180"/>
      <c r="GZ36" s="180"/>
      <c r="HA36" s="180"/>
      <c r="HB36" s="180"/>
      <c r="HC36" s="180"/>
      <c r="HD36" s="180"/>
      <c r="HE36" s="180"/>
      <c r="HF36" s="180"/>
      <c r="HG36" s="180"/>
      <c r="HH36" s="180"/>
      <c r="HI36" s="180"/>
      <c r="HJ36" s="180"/>
      <c r="HK36" s="180"/>
      <c r="HL36" s="180"/>
      <c r="HM36" s="180"/>
      <c r="HN36" s="180"/>
      <c r="HO36" s="180"/>
      <c r="HP36" s="180"/>
      <c r="HQ36" s="180"/>
      <c r="HR36" s="180"/>
      <c r="HS36" s="180"/>
      <c r="HT36" s="180"/>
      <c r="HU36" s="180"/>
      <c r="HV36" s="180"/>
      <c r="HW36" s="180"/>
      <c r="HX36" s="180"/>
      <c r="HY36" s="180"/>
      <c r="HZ36" s="180"/>
      <c r="IA36" s="180"/>
      <c r="IB36" s="180"/>
      <c r="IC36" s="180"/>
      <c r="ID36" s="180"/>
      <c r="IE36" s="180"/>
      <c r="IF36" s="180"/>
      <c r="IG36" s="180"/>
      <c r="IH36" s="180"/>
      <c r="II36" s="180"/>
      <c r="IJ36" s="180"/>
      <c r="IK36" s="180"/>
      <c r="IL36" s="180"/>
      <c r="IM36" s="180"/>
      <c r="IN36" s="180"/>
      <c r="IO36" s="180"/>
      <c r="IP36" s="180"/>
      <c r="IQ36" s="180"/>
      <c r="IR36" s="180"/>
      <c r="IS36" s="180"/>
      <c r="IT36" s="180"/>
      <c r="IU36" s="180"/>
      <c r="IV36" s="180"/>
      <c r="IW36" s="180"/>
    </row>
    <row r="37" customFormat="false" ht="12" hidden="false" customHeight="false" outlineLevel="0" collapsed="false">
      <c r="C37" s="195"/>
      <c r="D37" s="58"/>
      <c r="E37" s="58"/>
      <c r="F37" s="195"/>
      <c r="G37" s="58"/>
      <c r="H37" s="58"/>
      <c r="I37" s="195"/>
      <c r="J37" s="58"/>
      <c r="K37" s="58"/>
      <c r="L37" s="195"/>
      <c r="M37" s="58"/>
      <c r="N37" s="58"/>
      <c r="O37" s="195"/>
      <c r="P37" s="58"/>
      <c r="Q37" s="58"/>
      <c r="R37" s="195"/>
      <c r="S37" s="58"/>
      <c r="T37" s="58"/>
      <c r="U37" s="195"/>
      <c r="V37" s="58"/>
      <c r="W37" s="58"/>
      <c r="X37" s="195"/>
      <c r="Y37" s="58"/>
      <c r="Z37" s="58"/>
      <c r="AA37" s="195"/>
      <c r="AB37" s="58"/>
      <c r="AC37" s="58"/>
      <c r="AD37" s="195"/>
      <c r="AE37" s="58"/>
      <c r="AF37" s="58"/>
      <c r="AG37" s="195"/>
      <c r="AH37" s="58"/>
      <c r="AI37" s="58"/>
      <c r="AJ37" s="195"/>
      <c r="AK37" s="58"/>
      <c r="AL37" s="58"/>
    </row>
    <row r="38" customFormat="false" ht="12" hidden="false" customHeight="false" outlineLevel="0" collapsed="false">
      <c r="C38" s="195" t="n">
        <v>31</v>
      </c>
      <c r="D38" s="196" t="n">
        <v>31</v>
      </c>
      <c r="E38" s="58"/>
      <c r="F38" s="195" t="n">
        <f aca="false">D38</f>
        <v>31</v>
      </c>
      <c r="G38" s="196" t="n">
        <v>28</v>
      </c>
      <c r="H38" s="58"/>
      <c r="I38" s="195" t="n">
        <f aca="false">G38</f>
        <v>28</v>
      </c>
      <c r="J38" s="196" t="n">
        <v>31</v>
      </c>
      <c r="K38" s="58"/>
      <c r="L38" s="195" t="n">
        <f aca="false">J38</f>
        <v>31</v>
      </c>
      <c r="M38" s="196" t="n">
        <v>30</v>
      </c>
      <c r="N38" s="58"/>
      <c r="O38" s="195" t="n">
        <f aca="false">M38</f>
        <v>30</v>
      </c>
      <c r="P38" s="196" t="n">
        <v>31</v>
      </c>
      <c r="Q38" s="58"/>
      <c r="R38" s="195" t="n">
        <f aca="false">P38</f>
        <v>31</v>
      </c>
      <c r="S38" s="196" t="n">
        <v>30</v>
      </c>
      <c r="T38" s="58"/>
      <c r="U38" s="195" t="n">
        <f aca="false">S38</f>
        <v>30</v>
      </c>
      <c r="V38" s="196" t="n">
        <v>31</v>
      </c>
      <c r="W38" s="58"/>
      <c r="X38" s="195" t="n">
        <f aca="false">V38</f>
        <v>31</v>
      </c>
      <c r="Y38" s="196" t="n">
        <v>31</v>
      </c>
      <c r="Z38" s="58"/>
      <c r="AA38" s="195" t="n">
        <f aca="false">Y38</f>
        <v>31</v>
      </c>
      <c r="AB38" s="196" t="n">
        <v>30</v>
      </c>
      <c r="AC38" s="58"/>
      <c r="AD38" s="195" t="n">
        <f aca="false">AB38</f>
        <v>30</v>
      </c>
      <c r="AE38" s="196" t="n">
        <v>31</v>
      </c>
      <c r="AF38" s="58"/>
      <c r="AG38" s="195" t="n">
        <f aca="false">AE38</f>
        <v>31</v>
      </c>
      <c r="AH38" s="196" t="n">
        <v>30</v>
      </c>
      <c r="AI38" s="58"/>
      <c r="AJ38" s="195" t="n">
        <f aca="false">AH38</f>
        <v>30</v>
      </c>
      <c r="AK38" s="196" t="n">
        <v>31</v>
      </c>
      <c r="AL38" s="58"/>
    </row>
    <row r="39" customFormat="false" ht="12" hidden="false" customHeight="false" outlineLevel="0" collapsed="false">
      <c r="C39" s="245" t="s">
        <v>116</v>
      </c>
      <c r="D39" s="245"/>
      <c r="E39" s="245"/>
      <c r="F39" s="245" t="s">
        <v>117</v>
      </c>
      <c r="G39" s="245"/>
      <c r="H39" s="245"/>
      <c r="I39" s="245" t="s">
        <v>118</v>
      </c>
      <c r="J39" s="245"/>
      <c r="K39" s="245"/>
      <c r="L39" s="245" t="s">
        <v>119</v>
      </c>
      <c r="M39" s="245"/>
      <c r="N39" s="245"/>
      <c r="O39" s="245" t="s">
        <v>120</v>
      </c>
      <c r="P39" s="245"/>
      <c r="Q39" s="245"/>
      <c r="R39" s="245" t="s">
        <v>121</v>
      </c>
      <c r="S39" s="245"/>
      <c r="T39" s="245"/>
      <c r="U39" s="245" t="s">
        <v>122</v>
      </c>
      <c r="V39" s="245"/>
      <c r="W39" s="245"/>
      <c r="X39" s="245" t="s">
        <v>123</v>
      </c>
      <c r="Y39" s="245"/>
      <c r="Z39" s="245"/>
      <c r="AA39" s="245" t="s">
        <v>124</v>
      </c>
      <c r="AB39" s="245"/>
      <c r="AC39" s="245"/>
      <c r="AD39" s="245" t="s">
        <v>125</v>
      </c>
      <c r="AE39" s="245"/>
      <c r="AF39" s="245"/>
      <c r="AG39" s="245" t="s">
        <v>126</v>
      </c>
      <c r="AH39" s="245"/>
      <c r="AI39" s="245"/>
      <c r="AJ39" s="245" t="s">
        <v>127</v>
      </c>
      <c r="AK39" s="245"/>
      <c r="AL39" s="245"/>
    </row>
    <row r="40" customFormat="false" ht="12" hidden="false" customHeight="false" outlineLevel="0" collapsed="false">
      <c r="A40" s="180" t="n">
        <v>2002</v>
      </c>
      <c r="B40" s="180"/>
      <c r="C40" s="200" t="s">
        <v>47</v>
      </c>
      <c r="D40" s="201" t="s">
        <v>46</v>
      </c>
      <c r="E40" s="201" t="s">
        <v>67</v>
      </c>
      <c r="F40" s="200" t="s">
        <v>47</v>
      </c>
      <c r="G40" s="201" t="s">
        <v>46</v>
      </c>
      <c r="H40" s="201" t="s">
        <v>67</v>
      </c>
      <c r="I40" s="200" t="s">
        <v>47</v>
      </c>
      <c r="J40" s="201" t="s">
        <v>46</v>
      </c>
      <c r="K40" s="201" t="s">
        <v>67</v>
      </c>
      <c r="L40" s="200" t="s">
        <v>47</v>
      </c>
      <c r="M40" s="201" t="s">
        <v>46</v>
      </c>
      <c r="N40" s="201" t="s">
        <v>67</v>
      </c>
      <c r="O40" s="200" t="s">
        <v>47</v>
      </c>
      <c r="P40" s="201" t="s">
        <v>46</v>
      </c>
      <c r="Q40" s="201" t="s">
        <v>67</v>
      </c>
      <c r="R40" s="200" t="s">
        <v>47</v>
      </c>
      <c r="S40" s="201" t="s">
        <v>46</v>
      </c>
      <c r="T40" s="201" t="s">
        <v>67</v>
      </c>
      <c r="U40" s="200" t="s">
        <v>47</v>
      </c>
      <c r="V40" s="201" t="s">
        <v>46</v>
      </c>
      <c r="W40" s="201" t="s">
        <v>67</v>
      </c>
      <c r="X40" s="200" t="s">
        <v>47</v>
      </c>
      <c r="Y40" s="201" t="s">
        <v>46</v>
      </c>
      <c r="Z40" s="201" t="s">
        <v>67</v>
      </c>
      <c r="AA40" s="200" t="s">
        <v>47</v>
      </c>
      <c r="AB40" s="201" t="s">
        <v>46</v>
      </c>
      <c r="AC40" s="201" t="s">
        <v>67</v>
      </c>
      <c r="AD40" s="200" t="s">
        <v>47</v>
      </c>
      <c r="AE40" s="201" t="s">
        <v>46</v>
      </c>
      <c r="AF40" s="201" t="s">
        <v>67</v>
      </c>
      <c r="AG40" s="200" t="s">
        <v>47</v>
      </c>
      <c r="AH40" s="201" t="s">
        <v>46</v>
      </c>
      <c r="AI40" s="201" t="s">
        <v>67</v>
      </c>
      <c r="AJ40" s="200" t="s">
        <v>47</v>
      </c>
      <c r="AK40" s="201" t="s">
        <v>46</v>
      </c>
      <c r="AL40" s="201" t="s">
        <v>67</v>
      </c>
    </row>
    <row r="41" customFormat="false" ht="12" hidden="false" customHeight="false" outlineLevel="0" collapsed="false">
      <c r="C41" s="195"/>
      <c r="D41" s="58"/>
      <c r="E41" s="58"/>
      <c r="F41" s="195"/>
      <c r="G41" s="58"/>
      <c r="H41" s="58"/>
      <c r="I41" s="195"/>
      <c r="J41" s="58"/>
      <c r="K41" s="58"/>
      <c r="L41" s="195"/>
      <c r="M41" s="58"/>
      <c r="N41" s="58"/>
      <c r="O41" s="195"/>
      <c r="P41" s="58"/>
      <c r="Q41" s="58"/>
      <c r="R41" s="195"/>
      <c r="S41" s="58"/>
      <c r="T41" s="58"/>
      <c r="U41" s="195"/>
      <c r="V41" s="58"/>
      <c r="W41" s="58"/>
      <c r="X41" s="195"/>
      <c r="Y41" s="58"/>
      <c r="Z41" s="58"/>
      <c r="AA41" s="195"/>
      <c r="AB41" s="58"/>
      <c r="AC41" s="58"/>
      <c r="AD41" s="195"/>
      <c r="AE41" s="58"/>
      <c r="AF41" s="58"/>
      <c r="AG41" s="195"/>
      <c r="AH41" s="58"/>
      <c r="AI41" s="58"/>
      <c r="AJ41" s="195"/>
      <c r="AK41" s="58"/>
      <c r="AL41" s="58"/>
    </row>
    <row r="42" customFormat="false" ht="12" hidden="false" customHeight="false" outlineLevel="0" collapsed="false">
      <c r="A42" s="202" t="s">
        <v>99</v>
      </c>
      <c r="B42" s="180"/>
      <c r="C42" s="203" t="n">
        <v>10000</v>
      </c>
      <c r="D42" s="204" t="n">
        <v>7000</v>
      </c>
      <c r="E42" s="204" t="n">
        <v>10000</v>
      </c>
      <c r="F42" s="203" t="n">
        <v>10000</v>
      </c>
      <c r="G42" s="204" t="n">
        <v>7000</v>
      </c>
      <c r="H42" s="204" t="n">
        <v>10000</v>
      </c>
      <c r="I42" s="203" t="n">
        <v>10000</v>
      </c>
      <c r="J42" s="204" t="n">
        <v>7000</v>
      </c>
      <c r="K42" s="204" t="n">
        <v>10000</v>
      </c>
      <c r="L42" s="203" t="n">
        <v>10000</v>
      </c>
      <c r="M42" s="204" t="n">
        <v>7000</v>
      </c>
      <c r="N42" s="204" t="n">
        <v>10000</v>
      </c>
      <c r="O42" s="203" t="n">
        <v>10000</v>
      </c>
      <c r="P42" s="204" t="n">
        <v>7000</v>
      </c>
      <c r="Q42" s="204" t="n">
        <v>10000</v>
      </c>
      <c r="R42" s="203" t="n">
        <v>10000</v>
      </c>
      <c r="S42" s="204" t="n">
        <v>7000</v>
      </c>
      <c r="T42" s="204" t="n">
        <v>10000</v>
      </c>
      <c r="U42" s="203" t="n">
        <v>10000</v>
      </c>
      <c r="V42" s="204" t="n">
        <v>7000</v>
      </c>
      <c r="W42" s="204" t="n">
        <v>10000</v>
      </c>
      <c r="X42" s="203" t="n">
        <v>10000</v>
      </c>
      <c r="Y42" s="204" t="n">
        <v>7000</v>
      </c>
      <c r="Z42" s="204" t="n">
        <v>10000</v>
      </c>
      <c r="AA42" s="203" t="n">
        <v>10000</v>
      </c>
      <c r="AB42" s="204" t="n">
        <v>7000</v>
      </c>
      <c r="AC42" s="204" t="n">
        <v>10000</v>
      </c>
      <c r="AD42" s="203" t="n">
        <v>10000</v>
      </c>
      <c r="AE42" s="204" t="n">
        <v>7000</v>
      </c>
      <c r="AF42" s="204" t="n">
        <v>10000</v>
      </c>
      <c r="AG42" s="203" t="n">
        <v>10000</v>
      </c>
      <c r="AH42" s="204" t="n">
        <v>7000</v>
      </c>
      <c r="AI42" s="204" t="n">
        <v>10000</v>
      </c>
      <c r="AJ42" s="203" t="n">
        <v>10000</v>
      </c>
      <c r="AK42" s="204" t="n">
        <v>7000</v>
      </c>
      <c r="AL42" s="204" t="n">
        <v>10000</v>
      </c>
    </row>
    <row r="43" customFormat="false" ht="12" hidden="false" customHeight="false" outlineLevel="0" collapsed="false">
      <c r="A43" s="202" t="s">
        <v>100</v>
      </c>
      <c r="B43" s="180"/>
      <c r="C43" s="203" t="n">
        <v>4000</v>
      </c>
      <c r="D43" s="204" t="n">
        <v>4000</v>
      </c>
      <c r="E43" s="204" t="n">
        <v>4000</v>
      </c>
      <c r="F43" s="203" t="n">
        <v>4000</v>
      </c>
      <c r="G43" s="204" t="n">
        <v>4000</v>
      </c>
      <c r="H43" s="204" t="n">
        <v>4000</v>
      </c>
      <c r="I43" s="203" t="n">
        <v>4000</v>
      </c>
      <c r="J43" s="204" t="n">
        <v>4000</v>
      </c>
      <c r="K43" s="204" t="n">
        <v>4000</v>
      </c>
      <c r="L43" s="203" t="n">
        <v>4000</v>
      </c>
      <c r="M43" s="204" t="n">
        <v>4000</v>
      </c>
      <c r="N43" s="204" t="n">
        <v>4000</v>
      </c>
      <c r="O43" s="203" t="n">
        <v>4000</v>
      </c>
      <c r="P43" s="204" t="n">
        <v>4000</v>
      </c>
      <c r="Q43" s="204" t="n">
        <v>4000</v>
      </c>
      <c r="R43" s="203" t="n">
        <v>4000</v>
      </c>
      <c r="S43" s="204" t="n">
        <v>4000</v>
      </c>
      <c r="T43" s="204" t="n">
        <v>4000</v>
      </c>
      <c r="U43" s="203" t="n">
        <v>4000</v>
      </c>
      <c r="V43" s="204" t="n">
        <v>4000</v>
      </c>
      <c r="W43" s="204" t="n">
        <v>4000</v>
      </c>
      <c r="X43" s="203" t="n">
        <v>4000</v>
      </c>
      <c r="Y43" s="204" t="n">
        <v>4000</v>
      </c>
      <c r="Z43" s="204" t="n">
        <v>4000</v>
      </c>
      <c r="AA43" s="203" t="n">
        <v>4000</v>
      </c>
      <c r="AB43" s="204" t="n">
        <v>4000</v>
      </c>
      <c r="AC43" s="204" t="n">
        <v>4000</v>
      </c>
      <c r="AD43" s="203" t="n">
        <v>4000</v>
      </c>
      <c r="AE43" s="204" t="n">
        <v>4000</v>
      </c>
      <c r="AF43" s="204" t="n">
        <v>4000</v>
      </c>
      <c r="AG43" s="203" t="n">
        <v>4000</v>
      </c>
      <c r="AH43" s="204" t="n">
        <v>4000</v>
      </c>
      <c r="AI43" s="204" t="n">
        <v>4000</v>
      </c>
      <c r="AJ43" s="203" t="n">
        <v>4000</v>
      </c>
      <c r="AK43" s="204" t="n">
        <v>4000</v>
      </c>
      <c r="AL43" s="204" t="n">
        <v>4000</v>
      </c>
    </row>
    <row r="44" customFormat="false" ht="12" hidden="false" customHeight="false" outlineLevel="0" collapsed="false">
      <c r="A44" s="202" t="s">
        <v>101</v>
      </c>
      <c r="B44" s="180"/>
      <c r="C44" s="203" t="n">
        <f aca="false">C43*D38</f>
        <v>124000</v>
      </c>
      <c r="D44" s="204" t="n">
        <f aca="false">D43*D38</f>
        <v>124000</v>
      </c>
      <c r="E44" s="204" t="n">
        <f aca="false">E43*D38</f>
        <v>124000</v>
      </c>
      <c r="F44" s="203" t="n">
        <f aca="false">F43*G38</f>
        <v>112000</v>
      </c>
      <c r="G44" s="204" t="n">
        <f aca="false">G43*G38</f>
        <v>112000</v>
      </c>
      <c r="H44" s="204" t="n">
        <f aca="false">H43*G38</f>
        <v>112000</v>
      </c>
      <c r="I44" s="203" t="n">
        <f aca="false">I43*J38</f>
        <v>124000</v>
      </c>
      <c r="J44" s="204" t="n">
        <f aca="false">J43*J38</f>
        <v>124000</v>
      </c>
      <c r="K44" s="204" t="n">
        <f aca="false">K43*J38</f>
        <v>124000</v>
      </c>
      <c r="L44" s="203" t="n">
        <f aca="false">L43*M38</f>
        <v>120000</v>
      </c>
      <c r="M44" s="204" t="n">
        <f aca="false">M43*M38</f>
        <v>120000</v>
      </c>
      <c r="N44" s="204" t="n">
        <f aca="false">N43*M38</f>
        <v>120000</v>
      </c>
      <c r="O44" s="203" t="n">
        <f aca="false">O43*P38</f>
        <v>124000</v>
      </c>
      <c r="P44" s="204" t="n">
        <f aca="false">P43*P38</f>
        <v>124000</v>
      </c>
      <c r="Q44" s="204" t="n">
        <f aca="false">Q43*P38</f>
        <v>124000</v>
      </c>
      <c r="R44" s="203" t="n">
        <f aca="false">R43*S38</f>
        <v>120000</v>
      </c>
      <c r="S44" s="204" t="n">
        <f aca="false">S43*S38</f>
        <v>120000</v>
      </c>
      <c r="T44" s="204" t="n">
        <f aca="false">T43*S38</f>
        <v>120000</v>
      </c>
      <c r="U44" s="203" t="n">
        <f aca="false">U43*V38</f>
        <v>124000</v>
      </c>
      <c r="V44" s="204" t="n">
        <f aca="false">V43*V38</f>
        <v>124000</v>
      </c>
      <c r="W44" s="204" t="n">
        <f aca="false">W43*V38</f>
        <v>124000</v>
      </c>
      <c r="X44" s="203" t="n">
        <f aca="false">X43*Y38</f>
        <v>124000</v>
      </c>
      <c r="Y44" s="204" t="n">
        <f aca="false">Y43*Y38</f>
        <v>124000</v>
      </c>
      <c r="Z44" s="204" t="n">
        <f aca="false">Z43*Y38</f>
        <v>124000</v>
      </c>
      <c r="AA44" s="203" t="n">
        <f aca="false">AA43*AB38</f>
        <v>120000</v>
      </c>
      <c r="AB44" s="204" t="n">
        <f aca="false">AB43*AB38</f>
        <v>120000</v>
      </c>
      <c r="AC44" s="204" t="n">
        <f aca="false">AC43*AB38</f>
        <v>120000</v>
      </c>
      <c r="AD44" s="203" t="n">
        <f aca="false">AD43*AE38</f>
        <v>124000</v>
      </c>
      <c r="AE44" s="204" t="n">
        <f aca="false">AE43*AE38</f>
        <v>124000</v>
      </c>
      <c r="AF44" s="204" t="n">
        <f aca="false">AF43*AE38</f>
        <v>124000</v>
      </c>
      <c r="AG44" s="203" t="n">
        <f aca="false">AG43*AH38</f>
        <v>120000</v>
      </c>
      <c r="AH44" s="204" t="n">
        <f aca="false">AH43*AH38</f>
        <v>120000</v>
      </c>
      <c r="AI44" s="204" t="n">
        <f aca="false">AI43*AH38</f>
        <v>120000</v>
      </c>
      <c r="AJ44" s="203" t="n">
        <f aca="false">AJ43*AK38</f>
        <v>124000</v>
      </c>
      <c r="AK44" s="204" t="n">
        <f aca="false">AK43*AK38</f>
        <v>124000</v>
      </c>
      <c r="AL44" s="204" t="n">
        <f aca="false">AL43*AK38</f>
        <v>124000</v>
      </c>
    </row>
    <row r="45" customFormat="false" ht="12" hidden="false" customHeight="false" outlineLevel="0" collapsed="false">
      <c r="C45" s="195"/>
      <c r="D45" s="58"/>
      <c r="E45" s="58"/>
      <c r="F45" s="195"/>
      <c r="G45" s="58"/>
      <c r="H45" s="58"/>
      <c r="I45" s="195"/>
      <c r="J45" s="58"/>
      <c r="K45" s="58"/>
      <c r="L45" s="195"/>
      <c r="M45" s="58"/>
      <c r="N45" s="58"/>
      <c r="O45" s="195"/>
      <c r="P45" s="58"/>
      <c r="Q45" s="58"/>
      <c r="R45" s="195"/>
      <c r="S45" s="58"/>
      <c r="T45" s="58"/>
      <c r="U45" s="195"/>
      <c r="V45" s="58"/>
      <c r="W45" s="58"/>
      <c r="X45" s="195"/>
      <c r="Y45" s="58"/>
      <c r="Z45" s="58"/>
      <c r="AA45" s="195"/>
      <c r="AB45" s="58"/>
      <c r="AC45" s="58"/>
      <c r="AD45" s="195"/>
      <c r="AE45" s="58"/>
      <c r="AF45" s="58"/>
      <c r="AG45" s="195"/>
      <c r="AH45" s="58"/>
      <c r="AI45" s="58"/>
      <c r="AJ45" s="195"/>
      <c r="AK45" s="58"/>
      <c r="AL45" s="58"/>
    </row>
    <row r="46" customFormat="false" ht="12" hidden="false" customHeight="false" outlineLevel="0" collapsed="false">
      <c r="A46" s="187" t="s">
        <v>102</v>
      </c>
      <c r="B46" s="180"/>
      <c r="C46" s="205" t="n">
        <v>4927138</v>
      </c>
      <c r="D46" s="206" t="n">
        <v>3430000</v>
      </c>
      <c r="E46" s="207" t="n">
        <v>5168655</v>
      </c>
      <c r="F46" s="246" t="n">
        <v>4000000</v>
      </c>
      <c r="G46" s="247" t="n">
        <v>4000000</v>
      </c>
      <c r="H46" s="247" t="n">
        <v>4000000</v>
      </c>
      <c r="I46" s="246" t="n">
        <v>4000000</v>
      </c>
      <c r="J46" s="247" t="n">
        <v>4000000</v>
      </c>
      <c r="K46" s="247" t="n">
        <v>4000000</v>
      </c>
      <c r="L46" s="246" t="n">
        <v>4000000</v>
      </c>
      <c r="M46" s="247" t="n">
        <v>4000000</v>
      </c>
      <c r="N46" s="247" t="n">
        <v>4000000</v>
      </c>
      <c r="O46" s="246" t="n">
        <v>4000000</v>
      </c>
      <c r="P46" s="247" t="n">
        <v>4000000</v>
      </c>
      <c r="Q46" s="247" t="n">
        <v>4000000</v>
      </c>
      <c r="R46" s="246" t="n">
        <v>4000000</v>
      </c>
      <c r="S46" s="247" t="n">
        <v>4000000</v>
      </c>
      <c r="T46" s="247" t="n">
        <v>4000000</v>
      </c>
      <c r="U46" s="246" t="n">
        <v>4000000</v>
      </c>
      <c r="V46" s="247" t="n">
        <v>4000000</v>
      </c>
      <c r="W46" s="247" t="n">
        <v>4000000</v>
      </c>
      <c r="X46" s="246" t="n">
        <v>4000000</v>
      </c>
      <c r="Y46" s="247" t="n">
        <v>4000000</v>
      </c>
      <c r="Z46" s="247" t="n">
        <v>4000000</v>
      </c>
      <c r="AA46" s="246" t="n">
        <v>4000000</v>
      </c>
      <c r="AB46" s="247" t="n">
        <v>4000000</v>
      </c>
      <c r="AC46" s="247" t="n">
        <v>4000000</v>
      </c>
      <c r="AD46" s="246" t="n">
        <v>4000000</v>
      </c>
      <c r="AE46" s="247" t="n">
        <v>4000000</v>
      </c>
      <c r="AF46" s="247" t="n">
        <v>4000000</v>
      </c>
      <c r="AG46" s="246" t="n">
        <v>4000000</v>
      </c>
      <c r="AH46" s="247" t="n">
        <v>4000000</v>
      </c>
      <c r="AI46" s="247" t="n">
        <v>4000000</v>
      </c>
      <c r="AJ46" s="246" t="n">
        <v>4000000</v>
      </c>
      <c r="AK46" s="247" t="n">
        <v>4000000</v>
      </c>
      <c r="AL46" s="247" t="n">
        <v>4000000</v>
      </c>
      <c r="AM46" s="209"/>
      <c r="AN46" s="209"/>
      <c r="AO46" s="210"/>
      <c r="AQ46" s="211"/>
    </row>
    <row r="47" customFormat="false" ht="12" hidden="false" customHeight="false" outlineLevel="0" collapsed="false">
      <c r="A47" s="180" t="s">
        <v>103</v>
      </c>
      <c r="B47" s="180"/>
      <c r="C47" s="212" t="n">
        <v>1.34</v>
      </c>
      <c r="D47" s="213" t="n">
        <v>1.34</v>
      </c>
      <c r="E47" s="213" t="n">
        <v>1.34</v>
      </c>
      <c r="F47" s="212" t="n">
        <v>1.34</v>
      </c>
      <c r="G47" s="213" t="n">
        <v>1.34</v>
      </c>
      <c r="H47" s="213" t="n">
        <v>1.34</v>
      </c>
      <c r="I47" s="212" t="n">
        <v>1.34</v>
      </c>
      <c r="J47" s="213" t="n">
        <v>1.34</v>
      </c>
      <c r="K47" s="213" t="n">
        <v>1.34</v>
      </c>
      <c r="L47" s="212" t="n">
        <v>1.34</v>
      </c>
      <c r="M47" s="213" t="n">
        <v>1.34</v>
      </c>
      <c r="N47" s="213" t="n">
        <v>1.34</v>
      </c>
      <c r="O47" s="212" t="n">
        <v>1.34</v>
      </c>
      <c r="P47" s="213" t="n">
        <v>1.34</v>
      </c>
      <c r="Q47" s="213" t="n">
        <v>1.34</v>
      </c>
      <c r="R47" s="212" t="n">
        <v>1.34</v>
      </c>
      <c r="S47" s="213" t="n">
        <v>1.34</v>
      </c>
      <c r="T47" s="213" t="n">
        <v>1.34</v>
      </c>
      <c r="U47" s="212" t="n">
        <v>1.34</v>
      </c>
      <c r="V47" s="213" t="n">
        <v>1.34</v>
      </c>
      <c r="W47" s="213" t="n">
        <v>1.34</v>
      </c>
      <c r="X47" s="212" t="n">
        <v>1.34</v>
      </c>
      <c r="Y47" s="213" t="n">
        <v>1.34</v>
      </c>
      <c r="Z47" s="213" t="n">
        <v>1.34</v>
      </c>
      <c r="AA47" s="212" t="n">
        <v>1.34</v>
      </c>
      <c r="AB47" s="213" t="n">
        <v>1.34</v>
      </c>
      <c r="AC47" s="213" t="n">
        <v>1.34</v>
      </c>
      <c r="AD47" s="212" t="n">
        <v>1.34</v>
      </c>
      <c r="AE47" s="213" t="n">
        <v>1.34</v>
      </c>
      <c r="AF47" s="213" t="n">
        <v>1.34</v>
      </c>
      <c r="AG47" s="212" t="n">
        <v>1.34</v>
      </c>
      <c r="AH47" s="213" t="n">
        <v>1.34</v>
      </c>
      <c r="AI47" s="213" t="n">
        <v>1.34</v>
      </c>
      <c r="AJ47" s="212" t="n">
        <v>1.34</v>
      </c>
      <c r="AK47" s="213" t="n">
        <v>1.34</v>
      </c>
      <c r="AL47" s="213" t="n">
        <v>1.34</v>
      </c>
    </row>
    <row r="48" customFormat="false" ht="12" hidden="false" customHeight="false" outlineLevel="0" collapsed="false">
      <c r="A48" s="180" t="s">
        <v>104</v>
      </c>
      <c r="B48" s="180"/>
      <c r="C48" s="203" t="n">
        <f aca="false">C46*C47</f>
        <v>6602364.92</v>
      </c>
      <c r="D48" s="204" t="n">
        <f aca="false">D46*D47</f>
        <v>4596200</v>
      </c>
      <c r="E48" s="204" t="n">
        <f aca="false">E46*E47</f>
        <v>6925997.7</v>
      </c>
      <c r="F48" s="203" t="n">
        <f aca="false">F46*F47</f>
        <v>5360000</v>
      </c>
      <c r="G48" s="204" t="n">
        <f aca="false">G46*G47</f>
        <v>5360000</v>
      </c>
      <c r="H48" s="204" t="n">
        <f aca="false">H46*H47</f>
        <v>5360000</v>
      </c>
      <c r="I48" s="203" t="n">
        <f aca="false">I46*I47</f>
        <v>5360000</v>
      </c>
      <c r="J48" s="204" t="n">
        <f aca="false">J46*J47</f>
        <v>5360000</v>
      </c>
      <c r="K48" s="204" t="n">
        <f aca="false">K46*K47</f>
        <v>5360000</v>
      </c>
      <c r="L48" s="203" t="n">
        <f aca="false">L46*L47</f>
        <v>5360000</v>
      </c>
      <c r="M48" s="204" t="n">
        <f aca="false">M46*M47</f>
        <v>5360000</v>
      </c>
      <c r="N48" s="204" t="n">
        <f aca="false">N46*N47</f>
        <v>5360000</v>
      </c>
      <c r="O48" s="203" t="n">
        <f aca="false">O46*O47</f>
        <v>5360000</v>
      </c>
      <c r="P48" s="204" t="n">
        <f aca="false">P46*P47</f>
        <v>5360000</v>
      </c>
      <c r="Q48" s="204" t="n">
        <f aca="false">Q46*Q47</f>
        <v>5360000</v>
      </c>
      <c r="R48" s="203" t="n">
        <f aca="false">R46*R47</f>
        <v>5360000</v>
      </c>
      <c r="S48" s="204" t="n">
        <f aca="false">S46*S47</f>
        <v>5360000</v>
      </c>
      <c r="T48" s="204" t="n">
        <f aca="false">T46*T47</f>
        <v>5360000</v>
      </c>
      <c r="U48" s="203" t="n">
        <f aca="false">U46*U47</f>
        <v>5360000</v>
      </c>
      <c r="V48" s="204" t="n">
        <f aca="false">V46*V47</f>
        <v>5360000</v>
      </c>
      <c r="W48" s="204" t="n">
        <f aca="false">W46*W47</f>
        <v>5360000</v>
      </c>
      <c r="X48" s="203" t="n">
        <f aca="false">X46*X47</f>
        <v>5360000</v>
      </c>
      <c r="Y48" s="204" t="n">
        <f aca="false">Y46*Y47</f>
        <v>5360000</v>
      </c>
      <c r="Z48" s="204" t="n">
        <f aca="false">Z46*Z47</f>
        <v>5360000</v>
      </c>
      <c r="AA48" s="203" t="n">
        <f aca="false">AA46*AA47</f>
        <v>5360000</v>
      </c>
      <c r="AB48" s="204" t="n">
        <f aca="false">AB46*AB47</f>
        <v>5360000</v>
      </c>
      <c r="AC48" s="204" t="n">
        <f aca="false">AC46*AC47</f>
        <v>5360000</v>
      </c>
      <c r="AD48" s="203" t="n">
        <f aca="false">AD46*AD47</f>
        <v>5360000</v>
      </c>
      <c r="AE48" s="204" t="n">
        <f aca="false">AE46*AE47</f>
        <v>5360000</v>
      </c>
      <c r="AF48" s="204" t="n">
        <f aca="false">AF46*AF47</f>
        <v>5360000</v>
      </c>
      <c r="AG48" s="203" t="n">
        <f aca="false">AG46*AG47</f>
        <v>5360000</v>
      </c>
      <c r="AH48" s="204" t="n">
        <f aca="false">AH46*AH47</f>
        <v>5360000</v>
      </c>
      <c r="AI48" s="204" t="n">
        <f aca="false">AI46*AI47</f>
        <v>5360000</v>
      </c>
      <c r="AJ48" s="203" t="n">
        <f aca="false">AJ46*AJ47</f>
        <v>5360000</v>
      </c>
      <c r="AK48" s="204" t="n">
        <f aca="false">AK46*AK47</f>
        <v>5360000</v>
      </c>
      <c r="AL48" s="204" t="n">
        <f aca="false">AL46*AL47</f>
        <v>5360000</v>
      </c>
    </row>
    <row r="49" customFormat="false" ht="12" hidden="false" customHeight="false" outlineLevel="0" collapsed="false">
      <c r="A49" s="180"/>
      <c r="B49" s="180"/>
      <c r="C49" s="214"/>
      <c r="D49" s="215"/>
      <c r="E49" s="215"/>
      <c r="F49" s="214"/>
      <c r="G49" s="215"/>
      <c r="H49" s="215"/>
      <c r="I49" s="214"/>
      <c r="J49" s="215"/>
      <c r="K49" s="215"/>
      <c r="L49" s="214"/>
      <c r="M49" s="215"/>
      <c r="N49" s="215"/>
      <c r="O49" s="214"/>
      <c r="P49" s="215"/>
      <c r="Q49" s="215"/>
      <c r="R49" s="214"/>
      <c r="S49" s="215"/>
      <c r="T49" s="215"/>
      <c r="U49" s="214"/>
      <c r="V49" s="215"/>
      <c r="W49" s="215"/>
      <c r="X49" s="214"/>
      <c r="Y49" s="215"/>
      <c r="Z49" s="215"/>
      <c r="AA49" s="214"/>
      <c r="AB49" s="215"/>
      <c r="AC49" s="215"/>
      <c r="AD49" s="214"/>
      <c r="AE49" s="215"/>
      <c r="AF49" s="215"/>
      <c r="AG49" s="214"/>
      <c r="AH49" s="215"/>
      <c r="AI49" s="215"/>
      <c r="AJ49" s="214"/>
      <c r="AK49" s="215"/>
      <c r="AL49" s="215"/>
    </row>
    <row r="50" customFormat="false" ht="12" hidden="false" customHeight="false" outlineLevel="0" collapsed="false">
      <c r="A50" s="180" t="s">
        <v>105</v>
      </c>
      <c r="B50" s="180"/>
      <c r="C50" s="216" t="n">
        <f aca="false">ROUNDUP(C48/C57,2)</f>
        <v>0.89</v>
      </c>
      <c r="D50" s="217" t="n">
        <f aca="false">ROUNDUP(D48/D57,2)</f>
        <v>0.89</v>
      </c>
      <c r="E50" s="217" t="n">
        <f aca="false">ROUNDUP(E48/E57,2)</f>
        <v>0.94</v>
      </c>
      <c r="F50" s="216" t="n">
        <f aca="false">ROUNDUP(F48/F57,2)</f>
        <v>0.73</v>
      </c>
      <c r="G50" s="217" t="n">
        <f aca="false">ROUNDUP(G48/G57,2)</f>
        <v>1.03</v>
      </c>
      <c r="H50" s="217" t="n">
        <f aca="false">ROUNDUP(H48/H57,2)</f>
        <v>0.73</v>
      </c>
      <c r="I50" s="216" t="n">
        <f aca="false">ROUNDUP(I48/I57,2)</f>
        <v>0.8</v>
      </c>
      <c r="J50" s="217" t="n">
        <f aca="false">ROUNDUP(J48/J57,2)</f>
        <v>1.14</v>
      </c>
      <c r="K50" s="217" t="n">
        <f aca="false">ROUNDUP(K48/K57,2)</f>
        <v>0.8</v>
      </c>
      <c r="L50" s="216" t="n">
        <f aca="false">ROUNDUP(L48/L57,2)</f>
        <v>0.73</v>
      </c>
      <c r="M50" s="217" t="n">
        <f aca="false">ROUNDUP(M48/M57,2)</f>
        <v>1.03</v>
      </c>
      <c r="N50" s="217" t="n">
        <f aca="false">ROUNDUP(N48/N57,2)</f>
        <v>0.73</v>
      </c>
      <c r="O50" s="216" t="n">
        <f aca="false">ROUNDUP(O48/O57,2)</f>
        <v>0.75</v>
      </c>
      <c r="P50" s="217" t="n">
        <f aca="false">ROUNDUP(P48/P57,2)</f>
        <v>1.07</v>
      </c>
      <c r="Q50" s="217" t="n">
        <f aca="false">ROUNDUP(Q48/Q57,2)</f>
        <v>0.75</v>
      </c>
      <c r="R50" s="216" t="n">
        <f aca="false">ROUNDUP(R48/R57,2)</f>
        <v>0.73</v>
      </c>
      <c r="S50" s="217" t="n">
        <f aca="false">ROUNDUP(S48/S57,2)</f>
        <v>1.03</v>
      </c>
      <c r="T50" s="217" t="n">
        <f aca="false">ROUNDUP(T48/T57,2)</f>
        <v>0.73</v>
      </c>
      <c r="U50" s="216" t="n">
        <f aca="false">ROUNDUP(U48/U57,2)</f>
        <v>0.75</v>
      </c>
      <c r="V50" s="217" t="n">
        <f aca="false">ROUNDUP(V48/V57,2)</f>
        <v>1.07</v>
      </c>
      <c r="W50" s="217" t="n">
        <f aca="false">ROUNDUP(W48/W57,2)</f>
        <v>0.75</v>
      </c>
      <c r="X50" s="216" t="n">
        <f aca="false">ROUNDUP(X48/X57,2)</f>
        <v>0.73</v>
      </c>
      <c r="Y50" s="217" t="n">
        <f aca="false">ROUNDUP(Y48/Y57,2)</f>
        <v>1.03</v>
      </c>
      <c r="Z50" s="217" t="n">
        <f aca="false">ROUNDUP(Z48/Z57,2)</f>
        <v>0.73</v>
      </c>
      <c r="AA50" s="216" t="n">
        <f aca="false">ROUNDUP(AA48/AA57,2)</f>
        <v>0.73</v>
      </c>
      <c r="AB50" s="218" t="n">
        <f aca="false">ROUNDUP(AB48/AB57,2)</f>
        <v>1.03</v>
      </c>
      <c r="AC50" s="217" t="n">
        <f aca="false">ROUNDUP(AC48/AC57,2)</f>
        <v>0.73</v>
      </c>
      <c r="AD50" s="216" t="n">
        <f aca="false">ROUNDUP(AD48/AD57,2)</f>
        <v>0.75</v>
      </c>
      <c r="AE50" s="218" t="n">
        <f aca="false">ROUNDUP(AE48/AE57,2)</f>
        <v>1.07</v>
      </c>
      <c r="AF50" s="217" t="n">
        <f aca="false">ROUNDUP(AF48/AF57,2)</f>
        <v>0.75</v>
      </c>
      <c r="AG50" s="216" t="n">
        <f aca="false">ROUNDUP(AG48/AG57,2)</f>
        <v>0.73</v>
      </c>
      <c r="AH50" s="218" t="n">
        <f aca="false">ROUNDUP(AH48/AH57,2)</f>
        <v>1.03</v>
      </c>
      <c r="AI50" s="217" t="n">
        <f aca="false">ROUNDUP(AI48/AI57,2)</f>
        <v>0.73</v>
      </c>
      <c r="AJ50" s="216" t="n">
        <f aca="false">ROUNDUP(AJ48/AJ57,2)</f>
        <v>0.75</v>
      </c>
      <c r="AK50" s="218" t="n">
        <f aca="false">ROUNDUP(AK48/AK57,2)</f>
        <v>1.07</v>
      </c>
      <c r="AL50" s="217" t="n">
        <f aca="false">ROUNDUP(AL48/AL57,2)</f>
        <v>0.75</v>
      </c>
    </row>
    <row r="51" customFormat="false" ht="12" hidden="false" customHeight="false" outlineLevel="0" collapsed="false">
      <c r="A51" s="180" t="s">
        <v>103</v>
      </c>
      <c r="B51" s="180"/>
      <c r="C51" s="219" t="n">
        <f aca="false">VLOOKUP(C50,'BB_LF&amp;CF'!$A$5:$B$55,2)</f>
        <v>0.02675</v>
      </c>
      <c r="D51" s="220" t="n">
        <f aca="false">VLOOKUP(D50,'BB_LF&amp;CF'!$A$5:$B$55,2)</f>
        <v>0.02675</v>
      </c>
      <c r="E51" s="221"/>
      <c r="F51" s="219" t="n">
        <f aca="false">VLOOKUP(F50,'BB_LF&amp;CF'!$A$5:$B$55,2)</f>
        <v>0.03262</v>
      </c>
      <c r="G51" s="220" t="n">
        <f aca="false">VLOOKUP(G50,'BB_LF&amp;CF'!$A$5:$B$55,2)</f>
        <v>0.02381</v>
      </c>
      <c r="H51" s="221"/>
      <c r="I51" s="219" t="n">
        <f aca="false">VLOOKUP(I50,'BB_LF&amp;CF'!$A$5:$B$55,2)</f>
        <v>0.02976</v>
      </c>
      <c r="J51" s="220" t="n">
        <f aca="false">VLOOKUP(J50,'BB_LF&amp;CF'!$A$6:$B$55,2)</f>
        <v>0.02381</v>
      </c>
      <c r="K51" s="221"/>
      <c r="L51" s="219" t="n">
        <f aca="false">VLOOKUP(L50,'BB_LF&amp;CF'!$A$6:$B$55,2)</f>
        <v>0.03262</v>
      </c>
      <c r="M51" s="220" t="n">
        <f aca="false">VLOOKUP(M50,'BB_LF&amp;CF'!$A$6:$B$55,2)</f>
        <v>0.02381</v>
      </c>
      <c r="N51" s="221"/>
      <c r="O51" s="219" t="n">
        <f aca="false">VLOOKUP(O50,'BB_LF&amp;CF'!$A$6:$B$55,2)</f>
        <v>0.03175</v>
      </c>
      <c r="P51" s="220" t="n">
        <f aca="false">VLOOKUP(P50,'BB_LF&amp;CF'!$A$6:$B$55,2)</f>
        <v>0.02381</v>
      </c>
      <c r="Q51" s="221"/>
      <c r="R51" s="219" t="n">
        <f aca="false">VLOOKUP(R50,'BB_LF&amp;CF'!$A$6:$B$55,2)</f>
        <v>0.03262</v>
      </c>
      <c r="S51" s="220" t="n">
        <f aca="false">VLOOKUP(S50,'BB_LF&amp;CF'!$A$6:$B$55,2)</f>
        <v>0.02381</v>
      </c>
      <c r="T51" s="221"/>
      <c r="U51" s="219" t="n">
        <f aca="false">VLOOKUP(U50,'BB_LF&amp;CF'!$A$6:$B$55,2)</f>
        <v>0.03175</v>
      </c>
      <c r="V51" s="220" t="n">
        <f aca="false">VLOOKUP(V50,'BB_LF&amp;CF'!$A$6:$B$55,2)</f>
        <v>0.02381</v>
      </c>
      <c r="W51" s="221"/>
      <c r="X51" s="219" t="n">
        <f aca="false">VLOOKUP(X50,'BB_LF&amp;CF'!$A$6:$B$55,2)</f>
        <v>0.03262</v>
      </c>
      <c r="Y51" s="220" t="n">
        <f aca="false">VLOOKUP(Y50,'BB_LF&amp;CF'!$A$6:$B$55,2)</f>
        <v>0.02381</v>
      </c>
      <c r="Z51" s="221"/>
      <c r="AA51" s="219" t="n">
        <f aca="false">VLOOKUP(AA50,'BB_LF&amp;CF'!$A$6:$B$55,2)</f>
        <v>0.03262</v>
      </c>
      <c r="AB51" s="220" t="n">
        <f aca="false">VLOOKUP(AB50,'BB_LF&amp;CF'!$A$6:$B$55,2)</f>
        <v>0.02381</v>
      </c>
      <c r="AC51" s="221"/>
      <c r="AD51" s="219" t="n">
        <f aca="false">VLOOKUP(AD50,'BB_LF&amp;CF'!$A$6:$B$55,2)</f>
        <v>0.03175</v>
      </c>
      <c r="AE51" s="220" t="n">
        <f aca="false">VLOOKUP(AE50,'BB_LF&amp;CF'!$A$6:$B$55,2)</f>
        <v>0.02381</v>
      </c>
      <c r="AF51" s="221"/>
      <c r="AG51" s="219" t="n">
        <f aca="false">VLOOKUP(AG50,'BB_LF&amp;CF'!$A$6:$B$55,2)</f>
        <v>0.03262</v>
      </c>
      <c r="AH51" s="220" t="n">
        <f aca="false">VLOOKUP(AH50,'BB_LF&amp;CF'!$A$6:$B$55,2)</f>
        <v>0.02381</v>
      </c>
      <c r="AI51" s="221"/>
      <c r="AJ51" s="219" t="n">
        <f aca="false">VLOOKUP(AJ50,'BB_LF&amp;CF'!$A$6:$B$55,2)</f>
        <v>0.03175</v>
      </c>
      <c r="AK51" s="220" t="n">
        <f aca="false">VLOOKUP(AK50,'BB_LF&amp;CF'!$A$6:$B$55,2)</f>
        <v>0.02381</v>
      </c>
      <c r="AL51" s="221"/>
    </row>
    <row r="52" customFormat="false" ht="12" hidden="false" customHeight="false" outlineLevel="0" collapsed="false">
      <c r="A52" s="180" t="s">
        <v>106</v>
      </c>
      <c r="B52" s="180"/>
      <c r="C52" s="203" t="n">
        <f aca="false">C48*C51</f>
        <v>176613.26161</v>
      </c>
      <c r="D52" s="204" t="n">
        <f aca="false">D48*D51</f>
        <v>122948.35</v>
      </c>
      <c r="E52" s="204"/>
      <c r="F52" s="203" t="n">
        <f aca="false">F48*F51</f>
        <v>174843.2</v>
      </c>
      <c r="G52" s="204" t="n">
        <f aca="false">G48*G51</f>
        <v>127621.6</v>
      </c>
      <c r="H52" s="204"/>
      <c r="I52" s="203" t="n">
        <f aca="false">I48*I51</f>
        <v>159513.6</v>
      </c>
      <c r="J52" s="204" t="n">
        <f aca="false">J48*J51</f>
        <v>127621.6</v>
      </c>
      <c r="K52" s="204"/>
      <c r="L52" s="203" t="n">
        <f aca="false">L48*L51</f>
        <v>174843.2</v>
      </c>
      <c r="M52" s="204" t="n">
        <f aca="false">M48*M51</f>
        <v>127621.6</v>
      </c>
      <c r="N52" s="204"/>
      <c r="O52" s="203" t="n">
        <f aca="false">O48*O51</f>
        <v>170180</v>
      </c>
      <c r="P52" s="204" t="n">
        <f aca="false">P48*P51</f>
        <v>127621.6</v>
      </c>
      <c r="Q52" s="204"/>
      <c r="R52" s="203" t="n">
        <f aca="false">R48*R51</f>
        <v>174843.2</v>
      </c>
      <c r="S52" s="204" t="n">
        <f aca="false">S48*S51</f>
        <v>127621.6</v>
      </c>
      <c r="T52" s="204"/>
      <c r="U52" s="203" t="n">
        <f aca="false">U48*U51</f>
        <v>170180</v>
      </c>
      <c r="V52" s="204" t="n">
        <f aca="false">V48*V51</f>
        <v>127621.6</v>
      </c>
      <c r="W52" s="204"/>
      <c r="X52" s="203" t="n">
        <f aca="false">X48*X51</f>
        <v>174843.2</v>
      </c>
      <c r="Y52" s="204" t="n">
        <f aca="false">Y48*Y51</f>
        <v>127621.6</v>
      </c>
      <c r="Z52" s="204"/>
      <c r="AA52" s="203" t="n">
        <f aca="false">AA48*AA51</f>
        <v>174843.2</v>
      </c>
      <c r="AB52" s="204" t="n">
        <f aca="false">AB48*AB51</f>
        <v>127621.6</v>
      </c>
      <c r="AC52" s="204"/>
      <c r="AD52" s="203" t="n">
        <f aca="false">AD48*AD51</f>
        <v>170180</v>
      </c>
      <c r="AE52" s="204" t="n">
        <f aca="false">AE48*AE51</f>
        <v>127621.6</v>
      </c>
      <c r="AF52" s="204"/>
      <c r="AG52" s="203" t="n">
        <f aca="false">AG48*AG51</f>
        <v>174843.2</v>
      </c>
      <c r="AH52" s="204" t="n">
        <f aca="false">AH48*AH51</f>
        <v>127621.6</v>
      </c>
      <c r="AI52" s="204"/>
      <c r="AJ52" s="203" t="n">
        <f aca="false">AJ48*AJ51</f>
        <v>170180</v>
      </c>
      <c r="AK52" s="204" t="n">
        <f aca="false">AK48*AK51</f>
        <v>127621.6</v>
      </c>
      <c r="AL52" s="204"/>
    </row>
    <row r="53" customFormat="false" ht="12" hidden="false" customHeight="false" outlineLevel="0" collapsed="false">
      <c r="A53" s="180"/>
      <c r="B53" s="180"/>
      <c r="C53" s="203"/>
      <c r="D53" s="204"/>
      <c r="E53" s="204"/>
      <c r="F53" s="203"/>
      <c r="G53" s="204"/>
      <c r="H53" s="204"/>
      <c r="I53" s="203"/>
      <c r="J53" s="204"/>
      <c r="K53" s="204"/>
      <c r="L53" s="203"/>
      <c r="M53" s="204"/>
      <c r="N53" s="204"/>
      <c r="O53" s="203"/>
      <c r="P53" s="204"/>
      <c r="Q53" s="204"/>
      <c r="R53" s="203"/>
      <c r="S53" s="204"/>
      <c r="T53" s="204"/>
      <c r="U53" s="203"/>
      <c r="V53" s="204"/>
      <c r="W53" s="204"/>
      <c r="X53" s="203"/>
      <c r="Y53" s="204"/>
      <c r="Z53" s="204"/>
      <c r="AA53" s="203"/>
      <c r="AB53" s="204"/>
      <c r="AC53" s="204"/>
      <c r="AD53" s="203"/>
      <c r="AE53" s="204"/>
      <c r="AF53" s="204"/>
      <c r="AG53" s="203"/>
      <c r="AH53" s="204"/>
      <c r="AI53" s="204"/>
      <c r="AJ53" s="203"/>
      <c r="AK53" s="204"/>
      <c r="AL53" s="204"/>
    </row>
    <row r="54" customFormat="false" ht="12" hidden="false" customHeight="false" outlineLevel="0" collapsed="false">
      <c r="A54" s="189" t="s">
        <v>103</v>
      </c>
      <c r="B54" s="180"/>
      <c r="C54" s="222" t="n">
        <v>1.0131</v>
      </c>
      <c r="D54" s="223" t="n">
        <v>1.0131</v>
      </c>
      <c r="E54" s="224"/>
      <c r="F54" s="222" t="n">
        <v>1.0131</v>
      </c>
      <c r="G54" s="223" t="n">
        <v>1.0131</v>
      </c>
      <c r="H54" s="224"/>
      <c r="I54" s="222" t="n">
        <v>1.0131</v>
      </c>
      <c r="J54" s="223" t="n">
        <v>1.0131</v>
      </c>
      <c r="K54" s="224"/>
      <c r="L54" s="222" t="n">
        <v>1.0131</v>
      </c>
      <c r="M54" s="223" t="n">
        <v>1.0131</v>
      </c>
      <c r="N54" s="224"/>
      <c r="O54" s="222" t="n">
        <v>1.0131</v>
      </c>
      <c r="P54" s="223" t="n">
        <v>1.0131</v>
      </c>
      <c r="Q54" s="224"/>
      <c r="R54" s="222" t="n">
        <v>1.0131</v>
      </c>
      <c r="S54" s="223" t="n">
        <v>1.0131</v>
      </c>
      <c r="T54" s="224"/>
      <c r="U54" s="222" t="n">
        <v>1.0131</v>
      </c>
      <c r="V54" s="223" t="n">
        <v>1.0131</v>
      </c>
      <c r="W54" s="224"/>
      <c r="X54" s="222" t="n">
        <v>1.0131</v>
      </c>
      <c r="Y54" s="223" t="n">
        <v>1.0131</v>
      </c>
      <c r="Z54" s="224"/>
      <c r="AA54" s="222" t="n">
        <v>1.0131</v>
      </c>
      <c r="AB54" s="223" t="n">
        <v>1.0131</v>
      </c>
      <c r="AC54" s="224"/>
      <c r="AD54" s="222" t="n">
        <v>1.0131</v>
      </c>
      <c r="AE54" s="223" t="n">
        <v>1.0131</v>
      </c>
      <c r="AF54" s="224"/>
      <c r="AG54" s="222" t="n">
        <v>1.0131</v>
      </c>
      <c r="AH54" s="223" t="n">
        <v>1.0131</v>
      </c>
      <c r="AI54" s="224"/>
      <c r="AJ54" s="222" t="n">
        <v>1.0131</v>
      </c>
      <c r="AK54" s="223" t="n">
        <v>1.0131</v>
      </c>
      <c r="AL54" s="224"/>
    </row>
    <row r="55" customFormat="false" ht="12" hidden="false" customHeight="false" outlineLevel="0" collapsed="false">
      <c r="A55" s="180" t="s">
        <v>107</v>
      </c>
      <c r="B55" s="180"/>
      <c r="C55" s="203" t="n">
        <f aca="false">C52*C54</f>
        <v>178926.895337091</v>
      </c>
      <c r="D55" s="204" t="n">
        <f aca="false">D52*D54</f>
        <v>124558.973385</v>
      </c>
      <c r="E55" s="204"/>
      <c r="F55" s="203" t="n">
        <f aca="false">F52*F54</f>
        <v>177133.64592</v>
      </c>
      <c r="G55" s="204" t="n">
        <f aca="false">G52*G54</f>
        <v>129293.44296</v>
      </c>
      <c r="H55" s="204"/>
      <c r="I55" s="203" t="n">
        <f aca="false">I52*I54</f>
        <v>161603.22816</v>
      </c>
      <c r="J55" s="204" t="n">
        <f aca="false">J52*J54</f>
        <v>129293.44296</v>
      </c>
      <c r="K55" s="204"/>
      <c r="L55" s="203" t="n">
        <f aca="false">L52*L54</f>
        <v>177133.64592</v>
      </c>
      <c r="M55" s="204" t="n">
        <f aca="false">M52*M54</f>
        <v>129293.44296</v>
      </c>
      <c r="N55" s="204"/>
      <c r="O55" s="203" t="n">
        <f aca="false">O52*O54</f>
        <v>172409.358</v>
      </c>
      <c r="P55" s="204" t="n">
        <f aca="false">P52*P54</f>
        <v>129293.44296</v>
      </c>
      <c r="Q55" s="204"/>
      <c r="R55" s="203" t="n">
        <f aca="false">R52*R54</f>
        <v>177133.64592</v>
      </c>
      <c r="S55" s="204" t="n">
        <f aca="false">S52*S54</f>
        <v>129293.44296</v>
      </c>
      <c r="T55" s="204"/>
      <c r="U55" s="203" t="n">
        <f aca="false">U52*U54</f>
        <v>172409.358</v>
      </c>
      <c r="V55" s="204" t="n">
        <f aca="false">V52*V54</f>
        <v>129293.44296</v>
      </c>
      <c r="W55" s="204"/>
      <c r="X55" s="203" t="n">
        <f aca="false">X52*X54</f>
        <v>177133.64592</v>
      </c>
      <c r="Y55" s="204" t="n">
        <f aca="false">Y52*Y54</f>
        <v>129293.44296</v>
      </c>
      <c r="Z55" s="204"/>
      <c r="AA55" s="203" t="n">
        <f aca="false">AA52*AA54</f>
        <v>177133.64592</v>
      </c>
      <c r="AB55" s="204" t="n">
        <f aca="false">AB52*AB54</f>
        <v>129293.44296</v>
      </c>
      <c r="AC55" s="204"/>
      <c r="AD55" s="203" t="n">
        <f aca="false">AD52*AD54</f>
        <v>172409.358</v>
      </c>
      <c r="AE55" s="204" t="n">
        <f aca="false">AE52*AE54</f>
        <v>129293.44296</v>
      </c>
      <c r="AF55" s="204"/>
      <c r="AG55" s="203" t="n">
        <f aca="false">AG52*AG54</f>
        <v>177133.64592</v>
      </c>
      <c r="AH55" s="204" t="n">
        <f aca="false">AH52*AH54</f>
        <v>129293.44296</v>
      </c>
      <c r="AI55" s="204"/>
      <c r="AJ55" s="203" t="n">
        <f aca="false">AJ52*AJ54</f>
        <v>172409.358</v>
      </c>
      <c r="AK55" s="204" t="n">
        <f aca="false">AK52*AK54</f>
        <v>129293.44296</v>
      </c>
      <c r="AL55" s="204"/>
    </row>
    <row r="56" customFormat="false" ht="12" hidden="false" customHeight="false" outlineLevel="0" collapsed="false">
      <c r="C56" s="195"/>
      <c r="D56" s="58"/>
      <c r="E56" s="58"/>
      <c r="F56" s="195"/>
      <c r="G56" s="58"/>
      <c r="H56" s="58"/>
      <c r="I56" s="195"/>
      <c r="J56" s="58"/>
      <c r="K56" s="58"/>
      <c r="L56" s="195"/>
      <c r="M56" s="58"/>
      <c r="N56" s="58"/>
      <c r="O56" s="195"/>
      <c r="P56" s="58"/>
      <c r="Q56" s="58"/>
      <c r="R56" s="195"/>
      <c r="S56" s="58"/>
      <c r="T56" s="58"/>
      <c r="U56" s="195"/>
      <c r="V56" s="58"/>
      <c r="W56" s="58"/>
      <c r="X56" s="195"/>
      <c r="Y56" s="58"/>
      <c r="Z56" s="58"/>
      <c r="AA56" s="195"/>
      <c r="AB56" s="58"/>
      <c r="AC56" s="58"/>
      <c r="AD56" s="195"/>
      <c r="AE56" s="58"/>
      <c r="AF56" s="58"/>
      <c r="AG56" s="195"/>
      <c r="AH56" s="58"/>
      <c r="AI56" s="58"/>
      <c r="AJ56" s="195"/>
      <c r="AK56" s="58"/>
      <c r="AL56" s="58"/>
    </row>
    <row r="57" customFormat="false" ht="12" hidden="false" customHeight="false" outlineLevel="0" collapsed="false">
      <c r="A57" s="180" t="s">
        <v>108</v>
      </c>
      <c r="B57" s="180"/>
      <c r="C57" s="203" t="n">
        <f aca="false">C42*C38*24</f>
        <v>7440000</v>
      </c>
      <c r="D57" s="204" t="n">
        <f aca="false">D42*C38*24</f>
        <v>5208000</v>
      </c>
      <c r="E57" s="204" t="n">
        <f aca="false">E42*C38*24</f>
        <v>7440000</v>
      </c>
      <c r="F57" s="203" t="n">
        <f aca="false">F42*F38*24</f>
        <v>7440000</v>
      </c>
      <c r="G57" s="204" t="n">
        <f aca="false">G42*F38*24</f>
        <v>5208000</v>
      </c>
      <c r="H57" s="204" t="n">
        <f aca="false">H42*F38*24</f>
        <v>7440000</v>
      </c>
      <c r="I57" s="203" t="n">
        <f aca="false">I42*I38*24</f>
        <v>6720000</v>
      </c>
      <c r="J57" s="204" t="n">
        <f aca="false">J42*I38*24</f>
        <v>4704000</v>
      </c>
      <c r="K57" s="204" t="n">
        <f aca="false">K42*I38*24</f>
        <v>6720000</v>
      </c>
      <c r="L57" s="203" t="n">
        <f aca="false">L42*L38*24</f>
        <v>7440000</v>
      </c>
      <c r="M57" s="204" t="n">
        <f aca="false">M42*L38*24</f>
        <v>5208000</v>
      </c>
      <c r="N57" s="204" t="n">
        <f aca="false">N42*L38*24</f>
        <v>7440000</v>
      </c>
      <c r="O57" s="203" t="n">
        <f aca="false">O42*O38*24</f>
        <v>7200000</v>
      </c>
      <c r="P57" s="204" t="n">
        <f aca="false">P42*O38*24</f>
        <v>5040000</v>
      </c>
      <c r="Q57" s="204" t="n">
        <f aca="false">Q42*O38*24</f>
        <v>7200000</v>
      </c>
      <c r="R57" s="203" t="n">
        <f aca="false">R42*R38*24</f>
        <v>7440000</v>
      </c>
      <c r="S57" s="204" t="n">
        <f aca="false">S42*R38*24</f>
        <v>5208000</v>
      </c>
      <c r="T57" s="204" t="n">
        <f aca="false">T42*R38*24</f>
        <v>7440000</v>
      </c>
      <c r="U57" s="203" t="n">
        <f aca="false">U42*U38*24</f>
        <v>7200000</v>
      </c>
      <c r="V57" s="204" t="n">
        <f aca="false">V42*U38*24</f>
        <v>5040000</v>
      </c>
      <c r="W57" s="204" t="n">
        <f aca="false">W42*U38*24</f>
        <v>7200000</v>
      </c>
      <c r="X57" s="203" t="n">
        <f aca="false">X42*X38*24</f>
        <v>7440000</v>
      </c>
      <c r="Y57" s="204" t="n">
        <f aca="false">Y42*X38*24</f>
        <v>5208000</v>
      </c>
      <c r="Z57" s="204" t="n">
        <f aca="false">Z42*X38*24</f>
        <v>7440000</v>
      </c>
      <c r="AA57" s="203" t="n">
        <f aca="false">AA42*AA38*24</f>
        <v>7440000</v>
      </c>
      <c r="AB57" s="204" t="n">
        <f aca="false">AB42*AA38*24</f>
        <v>5208000</v>
      </c>
      <c r="AC57" s="204" t="n">
        <f aca="false">AC42*AA38*24</f>
        <v>7440000</v>
      </c>
      <c r="AD57" s="203" t="n">
        <f aca="false">AD42*AD38*24</f>
        <v>7200000</v>
      </c>
      <c r="AE57" s="204" t="n">
        <f aca="false">AE42*AD38*24</f>
        <v>5040000</v>
      </c>
      <c r="AF57" s="204" t="n">
        <f aca="false">AF42*AD38*24</f>
        <v>7200000</v>
      </c>
      <c r="AG57" s="203" t="n">
        <f aca="false">AG42*AG38*24</f>
        <v>7440000</v>
      </c>
      <c r="AH57" s="204" t="n">
        <f aca="false">AH42*AG38*24</f>
        <v>5208000</v>
      </c>
      <c r="AI57" s="204" t="n">
        <f aca="false">AI42*AG38*24</f>
        <v>7440000</v>
      </c>
      <c r="AJ57" s="203" t="n">
        <f aca="false">AJ42*AJ38*24</f>
        <v>7200000</v>
      </c>
      <c r="AK57" s="204" t="n">
        <f aca="false">AK42*AJ38*24</f>
        <v>5040000</v>
      </c>
      <c r="AL57" s="204" t="n">
        <f aca="false">AL42*AJ38*24</f>
        <v>7200000</v>
      </c>
    </row>
    <row r="58" customFormat="false" ht="12" hidden="false" customHeight="false" outlineLevel="0" collapsed="false">
      <c r="A58" s="180" t="s">
        <v>109</v>
      </c>
      <c r="B58" s="180"/>
      <c r="C58" s="216"/>
      <c r="D58" s="217"/>
      <c r="E58" s="217"/>
      <c r="F58" s="216"/>
      <c r="G58" s="217"/>
      <c r="H58" s="217"/>
      <c r="I58" s="216"/>
      <c r="J58" s="217"/>
      <c r="K58" s="217"/>
      <c r="L58" s="216"/>
      <c r="M58" s="217"/>
      <c r="N58" s="217"/>
      <c r="O58" s="216"/>
      <c r="P58" s="217"/>
      <c r="Q58" s="217"/>
      <c r="R58" s="216"/>
      <c r="S58" s="217"/>
      <c r="T58" s="217"/>
      <c r="U58" s="216"/>
      <c r="V58" s="217"/>
      <c r="W58" s="217"/>
      <c r="X58" s="216"/>
      <c r="Y58" s="217"/>
      <c r="Z58" s="217"/>
      <c r="AA58" s="216"/>
      <c r="AB58" s="217"/>
      <c r="AC58" s="217"/>
      <c r="AD58" s="216"/>
      <c r="AE58" s="217"/>
      <c r="AF58" s="217"/>
      <c r="AG58" s="216"/>
      <c r="AH58" s="217"/>
      <c r="AI58" s="217"/>
      <c r="AJ58" s="216"/>
      <c r="AK58" s="217"/>
      <c r="AL58" s="217"/>
    </row>
    <row r="59" customFormat="false" ht="12" hidden="false" customHeight="false" outlineLevel="0" collapsed="false">
      <c r="C59" s="195"/>
      <c r="D59" s="58"/>
      <c r="E59" s="58"/>
      <c r="F59" s="195"/>
      <c r="G59" s="58"/>
      <c r="H59" s="58"/>
      <c r="I59" s="195"/>
      <c r="J59" s="58"/>
      <c r="K59" s="58"/>
      <c r="L59" s="195"/>
      <c r="M59" s="58"/>
      <c r="N59" s="58"/>
      <c r="O59" s="195"/>
      <c r="P59" s="58"/>
      <c r="Q59" s="58"/>
      <c r="R59" s="195"/>
      <c r="S59" s="58"/>
      <c r="T59" s="58"/>
      <c r="U59" s="195"/>
      <c r="V59" s="58"/>
      <c r="W59" s="58"/>
      <c r="X59" s="195"/>
      <c r="Y59" s="58"/>
      <c r="Z59" s="58"/>
      <c r="AA59" s="195"/>
      <c r="AB59" s="58"/>
      <c r="AC59" s="58"/>
      <c r="AD59" s="195"/>
      <c r="AE59" s="58"/>
      <c r="AF59" s="58"/>
      <c r="AG59" s="195"/>
      <c r="AH59" s="58"/>
      <c r="AI59" s="58"/>
      <c r="AJ59" s="195"/>
      <c r="AK59" s="58"/>
      <c r="AL59" s="58"/>
    </row>
    <row r="60" customFormat="false" ht="12" hidden="false" customHeight="false" outlineLevel="0" collapsed="false">
      <c r="A60" s="180" t="s">
        <v>110</v>
      </c>
      <c r="B60" s="180"/>
      <c r="C60" s="225" t="n">
        <f aca="false">VLOOKUP(C50,'BB_LF&amp;CF'!$G$5:$H$104,2)</f>
        <v>0.004492</v>
      </c>
      <c r="D60" s="226" t="n">
        <f aca="false">VLOOKUP(D50,'BB_LF&amp;CF'!$G$5:$H$104,2)</f>
        <v>0.004492</v>
      </c>
      <c r="E60" s="226" t="n">
        <f aca="false">VLOOKUP(E50,'BB_LF&amp;CF'!$K$5:$L$104,2)</f>
        <v>0.00182</v>
      </c>
      <c r="F60" s="225" t="n">
        <f aca="false">VLOOKUP(F50,'BB_LF&amp;CF'!$G$5:$H$104,2)</f>
        <v>0.005476</v>
      </c>
      <c r="G60" s="226" t="n">
        <f aca="false">VLOOKUP(G50,'BB_LF&amp;CF'!$G$5:$H$104,2)</f>
        <v>0.003998</v>
      </c>
      <c r="H60" s="226" t="n">
        <f aca="false">VLOOKUP(H50,'BB_LF&amp;CF'!$K$5:$L$104,2)</f>
        <v>0.00235</v>
      </c>
      <c r="I60" s="225" t="n">
        <f aca="false">VLOOKUP(I50,'BB_LF&amp;CF'!$G$5:$H$104,2)</f>
        <v>0.004997</v>
      </c>
      <c r="J60" s="226" t="n">
        <f aca="false">VLOOKUP(J50,'BB_LF&amp;CF'!$G$5:$H$104,2)</f>
        <v>0.003998</v>
      </c>
      <c r="K60" s="226" t="n">
        <f aca="false">VLOOKUP(K50,'BB_LF&amp;CF'!$K$5:$L$104,2)</f>
        <v>0.00214</v>
      </c>
      <c r="L60" s="225" t="n">
        <f aca="false">VLOOKUP(L50,'BB_LF&amp;CF'!$G$5:$H$104,2)</f>
        <v>0.005476</v>
      </c>
      <c r="M60" s="226" t="n">
        <f aca="false">VLOOKUP(M50,'BB_LF&amp;CF'!$G$5:$H$104,2)</f>
        <v>0.003998</v>
      </c>
      <c r="N60" s="226" t="n">
        <f aca="false">VLOOKUP(N50,'BB_LF&amp;CF'!$K$5:$L$104,2)</f>
        <v>0.00235</v>
      </c>
      <c r="O60" s="225" t="n">
        <f aca="false">VLOOKUP(O50,'BB_LF&amp;CF'!$G$5:$H$104,2)</f>
        <v>0.00533</v>
      </c>
      <c r="P60" s="226" t="n">
        <f aca="false">VLOOKUP(P50,'BB_LF&amp;CF'!$G$5:$H$104,2)</f>
        <v>0.003998</v>
      </c>
      <c r="Q60" s="226" t="n">
        <f aca="false">VLOOKUP(Q50,'BB_LF&amp;CF'!$K$5:$L$104,2)</f>
        <v>0.00228</v>
      </c>
      <c r="R60" s="225" t="n">
        <f aca="false">VLOOKUP(R50,'BB_LF&amp;CF'!$G$5:$H$104,2)</f>
        <v>0.005476</v>
      </c>
      <c r="S60" s="226" t="n">
        <f aca="false">VLOOKUP(S50,'BB_LF&amp;CF'!$G$5:$H$104,2)</f>
        <v>0.003998</v>
      </c>
      <c r="T60" s="226" t="n">
        <f aca="false">VLOOKUP(T50,'BB_LF&amp;CF'!$K$5:$L$104,2)</f>
        <v>0.00235</v>
      </c>
      <c r="U60" s="225" t="n">
        <f aca="false">VLOOKUP(U50,'BB_LF&amp;CF'!$G$5:$H$104,2)</f>
        <v>0.00533</v>
      </c>
      <c r="V60" s="226" t="n">
        <f aca="false">VLOOKUP(V50,'BB_LF&amp;CF'!$G$5:$H$104,2)</f>
        <v>0.003998</v>
      </c>
      <c r="W60" s="226" t="n">
        <f aca="false">VLOOKUP(W50,'BB_LF&amp;CF'!$K$5:$L$104,2)</f>
        <v>0.00228</v>
      </c>
      <c r="X60" s="225" t="n">
        <f aca="false">VLOOKUP(X50,'BB_LF&amp;CF'!$G$5:$H$104,2)</f>
        <v>0.005476</v>
      </c>
      <c r="Y60" s="226" t="n">
        <f aca="false">VLOOKUP(Y50,'BB_LF&amp;CF'!$G$5:$H$104,2)</f>
        <v>0.003998</v>
      </c>
      <c r="Z60" s="226" t="n">
        <f aca="false">VLOOKUP(Z50,'BB_LF&amp;CF'!$K$5:$L$104,2)</f>
        <v>0.00235</v>
      </c>
      <c r="AA60" s="225" t="n">
        <f aca="false">VLOOKUP(AA50,'BB_LF&amp;CF'!$G$5:$H$104,2)</f>
        <v>0.005476</v>
      </c>
      <c r="AB60" s="226" t="n">
        <f aca="false">VLOOKUP(AB50,'BB_LF&amp;CF'!$G$5:$H$104,2)</f>
        <v>0.003998</v>
      </c>
      <c r="AC60" s="226" t="n">
        <f aca="false">VLOOKUP(AC50,'BB_LF&amp;CF'!$K$5:$L$104,2)</f>
        <v>0.00235</v>
      </c>
      <c r="AD60" s="225" t="n">
        <f aca="false">VLOOKUP(AD50,'BB_LF&amp;CF'!$G$5:$H$104,2)</f>
        <v>0.00533</v>
      </c>
      <c r="AE60" s="226" t="n">
        <f aca="false">VLOOKUP(AE50,'BB_LF&amp;CF'!$G$5:$H$104,2)</f>
        <v>0.003998</v>
      </c>
      <c r="AF60" s="226" t="n">
        <f aca="false">VLOOKUP(AF50,'BB_LF&amp;CF'!$K$5:$L$104,2)</f>
        <v>0.00228</v>
      </c>
      <c r="AG60" s="225" t="n">
        <f aca="false">VLOOKUP(AG50,'BB_LF&amp;CF'!$G$5:$H$104,2)</f>
        <v>0.005476</v>
      </c>
      <c r="AH60" s="226" t="n">
        <f aca="false">VLOOKUP(AH50,'BB_LF&amp;CF'!$G$5:$H$104,2)</f>
        <v>0.003998</v>
      </c>
      <c r="AI60" s="226" t="n">
        <f aca="false">VLOOKUP(AI50,'BB_LF&amp;CF'!$K$5:$L$104,2)</f>
        <v>0.00235</v>
      </c>
      <c r="AJ60" s="225" t="n">
        <f aca="false">VLOOKUP(AJ50,'BB_LF&amp;CF'!$G$5:$H$104,2)</f>
        <v>0.00533</v>
      </c>
      <c r="AK60" s="226" t="n">
        <f aca="false">VLOOKUP(AK50,'BB_LF&amp;CF'!$G$5:$H$104,2)</f>
        <v>0.003998</v>
      </c>
      <c r="AL60" s="226" t="n">
        <f aca="false">VLOOKUP(AL50,'BB_LF&amp;CF'!$K$5:$L$104,2)</f>
        <v>0.00228</v>
      </c>
    </row>
    <row r="61" customFormat="false" ht="12" hidden="false" customHeight="false" outlineLevel="0" collapsed="false">
      <c r="A61" s="248" t="s">
        <v>111</v>
      </c>
      <c r="B61" s="248"/>
      <c r="C61" s="249" t="n">
        <f aca="false">C48*C60</f>
        <v>29657.82322064</v>
      </c>
      <c r="D61" s="250" t="n">
        <f aca="false">D48*D60</f>
        <v>20646.1304</v>
      </c>
      <c r="E61" s="250" t="n">
        <f aca="false">E48*E60</f>
        <v>12605.315814</v>
      </c>
      <c r="F61" s="249" t="n">
        <f aca="false">F48*F60</f>
        <v>29351.36</v>
      </c>
      <c r="G61" s="250" t="n">
        <f aca="false">G48*G60</f>
        <v>21429.28</v>
      </c>
      <c r="H61" s="250" t="n">
        <f aca="false">H48*H60</f>
        <v>12596</v>
      </c>
      <c r="I61" s="249" t="n">
        <f aca="false">I48*I60</f>
        <v>26783.92</v>
      </c>
      <c r="J61" s="250" t="n">
        <f aca="false">J48*J60</f>
        <v>21429.28</v>
      </c>
      <c r="K61" s="250" t="n">
        <f aca="false">K48*K60</f>
        <v>11470.4</v>
      </c>
      <c r="L61" s="249" t="n">
        <f aca="false">L48*L60</f>
        <v>29351.36</v>
      </c>
      <c r="M61" s="250" t="n">
        <f aca="false">M48*M60</f>
        <v>21429.28</v>
      </c>
      <c r="N61" s="250" t="n">
        <f aca="false">N48*N60</f>
        <v>12596</v>
      </c>
      <c r="O61" s="249" t="n">
        <f aca="false">O48*O60</f>
        <v>28568.8</v>
      </c>
      <c r="P61" s="250" t="n">
        <f aca="false">P48*P60</f>
        <v>21429.28</v>
      </c>
      <c r="Q61" s="250" t="n">
        <f aca="false">Q48*Q60</f>
        <v>12220.8</v>
      </c>
      <c r="R61" s="249" t="n">
        <f aca="false">R48*R60</f>
        <v>29351.36</v>
      </c>
      <c r="S61" s="250" t="n">
        <f aca="false">S48*S60</f>
        <v>21429.28</v>
      </c>
      <c r="T61" s="250" t="n">
        <f aca="false">T48*T60</f>
        <v>12596</v>
      </c>
      <c r="U61" s="249" t="n">
        <f aca="false">U48*U60</f>
        <v>28568.8</v>
      </c>
      <c r="V61" s="250" t="n">
        <f aca="false">V48*V60</f>
        <v>21429.28</v>
      </c>
      <c r="W61" s="250" t="n">
        <f aca="false">W48*W60</f>
        <v>12220.8</v>
      </c>
      <c r="X61" s="249" t="n">
        <f aca="false">X48*X60</f>
        <v>29351.36</v>
      </c>
      <c r="Y61" s="250" t="n">
        <f aca="false">Y48*Y60</f>
        <v>21429.28</v>
      </c>
      <c r="Z61" s="250" t="n">
        <f aca="false">Z48*Z60</f>
        <v>12596</v>
      </c>
      <c r="AA61" s="249" t="n">
        <f aca="false">AA48*AA60</f>
        <v>29351.36</v>
      </c>
      <c r="AB61" s="250" t="n">
        <f aca="false">AB48*AB60</f>
        <v>21429.28</v>
      </c>
      <c r="AC61" s="250" t="n">
        <f aca="false">AC48*AC60</f>
        <v>12596</v>
      </c>
      <c r="AD61" s="249" t="n">
        <f aca="false">AD48*AD60</f>
        <v>28568.8</v>
      </c>
      <c r="AE61" s="250" t="n">
        <f aca="false">AE48*AE60</f>
        <v>21429.28</v>
      </c>
      <c r="AF61" s="250" t="n">
        <f aca="false">AF48*AF60</f>
        <v>12220.8</v>
      </c>
      <c r="AG61" s="249" t="n">
        <f aca="false">AG48*AG60</f>
        <v>29351.36</v>
      </c>
      <c r="AH61" s="250" t="n">
        <f aca="false">AH48*AH60</f>
        <v>21429.28</v>
      </c>
      <c r="AI61" s="250" t="n">
        <f aca="false">AI48*AI60</f>
        <v>12596</v>
      </c>
      <c r="AJ61" s="249" t="n">
        <f aca="false">AJ48*AJ60</f>
        <v>28568.8</v>
      </c>
      <c r="AK61" s="250" t="n">
        <f aca="false">AK48*AK60</f>
        <v>21429.28</v>
      </c>
      <c r="AL61" s="250" t="n">
        <f aca="false">AL48*AL60</f>
        <v>12220.8</v>
      </c>
      <c r="AM61" s="251"/>
      <c r="AN61" s="251"/>
      <c r="AO61" s="251"/>
      <c r="AP61" s="251"/>
      <c r="AQ61" s="251"/>
      <c r="AR61" s="251"/>
      <c r="AS61" s="251"/>
      <c r="AT61" s="251"/>
      <c r="AU61" s="251"/>
      <c r="AV61" s="251"/>
      <c r="AW61" s="251"/>
      <c r="AX61" s="251"/>
      <c r="AY61" s="251"/>
      <c r="AZ61" s="251"/>
      <c r="BA61" s="251"/>
      <c r="BB61" s="251"/>
      <c r="BC61" s="251"/>
      <c r="BD61" s="251"/>
      <c r="BE61" s="251"/>
      <c r="BF61" s="251"/>
      <c r="BG61" s="251"/>
      <c r="BH61" s="251"/>
      <c r="BI61" s="251"/>
      <c r="BJ61" s="251"/>
      <c r="BK61" s="251"/>
      <c r="BL61" s="251"/>
      <c r="BM61" s="251"/>
      <c r="BN61" s="251"/>
      <c r="BO61" s="251"/>
      <c r="BP61" s="251"/>
      <c r="BQ61" s="251"/>
      <c r="BR61" s="251"/>
      <c r="BS61" s="251"/>
      <c r="BT61" s="251"/>
      <c r="BU61" s="251"/>
      <c r="BV61" s="251"/>
      <c r="BW61" s="251"/>
      <c r="BX61" s="251"/>
      <c r="BY61" s="251"/>
      <c r="BZ61" s="251"/>
      <c r="CA61" s="251"/>
      <c r="CB61" s="251"/>
      <c r="CC61" s="251"/>
      <c r="CD61" s="251"/>
      <c r="CE61" s="251"/>
      <c r="CF61" s="251"/>
      <c r="CG61" s="251"/>
      <c r="CH61" s="251"/>
      <c r="CI61" s="251"/>
      <c r="CJ61" s="251"/>
      <c r="CK61" s="251"/>
      <c r="CL61" s="251"/>
      <c r="CM61" s="251"/>
      <c r="CN61" s="251"/>
      <c r="CO61" s="251"/>
      <c r="CP61" s="251"/>
      <c r="CQ61" s="251"/>
      <c r="CR61" s="251"/>
      <c r="CS61" s="251"/>
      <c r="CT61" s="251"/>
      <c r="CU61" s="251"/>
      <c r="CV61" s="251"/>
      <c r="CW61" s="251"/>
      <c r="CX61" s="251"/>
      <c r="CY61" s="251"/>
      <c r="CZ61" s="251"/>
      <c r="DA61" s="251"/>
      <c r="DB61" s="251"/>
      <c r="DC61" s="251"/>
      <c r="DD61" s="251"/>
      <c r="DE61" s="251"/>
      <c r="DF61" s="251"/>
      <c r="DG61" s="251"/>
      <c r="DH61" s="251"/>
      <c r="DI61" s="251"/>
      <c r="DJ61" s="251"/>
      <c r="DK61" s="251"/>
      <c r="DL61" s="251"/>
      <c r="DM61" s="251"/>
      <c r="DN61" s="251"/>
      <c r="DO61" s="251"/>
      <c r="DP61" s="251"/>
      <c r="DQ61" s="251"/>
      <c r="DR61" s="251"/>
      <c r="DS61" s="251"/>
      <c r="DT61" s="251"/>
      <c r="DU61" s="251"/>
      <c r="DV61" s="251"/>
      <c r="DW61" s="251"/>
      <c r="DX61" s="251"/>
      <c r="DY61" s="251"/>
      <c r="DZ61" s="251"/>
      <c r="EA61" s="251"/>
      <c r="EB61" s="251"/>
      <c r="EC61" s="251"/>
      <c r="ED61" s="251"/>
      <c r="EE61" s="251"/>
      <c r="EF61" s="251"/>
      <c r="EG61" s="251"/>
      <c r="EH61" s="251"/>
      <c r="EI61" s="251"/>
      <c r="EJ61" s="251"/>
      <c r="EK61" s="251"/>
      <c r="EL61" s="251"/>
      <c r="EM61" s="251"/>
      <c r="EN61" s="251"/>
      <c r="EO61" s="251"/>
      <c r="EP61" s="251"/>
      <c r="EQ61" s="251"/>
      <c r="ER61" s="251"/>
      <c r="ES61" s="251"/>
      <c r="ET61" s="251"/>
      <c r="EU61" s="251"/>
      <c r="EV61" s="251"/>
      <c r="EW61" s="251"/>
      <c r="EX61" s="251"/>
      <c r="EY61" s="251"/>
      <c r="EZ61" s="251"/>
      <c r="FA61" s="251"/>
      <c r="FB61" s="251"/>
      <c r="FC61" s="251"/>
      <c r="FD61" s="251"/>
      <c r="FE61" s="251"/>
      <c r="FF61" s="251"/>
      <c r="FG61" s="251"/>
      <c r="FH61" s="251"/>
      <c r="FI61" s="251"/>
      <c r="FJ61" s="251"/>
      <c r="FK61" s="251"/>
      <c r="FL61" s="251"/>
      <c r="FM61" s="251"/>
      <c r="FN61" s="251"/>
      <c r="FO61" s="251"/>
      <c r="FP61" s="251"/>
      <c r="FQ61" s="251"/>
      <c r="FR61" s="251"/>
      <c r="FS61" s="251"/>
      <c r="FT61" s="251"/>
      <c r="FU61" s="251"/>
      <c r="FV61" s="251"/>
      <c r="FW61" s="251"/>
      <c r="FX61" s="251"/>
      <c r="FY61" s="251"/>
      <c r="FZ61" s="251"/>
      <c r="GA61" s="251"/>
      <c r="GB61" s="251"/>
      <c r="GC61" s="251"/>
      <c r="GD61" s="251"/>
      <c r="GE61" s="251"/>
      <c r="GF61" s="251"/>
      <c r="GG61" s="251"/>
      <c r="GH61" s="251"/>
      <c r="GI61" s="251"/>
      <c r="GJ61" s="251"/>
      <c r="GK61" s="251"/>
      <c r="GL61" s="251"/>
      <c r="GM61" s="251"/>
      <c r="GN61" s="251"/>
      <c r="GO61" s="251"/>
      <c r="GP61" s="251"/>
      <c r="GQ61" s="251"/>
      <c r="GR61" s="251"/>
      <c r="GS61" s="251"/>
      <c r="GT61" s="251"/>
      <c r="GU61" s="251"/>
      <c r="GV61" s="251"/>
      <c r="GW61" s="251"/>
      <c r="GX61" s="251"/>
      <c r="GY61" s="251"/>
      <c r="GZ61" s="251"/>
      <c r="HA61" s="251"/>
      <c r="HB61" s="251"/>
      <c r="HC61" s="251"/>
      <c r="HD61" s="251"/>
      <c r="HE61" s="251"/>
      <c r="HF61" s="251"/>
      <c r="HG61" s="251"/>
      <c r="HH61" s="251"/>
      <c r="HI61" s="251"/>
      <c r="HJ61" s="251"/>
      <c r="HK61" s="251"/>
      <c r="HL61" s="251"/>
      <c r="HM61" s="251"/>
      <c r="HN61" s="251"/>
      <c r="HO61" s="251"/>
      <c r="HP61" s="251"/>
      <c r="HQ61" s="251"/>
      <c r="HR61" s="251"/>
      <c r="HS61" s="251"/>
      <c r="HT61" s="251"/>
      <c r="HU61" s="251"/>
      <c r="HV61" s="251"/>
      <c r="HW61" s="251"/>
      <c r="HX61" s="251"/>
      <c r="HY61" s="251"/>
      <c r="HZ61" s="251"/>
      <c r="IA61" s="251"/>
      <c r="IB61" s="251"/>
      <c r="IC61" s="251"/>
      <c r="ID61" s="251"/>
      <c r="IE61" s="251"/>
      <c r="IF61" s="251"/>
      <c r="IG61" s="251"/>
      <c r="IH61" s="251"/>
      <c r="II61" s="251"/>
      <c r="IJ61" s="251"/>
      <c r="IK61" s="251"/>
      <c r="IL61" s="251"/>
      <c r="IM61" s="251"/>
      <c r="IN61" s="251"/>
      <c r="IO61" s="251"/>
      <c r="IP61" s="251"/>
      <c r="IQ61" s="251"/>
      <c r="IR61" s="251"/>
      <c r="IS61" s="251"/>
      <c r="IT61" s="251"/>
      <c r="IU61" s="251"/>
      <c r="IV61" s="251"/>
      <c r="IW61" s="251"/>
    </row>
    <row r="62" customFormat="false" ht="12" hidden="false" customHeight="false" outlineLevel="0" collapsed="false">
      <c r="A62" s="251" t="s">
        <v>112</v>
      </c>
      <c r="B62" s="251"/>
      <c r="C62" s="252" t="n">
        <f aca="false">C61</f>
        <v>29657.82322064</v>
      </c>
      <c r="D62" s="235" t="n">
        <f aca="false">D61</f>
        <v>20646.1304</v>
      </c>
      <c r="E62" s="235"/>
      <c r="F62" s="252" t="n">
        <f aca="false">F61</f>
        <v>29351.36</v>
      </c>
      <c r="G62" s="235" t="n">
        <f aca="false">G61</f>
        <v>21429.28</v>
      </c>
      <c r="H62" s="235"/>
      <c r="I62" s="252" t="n">
        <f aca="false">I61</f>
        <v>26783.92</v>
      </c>
      <c r="J62" s="235" t="n">
        <f aca="false">J61</f>
        <v>21429.28</v>
      </c>
      <c r="K62" s="235"/>
      <c r="L62" s="252" t="n">
        <f aca="false">L61</f>
        <v>29351.36</v>
      </c>
      <c r="M62" s="235" t="n">
        <f aca="false">M61</f>
        <v>21429.28</v>
      </c>
      <c r="N62" s="235"/>
      <c r="O62" s="252" t="n">
        <f aca="false">O61</f>
        <v>28568.8</v>
      </c>
      <c r="P62" s="235" t="n">
        <f aca="false">P61</f>
        <v>21429.28</v>
      </c>
      <c r="Q62" s="235"/>
      <c r="R62" s="252" t="n">
        <f aca="false">R61</f>
        <v>29351.36</v>
      </c>
      <c r="S62" s="235" t="n">
        <f aca="false">S61</f>
        <v>21429.28</v>
      </c>
      <c r="T62" s="235"/>
      <c r="U62" s="252" t="n">
        <f aca="false">U61</f>
        <v>28568.8</v>
      </c>
      <c r="V62" s="235" t="n">
        <f aca="false">V61</f>
        <v>21429.28</v>
      </c>
      <c r="W62" s="235"/>
      <c r="X62" s="252" t="n">
        <f aca="false">X61</f>
        <v>29351.36</v>
      </c>
      <c r="Y62" s="235" t="n">
        <f aca="false">Y61</f>
        <v>21429.28</v>
      </c>
      <c r="Z62" s="235"/>
      <c r="AA62" s="252" t="n">
        <f aca="false">AA61</f>
        <v>29351.36</v>
      </c>
      <c r="AB62" s="235" t="n">
        <f aca="false">AB61</f>
        <v>21429.28</v>
      </c>
      <c r="AC62" s="235"/>
      <c r="AD62" s="252" t="n">
        <f aca="false">AD61</f>
        <v>28568.8</v>
      </c>
      <c r="AE62" s="235" t="n">
        <f aca="false">AE61</f>
        <v>21429.28</v>
      </c>
      <c r="AF62" s="235"/>
      <c r="AG62" s="252" t="n">
        <f aca="false">AG61</f>
        <v>29351.36</v>
      </c>
      <c r="AH62" s="235" t="n">
        <f aca="false">AH61</f>
        <v>21429.28</v>
      </c>
      <c r="AI62" s="235"/>
      <c r="AJ62" s="252" t="n">
        <f aca="false">AJ61</f>
        <v>28568.8</v>
      </c>
      <c r="AK62" s="235" t="n">
        <f aca="false">AK61</f>
        <v>21429.28</v>
      </c>
      <c r="AL62" s="235"/>
      <c r="AM62" s="251"/>
      <c r="AN62" s="251"/>
      <c r="AO62" s="251"/>
      <c r="AP62" s="251"/>
      <c r="AQ62" s="251"/>
      <c r="AR62" s="251"/>
      <c r="AS62" s="251"/>
      <c r="AT62" s="251"/>
      <c r="AU62" s="251"/>
      <c r="AV62" s="251"/>
      <c r="AW62" s="251"/>
      <c r="AX62" s="251"/>
      <c r="AY62" s="251"/>
      <c r="AZ62" s="251"/>
      <c r="BA62" s="251"/>
      <c r="BB62" s="251"/>
      <c r="BC62" s="251"/>
      <c r="BD62" s="251"/>
      <c r="BE62" s="251"/>
      <c r="BF62" s="251"/>
      <c r="BG62" s="251"/>
      <c r="BH62" s="251"/>
      <c r="BI62" s="251"/>
      <c r="BJ62" s="251"/>
      <c r="BK62" s="251"/>
      <c r="BL62" s="251"/>
      <c r="BM62" s="251"/>
      <c r="BN62" s="251"/>
      <c r="BO62" s="251"/>
      <c r="BP62" s="251"/>
      <c r="BQ62" s="251"/>
      <c r="BR62" s="251"/>
      <c r="BS62" s="251"/>
      <c r="BT62" s="251"/>
      <c r="BU62" s="251"/>
      <c r="BV62" s="251"/>
      <c r="BW62" s="251"/>
      <c r="BX62" s="251"/>
      <c r="BY62" s="251"/>
      <c r="BZ62" s="251"/>
      <c r="CA62" s="251"/>
      <c r="CB62" s="251"/>
      <c r="CC62" s="251"/>
      <c r="CD62" s="251"/>
      <c r="CE62" s="251"/>
      <c r="CF62" s="251"/>
      <c r="CG62" s="251"/>
      <c r="CH62" s="251"/>
      <c r="CI62" s="251"/>
      <c r="CJ62" s="251"/>
      <c r="CK62" s="251"/>
      <c r="CL62" s="251"/>
      <c r="CM62" s="251"/>
      <c r="CN62" s="251"/>
      <c r="CO62" s="251"/>
      <c r="CP62" s="251"/>
      <c r="CQ62" s="251"/>
      <c r="CR62" s="251"/>
      <c r="CS62" s="251"/>
      <c r="CT62" s="251"/>
      <c r="CU62" s="251"/>
      <c r="CV62" s="251"/>
      <c r="CW62" s="251"/>
      <c r="CX62" s="251"/>
      <c r="CY62" s="251"/>
      <c r="CZ62" s="251"/>
      <c r="DA62" s="251"/>
      <c r="DB62" s="251"/>
      <c r="DC62" s="251"/>
      <c r="DD62" s="251"/>
      <c r="DE62" s="251"/>
      <c r="DF62" s="251"/>
      <c r="DG62" s="251"/>
      <c r="DH62" s="251"/>
      <c r="DI62" s="251"/>
      <c r="DJ62" s="251"/>
      <c r="DK62" s="251"/>
      <c r="DL62" s="251"/>
      <c r="DM62" s="251"/>
      <c r="DN62" s="251"/>
      <c r="DO62" s="251"/>
      <c r="DP62" s="251"/>
      <c r="DQ62" s="251"/>
      <c r="DR62" s="251"/>
      <c r="DS62" s="251"/>
      <c r="DT62" s="251"/>
      <c r="DU62" s="251"/>
      <c r="DV62" s="251"/>
      <c r="DW62" s="251"/>
      <c r="DX62" s="251"/>
      <c r="DY62" s="251"/>
      <c r="DZ62" s="251"/>
      <c r="EA62" s="251"/>
      <c r="EB62" s="251"/>
      <c r="EC62" s="251"/>
      <c r="ED62" s="251"/>
      <c r="EE62" s="251"/>
      <c r="EF62" s="251"/>
      <c r="EG62" s="251"/>
      <c r="EH62" s="251"/>
      <c r="EI62" s="251"/>
      <c r="EJ62" s="251"/>
      <c r="EK62" s="251"/>
      <c r="EL62" s="251"/>
      <c r="EM62" s="251"/>
      <c r="EN62" s="251"/>
      <c r="EO62" s="251"/>
      <c r="EP62" s="251"/>
      <c r="EQ62" s="251"/>
      <c r="ER62" s="251"/>
      <c r="ES62" s="251"/>
      <c r="ET62" s="251"/>
      <c r="EU62" s="251"/>
      <c r="EV62" s="251"/>
      <c r="EW62" s="251"/>
      <c r="EX62" s="251"/>
      <c r="EY62" s="251"/>
      <c r="EZ62" s="251"/>
      <c r="FA62" s="251"/>
      <c r="FB62" s="251"/>
      <c r="FC62" s="251"/>
      <c r="FD62" s="251"/>
      <c r="FE62" s="251"/>
      <c r="FF62" s="251"/>
      <c r="FG62" s="251"/>
      <c r="FH62" s="251"/>
      <c r="FI62" s="251"/>
      <c r="FJ62" s="251"/>
      <c r="FK62" s="251"/>
      <c r="FL62" s="251"/>
      <c r="FM62" s="251"/>
      <c r="FN62" s="251"/>
      <c r="FO62" s="251"/>
      <c r="FP62" s="251"/>
      <c r="FQ62" s="251"/>
      <c r="FR62" s="251"/>
      <c r="FS62" s="251"/>
      <c r="FT62" s="251"/>
      <c r="FU62" s="251"/>
      <c r="FV62" s="251"/>
      <c r="FW62" s="251"/>
      <c r="FX62" s="251"/>
      <c r="FY62" s="251"/>
      <c r="FZ62" s="251"/>
      <c r="GA62" s="251"/>
      <c r="GB62" s="251"/>
      <c r="GC62" s="251"/>
      <c r="GD62" s="251"/>
      <c r="GE62" s="251"/>
      <c r="GF62" s="251"/>
      <c r="GG62" s="251"/>
      <c r="GH62" s="251"/>
      <c r="GI62" s="251"/>
      <c r="GJ62" s="251"/>
      <c r="GK62" s="251"/>
      <c r="GL62" s="251"/>
      <c r="GM62" s="251"/>
      <c r="GN62" s="251"/>
      <c r="GO62" s="251"/>
      <c r="GP62" s="251"/>
      <c r="GQ62" s="251"/>
      <c r="GR62" s="251"/>
      <c r="GS62" s="251"/>
      <c r="GT62" s="251"/>
      <c r="GU62" s="251"/>
      <c r="GV62" s="251"/>
      <c r="GW62" s="251"/>
      <c r="GX62" s="251"/>
      <c r="GY62" s="251"/>
      <c r="GZ62" s="251"/>
      <c r="HA62" s="251"/>
      <c r="HB62" s="251"/>
      <c r="HC62" s="251"/>
      <c r="HD62" s="251"/>
      <c r="HE62" s="251"/>
      <c r="HF62" s="251"/>
      <c r="HG62" s="251"/>
      <c r="HH62" s="251"/>
      <c r="HI62" s="251"/>
      <c r="HJ62" s="251"/>
      <c r="HK62" s="251"/>
      <c r="HL62" s="251"/>
      <c r="HM62" s="251"/>
      <c r="HN62" s="251"/>
      <c r="HO62" s="251"/>
      <c r="HP62" s="251"/>
      <c r="HQ62" s="251"/>
      <c r="HR62" s="251"/>
      <c r="HS62" s="251"/>
      <c r="HT62" s="251"/>
      <c r="HU62" s="251"/>
      <c r="HV62" s="251"/>
      <c r="HW62" s="251"/>
      <c r="HX62" s="251"/>
      <c r="HY62" s="251"/>
      <c r="HZ62" s="251"/>
      <c r="IA62" s="251"/>
      <c r="IB62" s="251"/>
      <c r="IC62" s="251"/>
      <c r="ID62" s="251"/>
      <c r="IE62" s="251"/>
      <c r="IF62" s="251"/>
      <c r="IG62" s="251"/>
      <c r="IH62" s="251"/>
      <c r="II62" s="251"/>
      <c r="IJ62" s="251"/>
      <c r="IK62" s="251"/>
      <c r="IL62" s="251"/>
      <c r="IM62" s="251"/>
      <c r="IN62" s="251"/>
      <c r="IO62" s="251"/>
      <c r="IP62" s="251"/>
      <c r="IQ62" s="251"/>
      <c r="IR62" s="251"/>
      <c r="IS62" s="251"/>
      <c r="IT62" s="251"/>
      <c r="IU62" s="251"/>
      <c r="IV62" s="251"/>
      <c r="IW62" s="251"/>
    </row>
    <row r="63" customFormat="false" ht="12" hidden="false" customHeight="false" outlineLevel="0" collapsed="false">
      <c r="A63" s="251" t="s">
        <v>113</v>
      </c>
      <c r="B63" s="251"/>
      <c r="C63" s="252" t="n">
        <f aca="false">-AJ30</f>
        <v>-28719.727818</v>
      </c>
      <c r="D63" s="235" t="n">
        <f aca="false">-AK30</f>
        <v>-20920.3346</v>
      </c>
      <c r="E63" s="235"/>
      <c r="F63" s="252" t="n">
        <f aca="false">-C62</f>
        <v>-29657.82322064</v>
      </c>
      <c r="G63" s="235" t="n">
        <f aca="false">-D62</f>
        <v>-20646.1304</v>
      </c>
      <c r="H63" s="235"/>
      <c r="I63" s="252" t="n">
        <f aca="false">-F62</f>
        <v>-29351.36</v>
      </c>
      <c r="J63" s="235" t="n">
        <f aca="false">-G62</f>
        <v>-21429.28</v>
      </c>
      <c r="K63" s="235"/>
      <c r="L63" s="252" t="n">
        <f aca="false">-I62</f>
        <v>-26783.92</v>
      </c>
      <c r="M63" s="235" t="n">
        <f aca="false">-J62</f>
        <v>-21429.28</v>
      </c>
      <c r="N63" s="235"/>
      <c r="O63" s="252" t="n">
        <f aca="false">-L62</f>
        <v>-29351.36</v>
      </c>
      <c r="P63" s="235" t="n">
        <f aca="false">-M62</f>
        <v>-21429.28</v>
      </c>
      <c r="Q63" s="235"/>
      <c r="R63" s="252" t="n">
        <f aca="false">-O62</f>
        <v>-28568.8</v>
      </c>
      <c r="S63" s="235" t="n">
        <f aca="false">-P62</f>
        <v>-21429.28</v>
      </c>
      <c r="T63" s="235"/>
      <c r="U63" s="252" t="n">
        <f aca="false">-R62</f>
        <v>-29351.36</v>
      </c>
      <c r="V63" s="235" t="n">
        <f aca="false">-S62</f>
        <v>-21429.28</v>
      </c>
      <c r="W63" s="235"/>
      <c r="X63" s="252" t="n">
        <f aca="false">-U62</f>
        <v>-28568.8</v>
      </c>
      <c r="Y63" s="235" t="n">
        <f aca="false">-V62</f>
        <v>-21429.28</v>
      </c>
      <c r="Z63" s="235"/>
      <c r="AA63" s="252" t="n">
        <f aca="false">-X62</f>
        <v>-29351.36</v>
      </c>
      <c r="AB63" s="235" t="n">
        <f aca="false">-Y62</f>
        <v>-21429.28</v>
      </c>
      <c r="AC63" s="235"/>
      <c r="AD63" s="252" t="n">
        <f aca="false">-AA62</f>
        <v>-29351.36</v>
      </c>
      <c r="AE63" s="235" t="n">
        <f aca="false">-AB62</f>
        <v>-21429.28</v>
      </c>
      <c r="AF63" s="235"/>
      <c r="AG63" s="252" t="n">
        <f aca="false">-AD62</f>
        <v>-28568.8</v>
      </c>
      <c r="AH63" s="235" t="n">
        <f aca="false">-AE62</f>
        <v>-21429.28</v>
      </c>
      <c r="AI63" s="235"/>
      <c r="AJ63" s="252" t="n">
        <f aca="false">-AG62</f>
        <v>-29351.36</v>
      </c>
      <c r="AK63" s="235" t="n">
        <f aca="false">-AH62</f>
        <v>-21429.28</v>
      </c>
      <c r="AL63" s="235"/>
      <c r="AM63" s="251"/>
      <c r="AN63" s="251"/>
      <c r="AO63" s="251"/>
      <c r="AP63" s="251"/>
      <c r="AQ63" s="251"/>
      <c r="AR63" s="251"/>
      <c r="AS63" s="251"/>
      <c r="AT63" s="251"/>
      <c r="AU63" s="251"/>
      <c r="AV63" s="251"/>
      <c r="AW63" s="251"/>
      <c r="AX63" s="251"/>
      <c r="AY63" s="251"/>
      <c r="AZ63" s="251"/>
      <c r="BA63" s="251"/>
      <c r="BB63" s="251"/>
      <c r="BC63" s="251"/>
      <c r="BD63" s="251"/>
      <c r="BE63" s="251"/>
      <c r="BF63" s="251"/>
      <c r="BG63" s="251"/>
      <c r="BH63" s="251"/>
      <c r="BI63" s="251"/>
      <c r="BJ63" s="251"/>
      <c r="BK63" s="251"/>
      <c r="BL63" s="251"/>
      <c r="BM63" s="251"/>
      <c r="BN63" s="251"/>
      <c r="BO63" s="251"/>
      <c r="BP63" s="251"/>
      <c r="BQ63" s="251"/>
      <c r="BR63" s="251"/>
      <c r="BS63" s="251"/>
      <c r="BT63" s="251"/>
      <c r="BU63" s="251"/>
      <c r="BV63" s="251"/>
      <c r="BW63" s="251"/>
      <c r="BX63" s="251"/>
      <c r="BY63" s="251"/>
      <c r="BZ63" s="251"/>
      <c r="CA63" s="251"/>
      <c r="CB63" s="251"/>
      <c r="CC63" s="251"/>
      <c r="CD63" s="251"/>
      <c r="CE63" s="251"/>
      <c r="CF63" s="251"/>
      <c r="CG63" s="251"/>
      <c r="CH63" s="251"/>
      <c r="CI63" s="251"/>
      <c r="CJ63" s="251"/>
      <c r="CK63" s="251"/>
      <c r="CL63" s="251"/>
      <c r="CM63" s="251"/>
      <c r="CN63" s="251"/>
      <c r="CO63" s="251"/>
      <c r="CP63" s="251"/>
      <c r="CQ63" s="251"/>
      <c r="CR63" s="251"/>
      <c r="CS63" s="251"/>
      <c r="CT63" s="251"/>
      <c r="CU63" s="251"/>
      <c r="CV63" s="251"/>
      <c r="CW63" s="251"/>
      <c r="CX63" s="251"/>
      <c r="CY63" s="251"/>
      <c r="CZ63" s="251"/>
      <c r="DA63" s="251"/>
      <c r="DB63" s="251"/>
      <c r="DC63" s="251"/>
      <c r="DD63" s="251"/>
      <c r="DE63" s="251"/>
      <c r="DF63" s="251"/>
      <c r="DG63" s="251"/>
      <c r="DH63" s="251"/>
      <c r="DI63" s="251"/>
      <c r="DJ63" s="251"/>
      <c r="DK63" s="251"/>
      <c r="DL63" s="251"/>
      <c r="DM63" s="251"/>
      <c r="DN63" s="251"/>
      <c r="DO63" s="251"/>
      <c r="DP63" s="251"/>
      <c r="DQ63" s="251"/>
      <c r="DR63" s="251"/>
      <c r="DS63" s="251"/>
      <c r="DT63" s="251"/>
      <c r="DU63" s="251"/>
      <c r="DV63" s="251"/>
      <c r="DW63" s="251"/>
      <c r="DX63" s="251"/>
      <c r="DY63" s="251"/>
      <c r="DZ63" s="251"/>
      <c r="EA63" s="251"/>
      <c r="EB63" s="251"/>
      <c r="EC63" s="251"/>
      <c r="ED63" s="251"/>
      <c r="EE63" s="251"/>
      <c r="EF63" s="251"/>
      <c r="EG63" s="251"/>
      <c r="EH63" s="251"/>
      <c r="EI63" s="251"/>
      <c r="EJ63" s="251"/>
      <c r="EK63" s="251"/>
      <c r="EL63" s="251"/>
      <c r="EM63" s="251"/>
      <c r="EN63" s="251"/>
      <c r="EO63" s="251"/>
      <c r="EP63" s="251"/>
      <c r="EQ63" s="251"/>
      <c r="ER63" s="251"/>
      <c r="ES63" s="251"/>
      <c r="ET63" s="251"/>
      <c r="EU63" s="251"/>
      <c r="EV63" s="251"/>
      <c r="EW63" s="251"/>
      <c r="EX63" s="251"/>
      <c r="EY63" s="251"/>
      <c r="EZ63" s="251"/>
      <c r="FA63" s="251"/>
      <c r="FB63" s="251"/>
      <c r="FC63" s="251"/>
      <c r="FD63" s="251"/>
      <c r="FE63" s="251"/>
      <c r="FF63" s="251"/>
      <c r="FG63" s="251"/>
      <c r="FH63" s="251"/>
      <c r="FI63" s="251"/>
      <c r="FJ63" s="251"/>
      <c r="FK63" s="251"/>
      <c r="FL63" s="251"/>
      <c r="FM63" s="251"/>
      <c r="FN63" s="251"/>
      <c r="FO63" s="251"/>
      <c r="FP63" s="251"/>
      <c r="FQ63" s="251"/>
      <c r="FR63" s="251"/>
      <c r="FS63" s="251"/>
      <c r="FT63" s="251"/>
      <c r="FU63" s="251"/>
      <c r="FV63" s="251"/>
      <c r="FW63" s="251"/>
      <c r="FX63" s="251"/>
      <c r="FY63" s="251"/>
      <c r="FZ63" s="251"/>
      <c r="GA63" s="251"/>
      <c r="GB63" s="251"/>
      <c r="GC63" s="251"/>
      <c r="GD63" s="251"/>
      <c r="GE63" s="251"/>
      <c r="GF63" s="251"/>
      <c r="GG63" s="251"/>
      <c r="GH63" s="251"/>
      <c r="GI63" s="251"/>
      <c r="GJ63" s="251"/>
      <c r="GK63" s="251"/>
      <c r="GL63" s="251"/>
      <c r="GM63" s="251"/>
      <c r="GN63" s="251"/>
      <c r="GO63" s="251"/>
      <c r="GP63" s="251"/>
      <c r="GQ63" s="251"/>
      <c r="GR63" s="251"/>
      <c r="GS63" s="251"/>
      <c r="GT63" s="251"/>
      <c r="GU63" s="251"/>
      <c r="GV63" s="251"/>
      <c r="GW63" s="251"/>
      <c r="GX63" s="251"/>
      <c r="GY63" s="251"/>
      <c r="GZ63" s="251"/>
      <c r="HA63" s="251"/>
      <c r="HB63" s="251"/>
      <c r="HC63" s="251"/>
      <c r="HD63" s="251"/>
      <c r="HE63" s="251"/>
      <c r="HF63" s="251"/>
      <c r="HG63" s="251"/>
      <c r="HH63" s="251"/>
      <c r="HI63" s="251"/>
      <c r="HJ63" s="251"/>
      <c r="HK63" s="251"/>
      <c r="HL63" s="251"/>
      <c r="HM63" s="251"/>
      <c r="HN63" s="251"/>
      <c r="HO63" s="251"/>
      <c r="HP63" s="251"/>
      <c r="HQ63" s="251"/>
      <c r="HR63" s="251"/>
      <c r="HS63" s="251"/>
      <c r="HT63" s="251"/>
      <c r="HU63" s="251"/>
      <c r="HV63" s="251"/>
      <c r="HW63" s="251"/>
      <c r="HX63" s="251"/>
      <c r="HY63" s="251"/>
      <c r="HZ63" s="251"/>
      <c r="IA63" s="251"/>
      <c r="IB63" s="251"/>
      <c r="IC63" s="251"/>
      <c r="ID63" s="251"/>
      <c r="IE63" s="251"/>
      <c r="IF63" s="251"/>
      <c r="IG63" s="251"/>
      <c r="IH63" s="251"/>
      <c r="II63" s="251"/>
      <c r="IJ63" s="251"/>
      <c r="IK63" s="251"/>
      <c r="IL63" s="251"/>
      <c r="IM63" s="251"/>
      <c r="IN63" s="251"/>
      <c r="IO63" s="251"/>
      <c r="IP63" s="251"/>
      <c r="IQ63" s="251"/>
      <c r="IR63" s="251"/>
      <c r="IS63" s="251"/>
      <c r="IT63" s="251"/>
      <c r="IU63" s="251"/>
      <c r="IV63" s="251"/>
      <c r="IW63" s="251"/>
    </row>
    <row r="64" customFormat="false" ht="12" hidden="false" customHeight="false" outlineLevel="0" collapsed="false">
      <c r="A64" s="202" t="s">
        <v>114</v>
      </c>
      <c r="B64" s="152"/>
      <c r="C64" s="253" t="n">
        <f aca="false">C62+C63</f>
        <v>938.095402640007</v>
      </c>
      <c r="D64" s="49" t="n">
        <f aca="false">D62+D63</f>
        <v>-274.204199999997</v>
      </c>
      <c r="E64" s="242"/>
      <c r="F64" s="253" t="n">
        <f aca="false">F62+F63</f>
        <v>-306.463220640006</v>
      </c>
      <c r="G64" s="49" t="n">
        <f aca="false">G62+G63</f>
        <v>783.149599999997</v>
      </c>
      <c r="H64" s="242"/>
      <c r="I64" s="253" t="n">
        <f aca="false">I62+I63</f>
        <v>-2567.44</v>
      </c>
      <c r="J64" s="49" t="n">
        <f aca="false">J62+J63</f>
        <v>0</v>
      </c>
      <c r="K64" s="242"/>
      <c r="L64" s="253" t="n">
        <f aca="false">L62+L63</f>
        <v>2567.44</v>
      </c>
      <c r="M64" s="49" t="n">
        <f aca="false">M62+M63</f>
        <v>0</v>
      </c>
      <c r="N64" s="242"/>
      <c r="O64" s="253" t="n">
        <f aca="false">O62+O63</f>
        <v>-782.560000000001</v>
      </c>
      <c r="P64" s="49" t="n">
        <f aca="false">P62+P63</f>
        <v>0</v>
      </c>
      <c r="Q64" s="242"/>
      <c r="R64" s="253" t="n">
        <f aca="false">R62+R63</f>
        <v>782.560000000001</v>
      </c>
      <c r="S64" s="49" t="n">
        <f aca="false">S62+S63</f>
        <v>0</v>
      </c>
      <c r="T64" s="242"/>
      <c r="U64" s="253" t="n">
        <f aca="false">U62+U63</f>
        <v>-782.560000000001</v>
      </c>
      <c r="V64" s="49" t="n">
        <f aca="false">V62+V63</f>
        <v>0</v>
      </c>
      <c r="W64" s="242"/>
      <c r="X64" s="253" t="n">
        <f aca="false">X62+X63</f>
        <v>782.560000000001</v>
      </c>
      <c r="Y64" s="49" t="n">
        <f aca="false">Y62+Y63</f>
        <v>0</v>
      </c>
      <c r="Z64" s="242"/>
      <c r="AA64" s="253" t="n">
        <f aca="false">AA62+AA63</f>
        <v>0</v>
      </c>
      <c r="AB64" s="49" t="n">
        <f aca="false">AB62+AB63</f>
        <v>0</v>
      </c>
      <c r="AC64" s="242"/>
      <c r="AD64" s="253" t="n">
        <f aca="false">AD62+AD63</f>
        <v>-782.560000000001</v>
      </c>
      <c r="AE64" s="49" t="n">
        <f aca="false">AE62+AE63</f>
        <v>0</v>
      </c>
      <c r="AF64" s="242"/>
      <c r="AG64" s="253" t="n">
        <f aca="false">AG62+AG63</f>
        <v>782.560000000001</v>
      </c>
      <c r="AH64" s="49" t="n">
        <f aca="false">AH62+AH63</f>
        <v>0</v>
      </c>
      <c r="AI64" s="242"/>
      <c r="AJ64" s="253" t="n">
        <f aca="false">AJ62+AJ63</f>
        <v>-782.560000000001</v>
      </c>
      <c r="AK64" s="49" t="n">
        <f aca="false">AK62+AK63</f>
        <v>0</v>
      </c>
      <c r="AL64" s="24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  <c r="BI64" s="152"/>
      <c r="BJ64" s="152"/>
      <c r="BK64" s="152"/>
      <c r="BL64" s="152"/>
      <c r="BM64" s="152"/>
      <c r="BN64" s="152"/>
      <c r="BO64" s="152"/>
      <c r="BP64" s="152"/>
      <c r="BQ64" s="152"/>
      <c r="BR64" s="152"/>
      <c r="BS64" s="152"/>
      <c r="BT64" s="152"/>
      <c r="BU64" s="152"/>
      <c r="BV64" s="152"/>
      <c r="BW64" s="152"/>
      <c r="BX64" s="152"/>
      <c r="BY64" s="152"/>
      <c r="BZ64" s="152"/>
      <c r="CA64" s="152"/>
      <c r="CB64" s="152"/>
      <c r="CC64" s="152"/>
      <c r="CD64" s="152"/>
      <c r="CE64" s="152"/>
      <c r="CF64" s="152"/>
      <c r="CG64" s="152"/>
      <c r="CH64" s="152"/>
      <c r="CI64" s="152"/>
      <c r="CJ64" s="152"/>
      <c r="CK64" s="152"/>
      <c r="CL64" s="152"/>
      <c r="CM64" s="152"/>
      <c r="CN64" s="152"/>
      <c r="CO64" s="152"/>
      <c r="CP64" s="152"/>
      <c r="CQ64" s="152"/>
      <c r="CR64" s="152"/>
      <c r="CS64" s="152"/>
      <c r="CT64" s="152"/>
      <c r="CU64" s="152"/>
      <c r="CV64" s="152"/>
      <c r="CW64" s="152"/>
      <c r="CX64" s="152"/>
      <c r="CY64" s="152"/>
      <c r="CZ64" s="152"/>
      <c r="DA64" s="152"/>
      <c r="DB64" s="152"/>
      <c r="DC64" s="152"/>
      <c r="DD64" s="152"/>
      <c r="DE64" s="152"/>
      <c r="DF64" s="152"/>
      <c r="DG64" s="152"/>
      <c r="DH64" s="152"/>
      <c r="DI64" s="152"/>
      <c r="DJ64" s="152"/>
      <c r="DK64" s="152"/>
      <c r="DL64" s="152"/>
      <c r="DM64" s="152"/>
      <c r="DN64" s="152"/>
      <c r="DO64" s="152"/>
      <c r="DP64" s="152"/>
      <c r="DQ64" s="152"/>
      <c r="DR64" s="152"/>
      <c r="DS64" s="152"/>
      <c r="DT64" s="152"/>
      <c r="DU64" s="152"/>
      <c r="DV64" s="152"/>
      <c r="DW64" s="152"/>
      <c r="DX64" s="152"/>
      <c r="DY64" s="152"/>
      <c r="DZ64" s="152"/>
      <c r="EA64" s="152"/>
      <c r="EB64" s="152"/>
      <c r="EC64" s="152"/>
      <c r="ED64" s="152"/>
      <c r="EE64" s="152"/>
      <c r="EF64" s="152"/>
      <c r="EG64" s="152"/>
      <c r="EH64" s="152"/>
      <c r="EI64" s="152"/>
      <c r="EJ64" s="152"/>
      <c r="EK64" s="152"/>
      <c r="EL64" s="152"/>
      <c r="EM64" s="152"/>
      <c r="EN64" s="152"/>
      <c r="EO64" s="152"/>
      <c r="EP64" s="152"/>
      <c r="EQ64" s="152"/>
      <c r="ER64" s="152"/>
      <c r="ES64" s="152"/>
      <c r="ET64" s="152"/>
      <c r="EU64" s="152"/>
      <c r="EV64" s="152"/>
      <c r="EW64" s="152"/>
      <c r="EX64" s="152"/>
      <c r="EY64" s="152"/>
      <c r="EZ64" s="152"/>
      <c r="FA64" s="152"/>
      <c r="FB64" s="152"/>
      <c r="FC64" s="152"/>
      <c r="FD64" s="152"/>
      <c r="FE64" s="152"/>
      <c r="FF64" s="152"/>
      <c r="FG64" s="152"/>
      <c r="FH64" s="152"/>
      <c r="FI64" s="152"/>
      <c r="FJ64" s="152"/>
      <c r="FK64" s="152"/>
      <c r="FL64" s="152"/>
      <c r="FM64" s="152"/>
      <c r="FN64" s="152"/>
      <c r="FO64" s="152"/>
      <c r="FP64" s="152"/>
      <c r="FQ64" s="152"/>
      <c r="FR64" s="152"/>
      <c r="FS64" s="152"/>
      <c r="FT64" s="152"/>
      <c r="FU64" s="152"/>
      <c r="FV64" s="152"/>
      <c r="FW64" s="152"/>
      <c r="FX64" s="152"/>
      <c r="FY64" s="152"/>
      <c r="FZ64" s="152"/>
      <c r="GA64" s="152"/>
      <c r="GB64" s="152"/>
      <c r="GC64" s="152"/>
      <c r="GD64" s="152"/>
      <c r="GE64" s="152"/>
      <c r="GF64" s="152"/>
      <c r="GG64" s="152"/>
      <c r="GH64" s="152"/>
      <c r="GI64" s="152"/>
      <c r="GJ64" s="152"/>
      <c r="GK64" s="152"/>
      <c r="GL64" s="152"/>
      <c r="GM64" s="152"/>
      <c r="GN64" s="152"/>
      <c r="GO64" s="152"/>
      <c r="GP64" s="152"/>
      <c r="GQ64" s="152"/>
      <c r="GR64" s="152"/>
      <c r="GS64" s="152"/>
      <c r="GT64" s="152"/>
      <c r="GU64" s="152"/>
      <c r="GV64" s="152"/>
      <c r="GW64" s="152"/>
      <c r="GX64" s="152"/>
      <c r="GY64" s="152"/>
      <c r="GZ64" s="152"/>
      <c r="HA64" s="152"/>
      <c r="HB64" s="152"/>
      <c r="HC64" s="152"/>
      <c r="HD64" s="152"/>
      <c r="HE64" s="152"/>
      <c r="HF64" s="152"/>
      <c r="HG64" s="152"/>
      <c r="HH64" s="152"/>
      <c r="HI64" s="152"/>
      <c r="HJ64" s="152"/>
      <c r="HK64" s="152"/>
      <c r="HL64" s="152"/>
      <c r="HM64" s="152"/>
      <c r="HN64" s="152"/>
      <c r="HO64" s="152"/>
      <c r="HP64" s="152"/>
      <c r="HQ64" s="152"/>
      <c r="HR64" s="152"/>
      <c r="HS64" s="152"/>
      <c r="HT64" s="152"/>
      <c r="HU64" s="152"/>
      <c r="HV64" s="152"/>
      <c r="HW64" s="152"/>
      <c r="HX64" s="152"/>
      <c r="HY64" s="152"/>
      <c r="HZ64" s="152"/>
      <c r="IA64" s="152"/>
      <c r="IB64" s="152"/>
      <c r="IC64" s="152"/>
      <c r="ID64" s="152"/>
      <c r="IE64" s="152"/>
      <c r="IF64" s="152"/>
      <c r="IG64" s="152"/>
      <c r="IH64" s="152"/>
      <c r="II64" s="152"/>
      <c r="IJ64" s="152"/>
      <c r="IK64" s="152"/>
      <c r="IL64" s="152"/>
      <c r="IM64" s="152"/>
      <c r="IN64" s="152"/>
      <c r="IO64" s="152"/>
      <c r="IP64" s="152"/>
      <c r="IQ64" s="152"/>
      <c r="IR64" s="152"/>
      <c r="IS64" s="152"/>
      <c r="IT64" s="152"/>
      <c r="IU64" s="152"/>
      <c r="IV64" s="152"/>
      <c r="IW64" s="152"/>
    </row>
    <row r="65" customFormat="false" ht="12.75" hidden="false" customHeight="false" outlineLevel="0" collapsed="false">
      <c r="A65" s="254" t="s">
        <v>115</v>
      </c>
      <c r="B65" s="152"/>
      <c r="C65" s="240" t="n">
        <f aca="false">C62+C64</f>
        <v>30595.91862328</v>
      </c>
      <c r="D65" s="241" t="n">
        <f aca="false">D62+D64</f>
        <v>20371.9262</v>
      </c>
      <c r="E65" s="242"/>
      <c r="F65" s="240" t="n">
        <f aca="false">F62+F64</f>
        <v>29044.89677936</v>
      </c>
      <c r="G65" s="241" t="n">
        <f aca="false">G62+G64</f>
        <v>22212.4296</v>
      </c>
      <c r="H65" s="242"/>
      <c r="I65" s="240" t="n">
        <f aca="false">I62+I64</f>
        <v>24216.48</v>
      </c>
      <c r="J65" s="241" t="n">
        <f aca="false">J62+J64</f>
        <v>21429.28</v>
      </c>
      <c r="K65" s="242"/>
      <c r="L65" s="240" t="n">
        <f aca="false">L62+L64</f>
        <v>31918.8</v>
      </c>
      <c r="M65" s="241" t="n">
        <f aca="false">M62+M64</f>
        <v>21429.28</v>
      </c>
      <c r="N65" s="242"/>
      <c r="O65" s="240" t="n">
        <f aca="false">O62+O64</f>
        <v>27786.24</v>
      </c>
      <c r="P65" s="241" t="n">
        <f aca="false">P62+P64</f>
        <v>21429.28</v>
      </c>
      <c r="Q65" s="242"/>
      <c r="R65" s="240" t="n">
        <f aca="false">R62+R64</f>
        <v>30133.92</v>
      </c>
      <c r="S65" s="241" t="n">
        <f aca="false">S62+S64</f>
        <v>21429.28</v>
      </c>
      <c r="T65" s="242"/>
      <c r="U65" s="240" t="n">
        <f aca="false">U62+U64</f>
        <v>27786.24</v>
      </c>
      <c r="V65" s="241" t="n">
        <f aca="false">V62+V64</f>
        <v>21429.28</v>
      </c>
      <c r="W65" s="242"/>
      <c r="X65" s="240" t="n">
        <f aca="false">X62+X64</f>
        <v>30133.92</v>
      </c>
      <c r="Y65" s="241" t="n">
        <f aca="false">Y62+Y64</f>
        <v>21429.28</v>
      </c>
      <c r="Z65" s="242"/>
      <c r="AA65" s="240" t="n">
        <f aca="false">AA62+AA64</f>
        <v>29351.36</v>
      </c>
      <c r="AB65" s="241" t="n">
        <f aca="false">AB62+AB64</f>
        <v>21429.28</v>
      </c>
      <c r="AC65" s="242"/>
      <c r="AD65" s="240" t="n">
        <f aca="false">AD62+AD64</f>
        <v>27786.24</v>
      </c>
      <c r="AE65" s="241" t="n">
        <f aca="false">AE62+AE64</f>
        <v>21429.28</v>
      </c>
      <c r="AF65" s="242"/>
      <c r="AG65" s="240" t="n">
        <f aca="false">AG62+AG64</f>
        <v>30133.92</v>
      </c>
      <c r="AH65" s="241" t="n">
        <f aca="false">AH62+AH64</f>
        <v>21429.28</v>
      </c>
      <c r="AI65" s="242"/>
      <c r="AJ65" s="240" t="n">
        <f aca="false">AJ62+AJ64</f>
        <v>27786.24</v>
      </c>
      <c r="AK65" s="241" t="n">
        <f aca="false">AK62+AK64</f>
        <v>21429.28</v>
      </c>
      <c r="AL65" s="24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  <c r="BI65" s="152"/>
      <c r="BJ65" s="152"/>
      <c r="BK65" s="152"/>
      <c r="BL65" s="152"/>
      <c r="BM65" s="152"/>
      <c r="BN65" s="152"/>
      <c r="BO65" s="152"/>
      <c r="BP65" s="152"/>
      <c r="BQ65" s="152"/>
      <c r="BR65" s="152"/>
      <c r="BS65" s="152"/>
      <c r="BT65" s="152"/>
      <c r="BU65" s="152"/>
      <c r="BV65" s="152"/>
      <c r="BW65" s="152"/>
      <c r="BX65" s="152"/>
      <c r="BY65" s="152"/>
      <c r="BZ65" s="152"/>
      <c r="CA65" s="152"/>
      <c r="CB65" s="152"/>
      <c r="CC65" s="152"/>
      <c r="CD65" s="152"/>
      <c r="CE65" s="152"/>
      <c r="CF65" s="152"/>
      <c r="CG65" s="152"/>
      <c r="CH65" s="152"/>
      <c r="CI65" s="152"/>
      <c r="CJ65" s="152"/>
      <c r="CK65" s="152"/>
      <c r="CL65" s="152"/>
      <c r="CM65" s="152"/>
      <c r="CN65" s="152"/>
      <c r="CO65" s="152"/>
      <c r="CP65" s="152"/>
      <c r="CQ65" s="152"/>
      <c r="CR65" s="152"/>
      <c r="CS65" s="152"/>
      <c r="CT65" s="152"/>
      <c r="CU65" s="152"/>
      <c r="CV65" s="152"/>
      <c r="CW65" s="152"/>
      <c r="CX65" s="152"/>
      <c r="CY65" s="152"/>
      <c r="CZ65" s="152"/>
      <c r="DA65" s="152"/>
      <c r="DB65" s="152"/>
      <c r="DC65" s="152"/>
      <c r="DD65" s="152"/>
      <c r="DE65" s="152"/>
      <c r="DF65" s="152"/>
      <c r="DG65" s="152"/>
      <c r="DH65" s="152"/>
      <c r="DI65" s="152"/>
      <c r="DJ65" s="152"/>
      <c r="DK65" s="152"/>
      <c r="DL65" s="152"/>
      <c r="DM65" s="152"/>
      <c r="DN65" s="152"/>
      <c r="DO65" s="152"/>
      <c r="DP65" s="152"/>
      <c r="DQ65" s="152"/>
      <c r="DR65" s="152"/>
      <c r="DS65" s="152"/>
      <c r="DT65" s="152"/>
      <c r="DU65" s="152"/>
      <c r="DV65" s="152"/>
      <c r="DW65" s="152"/>
      <c r="DX65" s="152"/>
      <c r="DY65" s="152"/>
      <c r="DZ65" s="152"/>
      <c r="EA65" s="152"/>
      <c r="EB65" s="152"/>
      <c r="EC65" s="152"/>
      <c r="ED65" s="152"/>
      <c r="EE65" s="152"/>
      <c r="EF65" s="152"/>
      <c r="EG65" s="152"/>
      <c r="EH65" s="152"/>
      <c r="EI65" s="152"/>
      <c r="EJ65" s="152"/>
      <c r="EK65" s="152"/>
      <c r="EL65" s="152"/>
      <c r="EM65" s="152"/>
      <c r="EN65" s="152"/>
      <c r="EO65" s="152"/>
      <c r="EP65" s="152"/>
      <c r="EQ65" s="152"/>
      <c r="ER65" s="152"/>
      <c r="ES65" s="152"/>
      <c r="ET65" s="152"/>
      <c r="EU65" s="152"/>
      <c r="EV65" s="152"/>
      <c r="EW65" s="152"/>
      <c r="EX65" s="152"/>
      <c r="EY65" s="152"/>
      <c r="EZ65" s="152"/>
      <c r="FA65" s="152"/>
      <c r="FB65" s="152"/>
      <c r="FC65" s="152"/>
      <c r="FD65" s="152"/>
      <c r="FE65" s="152"/>
      <c r="FF65" s="152"/>
      <c r="FG65" s="152"/>
      <c r="FH65" s="152"/>
      <c r="FI65" s="152"/>
      <c r="FJ65" s="152"/>
      <c r="FK65" s="152"/>
      <c r="FL65" s="152"/>
      <c r="FM65" s="152"/>
      <c r="FN65" s="152"/>
      <c r="FO65" s="152"/>
      <c r="FP65" s="152"/>
      <c r="FQ65" s="152"/>
      <c r="FR65" s="152"/>
      <c r="FS65" s="152"/>
      <c r="FT65" s="152"/>
      <c r="FU65" s="152"/>
      <c r="FV65" s="152"/>
      <c r="FW65" s="152"/>
      <c r="FX65" s="152"/>
      <c r="FY65" s="152"/>
      <c r="FZ65" s="152"/>
      <c r="GA65" s="152"/>
      <c r="GB65" s="152"/>
      <c r="GC65" s="152"/>
      <c r="GD65" s="152"/>
      <c r="GE65" s="152"/>
      <c r="GF65" s="152"/>
      <c r="GG65" s="152"/>
      <c r="GH65" s="152"/>
      <c r="GI65" s="152"/>
      <c r="GJ65" s="152"/>
      <c r="GK65" s="152"/>
      <c r="GL65" s="152"/>
      <c r="GM65" s="152"/>
      <c r="GN65" s="152"/>
      <c r="GO65" s="152"/>
      <c r="GP65" s="152"/>
      <c r="GQ65" s="152"/>
      <c r="GR65" s="152"/>
      <c r="GS65" s="152"/>
      <c r="GT65" s="152"/>
      <c r="GU65" s="152"/>
      <c r="GV65" s="152"/>
      <c r="GW65" s="152"/>
      <c r="GX65" s="152"/>
      <c r="GY65" s="152"/>
      <c r="GZ65" s="152"/>
      <c r="HA65" s="152"/>
      <c r="HB65" s="152"/>
      <c r="HC65" s="152"/>
      <c r="HD65" s="152"/>
      <c r="HE65" s="152"/>
      <c r="HF65" s="152"/>
      <c r="HG65" s="152"/>
      <c r="HH65" s="152"/>
      <c r="HI65" s="152"/>
      <c r="HJ65" s="152"/>
      <c r="HK65" s="152"/>
      <c r="HL65" s="152"/>
      <c r="HM65" s="152"/>
      <c r="HN65" s="152"/>
      <c r="HO65" s="152"/>
      <c r="HP65" s="152"/>
      <c r="HQ65" s="152"/>
      <c r="HR65" s="152"/>
      <c r="HS65" s="152"/>
      <c r="HT65" s="152"/>
      <c r="HU65" s="152"/>
      <c r="HV65" s="152"/>
      <c r="HW65" s="152"/>
      <c r="HX65" s="152"/>
      <c r="HY65" s="152"/>
      <c r="HZ65" s="152"/>
      <c r="IA65" s="152"/>
      <c r="IB65" s="152"/>
      <c r="IC65" s="152"/>
      <c r="ID65" s="152"/>
      <c r="IE65" s="152"/>
      <c r="IF65" s="152"/>
      <c r="IG65" s="152"/>
      <c r="IH65" s="152"/>
      <c r="II65" s="152"/>
      <c r="IJ65" s="152"/>
      <c r="IK65" s="152"/>
      <c r="IL65" s="152"/>
      <c r="IM65" s="152"/>
      <c r="IN65" s="152"/>
      <c r="IO65" s="152"/>
      <c r="IP65" s="152"/>
      <c r="IQ65" s="152"/>
      <c r="IR65" s="152"/>
      <c r="IS65" s="152"/>
      <c r="IT65" s="152"/>
      <c r="IU65" s="152"/>
      <c r="IV65" s="152"/>
      <c r="IW65" s="152"/>
    </row>
    <row r="66" customFormat="false" ht="12.75" hidden="false" customHeight="false" outlineLevel="0" collapsed="false">
      <c r="A66" s="237"/>
      <c r="C66" s="195"/>
      <c r="D66" s="43"/>
      <c r="E66" s="58"/>
      <c r="F66" s="195"/>
      <c r="G66" s="242"/>
      <c r="H66" s="58"/>
      <c r="I66" s="195"/>
      <c r="J66" s="58"/>
      <c r="K66" s="58"/>
      <c r="L66" s="195"/>
      <c r="M66" s="58"/>
      <c r="N66" s="58"/>
      <c r="O66" s="195"/>
      <c r="P66" s="58"/>
      <c r="Q66" s="58"/>
      <c r="R66" s="195"/>
      <c r="S66" s="58"/>
      <c r="T66" s="58"/>
      <c r="U66" s="195"/>
      <c r="V66" s="58"/>
      <c r="W66" s="58"/>
      <c r="X66" s="195"/>
      <c r="Y66" s="58"/>
      <c r="Z66" s="58"/>
      <c r="AA66" s="195"/>
      <c r="AB66" s="58"/>
      <c r="AC66" s="58"/>
      <c r="AD66" s="195"/>
      <c r="AE66" s="58"/>
      <c r="AF66" s="58"/>
      <c r="AG66" s="195"/>
      <c r="AH66" s="58"/>
      <c r="AI66" s="58"/>
      <c r="AJ66" s="195"/>
      <c r="AK66" s="58"/>
      <c r="AL66" s="58"/>
    </row>
    <row r="67" customFormat="false" ht="12" hidden="false" customHeight="false" outlineLevel="0" collapsed="false">
      <c r="A67" s="180"/>
      <c r="B67" s="180"/>
      <c r="C67" s="225"/>
      <c r="D67" s="226"/>
      <c r="E67" s="243" t="n">
        <f aca="false">SUM(C61:E61)</f>
        <v>62909.26943464</v>
      </c>
      <c r="F67" s="225"/>
      <c r="G67" s="226"/>
      <c r="H67" s="243" t="n">
        <f aca="false">SUM(F61:H61)</f>
        <v>63376.64</v>
      </c>
      <c r="I67" s="225"/>
      <c r="J67" s="226"/>
      <c r="K67" s="243" t="n">
        <f aca="false">SUM(I61:K61)</f>
        <v>59683.6</v>
      </c>
      <c r="L67" s="225"/>
      <c r="M67" s="226"/>
      <c r="N67" s="243" t="n">
        <f aca="false">SUM(L61:N61)</f>
        <v>63376.64</v>
      </c>
      <c r="O67" s="225"/>
      <c r="P67" s="226"/>
      <c r="Q67" s="243" t="n">
        <f aca="false">SUM(O61:Q61)</f>
        <v>62218.88</v>
      </c>
      <c r="R67" s="225"/>
      <c r="S67" s="226"/>
      <c r="T67" s="243" t="n">
        <f aca="false">SUM(R61:T61)</f>
        <v>63376.64</v>
      </c>
      <c r="U67" s="225"/>
      <c r="V67" s="226"/>
      <c r="W67" s="243" t="n">
        <f aca="false">SUM(U61:W61)</f>
        <v>62218.88</v>
      </c>
      <c r="X67" s="225"/>
      <c r="Y67" s="226"/>
      <c r="Z67" s="243" t="n">
        <f aca="false">SUM(X61:Z61)</f>
        <v>63376.64</v>
      </c>
      <c r="AA67" s="225"/>
      <c r="AB67" s="226"/>
      <c r="AC67" s="243" t="n">
        <f aca="false">SUM(AA61:AC61)</f>
        <v>63376.64</v>
      </c>
      <c r="AD67" s="225"/>
      <c r="AE67" s="226"/>
      <c r="AF67" s="243" t="n">
        <f aca="false">SUM(AD61:AF61)</f>
        <v>62218.88</v>
      </c>
      <c r="AG67" s="225"/>
      <c r="AH67" s="226"/>
      <c r="AI67" s="243" t="n">
        <f aca="false">SUM(AG61:AI61)</f>
        <v>63376.64</v>
      </c>
      <c r="AJ67" s="225"/>
      <c r="AK67" s="226"/>
      <c r="AL67" s="243" t="n">
        <f aca="false">SUM(AJ61:AL61)</f>
        <v>62218.88</v>
      </c>
      <c r="AM67" s="180"/>
      <c r="AN67" s="180"/>
      <c r="AO67" s="180"/>
      <c r="AP67" s="180"/>
      <c r="AQ67" s="180"/>
      <c r="AR67" s="180"/>
      <c r="AS67" s="180"/>
      <c r="AT67" s="180"/>
      <c r="AU67" s="180"/>
      <c r="AV67" s="180"/>
      <c r="AW67" s="180"/>
      <c r="AX67" s="180"/>
      <c r="AY67" s="180"/>
      <c r="AZ67" s="180"/>
      <c r="BA67" s="180"/>
      <c r="BB67" s="180"/>
      <c r="BC67" s="180"/>
      <c r="BD67" s="180"/>
      <c r="BE67" s="180"/>
      <c r="BF67" s="180"/>
      <c r="BG67" s="180"/>
      <c r="BH67" s="180"/>
      <c r="BI67" s="180"/>
      <c r="BJ67" s="180"/>
      <c r="BK67" s="180"/>
      <c r="BL67" s="180"/>
      <c r="BM67" s="180"/>
      <c r="BN67" s="180"/>
      <c r="BO67" s="180"/>
      <c r="BP67" s="180"/>
      <c r="BQ67" s="180"/>
      <c r="BR67" s="180"/>
      <c r="BS67" s="180"/>
      <c r="BT67" s="180"/>
      <c r="BU67" s="180"/>
      <c r="BV67" s="180"/>
      <c r="BW67" s="180"/>
      <c r="BX67" s="180"/>
      <c r="BY67" s="180"/>
      <c r="BZ67" s="180"/>
      <c r="CA67" s="180"/>
      <c r="CB67" s="180"/>
      <c r="CC67" s="180"/>
      <c r="CD67" s="180"/>
      <c r="CE67" s="180"/>
      <c r="CF67" s="180"/>
      <c r="CG67" s="180"/>
      <c r="CH67" s="180"/>
      <c r="CI67" s="180"/>
      <c r="CJ67" s="180"/>
      <c r="CK67" s="180"/>
      <c r="CL67" s="180"/>
      <c r="CM67" s="180"/>
      <c r="CN67" s="180"/>
      <c r="CO67" s="180"/>
      <c r="CP67" s="180"/>
      <c r="CQ67" s="180"/>
      <c r="CR67" s="180"/>
      <c r="CS67" s="180"/>
      <c r="CT67" s="180"/>
      <c r="CU67" s="180"/>
      <c r="CV67" s="180"/>
      <c r="CW67" s="180"/>
      <c r="CX67" s="180"/>
      <c r="CY67" s="180"/>
      <c r="CZ67" s="180"/>
      <c r="DA67" s="180"/>
      <c r="DB67" s="180"/>
      <c r="DC67" s="180"/>
      <c r="DD67" s="180"/>
      <c r="DE67" s="180"/>
      <c r="DF67" s="180"/>
      <c r="DG67" s="180"/>
      <c r="DH67" s="180"/>
      <c r="DI67" s="180"/>
      <c r="DJ67" s="180"/>
      <c r="DK67" s="180"/>
      <c r="DL67" s="180"/>
      <c r="DM67" s="180"/>
      <c r="DN67" s="180"/>
      <c r="DO67" s="180"/>
      <c r="DP67" s="180"/>
      <c r="DQ67" s="180"/>
      <c r="DR67" s="180"/>
      <c r="DS67" s="180"/>
      <c r="DT67" s="180"/>
      <c r="DU67" s="180"/>
      <c r="DV67" s="180"/>
      <c r="DW67" s="180"/>
      <c r="DX67" s="180"/>
      <c r="DY67" s="180"/>
      <c r="DZ67" s="180"/>
      <c r="EA67" s="180"/>
      <c r="EB67" s="180"/>
      <c r="EC67" s="180"/>
      <c r="ED67" s="180"/>
      <c r="EE67" s="180"/>
      <c r="EF67" s="180"/>
      <c r="EG67" s="180"/>
      <c r="EH67" s="180"/>
      <c r="EI67" s="180"/>
      <c r="EJ67" s="180"/>
      <c r="EK67" s="180"/>
      <c r="EL67" s="180"/>
      <c r="EM67" s="180"/>
      <c r="EN67" s="180"/>
      <c r="EO67" s="180"/>
      <c r="EP67" s="180"/>
      <c r="EQ67" s="180"/>
      <c r="ER67" s="180"/>
      <c r="ES67" s="180"/>
      <c r="ET67" s="180"/>
      <c r="EU67" s="180"/>
      <c r="EV67" s="180"/>
      <c r="EW67" s="180"/>
      <c r="EX67" s="180"/>
      <c r="EY67" s="180"/>
      <c r="EZ67" s="180"/>
      <c r="FA67" s="180"/>
      <c r="FB67" s="180"/>
      <c r="FC67" s="180"/>
      <c r="FD67" s="180"/>
      <c r="FE67" s="180"/>
      <c r="FF67" s="180"/>
      <c r="FG67" s="180"/>
      <c r="FH67" s="180"/>
      <c r="FI67" s="180"/>
      <c r="FJ67" s="180"/>
      <c r="FK67" s="180"/>
      <c r="FL67" s="180"/>
      <c r="FM67" s="180"/>
      <c r="FN67" s="180"/>
      <c r="FO67" s="180"/>
      <c r="FP67" s="180"/>
      <c r="FQ67" s="180"/>
      <c r="FR67" s="180"/>
      <c r="FS67" s="180"/>
      <c r="FT67" s="180"/>
      <c r="FU67" s="180"/>
      <c r="FV67" s="180"/>
      <c r="FW67" s="180"/>
      <c r="FX67" s="180"/>
      <c r="FY67" s="180"/>
      <c r="FZ67" s="180"/>
      <c r="GA67" s="180"/>
      <c r="GB67" s="180"/>
      <c r="GC67" s="180"/>
      <c r="GD67" s="180"/>
      <c r="GE67" s="180"/>
      <c r="GF67" s="180"/>
      <c r="GG67" s="180"/>
      <c r="GH67" s="180"/>
      <c r="GI67" s="180"/>
      <c r="GJ67" s="180"/>
      <c r="GK67" s="180"/>
      <c r="GL67" s="180"/>
      <c r="GM67" s="180"/>
      <c r="GN67" s="180"/>
      <c r="GO67" s="180"/>
      <c r="GP67" s="180"/>
      <c r="GQ67" s="180"/>
      <c r="GR67" s="180"/>
      <c r="GS67" s="180"/>
      <c r="GT67" s="180"/>
      <c r="GU67" s="180"/>
      <c r="GV67" s="180"/>
      <c r="GW67" s="180"/>
      <c r="GX67" s="180"/>
      <c r="GY67" s="180"/>
      <c r="GZ67" s="180"/>
      <c r="HA67" s="180"/>
      <c r="HB67" s="180"/>
      <c r="HC67" s="180"/>
      <c r="HD67" s="180"/>
      <c r="HE67" s="180"/>
      <c r="HF67" s="180"/>
      <c r="HG67" s="180"/>
      <c r="HH67" s="180"/>
      <c r="HI67" s="180"/>
      <c r="HJ67" s="180"/>
      <c r="HK67" s="180"/>
      <c r="HL67" s="180"/>
      <c r="HM67" s="180"/>
      <c r="HN67" s="180"/>
      <c r="HO67" s="180"/>
      <c r="HP67" s="180"/>
      <c r="HQ67" s="180"/>
      <c r="HR67" s="180"/>
      <c r="HS67" s="180"/>
      <c r="HT67" s="180"/>
      <c r="HU67" s="180"/>
      <c r="HV67" s="180"/>
      <c r="HW67" s="180"/>
      <c r="HX67" s="180"/>
      <c r="HY67" s="180"/>
      <c r="HZ67" s="180"/>
      <c r="IA67" s="180"/>
      <c r="IB67" s="180"/>
      <c r="IC67" s="180"/>
      <c r="ID67" s="180"/>
      <c r="IE67" s="180"/>
      <c r="IF67" s="180"/>
      <c r="IG67" s="180"/>
      <c r="IH67" s="180"/>
      <c r="II67" s="180"/>
      <c r="IJ67" s="180"/>
      <c r="IK67" s="180"/>
      <c r="IL67" s="180"/>
      <c r="IM67" s="180"/>
      <c r="IN67" s="180"/>
      <c r="IO67" s="180"/>
      <c r="IP67" s="180"/>
      <c r="IQ67" s="180"/>
      <c r="IR67" s="180"/>
      <c r="IS67" s="180"/>
      <c r="IT67" s="180"/>
      <c r="IU67" s="180"/>
      <c r="IV67" s="180"/>
      <c r="IW67" s="180"/>
    </row>
  </sheetData>
  <mergeCells count="12">
    <mergeCell ref="C39:E39"/>
    <mergeCell ref="F39:H39"/>
    <mergeCell ref="I39:K39"/>
    <mergeCell ref="L39:N39"/>
    <mergeCell ref="O39:Q39"/>
    <mergeCell ref="R39:T39"/>
    <mergeCell ref="U39:W39"/>
    <mergeCell ref="X39:Z39"/>
    <mergeCell ref="AA39:AC39"/>
    <mergeCell ref="AD39:AF39"/>
    <mergeCell ref="AG39:AI39"/>
    <mergeCell ref="AJ39:AL39"/>
  </mergeCells>
  <printOptions headings="false" gridLines="false" gridLinesSet="true" horizontalCentered="false" verticalCentered="false"/>
  <pageMargins left="0.25" right="0.25" top="0.5" bottom="0.5" header="0.511811023622047" footer="0.25"/>
  <pageSetup paperSize="5" scale="5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&amp;L&amp;8&amp;A&amp;C&amp;8&amp;P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9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3" min="2" style="0" width="15.85"/>
    <col collapsed="false" customWidth="true" hidden="false" outlineLevel="0" max="4" min="4" style="0" width="15.56"/>
    <col collapsed="false" customWidth="true" hidden="false" outlineLevel="0" max="5" min="5" style="0" width="15.85"/>
    <col collapsed="false" customWidth="true" hidden="false" outlineLevel="0" max="6" min="6" style="0" width="15.13"/>
    <col collapsed="false" customWidth="true" hidden="false" outlineLevel="0" max="7" min="7" style="0" width="15.56"/>
    <col collapsed="false" customWidth="true" hidden="false" outlineLevel="0" max="8" min="8" style="0" width="16.28"/>
    <col collapsed="false" customWidth="true" hidden="false" outlineLevel="0" max="9" min="9" style="0" width="15.85"/>
    <col collapsed="false" customWidth="true" hidden="false" outlineLevel="0" max="10" min="10" style="0" width="14.41"/>
    <col collapsed="false" customWidth="true" hidden="false" outlineLevel="0" max="13" min="11" style="0" width="15.85"/>
    <col collapsed="false" customWidth="true" hidden="false" outlineLevel="0" max="15" min="15" style="0" width="18.28"/>
    <col collapsed="false" customWidth="true" hidden="false" outlineLevel="0" max="16" min="16" style="0" width="15.85"/>
  </cols>
  <sheetData>
    <row r="1" customFormat="false" ht="12.75" hidden="false" customHeight="false" outlineLevel="0" collapsed="false">
      <c r="A1" s="1" t="s">
        <v>128</v>
      </c>
    </row>
    <row r="2" customFormat="false" ht="12.75" hidden="false" customHeight="false" outlineLevel="0" collapsed="false">
      <c r="A2" s="1" t="s">
        <v>129</v>
      </c>
      <c r="F2" s="0" t="n">
        <f aca="false">0.005+0.05878</f>
        <v>0.06378</v>
      </c>
      <c r="G2" s="0" t="n">
        <f aca="false">F2-0.0615</f>
        <v>0.00228</v>
      </c>
    </row>
    <row r="3" customFormat="false" ht="13.5" hidden="false" customHeight="false" outlineLevel="0" collapsed="false">
      <c r="A3" s="2" t="n">
        <v>37271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5" customFormat="false" ht="12.75" hidden="false" customHeight="false" outlineLevel="0" collapsed="false">
      <c r="A5" s="4"/>
      <c r="B5" s="5" t="n">
        <v>2001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  <c r="O5" s="4"/>
      <c r="P5" s="4"/>
    </row>
    <row r="6" customFormat="false" ht="12.75" hidden="false" customHeight="false" outlineLevel="0" collapsed="false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4"/>
      <c r="O6" s="20" t="s">
        <v>43</v>
      </c>
      <c r="P6" s="20" t="s">
        <v>25</v>
      </c>
    </row>
    <row r="7" customFormat="false" ht="12.75" hidden="false" customHeight="false" outlineLevel="0" collapsed="false">
      <c r="A7" s="6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21"/>
      <c r="P7" s="21"/>
    </row>
    <row r="8" customFormat="false" ht="12.75" hidden="false" customHeight="false" outlineLevel="0" collapsed="false">
      <c r="A8" s="255" t="s">
        <v>130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7"/>
      <c r="O8" s="258"/>
      <c r="P8" s="258"/>
    </row>
    <row r="9" customFormat="false" ht="12.75" hidden="false" customHeight="false" outlineLevel="0" collapsed="false">
      <c r="A9" s="48" t="s">
        <v>131</v>
      </c>
      <c r="B9" s="43" t="n">
        <f aca="false">B26*B27</f>
        <v>48145.24</v>
      </c>
      <c r="C9" s="43" t="n">
        <f aca="false">C26*C27</f>
        <v>45079.68</v>
      </c>
      <c r="D9" s="43" t="n">
        <f aca="false">D26*D27</f>
        <v>62684.5</v>
      </c>
      <c r="E9" s="43" t="n">
        <f aca="false">E26*E27</f>
        <v>60221.42</v>
      </c>
      <c r="F9" s="43" t="n">
        <f aca="false">F26*F27</f>
        <v>73148.16</v>
      </c>
      <c r="G9" s="43" t="n">
        <f aca="false">G26*G27</f>
        <v>44060.78</v>
      </c>
      <c r="H9" s="43" t="n">
        <f aca="false">H26*H27</f>
        <v>61408.66</v>
      </c>
      <c r="I9" s="43" t="n">
        <f aca="false">I26*I27</f>
        <v>70259.8</v>
      </c>
      <c r="J9" s="43" t="n">
        <f aca="false">J26*J27</f>
        <v>168.34</v>
      </c>
      <c r="K9" s="43" t="n">
        <f aca="false">K26*K27</f>
        <v>49164.14</v>
      </c>
      <c r="L9" s="43" t="n">
        <f aca="false">L26*L27</f>
        <v>65661.46</v>
      </c>
      <c r="M9" s="43" t="n">
        <f aca="false">M26*M27</f>
        <v>47117.48</v>
      </c>
      <c r="N9" s="22"/>
      <c r="O9" s="23" t="n">
        <f aca="false">SUM(B9:M9)</f>
        <v>627119.66</v>
      </c>
      <c r="P9" s="23" t="n">
        <f aca="false">AVERAGE(B9:M9)</f>
        <v>52259.9716666667</v>
      </c>
    </row>
    <row r="10" customFormat="false" ht="12.75" hidden="false" customHeight="false" outlineLevel="0" collapsed="false">
      <c r="A10" s="48" t="s">
        <v>132</v>
      </c>
      <c r="B10" s="43" t="n">
        <f aca="false">B28*B29</f>
        <v>22706.3</v>
      </c>
      <c r="C10" s="43" t="n">
        <f aca="false">C28*C29</f>
        <v>24602.4</v>
      </c>
      <c r="D10" s="43" t="n">
        <f aca="false">D28*D29</f>
        <v>25664.35</v>
      </c>
      <c r="E10" s="43" t="n">
        <f aca="false">E28*E29</f>
        <v>22736.45</v>
      </c>
      <c r="F10" s="43" t="n">
        <f aca="false">F28*F29</f>
        <v>29138.3</v>
      </c>
      <c r="G10" s="43" t="n">
        <f aca="false">G28*G29</f>
        <v>28173.5</v>
      </c>
      <c r="H10" s="43" t="n">
        <f aca="false">H28*H29</f>
        <v>27530.3</v>
      </c>
      <c r="I10" s="43" t="n">
        <f aca="false">I28*I29</f>
        <v>26692.8</v>
      </c>
      <c r="J10" s="43" t="n">
        <f aca="false">J28*J29</f>
        <v>26498.5</v>
      </c>
      <c r="K10" s="43" t="n">
        <f aca="false">K28*K29</f>
        <v>31258.85</v>
      </c>
      <c r="L10" s="43" t="n">
        <f aca="false">L28*L29</f>
        <v>30552</v>
      </c>
      <c r="M10" s="43" t="n">
        <f aca="false">M28*M29</f>
        <v>20455.1</v>
      </c>
      <c r="N10" s="22"/>
      <c r="O10" s="23" t="n">
        <f aca="false">SUM(B10:M10)</f>
        <v>316008.85</v>
      </c>
      <c r="P10" s="23" t="n">
        <f aca="false">AVERAGE(B10:M10)</f>
        <v>26334.0708333333</v>
      </c>
    </row>
    <row r="11" customFormat="false" ht="12.75" hidden="false" customHeight="false" outlineLevel="0" collapsed="false">
      <c r="A11" s="259" t="s">
        <v>133</v>
      </c>
      <c r="B11" s="260" t="n">
        <f aca="false">B9+B10</f>
        <v>70851.54</v>
      </c>
      <c r="C11" s="260" t="n">
        <f aca="false">C9+C10</f>
        <v>69682.08</v>
      </c>
      <c r="D11" s="260" t="n">
        <f aca="false">D9+D10</f>
        <v>88348.85</v>
      </c>
      <c r="E11" s="260" t="n">
        <f aca="false">E9+E10</f>
        <v>82957.87</v>
      </c>
      <c r="F11" s="260" t="n">
        <f aca="false">F9+F10</f>
        <v>102286.46</v>
      </c>
      <c r="G11" s="260" t="n">
        <f aca="false">G9+G10</f>
        <v>72234.28</v>
      </c>
      <c r="H11" s="260" t="n">
        <f aca="false">H9+H10</f>
        <v>88938.96</v>
      </c>
      <c r="I11" s="260" t="n">
        <f aca="false">I9+I10</f>
        <v>96952.6</v>
      </c>
      <c r="J11" s="260" t="n">
        <f aca="false">J9+J10</f>
        <v>26666.84</v>
      </c>
      <c r="K11" s="260" t="n">
        <f aca="false">K9+K10</f>
        <v>80422.99</v>
      </c>
      <c r="L11" s="260" t="n">
        <f aca="false">L9+L10</f>
        <v>96213.46</v>
      </c>
      <c r="M11" s="260" t="n">
        <f aca="false">M9+M10</f>
        <v>67572.58</v>
      </c>
      <c r="N11" s="22"/>
      <c r="O11" s="23"/>
      <c r="P11" s="23"/>
    </row>
    <row r="12" customFormat="false" ht="12.75" hidden="false" customHeight="false" outlineLevel="0" collapsed="false">
      <c r="A12" s="261" t="s">
        <v>134</v>
      </c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2"/>
      <c r="O12" s="263"/>
      <c r="P12" s="263"/>
    </row>
    <row r="13" customFormat="false" ht="12.75" hidden="false" customHeight="false" outlineLevel="0" collapsed="false">
      <c r="A13" s="48" t="s">
        <v>131</v>
      </c>
      <c r="B13" s="43" t="n">
        <f aca="false">B31*B32</f>
        <v>70930.29504</v>
      </c>
      <c r="C13" s="43" t="n">
        <v>61793.56348</v>
      </c>
      <c r="D13" s="43" t="n">
        <v>69211.31404</v>
      </c>
      <c r="E13" s="43" t="n">
        <v>68751.41438</v>
      </c>
      <c r="F13" s="43" t="n">
        <v>53461.793</v>
      </c>
      <c r="G13" s="43" t="n">
        <v>81212.78484</v>
      </c>
      <c r="H13" s="43" t="n">
        <v>82565.82048</v>
      </c>
      <c r="I13" s="43" t="n">
        <v>55837.78244</v>
      </c>
      <c r="J13" s="43" t="n">
        <v>19014.0698</v>
      </c>
      <c r="K13" s="43" t="n">
        <v>83083.90464</v>
      </c>
      <c r="L13" s="43" t="n">
        <v>78799.18244</v>
      </c>
      <c r="M13" s="43" t="n">
        <v>70437.40594</v>
      </c>
      <c r="N13" s="22"/>
      <c r="O13" s="23" t="n">
        <f aca="false">SUM(B13:M13)</f>
        <v>795099.33052</v>
      </c>
      <c r="P13" s="23" t="n">
        <f aca="false">AVERAGE(B13:M13)</f>
        <v>66258.2775433333</v>
      </c>
    </row>
    <row r="14" customFormat="false" ht="12.75" hidden="false" customHeight="false" outlineLevel="0" collapsed="false">
      <c r="A14" s="48" t="s">
        <v>135</v>
      </c>
      <c r="B14" s="43" t="n">
        <f aca="false">B33*B34</f>
        <v>20434.464</v>
      </c>
      <c r="C14" s="43" t="n">
        <v>17802.243</v>
      </c>
      <c r="D14" s="43" t="n">
        <v>19939.239</v>
      </c>
      <c r="E14" s="43" t="n">
        <v>19806.7455</v>
      </c>
      <c r="F14" s="43" t="n">
        <v>15401.925</v>
      </c>
      <c r="G14" s="43" t="n">
        <v>23396.769</v>
      </c>
      <c r="H14" s="43" t="n">
        <v>23786.568</v>
      </c>
      <c r="I14" s="43" t="n">
        <v>16086.429</v>
      </c>
      <c r="J14" s="43" t="n">
        <v>5477.805</v>
      </c>
      <c r="K14" s="43" t="n">
        <v>23935.824</v>
      </c>
      <c r="L14" s="43" t="n">
        <v>22701.429</v>
      </c>
      <c r="M14" s="43" t="n">
        <v>20292.4665</v>
      </c>
      <c r="N14" s="22"/>
      <c r="O14" s="23" t="n">
        <f aca="false">SUM(B14:M14)</f>
        <v>229061.907</v>
      </c>
      <c r="P14" s="23" t="n">
        <f aca="false">AVERAGE(B14:M14)</f>
        <v>19088.49225</v>
      </c>
    </row>
    <row r="15" customFormat="false" ht="13.5" hidden="false" customHeight="false" outlineLevel="0" collapsed="false">
      <c r="A15" s="264" t="s">
        <v>19</v>
      </c>
      <c r="B15" s="265" t="n">
        <f aca="false">B13+B14</f>
        <v>91364.75904</v>
      </c>
      <c r="C15" s="265" t="n">
        <f aca="false">C13+C14</f>
        <v>79595.80648</v>
      </c>
      <c r="D15" s="265" t="n">
        <f aca="false">D13+D14</f>
        <v>89150.55304</v>
      </c>
      <c r="E15" s="265" t="n">
        <f aca="false">E13+E14</f>
        <v>88558.15988</v>
      </c>
      <c r="F15" s="265" t="n">
        <f aca="false">F13+F14</f>
        <v>68863.718</v>
      </c>
      <c r="G15" s="265" t="n">
        <f aca="false">G13+G14</f>
        <v>104609.55384</v>
      </c>
      <c r="H15" s="265" t="n">
        <f aca="false">H13+H14</f>
        <v>106352.38848</v>
      </c>
      <c r="I15" s="265" t="n">
        <f aca="false">I13+I14</f>
        <v>71924.21144</v>
      </c>
      <c r="J15" s="265" t="n">
        <f aca="false">J13+J14</f>
        <v>24491.8748</v>
      </c>
      <c r="K15" s="265" t="n">
        <f aca="false">K13+K14</f>
        <v>107019.72864</v>
      </c>
      <c r="L15" s="265" t="n">
        <f aca="false">L13+L14</f>
        <v>101500.61144</v>
      </c>
      <c r="M15" s="265" t="n">
        <f aca="false">M13+M14</f>
        <v>90729.87244</v>
      </c>
      <c r="N15" s="154"/>
      <c r="O15" s="23" t="n">
        <f aca="false">SUM(B15:M15)</f>
        <v>1024161.23752</v>
      </c>
      <c r="P15" s="23" t="n">
        <f aca="false">AVERAGE(B15:M15)</f>
        <v>85346.7697933333</v>
      </c>
    </row>
    <row r="16" customFormat="false" ht="13.5" hidden="false" customHeight="false" outlineLevel="0" collapsed="false">
      <c r="A16" s="266"/>
      <c r="B16" s="267" t="n">
        <f aca="false">B11+B15</f>
        <v>162216.29904</v>
      </c>
      <c r="C16" s="267" t="n">
        <f aca="false">C11+C15</f>
        <v>149277.88648</v>
      </c>
      <c r="D16" s="267" t="n">
        <f aca="false">D11+D15</f>
        <v>177499.40304</v>
      </c>
      <c r="E16" s="267" t="n">
        <f aca="false">E11+E15</f>
        <v>171516.02988</v>
      </c>
      <c r="F16" s="267" t="n">
        <f aca="false">F11+F15</f>
        <v>171150.178</v>
      </c>
      <c r="G16" s="267" t="n">
        <f aca="false">G11+G15</f>
        <v>176843.83384</v>
      </c>
      <c r="H16" s="267" t="n">
        <f aca="false">H11+H15</f>
        <v>195291.34848</v>
      </c>
      <c r="I16" s="267" t="n">
        <f aca="false">I11+I15</f>
        <v>168876.81144</v>
      </c>
      <c r="J16" s="267" t="n">
        <f aca="false">J11+J15</f>
        <v>51158.7148</v>
      </c>
      <c r="K16" s="267" t="n">
        <f aca="false">K11+K15</f>
        <v>187442.71864</v>
      </c>
      <c r="L16" s="267" t="n">
        <f aca="false">L11+L15</f>
        <v>197714.07144</v>
      </c>
      <c r="M16" s="267" t="n">
        <f aca="false">M11+M15</f>
        <v>158302.45244</v>
      </c>
      <c r="N16" s="154"/>
      <c r="O16" s="23"/>
      <c r="P16" s="23"/>
    </row>
    <row r="17" customFormat="false" ht="12.75" hidden="false" customHeight="false" outlineLevel="0" collapsed="false">
      <c r="A17" s="266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154"/>
      <c r="O17" s="23"/>
      <c r="P17" s="23"/>
    </row>
    <row r="18" customFormat="false" ht="12.75" hidden="false" customHeight="false" outlineLevel="0" collapsed="false">
      <c r="A18" s="268" t="s">
        <v>136</v>
      </c>
      <c r="B18" s="269" t="n">
        <f aca="false">B16*0.005</f>
        <v>811.0814952</v>
      </c>
      <c r="C18" s="269" t="n">
        <f aca="false">C16*0.005</f>
        <v>746.3894324</v>
      </c>
      <c r="D18" s="269" t="n">
        <f aca="false">D16*0.005</f>
        <v>887.4970152</v>
      </c>
      <c r="E18" s="269" t="n">
        <f aca="false">E16*0.005</f>
        <v>857.5801494</v>
      </c>
      <c r="F18" s="269" t="n">
        <f aca="false">F16*0.005</f>
        <v>855.75089</v>
      </c>
      <c r="G18" s="269" t="n">
        <f aca="false">G16*0.005</f>
        <v>884.2191692</v>
      </c>
      <c r="H18" s="269" t="n">
        <f aca="false">H16*0.005</f>
        <v>976.4567424</v>
      </c>
      <c r="I18" s="269" t="n">
        <f aca="false">I16*0.005</f>
        <v>844.3840572</v>
      </c>
      <c r="J18" s="269" t="n">
        <f aca="false">J16*0.005</f>
        <v>255.793574</v>
      </c>
      <c r="K18" s="269" t="n">
        <f aca="false">K16*0.005</f>
        <v>937.2135932</v>
      </c>
      <c r="L18" s="269" t="n">
        <f aca="false">L16*0.005</f>
        <v>988.5703572</v>
      </c>
      <c r="M18" s="269" t="n">
        <f aca="false">M16*0.005</f>
        <v>791.5122622</v>
      </c>
      <c r="N18" s="154"/>
      <c r="O18" s="23" t="n">
        <f aca="false">SUM(B18:M18)</f>
        <v>9836.4487376</v>
      </c>
      <c r="P18" s="23" t="n">
        <f aca="false">AVERAGE(B18:M18)</f>
        <v>819.704061466667</v>
      </c>
    </row>
    <row r="19" customFormat="false" ht="12.75" hidden="false" customHeight="false" outlineLevel="0" collapsed="false">
      <c r="A19" s="52" t="s">
        <v>137</v>
      </c>
      <c r="B19" s="49" t="n">
        <f aca="false">(B16+B18)*0.05875</f>
        <v>9577.858606443</v>
      </c>
      <c r="C19" s="49" t="n">
        <f aca="false">SUM(C16:C18)*0.05875</f>
        <v>8813.9262098535</v>
      </c>
      <c r="D19" s="49" t="n">
        <f aca="false">SUM(D16:D18)*0.05875</f>
        <v>10480.230378243</v>
      </c>
      <c r="E19" s="49" t="n">
        <f aca="false">SUM(E16:E18)*0.05875</f>
        <v>10126.9495892272</v>
      </c>
      <c r="F19" s="49" t="n">
        <f aca="false">SUM(F16:F18)*0.05875</f>
        <v>10105.3483222875</v>
      </c>
      <c r="G19" s="49" t="n">
        <f aca="false">SUM(G16:G18)*0.05875</f>
        <v>10441.5231142905</v>
      </c>
      <c r="H19" s="49" t="n">
        <f aca="false">SUM(H16:H18)*0.05875</f>
        <v>11530.733556816</v>
      </c>
      <c r="I19" s="49" t="n">
        <f aca="false">SUM(I16:I18)*0.05875</f>
        <v>9971.1202354605</v>
      </c>
      <c r="J19" s="49" t="n">
        <f aca="false">SUM(J16:J18)*0.05875</f>
        <v>3020.6023669725</v>
      </c>
      <c r="K19" s="49" t="n">
        <f aca="false">SUM(K16:K18)*0.05875</f>
        <v>11067.3210187005</v>
      </c>
      <c r="L19" s="49" t="n">
        <f aca="false">SUM(L16:L18)*0.05875</f>
        <v>11673.7802055855</v>
      </c>
      <c r="M19" s="49" t="n">
        <f aca="false">SUM(M16:M18)*0.05875</f>
        <v>9346.77042625425</v>
      </c>
      <c r="N19" s="154"/>
      <c r="O19" s="23" t="n">
        <f aca="false">SUM(B19:M19)</f>
        <v>116156.164030134</v>
      </c>
      <c r="P19" s="23" t="n">
        <f aca="false">AVERAGE(B19:M19)</f>
        <v>9679.6803358445</v>
      </c>
    </row>
    <row r="20" customFormat="false" ht="12.75" hidden="false" customHeight="false" outlineLevel="0" collapsed="false">
      <c r="A20" s="270" t="s">
        <v>138</v>
      </c>
      <c r="B20" s="271" t="n">
        <f aca="false">SUM(B16:B19)</f>
        <v>172605.239141643</v>
      </c>
      <c r="C20" s="271" t="n">
        <f aca="false">SUM(C16:C19)</f>
        <v>158838.202122253</v>
      </c>
      <c r="D20" s="271" t="n">
        <f aca="false">SUM(D16:D19)</f>
        <v>188867.130433443</v>
      </c>
      <c r="E20" s="271" t="n">
        <f aca="false">SUM(E16:E19)</f>
        <v>182500.559618627</v>
      </c>
      <c r="F20" s="271" t="n">
        <f aca="false">SUM(F16:F19)</f>
        <v>182111.277212287</v>
      </c>
      <c r="G20" s="271" t="n">
        <f aca="false">SUM(G16:G19)</f>
        <v>188169.576123491</v>
      </c>
      <c r="H20" s="271" t="n">
        <f aca="false">SUM(H16:H19)</f>
        <v>207798.538779216</v>
      </c>
      <c r="I20" s="271" t="n">
        <f aca="false">SUM(I16:I19)</f>
        <v>179692.31573266</v>
      </c>
      <c r="J20" s="271" t="n">
        <f aca="false">SUM(J16:J19)</f>
        <v>54435.1107409725</v>
      </c>
      <c r="K20" s="271" t="n">
        <f aca="false">SUM(K16:K19)</f>
        <v>199447.253251901</v>
      </c>
      <c r="L20" s="271" t="n">
        <f aca="false">SUM(L16:L19)</f>
        <v>210376.422002786</v>
      </c>
      <c r="M20" s="271" t="n">
        <f aca="false">SUM(M16:M19)</f>
        <v>168440.735128454</v>
      </c>
      <c r="N20" s="272"/>
      <c r="O20" s="24" t="n">
        <f aca="false">SUM(B20:M20)</f>
        <v>2093282.36028773</v>
      </c>
      <c r="P20" s="24" t="n">
        <f aca="false">AVERAGE(B20:M20)</f>
        <v>174440.196690645</v>
      </c>
    </row>
    <row r="21" customFormat="false" ht="12.75" hidden="false" customHeight="false" outlineLevel="0" collapsed="false">
      <c r="A21" s="270" t="s">
        <v>139</v>
      </c>
      <c r="B21" s="273" t="n">
        <f aca="false">B20/B32</f>
        <v>0.0380104697699628</v>
      </c>
      <c r="C21" s="273" t="n">
        <f aca="false">C20/C32</f>
        <v>0.0401506658206014</v>
      </c>
      <c r="D21" s="273" t="n">
        <f aca="false">D20/D32</f>
        <v>0.042624600013596</v>
      </c>
      <c r="E21" s="273" t="n">
        <f aca="false">E20/E32</f>
        <v>0.0414632741297061</v>
      </c>
      <c r="F21" s="273" t="n">
        <f aca="false">F20/F32</f>
        <v>0.0532076832899325</v>
      </c>
      <c r="G21" s="273" t="n">
        <f aca="false">G20/G32</f>
        <v>0.036191454151456</v>
      </c>
      <c r="H21" s="273" t="n">
        <f aca="false">H20/H32</f>
        <v>0.039311826090526</v>
      </c>
      <c r="I21" s="273" t="n">
        <f aca="false">I20/I32</f>
        <v>0.0502669312621821</v>
      </c>
      <c r="J21" s="273" t="n">
        <f aca="false">J20/J32</f>
        <v>0.0447182764509464</v>
      </c>
      <c r="K21" s="273" t="n">
        <f aca="false">K20/K32</f>
        <v>0.0374966259625552</v>
      </c>
      <c r="L21" s="273" t="n">
        <f aca="false">L20/L32</f>
        <v>0.0417019518468434</v>
      </c>
      <c r="M21" s="273" t="n">
        <f aca="false">M20/M32</f>
        <v>0.0373529412049562</v>
      </c>
      <c r="N21" s="272"/>
      <c r="O21" s="274"/>
      <c r="P21" s="271"/>
    </row>
    <row r="22" customFormat="false" ht="12.75" hidden="false" customHeight="false" outlineLevel="0" collapsed="false">
      <c r="A22" s="270"/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2"/>
      <c r="O22" s="274"/>
      <c r="P22" s="271"/>
    </row>
    <row r="23" customFormat="false" ht="12.75" hidden="false" customHeight="false" outlineLevel="0" collapsed="false">
      <c r="A23" s="52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154"/>
      <c r="O23" s="275"/>
      <c r="P23" s="276"/>
    </row>
    <row r="24" customFormat="false" ht="12.75" hidden="false" customHeight="false" outlineLevel="0" collapsed="false">
      <c r="A24" s="56" t="s">
        <v>2</v>
      </c>
      <c r="B24" s="56" t="s">
        <v>3</v>
      </c>
      <c r="C24" s="56" t="s">
        <v>4</v>
      </c>
      <c r="D24" s="56" t="s">
        <v>5</v>
      </c>
      <c r="E24" s="56" t="s">
        <v>6</v>
      </c>
      <c r="F24" s="56" t="s">
        <v>7</v>
      </c>
      <c r="G24" s="56" t="s">
        <v>8</v>
      </c>
      <c r="H24" s="56" t="s">
        <v>9</v>
      </c>
      <c r="I24" s="56" t="s">
        <v>10</v>
      </c>
      <c r="J24" s="56" t="s">
        <v>11</v>
      </c>
      <c r="K24" s="56" t="s">
        <v>12</v>
      </c>
      <c r="L24" s="56" t="s">
        <v>13</v>
      </c>
      <c r="M24" s="56" t="s">
        <v>14</v>
      </c>
      <c r="N24" s="4"/>
      <c r="O24" s="20" t="s">
        <v>43</v>
      </c>
      <c r="P24" s="20" t="s">
        <v>25</v>
      </c>
    </row>
    <row r="25" customFormat="false" ht="12.75" hidden="false" customHeight="false" outlineLevel="0" collapsed="false">
      <c r="A25" s="255" t="s">
        <v>130</v>
      </c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4"/>
      <c r="O25" s="278"/>
      <c r="P25" s="278"/>
    </row>
    <row r="26" customFormat="false" ht="12.75" hidden="false" customHeight="false" outlineLevel="0" collapsed="false">
      <c r="A26" s="48" t="s">
        <v>140</v>
      </c>
      <c r="B26" s="43" t="n">
        <v>8.86</v>
      </c>
      <c r="C26" s="43" t="n">
        <v>8.86</v>
      </c>
      <c r="D26" s="43" t="n">
        <v>8.86</v>
      </c>
      <c r="E26" s="43" t="n">
        <v>8.86</v>
      </c>
      <c r="F26" s="43" t="n">
        <v>8.86</v>
      </c>
      <c r="G26" s="43" t="n">
        <v>8.86</v>
      </c>
      <c r="H26" s="43" t="n">
        <v>8.86</v>
      </c>
      <c r="I26" s="43" t="n">
        <v>8.86</v>
      </c>
      <c r="J26" s="43" t="n">
        <v>8.86</v>
      </c>
      <c r="K26" s="43" t="n">
        <v>8.86</v>
      </c>
      <c r="L26" s="43" t="n">
        <v>8.86</v>
      </c>
      <c r="M26" s="43" t="n">
        <v>8.86</v>
      </c>
      <c r="N26" s="22"/>
      <c r="O26" s="279"/>
      <c r="P26" s="10" t="n">
        <f aca="false">AVERAGE(B26:M26)</f>
        <v>8.86</v>
      </c>
    </row>
    <row r="27" customFormat="false" ht="12.75" hidden="false" customHeight="false" outlineLevel="0" collapsed="false">
      <c r="A27" s="155" t="s">
        <v>141</v>
      </c>
      <c r="B27" s="157" t="n">
        <v>5434</v>
      </c>
      <c r="C27" s="157" t="n">
        <v>5088</v>
      </c>
      <c r="D27" s="157" t="n">
        <v>7075</v>
      </c>
      <c r="E27" s="157" t="n">
        <v>6797</v>
      </c>
      <c r="F27" s="157" t="n">
        <v>8256</v>
      </c>
      <c r="G27" s="157" t="n">
        <v>4973</v>
      </c>
      <c r="H27" s="157" t="n">
        <v>6931</v>
      </c>
      <c r="I27" s="157" t="n">
        <v>7930</v>
      </c>
      <c r="J27" s="157" t="n">
        <v>19</v>
      </c>
      <c r="K27" s="157" t="n">
        <v>5549</v>
      </c>
      <c r="L27" s="157" t="n">
        <v>7411</v>
      </c>
      <c r="M27" s="157" t="n">
        <v>5318</v>
      </c>
      <c r="N27" s="257"/>
      <c r="O27" s="27" t="n">
        <f aca="false">SUM(B27:M27)</f>
        <v>70781</v>
      </c>
      <c r="P27" s="27" t="n">
        <f aca="false">AVERAGE(B27:M27)</f>
        <v>5898.41666666667</v>
      </c>
    </row>
    <row r="28" customFormat="false" ht="12.75" hidden="false" customHeight="false" outlineLevel="0" collapsed="false">
      <c r="A28" s="48" t="s">
        <v>142</v>
      </c>
      <c r="B28" s="43" t="n">
        <v>3.35</v>
      </c>
      <c r="C28" s="43" t="n">
        <v>3.35</v>
      </c>
      <c r="D28" s="43" t="n">
        <v>3.35</v>
      </c>
      <c r="E28" s="43" t="n">
        <v>3.35</v>
      </c>
      <c r="F28" s="43" t="n">
        <v>3.35</v>
      </c>
      <c r="G28" s="43" t="n">
        <v>3.35</v>
      </c>
      <c r="H28" s="43" t="n">
        <v>3.35</v>
      </c>
      <c r="I28" s="43" t="n">
        <v>3.35</v>
      </c>
      <c r="J28" s="43" t="n">
        <v>3.35</v>
      </c>
      <c r="K28" s="43" t="n">
        <v>3.35</v>
      </c>
      <c r="L28" s="43" t="n">
        <v>3.35</v>
      </c>
      <c r="M28" s="43" t="n">
        <v>3.35</v>
      </c>
      <c r="N28" s="22"/>
      <c r="O28" s="279"/>
      <c r="P28" s="10" t="n">
        <f aca="false">AVERAGE(B28:M28)</f>
        <v>3.35</v>
      </c>
    </row>
    <row r="29" customFormat="false" ht="12.75" hidden="false" customHeight="false" outlineLevel="0" collapsed="false">
      <c r="A29" s="155" t="s">
        <v>143</v>
      </c>
      <c r="B29" s="157" t="n">
        <v>6778</v>
      </c>
      <c r="C29" s="157" t="n">
        <v>7344</v>
      </c>
      <c r="D29" s="157" t="n">
        <v>7661</v>
      </c>
      <c r="E29" s="157" t="n">
        <v>6787</v>
      </c>
      <c r="F29" s="157" t="n">
        <v>8698</v>
      </c>
      <c r="G29" s="157" t="n">
        <v>8410</v>
      </c>
      <c r="H29" s="157" t="n">
        <v>8218</v>
      </c>
      <c r="I29" s="157" t="n">
        <v>7968</v>
      </c>
      <c r="J29" s="157" t="n">
        <v>7910</v>
      </c>
      <c r="K29" s="157" t="n">
        <v>9331</v>
      </c>
      <c r="L29" s="157" t="n">
        <v>9120</v>
      </c>
      <c r="M29" s="157" t="n">
        <v>6106</v>
      </c>
      <c r="N29" s="257"/>
      <c r="O29" s="27" t="n">
        <f aca="false">SUM(B29:M29)</f>
        <v>94331</v>
      </c>
      <c r="P29" s="27" t="n">
        <f aca="false">AVERAGE(B29:M29)</f>
        <v>7860.91666666667</v>
      </c>
    </row>
    <row r="30" customFormat="false" ht="12.75" hidden="false" customHeight="false" outlineLevel="0" collapsed="false">
      <c r="A30" s="261" t="s">
        <v>134</v>
      </c>
      <c r="B30" s="277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4"/>
      <c r="O30" s="278"/>
      <c r="P30" s="278"/>
    </row>
    <row r="31" customFormat="false" ht="12.75" hidden="false" customHeight="false" outlineLevel="0" collapsed="false">
      <c r="A31" s="280" t="s">
        <v>140</v>
      </c>
      <c r="B31" s="19" t="n">
        <v>0.01562</v>
      </c>
      <c r="C31" s="19" t="n">
        <v>0.01562</v>
      </c>
      <c r="D31" s="19" t="n">
        <v>0.01562</v>
      </c>
      <c r="E31" s="19" t="n">
        <v>0.01562</v>
      </c>
      <c r="F31" s="19" t="n">
        <v>0.01562</v>
      </c>
      <c r="G31" s="19" t="n">
        <v>0.01562</v>
      </c>
      <c r="H31" s="19" t="n">
        <v>0.01562</v>
      </c>
      <c r="I31" s="19" t="n">
        <v>0.01562</v>
      </c>
      <c r="J31" s="19" t="n">
        <v>0.01562</v>
      </c>
      <c r="K31" s="19" t="n">
        <v>0.01562</v>
      </c>
      <c r="L31" s="19" t="n">
        <v>0.01562</v>
      </c>
      <c r="M31" s="19" t="n">
        <v>0.01562</v>
      </c>
      <c r="N31" s="281"/>
      <c r="O31" s="282"/>
      <c r="P31" s="283" t="n">
        <f aca="false">AVERAGE(B31:M31)</f>
        <v>0.01562</v>
      </c>
    </row>
    <row r="32" customFormat="false" ht="12.75" hidden="false" customHeight="false" outlineLevel="0" collapsed="false">
      <c r="A32" s="155" t="s">
        <v>144</v>
      </c>
      <c r="B32" s="157" t="n">
        <v>4540992</v>
      </c>
      <c r="C32" s="157" t="n">
        <v>3956054</v>
      </c>
      <c r="D32" s="157" t="n">
        <v>4430942</v>
      </c>
      <c r="E32" s="157" t="n">
        <v>4401499</v>
      </c>
      <c r="F32" s="157" t="n">
        <v>3422650</v>
      </c>
      <c r="G32" s="157" t="n">
        <v>5199282</v>
      </c>
      <c r="H32" s="157" t="n">
        <v>5285904</v>
      </c>
      <c r="I32" s="157" t="n">
        <v>3574762</v>
      </c>
      <c r="J32" s="157" t="n">
        <v>1217290</v>
      </c>
      <c r="K32" s="157" t="n">
        <v>5319072</v>
      </c>
      <c r="L32" s="157" t="n">
        <v>5044762</v>
      </c>
      <c r="M32" s="157" t="n">
        <v>4509437</v>
      </c>
      <c r="N32" s="257"/>
      <c r="O32" s="27" t="n">
        <f aca="false">SUM(B32:M32)</f>
        <v>50902646</v>
      </c>
      <c r="P32" s="27" t="n">
        <f aca="false">AVERAGE(B32:M32)</f>
        <v>4241887.16666667</v>
      </c>
    </row>
    <row r="33" customFormat="false" ht="12.75" hidden="false" customHeight="false" outlineLevel="0" collapsed="false">
      <c r="A33" s="280" t="s">
        <v>145</v>
      </c>
      <c r="B33" s="19" t="n">
        <v>0.0045</v>
      </c>
      <c r="C33" s="19" t="n">
        <v>0.0045</v>
      </c>
      <c r="D33" s="19" t="n">
        <v>0.0045</v>
      </c>
      <c r="E33" s="19" t="n">
        <v>0.0045</v>
      </c>
      <c r="F33" s="19" t="n">
        <v>0.0045</v>
      </c>
      <c r="G33" s="19" t="n">
        <v>0.0045</v>
      </c>
      <c r="H33" s="19" t="n">
        <v>0.0045</v>
      </c>
      <c r="I33" s="19" t="n">
        <v>0.0045</v>
      </c>
      <c r="J33" s="19" t="n">
        <v>0.0045</v>
      </c>
      <c r="K33" s="19" t="n">
        <v>0.0045</v>
      </c>
      <c r="L33" s="19" t="n">
        <v>0.0045</v>
      </c>
      <c r="M33" s="19" t="n">
        <v>0.0045</v>
      </c>
      <c r="N33" s="281"/>
      <c r="O33" s="282"/>
      <c r="P33" s="283" t="n">
        <f aca="false">AVERAGE(B33:M33)</f>
        <v>0.0045</v>
      </c>
    </row>
    <row r="34" customFormat="false" ht="12.75" hidden="false" customHeight="false" outlineLevel="0" collapsed="false">
      <c r="A34" s="155" t="s">
        <v>146</v>
      </c>
      <c r="B34" s="157" t="n">
        <f aca="false">B32</f>
        <v>4540992</v>
      </c>
      <c r="C34" s="157" t="n">
        <f aca="false">C32</f>
        <v>3956054</v>
      </c>
      <c r="D34" s="157" t="n">
        <f aca="false">D32</f>
        <v>4430942</v>
      </c>
      <c r="E34" s="157" t="n">
        <f aca="false">E32</f>
        <v>4401499</v>
      </c>
      <c r="F34" s="157" t="n">
        <f aca="false">F32</f>
        <v>3422650</v>
      </c>
      <c r="G34" s="157" t="n">
        <f aca="false">G32</f>
        <v>5199282</v>
      </c>
      <c r="H34" s="157" t="n">
        <f aca="false">H32</f>
        <v>5285904</v>
      </c>
      <c r="I34" s="157" t="n">
        <f aca="false">I32</f>
        <v>3574762</v>
      </c>
      <c r="J34" s="157" t="n">
        <f aca="false">J32</f>
        <v>1217290</v>
      </c>
      <c r="K34" s="157" t="n">
        <f aca="false">K32</f>
        <v>5319072</v>
      </c>
      <c r="L34" s="157" t="n">
        <f aca="false">L32</f>
        <v>5044762</v>
      </c>
      <c r="M34" s="157" t="n">
        <f aca="false">M32</f>
        <v>4509437</v>
      </c>
      <c r="N34" s="257"/>
      <c r="O34" s="27" t="n">
        <f aca="false">SUM(B34:M34)</f>
        <v>50902646</v>
      </c>
      <c r="P34" s="27" t="n">
        <f aca="false">AVERAGE(B34:M34)</f>
        <v>4241887.16666667</v>
      </c>
    </row>
  </sheetData>
  <mergeCells count="1">
    <mergeCell ref="B5:M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90" workbookViewId="0">
      <pane xSplit="1" ySplit="6" topLeftCell="H20" activePane="bottomRight" state="frozen"/>
      <selection pane="topLeft" activeCell="A1" activeCellId="0" sqref="A1"/>
      <selection pane="topRight" activeCell="H1" activeCellId="0" sqref="H1"/>
      <selection pane="bottomLeft" activeCell="A20" activeCellId="0" sqref="A20"/>
      <selection pane="bottomRight" activeCell="O43" activeCellId="0" sqref="O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13.28"/>
    <col collapsed="false" customWidth="true" hidden="false" outlineLevel="0" max="3" min="3" style="0" width="12.14"/>
    <col collapsed="false" customWidth="true" hidden="false" outlineLevel="0" max="4" min="4" style="0" width="16.13"/>
    <col collapsed="false" customWidth="true" hidden="false" outlineLevel="0" max="13" min="5" style="0" width="12.14"/>
    <col collapsed="false" customWidth="true" hidden="false" outlineLevel="0" max="14" min="14" style="0" width="10.41"/>
    <col collapsed="false" customWidth="true" hidden="false" outlineLevel="0" max="15" min="15" style="0" width="11.99"/>
  </cols>
  <sheetData>
    <row r="1" customFormat="false" ht="12.75" hidden="false" customHeight="false" outlineLevel="0" collapsed="false">
      <c r="A1" s="1" t="s">
        <v>147</v>
      </c>
    </row>
    <row r="2" customFormat="false" ht="12.75" hidden="false" customHeight="false" outlineLevel="0" collapsed="false">
      <c r="A2" s="1" t="s">
        <v>40</v>
      </c>
    </row>
    <row r="3" customFormat="false" ht="13.5" hidden="false" customHeight="false" outlineLevel="0" collapsed="false">
      <c r="A3" s="2" t="n">
        <f aca="true">TODAY()</f>
        <v>45926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5" customFormat="false" ht="13.5" hidden="false" customHeight="false" outlineLevel="0" collapsed="false">
      <c r="A5" s="4"/>
      <c r="B5" s="5" t="n">
        <v>2001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4" t="n">
        <v>2002</v>
      </c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</row>
    <row r="6" customFormat="false" ht="12.75" hidden="false" customHeight="false" outlineLevel="0" collapsed="false">
      <c r="A6" s="47" t="s">
        <v>148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285" t="s">
        <v>14</v>
      </c>
      <c r="N6" s="286" t="s">
        <v>3</v>
      </c>
      <c r="O6" s="287" t="s">
        <v>4</v>
      </c>
      <c r="P6" s="287" t="s">
        <v>5</v>
      </c>
      <c r="Q6" s="287" t="s">
        <v>6</v>
      </c>
      <c r="R6" s="287" t="s">
        <v>7</v>
      </c>
      <c r="S6" s="287" t="s">
        <v>8</v>
      </c>
      <c r="T6" s="287" t="s">
        <v>9</v>
      </c>
      <c r="U6" s="287" t="s">
        <v>10</v>
      </c>
      <c r="V6" s="287" t="s">
        <v>11</v>
      </c>
      <c r="W6" s="287" t="s">
        <v>12</v>
      </c>
      <c r="X6" s="287" t="s">
        <v>13</v>
      </c>
      <c r="Y6" s="288" t="s">
        <v>14</v>
      </c>
    </row>
    <row r="7" customFormat="false" ht="7.5" hidden="false" customHeight="true" outlineLevel="0" collapsed="false">
      <c r="A7" s="6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89"/>
      <c r="O7" s="58"/>
      <c r="P7" s="58"/>
      <c r="Q7" s="58"/>
      <c r="R7" s="58"/>
      <c r="S7" s="58"/>
      <c r="T7" s="58"/>
      <c r="U7" s="58"/>
      <c r="V7" s="58"/>
      <c r="W7" s="58"/>
      <c r="X7" s="58"/>
      <c r="Y7" s="290"/>
    </row>
    <row r="8" customFormat="false" ht="12.75" hidden="false" customHeight="true" outlineLevel="0" collapsed="false">
      <c r="A8" s="6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89"/>
      <c r="O8" s="58"/>
      <c r="P8" s="58"/>
      <c r="Q8" s="58"/>
      <c r="R8" s="58"/>
      <c r="S8" s="58"/>
      <c r="T8" s="58"/>
      <c r="U8" s="58"/>
      <c r="V8" s="58"/>
      <c r="W8" s="58"/>
      <c r="X8" s="58"/>
      <c r="Y8" s="290"/>
    </row>
    <row r="9" customFormat="false" ht="12.75" hidden="false" customHeight="false" outlineLevel="0" collapsed="false">
      <c r="A9" s="255" t="s">
        <v>130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91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92"/>
    </row>
    <row r="10" customFormat="false" ht="12.75" hidden="false" customHeight="false" outlineLevel="0" collapsed="false">
      <c r="A10" s="48" t="s">
        <v>140</v>
      </c>
      <c r="B10" s="43" t="n">
        <v>8.86</v>
      </c>
      <c r="C10" s="43" t="n">
        <v>8.86</v>
      </c>
      <c r="D10" s="43" t="n">
        <v>8.86</v>
      </c>
      <c r="E10" s="43" t="n">
        <v>8.86</v>
      </c>
      <c r="F10" s="43" t="n">
        <v>8.86</v>
      </c>
      <c r="G10" s="43" t="n">
        <v>8.86</v>
      </c>
      <c r="H10" s="43" t="n">
        <v>8.86</v>
      </c>
      <c r="I10" s="43" t="n">
        <v>8.86</v>
      </c>
      <c r="J10" s="43" t="n">
        <v>8.86</v>
      </c>
      <c r="K10" s="43" t="n">
        <v>8.86</v>
      </c>
      <c r="L10" s="43" t="n">
        <v>8.86</v>
      </c>
      <c r="M10" s="43" t="n">
        <v>8.86</v>
      </c>
      <c r="N10" s="293" t="n">
        <v>8.86</v>
      </c>
      <c r="O10" s="43" t="n">
        <v>8.86</v>
      </c>
      <c r="P10" s="43" t="n">
        <v>8.86</v>
      </c>
      <c r="Q10" s="43" t="n">
        <v>8.86</v>
      </c>
      <c r="R10" s="43" t="n">
        <v>8.86</v>
      </c>
      <c r="S10" s="43" t="n">
        <v>8.86</v>
      </c>
      <c r="T10" s="43" t="n">
        <v>8.86</v>
      </c>
      <c r="U10" s="43" t="n">
        <v>8.86</v>
      </c>
      <c r="V10" s="43" t="n">
        <v>8.86</v>
      </c>
      <c r="W10" s="43" t="n">
        <v>8.86</v>
      </c>
      <c r="X10" s="43" t="n">
        <v>8.86</v>
      </c>
      <c r="Y10" s="294" t="n">
        <v>8.86</v>
      </c>
    </row>
    <row r="11" customFormat="false" ht="12.75" hidden="false" customHeight="false" outlineLevel="0" collapsed="false">
      <c r="A11" s="155" t="s">
        <v>141</v>
      </c>
      <c r="B11" s="157" t="n">
        <v>5434</v>
      </c>
      <c r="C11" s="157" t="n">
        <v>5088</v>
      </c>
      <c r="D11" s="157" t="n">
        <v>7075</v>
      </c>
      <c r="E11" s="157" t="n">
        <v>6797</v>
      </c>
      <c r="F11" s="157" t="n">
        <v>8256</v>
      </c>
      <c r="G11" s="157" t="n">
        <v>4973</v>
      </c>
      <c r="H11" s="157" t="n">
        <v>6931</v>
      </c>
      <c r="I11" s="157" t="n">
        <v>7930</v>
      </c>
      <c r="J11" s="157" t="n">
        <v>19</v>
      </c>
      <c r="K11" s="157" t="n">
        <v>5549</v>
      </c>
      <c r="L11" s="157" t="n">
        <v>7411</v>
      </c>
      <c r="M11" s="157" t="n">
        <v>5318</v>
      </c>
      <c r="N11" s="295" t="n">
        <v>0</v>
      </c>
      <c r="O11" s="157" t="n">
        <v>0</v>
      </c>
      <c r="P11" s="157" t="n">
        <v>0</v>
      </c>
      <c r="Q11" s="157" t="n">
        <v>0</v>
      </c>
      <c r="R11" s="157" t="n">
        <v>0</v>
      </c>
      <c r="S11" s="157" t="n">
        <v>0</v>
      </c>
      <c r="T11" s="157" t="n">
        <v>0</v>
      </c>
      <c r="U11" s="157" t="n">
        <v>0</v>
      </c>
      <c r="V11" s="157" t="n">
        <v>0</v>
      </c>
      <c r="W11" s="157" t="n">
        <v>0</v>
      </c>
      <c r="X11" s="157" t="n">
        <v>0</v>
      </c>
      <c r="Y11" s="296" t="n">
        <v>0</v>
      </c>
    </row>
    <row r="12" customFormat="false" ht="12.75" hidden="false" customHeight="false" outlineLevel="0" collapsed="false">
      <c r="A12" s="48" t="s">
        <v>142</v>
      </c>
      <c r="B12" s="43" t="n">
        <v>3.35</v>
      </c>
      <c r="C12" s="43" t="n">
        <v>3.35</v>
      </c>
      <c r="D12" s="43" t="n">
        <v>3.35</v>
      </c>
      <c r="E12" s="43" t="n">
        <v>3.35</v>
      </c>
      <c r="F12" s="43" t="n">
        <v>3.35</v>
      </c>
      <c r="G12" s="43" t="n">
        <v>3.35</v>
      </c>
      <c r="H12" s="43" t="n">
        <v>3.35</v>
      </c>
      <c r="I12" s="43" t="n">
        <v>3.35</v>
      </c>
      <c r="J12" s="43" t="n">
        <v>3.35</v>
      </c>
      <c r="K12" s="43" t="n">
        <v>3.35</v>
      </c>
      <c r="L12" s="43" t="n">
        <v>3.35</v>
      </c>
      <c r="M12" s="43" t="n">
        <v>3.35</v>
      </c>
      <c r="N12" s="293" t="n">
        <v>3.35</v>
      </c>
      <c r="O12" s="43" t="n">
        <v>3.35</v>
      </c>
      <c r="P12" s="43" t="n">
        <v>3.35</v>
      </c>
      <c r="Q12" s="43" t="n">
        <v>3.35</v>
      </c>
      <c r="R12" s="43" t="n">
        <v>3.35</v>
      </c>
      <c r="S12" s="43" t="n">
        <v>3.35</v>
      </c>
      <c r="T12" s="43" t="n">
        <v>3.35</v>
      </c>
      <c r="U12" s="43" t="n">
        <v>3.35</v>
      </c>
      <c r="V12" s="43" t="n">
        <v>3.35</v>
      </c>
      <c r="W12" s="43" t="n">
        <v>3.35</v>
      </c>
      <c r="X12" s="43" t="n">
        <v>3.35</v>
      </c>
      <c r="Y12" s="294" t="n">
        <v>3.35</v>
      </c>
    </row>
    <row r="13" customFormat="false" ht="12.75" hidden="false" customHeight="false" outlineLevel="0" collapsed="false">
      <c r="A13" s="155" t="s">
        <v>143</v>
      </c>
      <c r="B13" s="157" t="n">
        <v>6778</v>
      </c>
      <c r="C13" s="157" t="n">
        <v>7344</v>
      </c>
      <c r="D13" s="157" t="n">
        <v>7661</v>
      </c>
      <c r="E13" s="157" t="n">
        <v>6787</v>
      </c>
      <c r="F13" s="157" t="n">
        <v>8698</v>
      </c>
      <c r="G13" s="157" t="n">
        <v>8410</v>
      </c>
      <c r="H13" s="157" t="n">
        <v>8218</v>
      </c>
      <c r="I13" s="157" t="n">
        <v>7968</v>
      </c>
      <c r="J13" s="157" t="n">
        <v>7910</v>
      </c>
      <c r="K13" s="157" t="n">
        <v>9331</v>
      </c>
      <c r="L13" s="157" t="n">
        <v>9120</v>
      </c>
      <c r="M13" s="157" t="n">
        <v>6106</v>
      </c>
      <c r="N13" s="295" t="n">
        <v>0</v>
      </c>
      <c r="O13" s="157" t="n">
        <v>0</v>
      </c>
      <c r="P13" s="157" t="n">
        <v>0</v>
      </c>
      <c r="Q13" s="157" t="n">
        <v>0</v>
      </c>
      <c r="R13" s="157" t="n">
        <v>0</v>
      </c>
      <c r="S13" s="157" t="n">
        <v>0</v>
      </c>
      <c r="T13" s="157" t="n">
        <v>0</v>
      </c>
      <c r="U13" s="157" t="n">
        <v>0</v>
      </c>
      <c r="V13" s="157" t="n">
        <v>0</v>
      </c>
      <c r="W13" s="157" t="n">
        <v>0</v>
      </c>
      <c r="X13" s="157" t="n">
        <v>0</v>
      </c>
      <c r="Y13" s="296" t="n">
        <v>0</v>
      </c>
    </row>
    <row r="14" customFormat="false" ht="12.75" hidden="false" customHeight="false" outlineLevel="0" collapsed="false">
      <c r="A14" s="261" t="s">
        <v>134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91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92"/>
    </row>
    <row r="15" customFormat="false" ht="12.75" hidden="false" customHeight="false" outlineLevel="0" collapsed="false">
      <c r="A15" s="280" t="s">
        <v>140</v>
      </c>
      <c r="B15" s="19" t="n">
        <v>0.01562</v>
      </c>
      <c r="C15" s="19" t="n">
        <v>0.01562</v>
      </c>
      <c r="D15" s="19" t="n">
        <v>0.01562</v>
      </c>
      <c r="E15" s="19" t="n">
        <v>0.01562</v>
      </c>
      <c r="F15" s="19" t="n">
        <v>0.01562</v>
      </c>
      <c r="G15" s="19" t="n">
        <v>0.01562</v>
      </c>
      <c r="H15" s="19" t="n">
        <v>0.01562</v>
      </c>
      <c r="I15" s="19" t="n">
        <v>0.01562</v>
      </c>
      <c r="J15" s="19" t="n">
        <v>0.01562</v>
      </c>
      <c r="K15" s="19" t="n">
        <v>0.01562</v>
      </c>
      <c r="L15" s="19" t="n">
        <v>0.01562</v>
      </c>
      <c r="M15" s="19" t="n">
        <v>0.01562</v>
      </c>
      <c r="N15" s="297" t="n">
        <v>0</v>
      </c>
      <c r="O15" s="19" t="n">
        <v>0.01562</v>
      </c>
      <c r="P15" s="19" t="n">
        <v>0.01562</v>
      </c>
      <c r="Q15" s="19" t="n">
        <v>0.01562</v>
      </c>
      <c r="R15" s="19" t="n">
        <v>0.01562</v>
      </c>
      <c r="S15" s="19" t="n">
        <v>0.01562</v>
      </c>
      <c r="T15" s="19" t="n">
        <v>0.01562</v>
      </c>
      <c r="U15" s="19" t="n">
        <v>0.01562</v>
      </c>
      <c r="V15" s="19" t="n">
        <v>0.01562</v>
      </c>
      <c r="W15" s="19" t="n">
        <v>0.01562</v>
      </c>
      <c r="X15" s="19" t="n">
        <v>0.01562</v>
      </c>
      <c r="Y15" s="298" t="n">
        <v>0.01562</v>
      </c>
    </row>
    <row r="16" customFormat="false" ht="12.75" hidden="false" customHeight="false" outlineLevel="0" collapsed="false">
      <c r="A16" s="155" t="s">
        <v>144</v>
      </c>
      <c r="B16" s="157" t="n">
        <v>4540992</v>
      </c>
      <c r="C16" s="157" t="n">
        <v>3956054</v>
      </c>
      <c r="D16" s="157" t="n">
        <v>4430942</v>
      </c>
      <c r="E16" s="157" t="n">
        <v>4401499</v>
      </c>
      <c r="F16" s="157" t="n">
        <v>3422650</v>
      </c>
      <c r="G16" s="157" t="n">
        <v>5199282</v>
      </c>
      <c r="H16" s="157" t="n">
        <v>5285904</v>
      </c>
      <c r="I16" s="157" t="n">
        <v>3574762</v>
      </c>
      <c r="J16" s="157" t="n">
        <v>1217290</v>
      </c>
      <c r="K16" s="157" t="n">
        <v>5319072</v>
      </c>
      <c r="L16" s="157" t="n">
        <v>5044762</v>
      </c>
      <c r="M16" s="157" t="n">
        <v>4509437</v>
      </c>
      <c r="N16" s="295" t="n">
        <v>0</v>
      </c>
      <c r="O16" s="157" t="n">
        <v>0</v>
      </c>
      <c r="P16" s="157" t="n">
        <v>0</v>
      </c>
      <c r="Q16" s="157" t="n">
        <v>0</v>
      </c>
      <c r="R16" s="157" t="n">
        <v>0</v>
      </c>
      <c r="S16" s="157" t="n">
        <v>0</v>
      </c>
      <c r="T16" s="157" t="n">
        <v>0</v>
      </c>
      <c r="U16" s="157" t="n">
        <v>0</v>
      </c>
      <c r="V16" s="157" t="n">
        <v>0</v>
      </c>
      <c r="W16" s="157" t="n">
        <v>0</v>
      </c>
      <c r="X16" s="157" t="n">
        <v>0</v>
      </c>
      <c r="Y16" s="296" t="n">
        <v>0</v>
      </c>
    </row>
    <row r="17" customFormat="false" ht="12.75" hidden="false" customHeight="false" outlineLevel="0" collapsed="false">
      <c r="A17" s="280" t="s">
        <v>145</v>
      </c>
      <c r="B17" s="19" t="n">
        <v>0.0045</v>
      </c>
      <c r="C17" s="19" t="n">
        <v>0.0045</v>
      </c>
      <c r="D17" s="19" t="n">
        <v>0.0045</v>
      </c>
      <c r="E17" s="19" t="n">
        <v>0.0045</v>
      </c>
      <c r="F17" s="19" t="n">
        <v>0.0045</v>
      </c>
      <c r="G17" s="19" t="n">
        <v>0.0045</v>
      </c>
      <c r="H17" s="19" t="n">
        <v>0.0045</v>
      </c>
      <c r="I17" s="19" t="n">
        <v>0.0045</v>
      </c>
      <c r="J17" s="19" t="n">
        <v>0.0045</v>
      </c>
      <c r="K17" s="19" t="n">
        <v>0.0045</v>
      </c>
      <c r="L17" s="19" t="n">
        <v>0.0045</v>
      </c>
      <c r="M17" s="19" t="n">
        <v>0.0045</v>
      </c>
      <c r="N17" s="297" t="n">
        <v>0</v>
      </c>
      <c r="O17" s="19" t="n">
        <v>0.0045</v>
      </c>
      <c r="P17" s="19" t="n">
        <v>0.0045</v>
      </c>
      <c r="Q17" s="19" t="n">
        <v>0.0045</v>
      </c>
      <c r="R17" s="19" t="n">
        <v>0.0045</v>
      </c>
      <c r="S17" s="19" t="n">
        <v>0.0045</v>
      </c>
      <c r="T17" s="19" t="n">
        <v>0.0045</v>
      </c>
      <c r="U17" s="19" t="n">
        <v>0.0045</v>
      </c>
      <c r="V17" s="19" t="n">
        <v>0.0045</v>
      </c>
      <c r="W17" s="19" t="n">
        <v>0.0045</v>
      </c>
      <c r="X17" s="19" t="n">
        <v>0.0045</v>
      </c>
      <c r="Y17" s="298" t="n">
        <v>0.0045</v>
      </c>
    </row>
    <row r="18" customFormat="false" ht="12.75" hidden="false" customHeight="false" outlineLevel="0" collapsed="false">
      <c r="A18" s="155" t="s">
        <v>146</v>
      </c>
      <c r="B18" s="157" t="n">
        <f aca="false">B16</f>
        <v>4540992</v>
      </c>
      <c r="C18" s="157" t="n">
        <f aca="false">C16</f>
        <v>3956054</v>
      </c>
      <c r="D18" s="157" t="n">
        <f aca="false">D16</f>
        <v>4430942</v>
      </c>
      <c r="E18" s="157" t="n">
        <f aca="false">E16</f>
        <v>4401499</v>
      </c>
      <c r="F18" s="157" t="n">
        <f aca="false">F16</f>
        <v>3422650</v>
      </c>
      <c r="G18" s="157" t="n">
        <f aca="false">G16</f>
        <v>5199282</v>
      </c>
      <c r="H18" s="157" t="n">
        <f aca="false">H16</f>
        <v>5285904</v>
      </c>
      <c r="I18" s="157" t="n">
        <f aca="false">I16</f>
        <v>3574762</v>
      </c>
      <c r="J18" s="157" t="n">
        <f aca="false">J16</f>
        <v>1217290</v>
      </c>
      <c r="K18" s="157" t="n">
        <f aca="false">K16</f>
        <v>5319072</v>
      </c>
      <c r="L18" s="157" t="n">
        <f aca="false">L16</f>
        <v>5044762</v>
      </c>
      <c r="M18" s="157" t="n">
        <f aca="false">M16</f>
        <v>4509437</v>
      </c>
      <c r="N18" s="295" t="n">
        <f aca="false">N16</f>
        <v>0</v>
      </c>
      <c r="O18" s="157" t="n">
        <f aca="false">O16</f>
        <v>0</v>
      </c>
      <c r="P18" s="157" t="n">
        <f aca="false">P16</f>
        <v>0</v>
      </c>
      <c r="Q18" s="157" t="n">
        <f aca="false">Q16</f>
        <v>0</v>
      </c>
      <c r="R18" s="157" t="n">
        <f aca="false">R16</f>
        <v>0</v>
      </c>
      <c r="S18" s="157" t="n">
        <f aca="false">S16</f>
        <v>0</v>
      </c>
      <c r="T18" s="157" t="n">
        <f aca="false">T16</f>
        <v>0</v>
      </c>
      <c r="U18" s="157" t="n">
        <f aca="false">U16</f>
        <v>0</v>
      </c>
      <c r="V18" s="157" t="n">
        <f aca="false">V16</f>
        <v>0</v>
      </c>
      <c r="W18" s="157" t="n">
        <f aca="false">W16</f>
        <v>0</v>
      </c>
      <c r="X18" s="157" t="n">
        <f aca="false">X16</f>
        <v>0</v>
      </c>
      <c r="Y18" s="296" t="n">
        <f aca="false">Y16</f>
        <v>0</v>
      </c>
    </row>
    <row r="19" customFormat="false" ht="12.75" hidden="false" customHeight="true" outlineLevel="0" collapsed="false">
      <c r="A19" s="6"/>
      <c r="B19" s="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289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290"/>
    </row>
    <row r="20" customFormat="false" ht="12.75" hidden="false" customHeight="false" outlineLevel="0" collapsed="false">
      <c r="A20" s="299" t="s">
        <v>45</v>
      </c>
      <c r="B20" s="7" t="s">
        <v>3</v>
      </c>
      <c r="C20" s="7" t="s">
        <v>4</v>
      </c>
      <c r="D20" s="7" t="s">
        <v>5</v>
      </c>
      <c r="E20" s="7" t="s">
        <v>6</v>
      </c>
      <c r="F20" s="7" t="s">
        <v>7</v>
      </c>
      <c r="G20" s="7" t="s">
        <v>8</v>
      </c>
      <c r="H20" s="7" t="s">
        <v>9</v>
      </c>
      <c r="I20" s="7" t="s">
        <v>10</v>
      </c>
      <c r="J20" s="7" t="s">
        <v>11</v>
      </c>
      <c r="K20" s="7" t="s">
        <v>12</v>
      </c>
      <c r="L20" s="7" t="s">
        <v>13</v>
      </c>
      <c r="M20" s="285" t="s">
        <v>14</v>
      </c>
      <c r="N20" s="300" t="s">
        <v>3</v>
      </c>
      <c r="O20" s="7" t="s">
        <v>4</v>
      </c>
      <c r="P20" s="7" t="s">
        <v>5</v>
      </c>
      <c r="Q20" s="7" t="s">
        <v>6</v>
      </c>
      <c r="R20" s="7" t="s">
        <v>7</v>
      </c>
      <c r="S20" s="7" t="s">
        <v>8</v>
      </c>
      <c r="T20" s="7" t="s">
        <v>9</v>
      </c>
      <c r="U20" s="7" t="s">
        <v>10</v>
      </c>
      <c r="V20" s="7" t="s">
        <v>11</v>
      </c>
      <c r="W20" s="7" t="s">
        <v>12</v>
      </c>
      <c r="X20" s="7" t="s">
        <v>13</v>
      </c>
      <c r="Y20" s="301" t="s">
        <v>14</v>
      </c>
    </row>
    <row r="21" customFormat="false" ht="12.75" hidden="false" customHeight="false" outlineLevel="0" collapsed="false">
      <c r="A21" s="155" t="s">
        <v>149</v>
      </c>
      <c r="B21" s="157" t="n">
        <f aca="false">B11*1000</f>
        <v>5434000</v>
      </c>
      <c r="C21" s="157" t="n">
        <f aca="false">C11*1000</f>
        <v>5088000</v>
      </c>
      <c r="D21" s="157" t="n">
        <f aca="false">D11*1000</f>
        <v>7075000</v>
      </c>
      <c r="E21" s="157" t="n">
        <f aca="false">E11*1000</f>
        <v>6797000</v>
      </c>
      <c r="F21" s="157" t="n">
        <f aca="false">F11*1000</f>
        <v>8256000</v>
      </c>
      <c r="G21" s="157" t="n">
        <f aca="false">G11*1000</f>
        <v>4973000</v>
      </c>
      <c r="H21" s="157" t="n">
        <f aca="false">H11*1000</f>
        <v>6931000</v>
      </c>
      <c r="I21" s="157" t="n">
        <f aca="false">I11*1000</f>
        <v>7930000</v>
      </c>
      <c r="J21" s="157" t="n">
        <f aca="false">J11*1000</f>
        <v>19000</v>
      </c>
      <c r="K21" s="157" t="n">
        <f aca="false">K11*1000</f>
        <v>5549000</v>
      </c>
      <c r="L21" s="157" t="n">
        <f aca="false">L11*1000</f>
        <v>7411000</v>
      </c>
      <c r="M21" s="157" t="n">
        <f aca="false">M11*1000</f>
        <v>5318000</v>
      </c>
      <c r="N21" s="295" t="n">
        <f aca="false">N11*1000</f>
        <v>0</v>
      </c>
      <c r="O21" s="157" t="n">
        <f aca="false">O11*1000</f>
        <v>0</v>
      </c>
      <c r="P21" s="157" t="n">
        <f aca="false">P11*1000</f>
        <v>0</v>
      </c>
      <c r="Q21" s="157" t="n">
        <f aca="false">Q11*1000</f>
        <v>0</v>
      </c>
      <c r="R21" s="157" t="n">
        <f aca="false">R11*1000</f>
        <v>0</v>
      </c>
      <c r="S21" s="157" t="n">
        <f aca="false">S11*1000</f>
        <v>0</v>
      </c>
      <c r="T21" s="157" t="n">
        <f aca="false">T11*1000</f>
        <v>0</v>
      </c>
      <c r="U21" s="157" t="n">
        <f aca="false">U11*1000</f>
        <v>0</v>
      </c>
      <c r="V21" s="157" t="n">
        <f aca="false">V11*1000</f>
        <v>0</v>
      </c>
      <c r="W21" s="157" t="n">
        <f aca="false">W11*1000</f>
        <v>0</v>
      </c>
      <c r="X21" s="157" t="n">
        <f aca="false">X11*1000</f>
        <v>0</v>
      </c>
      <c r="Y21" s="296" t="n">
        <f aca="false">Y11*1000</f>
        <v>0</v>
      </c>
    </row>
    <row r="22" customFormat="false" ht="12.75" hidden="false" customHeight="false" outlineLevel="0" collapsed="false">
      <c r="A22" s="155" t="s">
        <v>150</v>
      </c>
      <c r="B22" s="157" t="n">
        <f aca="false">B13*1000</f>
        <v>6778000</v>
      </c>
      <c r="C22" s="157" t="n">
        <f aca="false">C13*1000</f>
        <v>7344000</v>
      </c>
      <c r="D22" s="157" t="n">
        <f aca="false">D13*1000</f>
        <v>7661000</v>
      </c>
      <c r="E22" s="157" t="n">
        <f aca="false">E13*1000</f>
        <v>6787000</v>
      </c>
      <c r="F22" s="157" t="n">
        <f aca="false">F13*1000</f>
        <v>8698000</v>
      </c>
      <c r="G22" s="157" t="n">
        <f aca="false">G13*1000</f>
        <v>8410000</v>
      </c>
      <c r="H22" s="157" t="n">
        <f aca="false">H13*1000</f>
        <v>8218000</v>
      </c>
      <c r="I22" s="157" t="n">
        <f aca="false">I13*1000</f>
        <v>7968000</v>
      </c>
      <c r="J22" s="157" t="n">
        <f aca="false">J13*1000</f>
        <v>7910000</v>
      </c>
      <c r="K22" s="157" t="n">
        <f aca="false">K13*1000</f>
        <v>9331000</v>
      </c>
      <c r="L22" s="157" t="n">
        <f aca="false">L13*1000</f>
        <v>9120000</v>
      </c>
      <c r="M22" s="157" t="n">
        <f aca="false">M13*1000</f>
        <v>6106000</v>
      </c>
      <c r="N22" s="295" t="n">
        <f aca="false">N13*1000</f>
        <v>0</v>
      </c>
      <c r="O22" s="157" t="n">
        <f aca="false">O13*1000</f>
        <v>0</v>
      </c>
      <c r="P22" s="157" t="n">
        <f aca="false">P13*1000</f>
        <v>0</v>
      </c>
      <c r="Q22" s="157" t="n">
        <f aca="false">Q13*1000</f>
        <v>0</v>
      </c>
      <c r="R22" s="157" t="n">
        <f aca="false">R13*1000</f>
        <v>0</v>
      </c>
      <c r="S22" s="157" t="n">
        <f aca="false">S13*1000</f>
        <v>0</v>
      </c>
      <c r="T22" s="157" t="n">
        <f aca="false">T13*1000</f>
        <v>0</v>
      </c>
      <c r="U22" s="157" t="n">
        <f aca="false">U13*1000</f>
        <v>0</v>
      </c>
      <c r="V22" s="157" t="n">
        <f aca="false">V13*1000</f>
        <v>0</v>
      </c>
      <c r="W22" s="157" t="n">
        <f aca="false">W13*1000</f>
        <v>0</v>
      </c>
      <c r="X22" s="157" t="n">
        <f aca="false">X13*1000</f>
        <v>0</v>
      </c>
      <c r="Y22" s="296" t="n">
        <f aca="false">Y13*1000</f>
        <v>0</v>
      </c>
    </row>
    <row r="23" customFormat="false" ht="12.75" hidden="false" customHeight="false" outlineLevel="0" collapsed="false">
      <c r="A23" s="155" t="s">
        <v>151</v>
      </c>
      <c r="B23" s="157" t="n">
        <f aca="false">B16</f>
        <v>4540992</v>
      </c>
      <c r="C23" s="157" t="n">
        <f aca="false">C16</f>
        <v>3956054</v>
      </c>
      <c r="D23" s="157" t="n">
        <f aca="false">D16</f>
        <v>4430942</v>
      </c>
      <c r="E23" s="157" t="n">
        <f aca="false">E16</f>
        <v>4401499</v>
      </c>
      <c r="F23" s="157" t="n">
        <f aca="false">F16</f>
        <v>3422650</v>
      </c>
      <c r="G23" s="157" t="n">
        <f aca="false">G16</f>
        <v>5199282</v>
      </c>
      <c r="H23" s="157" t="n">
        <f aca="false">H16</f>
        <v>5285904</v>
      </c>
      <c r="I23" s="157" t="n">
        <f aca="false">I16</f>
        <v>3574762</v>
      </c>
      <c r="J23" s="157" t="n">
        <f aca="false">J16</f>
        <v>1217290</v>
      </c>
      <c r="K23" s="157" t="n">
        <f aca="false">K16</f>
        <v>5319072</v>
      </c>
      <c r="L23" s="157" t="n">
        <f aca="false">L16</f>
        <v>5044762</v>
      </c>
      <c r="M23" s="157" t="n">
        <f aca="false">M16</f>
        <v>4509437</v>
      </c>
      <c r="N23" s="295" t="n">
        <f aca="false">N16</f>
        <v>0</v>
      </c>
      <c r="O23" s="157" t="n">
        <f aca="false">O16</f>
        <v>0</v>
      </c>
      <c r="P23" s="157" t="n">
        <f aca="false">P16</f>
        <v>0</v>
      </c>
      <c r="Q23" s="157" t="n">
        <f aca="false">Q16</f>
        <v>0</v>
      </c>
      <c r="R23" s="157" t="n">
        <f aca="false">R16</f>
        <v>0</v>
      </c>
      <c r="S23" s="157" t="n">
        <f aca="false">S16</f>
        <v>0</v>
      </c>
      <c r="T23" s="157" t="n">
        <f aca="false">T16</f>
        <v>0</v>
      </c>
      <c r="U23" s="157" t="n">
        <f aca="false">U16</f>
        <v>0</v>
      </c>
      <c r="V23" s="157" t="n">
        <f aca="false">V16</f>
        <v>0</v>
      </c>
      <c r="W23" s="157" t="n">
        <f aca="false">W16</f>
        <v>0</v>
      </c>
      <c r="X23" s="157" t="n">
        <f aca="false">X16</f>
        <v>0</v>
      </c>
      <c r="Y23" s="296" t="n">
        <f aca="false">Y16</f>
        <v>0</v>
      </c>
    </row>
    <row r="24" customFormat="false" ht="12.75" hidden="false" customHeight="false" outlineLevel="0" collapsed="false">
      <c r="A24" s="155" t="s">
        <v>152</v>
      </c>
      <c r="B24" s="157" t="n">
        <f aca="false">B18</f>
        <v>4540992</v>
      </c>
      <c r="C24" s="157" t="n">
        <f aca="false">C18</f>
        <v>3956054</v>
      </c>
      <c r="D24" s="157" t="n">
        <f aca="false">D18</f>
        <v>4430942</v>
      </c>
      <c r="E24" s="157" t="n">
        <f aca="false">E18</f>
        <v>4401499</v>
      </c>
      <c r="F24" s="157" t="n">
        <f aca="false">F18</f>
        <v>3422650</v>
      </c>
      <c r="G24" s="157" t="n">
        <f aca="false">G18</f>
        <v>5199282</v>
      </c>
      <c r="H24" s="157" t="n">
        <f aca="false">H18</f>
        <v>5285904</v>
      </c>
      <c r="I24" s="157" t="n">
        <f aca="false">I18</f>
        <v>3574762</v>
      </c>
      <c r="J24" s="157" t="n">
        <f aca="false">J18</f>
        <v>1217290</v>
      </c>
      <c r="K24" s="157" t="n">
        <f aca="false">K18</f>
        <v>5319072</v>
      </c>
      <c r="L24" s="157" t="n">
        <f aca="false">L18</f>
        <v>5044762</v>
      </c>
      <c r="M24" s="157" t="n">
        <f aca="false">M18</f>
        <v>4509437</v>
      </c>
      <c r="N24" s="295" t="n">
        <f aca="false">N18</f>
        <v>0</v>
      </c>
      <c r="O24" s="157" t="n">
        <f aca="false">O18</f>
        <v>0</v>
      </c>
      <c r="P24" s="157" t="n">
        <f aca="false">P18</f>
        <v>0</v>
      </c>
      <c r="Q24" s="157" t="n">
        <f aca="false">Q18</f>
        <v>0</v>
      </c>
      <c r="R24" s="157" t="n">
        <f aca="false">R18</f>
        <v>0</v>
      </c>
      <c r="S24" s="157" t="n">
        <f aca="false">S18</f>
        <v>0</v>
      </c>
      <c r="T24" s="157" t="n">
        <f aca="false">T18</f>
        <v>0</v>
      </c>
      <c r="U24" s="157" t="n">
        <f aca="false">U18</f>
        <v>0</v>
      </c>
      <c r="V24" s="157" t="n">
        <f aca="false">V18</f>
        <v>0</v>
      </c>
      <c r="W24" s="157" t="n">
        <f aca="false">W18</f>
        <v>0</v>
      </c>
      <c r="X24" s="157" t="n">
        <f aca="false">X18</f>
        <v>0</v>
      </c>
      <c r="Y24" s="296" t="n">
        <f aca="false">Y18</f>
        <v>0</v>
      </c>
    </row>
    <row r="25" customFormat="false" ht="13.5" hidden="false" customHeight="false" outlineLevel="0" collapsed="false">
      <c r="A25" s="155" t="s">
        <v>43</v>
      </c>
      <c r="B25" s="302" t="n">
        <f aca="false">SUM(B21:B24)</f>
        <v>21293984</v>
      </c>
      <c r="C25" s="302" t="n">
        <f aca="false">SUM(C21:C24)</f>
        <v>20344108</v>
      </c>
      <c r="D25" s="302" t="n">
        <f aca="false">SUM(D21:D24)</f>
        <v>23597884</v>
      </c>
      <c r="E25" s="302" t="n">
        <f aca="false">SUM(E21:E24)</f>
        <v>22386998</v>
      </c>
      <c r="F25" s="302" t="n">
        <f aca="false">SUM(F21:F24)</f>
        <v>23799300</v>
      </c>
      <c r="G25" s="302" t="n">
        <f aca="false">SUM(G21:G24)</f>
        <v>23781564</v>
      </c>
      <c r="H25" s="302" t="n">
        <f aca="false">SUM(H21:H24)</f>
        <v>25720808</v>
      </c>
      <c r="I25" s="302" t="n">
        <f aca="false">SUM(I21:I24)</f>
        <v>23047524</v>
      </c>
      <c r="J25" s="302" t="n">
        <f aca="false">SUM(J21:J24)</f>
        <v>10363580</v>
      </c>
      <c r="K25" s="302" t="n">
        <f aca="false">SUM(K21:K24)</f>
        <v>25518144</v>
      </c>
      <c r="L25" s="302" t="n">
        <f aca="false">SUM(L21:L24)</f>
        <v>26620524</v>
      </c>
      <c r="M25" s="302" t="n">
        <f aca="false">SUM(M21:M24)</f>
        <v>20442874</v>
      </c>
      <c r="N25" s="303" t="n">
        <f aca="false">SUM(N21:N24)</f>
        <v>0</v>
      </c>
      <c r="O25" s="302" t="n">
        <f aca="false">SUM(O21:O24)</f>
        <v>0</v>
      </c>
      <c r="P25" s="302" t="n">
        <f aca="false">SUM(P21:P24)</f>
        <v>0</v>
      </c>
      <c r="Q25" s="302" t="n">
        <f aca="false">SUM(Q21:Q24)</f>
        <v>0</v>
      </c>
      <c r="R25" s="302" t="n">
        <f aca="false">SUM(R21:R24)</f>
        <v>0</v>
      </c>
      <c r="S25" s="302" t="n">
        <f aca="false">SUM(S21:S24)</f>
        <v>0</v>
      </c>
      <c r="T25" s="302" t="n">
        <f aca="false">SUM(T21:T24)</f>
        <v>0</v>
      </c>
      <c r="U25" s="302" t="n">
        <f aca="false">SUM(U21:U24)</f>
        <v>0</v>
      </c>
      <c r="V25" s="302" t="n">
        <f aca="false">SUM(V21:V24)</f>
        <v>0</v>
      </c>
      <c r="W25" s="302" t="n">
        <f aca="false">SUM(W21:W24)</f>
        <v>0</v>
      </c>
      <c r="X25" s="302" t="n">
        <f aca="false">SUM(X21:X24)</f>
        <v>0</v>
      </c>
      <c r="Y25" s="304" t="n">
        <f aca="false">SUM(Y21:Y24)</f>
        <v>0</v>
      </c>
    </row>
    <row r="26" customFormat="false" ht="12.75" hidden="false" customHeight="true" outlineLevel="0" collapsed="false">
      <c r="A26" s="6"/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289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290"/>
    </row>
    <row r="27" customFormat="false" ht="12.75" hidden="false" customHeight="false" outlineLevel="0" collapsed="false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97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298"/>
    </row>
    <row r="28" customFormat="false" ht="12.75" hidden="false" customHeight="false" outlineLevel="0" collapsed="false">
      <c r="A28" s="299" t="s">
        <v>153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97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298"/>
    </row>
    <row r="29" customFormat="false" ht="12" hidden="false" customHeight="false" outlineLevel="0" collapsed="false">
      <c r="A29" s="305" t="s">
        <v>49</v>
      </c>
      <c r="B29" s="306" t="n">
        <v>31</v>
      </c>
      <c r="C29" s="306" t="n">
        <v>28</v>
      </c>
      <c r="D29" s="306" t="n">
        <v>31</v>
      </c>
      <c r="E29" s="306" t="n">
        <v>30</v>
      </c>
      <c r="F29" s="306" t="n">
        <v>31</v>
      </c>
      <c r="G29" s="306" t="n">
        <v>30</v>
      </c>
      <c r="H29" s="306" t="n">
        <v>31</v>
      </c>
      <c r="I29" s="306" t="n">
        <v>31</v>
      </c>
      <c r="J29" s="306" t="n">
        <v>30</v>
      </c>
      <c r="K29" s="306" t="n">
        <v>31</v>
      </c>
      <c r="L29" s="306" t="n">
        <v>30</v>
      </c>
      <c r="M29" s="306" t="n">
        <v>31</v>
      </c>
      <c r="N29" s="307" t="n">
        <v>31</v>
      </c>
      <c r="O29" s="306" t="n">
        <v>28</v>
      </c>
      <c r="P29" s="306" t="n">
        <v>31</v>
      </c>
      <c r="Q29" s="306" t="n">
        <v>30</v>
      </c>
      <c r="R29" s="306" t="n">
        <v>31</v>
      </c>
      <c r="S29" s="306" t="n">
        <v>30</v>
      </c>
      <c r="T29" s="306" t="n">
        <v>31</v>
      </c>
      <c r="U29" s="306" t="n">
        <v>31</v>
      </c>
      <c r="V29" s="306" t="n">
        <v>30</v>
      </c>
      <c r="W29" s="306" t="n">
        <v>31</v>
      </c>
      <c r="X29" s="306" t="n">
        <v>30</v>
      </c>
      <c r="Y29" s="308" t="n">
        <v>31</v>
      </c>
    </row>
    <row r="30" customFormat="false" ht="12.75" hidden="false" customHeight="false" outlineLevel="0" collapsed="false">
      <c r="A30" s="305" t="s">
        <v>154</v>
      </c>
      <c r="B30" s="309" t="n">
        <f aca="false">(B23*1.34)/(10000*24*B29)</f>
        <v>0.817866838709678</v>
      </c>
      <c r="C30" s="309" t="n">
        <f aca="false">(C23*1.34)/(10000*24*C29)</f>
        <v>0.788856005952381</v>
      </c>
      <c r="D30" s="309" t="n">
        <f aca="false">(D23*1.34)/(10000*24*D29)</f>
        <v>0.798046005376344</v>
      </c>
      <c r="E30" s="309" t="n">
        <f aca="false">(E23*1.34)/(10000*24*E29)</f>
        <v>0.819167869444444</v>
      </c>
      <c r="F30" s="309" t="n">
        <f aca="false">(F23*1.34)/(10000*24*F29)</f>
        <v>0.61644502688172</v>
      </c>
      <c r="G30" s="309" t="n">
        <f aca="false">(G23*1.34)/(10000*24*G29)</f>
        <v>0.96764415</v>
      </c>
      <c r="H30" s="309" t="n">
        <f aca="false">(H23*1.34)/(10000*24*H29)</f>
        <v>0.952031096774194</v>
      </c>
      <c r="I30" s="309" t="n">
        <f aca="false">(I23*1.34)/(10000*24*I29)</f>
        <v>0.643841543010753</v>
      </c>
      <c r="J30" s="309" t="n">
        <f aca="false">(J23*1.34)/(10000*24*J29)</f>
        <v>0.226551194444444</v>
      </c>
      <c r="K30" s="309" t="n">
        <f aca="false">(K23*1.34)/(10000*24*K29)</f>
        <v>0.958004903225807</v>
      </c>
      <c r="L30" s="309" t="n">
        <f aca="false">(L23*1.34)/(10000*24*L29)</f>
        <v>0.938886261111111</v>
      </c>
      <c r="M30" s="309" t="n">
        <f aca="false">(M23*1.34)/(10000*24*M29)</f>
        <v>0.812183545698925</v>
      </c>
      <c r="N30" s="310" t="n">
        <f aca="false">(N23*1.34)/(10000*24*N29)</f>
        <v>0</v>
      </c>
      <c r="O30" s="309" t="n">
        <f aca="false">(O23*1.34)/(10000*24*O29)</f>
        <v>0</v>
      </c>
      <c r="P30" s="309" t="n">
        <f aca="false">(P23*1.34)/(10000*24*P29)</f>
        <v>0</v>
      </c>
      <c r="Q30" s="309" t="n">
        <f aca="false">(Q23*1.34)/(10000*24*Q29)</f>
        <v>0</v>
      </c>
      <c r="R30" s="309" t="n">
        <f aca="false">(R23*1.34)/(10000*24*R29)</f>
        <v>0</v>
      </c>
      <c r="S30" s="309" t="n">
        <f aca="false">(S23*1.34)/(10000*24*S29)</f>
        <v>0</v>
      </c>
      <c r="T30" s="309" t="n">
        <f aca="false">(T23*1.34)/(10000*24*T29)</f>
        <v>0</v>
      </c>
      <c r="U30" s="309" t="n">
        <f aca="false">(U23*1.34)/(10000*24*U29)</f>
        <v>0</v>
      </c>
      <c r="V30" s="309" t="n">
        <f aca="false">(V23*1.34)/(10000*24*V29)</f>
        <v>0</v>
      </c>
      <c r="W30" s="309" t="n">
        <f aca="false">(W23*1.34)/(10000*24*W29)</f>
        <v>0</v>
      </c>
      <c r="X30" s="309" t="n">
        <f aca="false">(X23*1.34)/(10000*24*X29)</f>
        <v>0</v>
      </c>
      <c r="Y30" s="311" t="n">
        <f aca="false">(Y23*1.34)/(10000*24*Y29)</f>
        <v>0</v>
      </c>
    </row>
    <row r="31" customFormat="false" ht="12.75" hidden="false" customHeight="false" outlineLevel="0" collapsed="false">
      <c r="N31" s="121"/>
      <c r="O31" s="312"/>
      <c r="P31" s="312"/>
      <c r="Q31" s="312"/>
      <c r="R31" s="312"/>
      <c r="S31" s="312"/>
      <c r="T31" s="312"/>
      <c r="U31" s="312"/>
      <c r="V31" s="312"/>
      <c r="W31" s="312"/>
      <c r="X31" s="312"/>
      <c r="Y31" s="313"/>
    </row>
    <row r="32" customFormat="false" ht="12.75" hidden="false" customHeight="false" outlineLevel="0" collapsed="false">
      <c r="A32" s="314" t="s">
        <v>155</v>
      </c>
      <c r="N32" s="121"/>
      <c r="O32" s="312"/>
      <c r="P32" s="312"/>
      <c r="Q32" s="312"/>
      <c r="R32" s="312"/>
      <c r="S32" s="312"/>
      <c r="T32" s="312"/>
      <c r="U32" s="312"/>
      <c r="V32" s="312"/>
      <c r="W32" s="312"/>
      <c r="X32" s="312"/>
      <c r="Y32" s="313"/>
    </row>
    <row r="33" customFormat="false" ht="12.75" hidden="false" customHeight="false" outlineLevel="0" collapsed="false">
      <c r="A33" s="72" t="s">
        <v>156</v>
      </c>
      <c r="B33" s="83" t="n">
        <f aca="false">B23*1.34</f>
        <v>6084929.28</v>
      </c>
      <c r="C33" s="83" t="n">
        <f aca="false">C23*1.34</f>
        <v>5301112.36</v>
      </c>
      <c r="D33" s="83" t="n">
        <f aca="false">D23*1.34</f>
        <v>5937462.28</v>
      </c>
      <c r="E33" s="83" t="n">
        <f aca="false">E23*1.34</f>
        <v>5898008.66</v>
      </c>
      <c r="F33" s="83" t="n">
        <f aca="false">F23*1.34</f>
        <v>4586351</v>
      </c>
      <c r="G33" s="83" t="n">
        <f aca="false">G23*1.34</f>
        <v>6967037.88</v>
      </c>
      <c r="H33" s="83" t="n">
        <f aca="false">H23*1.34</f>
        <v>7083111.36</v>
      </c>
      <c r="I33" s="83" t="n">
        <f aca="false">I23*1.34</f>
        <v>4790181.08</v>
      </c>
      <c r="J33" s="83" t="n">
        <f aca="false">J23*1.34</f>
        <v>1631168.6</v>
      </c>
      <c r="K33" s="83" t="n">
        <f aca="false">K23*1.34</f>
        <v>7127556.48</v>
      </c>
      <c r="L33" s="83" t="n">
        <f aca="false">L23*1.34</f>
        <v>6759981.08</v>
      </c>
      <c r="M33" s="83" t="n">
        <f aca="false">M23*1.34</f>
        <v>6042645.58</v>
      </c>
      <c r="N33" s="315" t="n">
        <f aca="false">N23*1.34</f>
        <v>0</v>
      </c>
      <c r="O33" s="83" t="n">
        <f aca="false">O23*1.34</f>
        <v>0</v>
      </c>
      <c r="P33" s="83" t="n">
        <f aca="false">P23*1.34</f>
        <v>0</v>
      </c>
      <c r="Q33" s="83" t="n">
        <f aca="false">Q23*1.34</f>
        <v>0</v>
      </c>
      <c r="R33" s="83" t="n">
        <f aca="false">R23*1.34</f>
        <v>0</v>
      </c>
      <c r="S33" s="83" t="n">
        <f aca="false">S23*1.34</f>
        <v>0</v>
      </c>
      <c r="T33" s="83" t="n">
        <f aca="false">T23*1.34</f>
        <v>0</v>
      </c>
      <c r="U33" s="83" t="n">
        <f aca="false">U23*1.34</f>
        <v>0</v>
      </c>
      <c r="V33" s="83" t="n">
        <f aca="false">V23*1.34</f>
        <v>0</v>
      </c>
      <c r="W33" s="83" t="n">
        <f aca="false">W23*1.34</f>
        <v>0</v>
      </c>
      <c r="X33" s="83" t="n">
        <f aca="false">X23*1.34</f>
        <v>0</v>
      </c>
      <c r="Y33" s="84" t="n">
        <f aca="false">Y23*1.34</f>
        <v>0</v>
      </c>
    </row>
    <row r="34" customFormat="false" ht="13.5" hidden="false" customHeight="false" outlineLevel="0" collapsed="false">
      <c r="A34" s="316" t="s">
        <v>157</v>
      </c>
      <c r="B34" s="317" t="s">
        <v>158</v>
      </c>
      <c r="C34" s="83"/>
      <c r="D34" s="83" t="n">
        <f aca="false">B33*0.005717</f>
        <v>34787.54069376</v>
      </c>
      <c r="E34" s="83" t="n">
        <f aca="false">C33*0.005717</f>
        <v>30306.45936212</v>
      </c>
      <c r="F34" s="83" t="n">
        <f aca="false">D33*0.005717</f>
        <v>33944.47185476</v>
      </c>
      <c r="G34" s="83" t="n">
        <f aca="false">E33*0.005717</f>
        <v>33718.91550922</v>
      </c>
      <c r="H34" s="83" t="n">
        <f aca="false">F33*0.005717</f>
        <v>26220.168667</v>
      </c>
      <c r="I34" s="83" t="n">
        <f aca="false">G33*0.005717</f>
        <v>39830.55555996</v>
      </c>
      <c r="J34" s="83" t="n">
        <f aca="false">H33*0.005717</f>
        <v>40494.14764512</v>
      </c>
      <c r="K34" s="83" t="n">
        <f aca="false">I33*0.005717</f>
        <v>27385.46523436</v>
      </c>
      <c r="L34" s="83" t="n">
        <f aca="false">J33*0.005717</f>
        <v>9325.3908862</v>
      </c>
      <c r="M34" s="83" t="n">
        <f aca="false">K33*0.005717</f>
        <v>40748.24039616</v>
      </c>
      <c r="N34" s="315" t="n">
        <f aca="false">L33*0.005717</f>
        <v>38646.81183436</v>
      </c>
      <c r="O34" s="83" t="n">
        <f aca="false">M33*0.005717</f>
        <v>34545.80478086</v>
      </c>
      <c r="P34" s="83" t="n">
        <f aca="false">N33*0.005717</f>
        <v>0</v>
      </c>
      <c r="Q34" s="83" t="n">
        <f aca="false">O33*0.005717</f>
        <v>0</v>
      </c>
      <c r="R34" s="83" t="n">
        <f aca="false">P33*0.005717</f>
        <v>0</v>
      </c>
      <c r="S34" s="83" t="n">
        <f aca="false">Q33*0.005717</f>
        <v>0</v>
      </c>
      <c r="T34" s="83" t="n">
        <f aca="false">R33*0.005717</f>
        <v>0</v>
      </c>
      <c r="U34" s="83" t="n">
        <f aca="false">S33*0.005717</f>
        <v>0</v>
      </c>
      <c r="V34" s="83" t="n">
        <f aca="false">T33*0.005717</f>
        <v>0</v>
      </c>
      <c r="W34" s="83" t="n">
        <f aca="false">U33*0.005717</f>
        <v>0</v>
      </c>
      <c r="X34" s="83" t="n">
        <f aca="false">V33*0.005717</f>
        <v>0</v>
      </c>
      <c r="Y34" s="83" t="n">
        <f aca="false">W33*0.005717</f>
        <v>0</v>
      </c>
    </row>
    <row r="35" customFormat="false" ht="13.5" hidden="false" customHeight="false" outlineLevel="0" collapsed="false">
      <c r="A35" s="72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315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4"/>
    </row>
    <row r="36" customFormat="false" ht="12.75" hidden="false" customHeight="false" outlineLevel="0" collapsed="false">
      <c r="A36" s="318" t="s">
        <v>159</v>
      </c>
      <c r="N36" s="121"/>
      <c r="O36" s="312"/>
      <c r="P36" s="312"/>
      <c r="Q36" s="312"/>
      <c r="R36" s="312"/>
      <c r="S36" s="312"/>
      <c r="T36" s="312"/>
      <c r="U36" s="312"/>
      <c r="V36" s="312"/>
      <c r="W36" s="312"/>
      <c r="X36" s="312"/>
      <c r="Y36" s="313"/>
    </row>
    <row r="37" customFormat="false" ht="12.75" hidden="false" customHeight="false" outlineLevel="0" collapsed="false">
      <c r="A37" s="72" t="s">
        <v>160</v>
      </c>
      <c r="B37" s="319" t="n">
        <f aca="false">10000*24*B29*0.6*0.005717</f>
        <v>25520.688</v>
      </c>
      <c r="C37" s="319" t="n">
        <f aca="false">10000*24*C29*0.6*0.005717</f>
        <v>23050.944</v>
      </c>
      <c r="D37" s="319" t="n">
        <f aca="false">10000*24*D29*0.6*0.005717</f>
        <v>25520.688</v>
      </c>
      <c r="E37" s="319" t="n">
        <f aca="false">10000*24*E29*0.6*0.005717</f>
        <v>24697.44</v>
      </c>
      <c r="F37" s="319" t="n">
        <f aca="false">10000*24*F29*0.6*0.005717</f>
        <v>25520.688</v>
      </c>
      <c r="G37" s="319" t="n">
        <f aca="false">10000*24*G29*0.6*0.005717</f>
        <v>24697.44</v>
      </c>
      <c r="H37" s="319" t="n">
        <f aca="false">10000*24*H29*0.6*0.005717</f>
        <v>25520.688</v>
      </c>
      <c r="I37" s="319" t="n">
        <f aca="false">10000*24*I29*0.6*0.005717</f>
        <v>25520.688</v>
      </c>
      <c r="J37" s="319" t="n">
        <f aca="false">10000*24*J29*0.6*0.005717</f>
        <v>24697.44</v>
      </c>
      <c r="K37" s="319" t="n">
        <f aca="false">10000*24*K29*0.6*0.005717</f>
        <v>25520.688</v>
      </c>
      <c r="L37" s="319" t="n">
        <f aca="false">10000*24*L29*0.6*0.005717</f>
        <v>24697.44</v>
      </c>
      <c r="M37" s="319" t="n">
        <f aca="false">10000*24*M29*0.6*0.005717</f>
        <v>25520.688</v>
      </c>
      <c r="N37" s="320" t="n">
        <f aca="false">10000*24*N29*0.6*0.005717</f>
        <v>25520.688</v>
      </c>
      <c r="O37" s="321" t="n">
        <f aca="false">10000*24*O29*0.6*0.005717</f>
        <v>23050.944</v>
      </c>
      <c r="P37" s="321" t="n">
        <f aca="false">10000*24*P29*0.6*0.005717</f>
        <v>25520.688</v>
      </c>
      <c r="Q37" s="321" t="n">
        <f aca="false">10000*24*Q29*0.6*0.005717</f>
        <v>24697.44</v>
      </c>
      <c r="R37" s="321" t="n">
        <f aca="false">10000*24*R29*0.6*0.005717</f>
        <v>25520.688</v>
      </c>
      <c r="S37" s="321" t="n">
        <f aca="false">10000*24*S29*0.6*0.005717</f>
        <v>24697.44</v>
      </c>
      <c r="T37" s="321" t="n">
        <f aca="false">10000*24*T29*0.6*0.005717</f>
        <v>25520.688</v>
      </c>
      <c r="U37" s="321" t="n">
        <f aca="false">10000*24*U29*0.6*0.005717</f>
        <v>25520.688</v>
      </c>
      <c r="V37" s="321" t="n">
        <f aca="false">10000*24*V29*0.6*0.005717</f>
        <v>24697.44</v>
      </c>
      <c r="W37" s="321" t="n">
        <f aca="false">10000*24*W29*0.6*0.005717</f>
        <v>25520.688</v>
      </c>
      <c r="X37" s="321" t="n">
        <f aca="false">10000*24*X29*0.6*0.005717</f>
        <v>24697.44</v>
      </c>
      <c r="Y37" s="322" t="n">
        <f aca="false">10000*24*Y29*0.6*0.005717</f>
        <v>25520.688</v>
      </c>
    </row>
    <row r="38" customFormat="false" ht="12.75" hidden="false" customHeight="false" outlineLevel="0" collapsed="false">
      <c r="A38" s="72" t="s">
        <v>161</v>
      </c>
      <c r="B38" s="83" t="n">
        <v>81605</v>
      </c>
      <c r="C38" s="83" t="n">
        <v>81605</v>
      </c>
      <c r="D38" s="83" t="n">
        <v>81605</v>
      </c>
      <c r="E38" s="83" t="n">
        <v>81606</v>
      </c>
      <c r="F38" s="83" t="n">
        <v>81607</v>
      </c>
      <c r="G38" s="83" t="n">
        <v>81608</v>
      </c>
      <c r="H38" s="83" t="n">
        <v>81609</v>
      </c>
      <c r="I38" s="83" t="n">
        <v>81610</v>
      </c>
      <c r="J38" s="83" t="n">
        <v>81611</v>
      </c>
      <c r="K38" s="83" t="n">
        <v>81612</v>
      </c>
      <c r="L38" s="83" t="n">
        <v>81613</v>
      </c>
      <c r="M38" s="83" t="n">
        <v>81614</v>
      </c>
      <c r="N38" s="315" t="n">
        <v>81605</v>
      </c>
      <c r="O38" s="83" t="n">
        <v>81605</v>
      </c>
      <c r="P38" s="83" t="n">
        <v>81605</v>
      </c>
      <c r="Q38" s="83" t="n">
        <v>81606</v>
      </c>
      <c r="R38" s="83" t="n">
        <v>81607</v>
      </c>
      <c r="S38" s="83" t="n">
        <v>81608</v>
      </c>
      <c r="T38" s="83" t="n">
        <v>81609</v>
      </c>
      <c r="U38" s="83" t="n">
        <v>81610</v>
      </c>
      <c r="V38" s="83" t="n">
        <v>81611</v>
      </c>
      <c r="W38" s="83" t="n">
        <v>81612</v>
      </c>
      <c r="X38" s="83" t="n">
        <v>81613</v>
      </c>
      <c r="Y38" s="84" t="n">
        <v>81614</v>
      </c>
    </row>
    <row r="39" customFormat="false" ht="13.5" hidden="false" customHeight="false" outlineLevel="0" collapsed="false">
      <c r="A39" s="323" t="s">
        <v>162</v>
      </c>
      <c r="B39" s="317" t="s">
        <v>158</v>
      </c>
      <c r="C39" s="324"/>
      <c r="D39" s="325" t="n">
        <f aca="false">D34-B37</f>
        <v>9266.85269376</v>
      </c>
      <c r="E39" s="325" t="n">
        <f aca="false">E34-C37</f>
        <v>7255.51536212</v>
      </c>
      <c r="F39" s="325" t="n">
        <f aca="false">F34-D37</f>
        <v>8423.78385476</v>
      </c>
      <c r="G39" s="325" t="n">
        <f aca="false">G34-E37</f>
        <v>9021.47550922</v>
      </c>
      <c r="H39" s="325" t="n">
        <f aca="false">H34-F37</f>
        <v>699.480667</v>
      </c>
      <c r="I39" s="325" t="n">
        <f aca="false">I34-G37</f>
        <v>15133.11555996</v>
      </c>
      <c r="J39" s="325" t="n">
        <f aca="false">J34-H37</f>
        <v>14973.45964512</v>
      </c>
      <c r="K39" s="325" t="n">
        <f aca="false">K34-I37</f>
        <v>1864.77723436</v>
      </c>
      <c r="L39" s="325" t="n">
        <f aca="false">L34-J37</f>
        <v>-15372.0491138</v>
      </c>
      <c r="M39" s="325" t="n">
        <f aca="false">M34-K37</f>
        <v>15227.55239616</v>
      </c>
      <c r="N39" s="326" t="n">
        <f aca="false">N34-L37</f>
        <v>13949.37183436</v>
      </c>
      <c r="O39" s="325" t="n">
        <f aca="false">O34-M37</f>
        <v>9025.11678086</v>
      </c>
      <c r="P39" s="325" t="s">
        <v>163</v>
      </c>
      <c r="Q39" s="325" t="s">
        <v>163</v>
      </c>
      <c r="R39" s="325" t="s">
        <v>163</v>
      </c>
      <c r="S39" s="325" t="s">
        <v>163</v>
      </c>
      <c r="T39" s="325" t="s">
        <v>163</v>
      </c>
      <c r="U39" s="325" t="s">
        <v>163</v>
      </c>
      <c r="V39" s="325" t="s">
        <v>163</v>
      </c>
      <c r="W39" s="325" t="s">
        <v>163</v>
      </c>
      <c r="X39" s="325" t="s">
        <v>163</v>
      </c>
      <c r="Y39" s="327" t="s">
        <v>163</v>
      </c>
    </row>
    <row r="40" customFormat="false" ht="13.5" hidden="false" customHeight="false" outlineLevel="0" collapsed="false">
      <c r="A40" s="71" t="s">
        <v>164</v>
      </c>
      <c r="B40" s="80" t="n">
        <f aca="false">SUM(B37:B39)</f>
        <v>107125.688</v>
      </c>
      <c r="C40" s="80" t="n">
        <f aca="false">SUM(C37:C39)</f>
        <v>104655.944</v>
      </c>
      <c r="D40" s="80" t="n">
        <f aca="false">SUM(D37:D39)</f>
        <v>116392.54069376</v>
      </c>
      <c r="E40" s="80" t="n">
        <f aca="false">SUM(E37:E39)</f>
        <v>113558.95536212</v>
      </c>
      <c r="F40" s="80" t="n">
        <f aca="false">SUM(F37:F39)</f>
        <v>115551.47185476</v>
      </c>
      <c r="G40" s="80" t="n">
        <f aca="false">SUM(G37:G39)</f>
        <v>115326.91550922</v>
      </c>
      <c r="H40" s="80" t="n">
        <f aca="false">SUM(H37:H39)</f>
        <v>107829.168667</v>
      </c>
      <c r="I40" s="80" t="n">
        <f aca="false">SUM(I37:I39)</f>
        <v>122263.80355996</v>
      </c>
      <c r="J40" s="80" t="n">
        <f aca="false">SUM(J37:J39)</f>
        <v>121281.89964512</v>
      </c>
      <c r="K40" s="80" t="n">
        <f aca="false">SUM(K37:K39)</f>
        <v>108997.46523436</v>
      </c>
      <c r="L40" s="80" t="n">
        <f aca="false">SUM(L37:L39)</f>
        <v>90938.3908862</v>
      </c>
      <c r="M40" s="80" t="n">
        <f aca="false">SUM(M37:M39)</f>
        <v>122362.24039616</v>
      </c>
      <c r="N40" s="328" t="n">
        <f aca="false">SUM(N37:N39)</f>
        <v>121075.05983436</v>
      </c>
      <c r="O40" s="80" t="n">
        <f aca="false">SUM(O37:O39)</f>
        <v>113681.06078086</v>
      </c>
      <c r="P40" s="80" t="n">
        <f aca="false">SUM(P37:P39)</f>
        <v>107125.688</v>
      </c>
      <c r="Q40" s="80" t="n">
        <f aca="false">SUM(Q37:Q39)</f>
        <v>106303.44</v>
      </c>
      <c r="R40" s="80" t="n">
        <f aca="false">SUM(R37:R39)</f>
        <v>107127.688</v>
      </c>
      <c r="S40" s="80" t="n">
        <f aca="false">SUM(S37:S39)</f>
        <v>106305.44</v>
      </c>
      <c r="T40" s="80" t="n">
        <f aca="false">SUM(T37:T39)</f>
        <v>107129.688</v>
      </c>
      <c r="U40" s="80" t="n">
        <f aca="false">SUM(U37:U39)</f>
        <v>107130.688</v>
      </c>
      <c r="V40" s="80" t="n">
        <f aca="false">SUM(V37:V39)</f>
        <v>106308.44</v>
      </c>
      <c r="W40" s="80" t="n">
        <f aca="false">SUM(W37:W39)</f>
        <v>107132.688</v>
      </c>
      <c r="X40" s="80" t="n">
        <f aca="false">SUM(X37:X39)</f>
        <v>106310.44</v>
      </c>
      <c r="Y40" s="81" t="n">
        <f aca="false">SUM(Y37:Y39)</f>
        <v>107134.688</v>
      </c>
    </row>
    <row r="41" customFormat="false" ht="12.75" hidden="false" customHeight="false" outlineLevel="0" collapsed="false">
      <c r="N41" s="121"/>
      <c r="O41" s="312"/>
      <c r="P41" s="312"/>
      <c r="Q41" s="312"/>
      <c r="R41" s="312"/>
      <c r="S41" s="312"/>
      <c r="T41" s="312"/>
      <c r="U41" s="312"/>
      <c r="V41" s="312"/>
      <c r="W41" s="312"/>
      <c r="X41" s="312"/>
      <c r="Y41" s="313"/>
    </row>
    <row r="42" customFormat="false" ht="12.75" hidden="false" customHeight="false" outlineLevel="0" collapsed="false">
      <c r="A42" s="329" t="s">
        <v>165</v>
      </c>
      <c r="B42" s="330" t="n">
        <v>102887</v>
      </c>
      <c r="C42" s="330" t="n">
        <v>111155</v>
      </c>
      <c r="D42" s="330" t="n">
        <v>107566</v>
      </c>
      <c r="E42" s="330" t="n">
        <v>105869</v>
      </c>
      <c r="F42" s="330" t="n">
        <v>106937</v>
      </c>
      <c r="G42" s="330" t="n">
        <v>106768</v>
      </c>
      <c r="H42" s="330" t="n">
        <v>101172</v>
      </c>
      <c r="I42" s="330" t="n">
        <v>111329</v>
      </c>
      <c r="J42" s="330" t="n">
        <v>111001</v>
      </c>
      <c r="K42" s="330" t="n">
        <v>102042</v>
      </c>
      <c r="L42" s="330" t="n">
        <v>87741</v>
      </c>
      <c r="M42" s="330" t="n">
        <v>112014</v>
      </c>
      <c r="N42" s="331" t="n">
        <v>110446</v>
      </c>
      <c r="O42" s="332" t="n">
        <v>113681</v>
      </c>
      <c r="P42" s="332" t="n">
        <v>0</v>
      </c>
      <c r="Q42" s="332" t="n">
        <v>0</v>
      </c>
      <c r="R42" s="332" t="n">
        <v>0</v>
      </c>
      <c r="S42" s="332" t="n">
        <v>0</v>
      </c>
      <c r="T42" s="332" t="n">
        <v>0</v>
      </c>
      <c r="U42" s="332" t="n">
        <v>0</v>
      </c>
      <c r="V42" s="332" t="n">
        <v>0</v>
      </c>
      <c r="W42" s="332" t="n">
        <v>0</v>
      </c>
      <c r="X42" s="332" t="n">
        <v>0</v>
      </c>
      <c r="Y42" s="333" t="n">
        <v>0</v>
      </c>
    </row>
    <row r="43" customFormat="false" ht="12.75" hidden="false" customHeight="false" outlineLevel="0" collapsed="false">
      <c r="A43" s="4"/>
      <c r="N43" s="121"/>
      <c r="O43" s="312"/>
      <c r="P43" s="312"/>
      <c r="Q43" s="312"/>
      <c r="R43" s="312"/>
      <c r="S43" s="312"/>
      <c r="T43" s="312"/>
      <c r="U43" s="312"/>
      <c r="V43" s="312"/>
      <c r="W43" s="312"/>
      <c r="X43" s="312"/>
      <c r="Y43" s="313"/>
    </row>
    <row r="44" customFormat="false" ht="13.5" hidden="false" customHeight="false" outlineLevel="0" collapsed="false">
      <c r="A44" s="334" t="s">
        <v>166</v>
      </c>
      <c r="B44" s="335" t="n">
        <f aca="false">B40-B42</f>
        <v>4238.688</v>
      </c>
      <c r="C44" s="335" t="n">
        <f aca="false">C40-C42</f>
        <v>-6499.056</v>
      </c>
      <c r="D44" s="335" t="n">
        <f aca="false">D40-D42</f>
        <v>8826.54069375999</v>
      </c>
      <c r="E44" s="335" t="n">
        <f aca="false">E40-E42</f>
        <v>7689.95536212</v>
      </c>
      <c r="F44" s="335" t="n">
        <f aca="false">F40-F42</f>
        <v>8614.47185475999</v>
      </c>
      <c r="G44" s="335" t="n">
        <f aca="false">G40-G42</f>
        <v>8558.91550922001</v>
      </c>
      <c r="H44" s="335" t="n">
        <f aca="false">H40-H42</f>
        <v>6657.16866699999</v>
      </c>
      <c r="I44" s="335" t="n">
        <f aca="false">I40-I42</f>
        <v>10934.80355996</v>
      </c>
      <c r="J44" s="335" t="n">
        <f aca="false">J40-J42</f>
        <v>10280.89964512</v>
      </c>
      <c r="K44" s="335" t="n">
        <f aca="false">K40-K42</f>
        <v>6955.46523435999</v>
      </c>
      <c r="L44" s="335" t="n">
        <f aca="false">L40-L42</f>
        <v>3197.39088620001</v>
      </c>
      <c r="M44" s="335" t="n">
        <f aca="false">M40-M42</f>
        <v>10348.24039616</v>
      </c>
      <c r="N44" s="336" t="n">
        <f aca="false">N40-N42</f>
        <v>10629.05983436</v>
      </c>
      <c r="O44" s="337" t="n">
        <f aca="false">O40-O42</f>
        <v>0.0607808600034332</v>
      </c>
      <c r="P44" s="337" t="n">
        <f aca="false">P40-P42</f>
        <v>107125.688</v>
      </c>
      <c r="Q44" s="337" t="n">
        <f aca="false">Q40-Q42</f>
        <v>106303.44</v>
      </c>
      <c r="R44" s="337" t="n">
        <f aca="false">R40-R42</f>
        <v>107127.688</v>
      </c>
      <c r="S44" s="337" t="n">
        <f aca="false">S40-S42</f>
        <v>106305.44</v>
      </c>
      <c r="T44" s="337" t="n">
        <f aca="false">T40-T42</f>
        <v>107129.688</v>
      </c>
      <c r="U44" s="337" t="n">
        <f aca="false">U40-U42</f>
        <v>107130.688</v>
      </c>
      <c r="V44" s="337" t="n">
        <f aca="false">V40-V42</f>
        <v>106308.44</v>
      </c>
      <c r="W44" s="337" t="n">
        <f aca="false">W40-W42</f>
        <v>107132.688</v>
      </c>
      <c r="X44" s="337" t="n">
        <f aca="false">X40-X42</f>
        <v>106310.44</v>
      </c>
      <c r="Y44" s="338" t="n">
        <f aca="false">Y40-Y42</f>
        <v>107134.688</v>
      </c>
    </row>
    <row r="45" customFormat="false" ht="12.75" hidden="false" customHeight="false" outlineLevel="0" collapsed="false">
      <c r="A45" s="339" t="s">
        <v>163</v>
      </c>
    </row>
  </sheetData>
  <mergeCells count="2">
    <mergeCell ref="B5:M5"/>
    <mergeCell ref="N5:Y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8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28"/>
    <col collapsed="false" customWidth="true" hidden="false" outlineLevel="0" max="2" min="2" style="0" width="13.41"/>
    <col collapsed="false" customWidth="true" hidden="false" outlineLevel="0" max="3" min="3" style="0" width="12.99"/>
    <col collapsed="false" customWidth="true" hidden="false" outlineLevel="0" max="5" min="4" style="0" width="13.41"/>
    <col collapsed="false" customWidth="true" hidden="false" outlineLevel="0" max="7" min="6" style="0" width="12.99"/>
    <col collapsed="false" customWidth="true" hidden="false" outlineLevel="0" max="9" min="8" style="0" width="13.41"/>
    <col collapsed="false" customWidth="true" hidden="false" outlineLevel="0" max="13" min="10" style="0" width="12.99"/>
    <col collapsed="false" customWidth="true" hidden="false" outlineLevel="0" max="14" min="14" style="0" width="5.56"/>
    <col collapsed="false" customWidth="true" hidden="false" outlineLevel="0" max="15" min="15" style="0" width="16.13"/>
    <col collapsed="false" customWidth="true" hidden="false" outlineLevel="0" max="16" min="16" style="0" width="14.7"/>
    <col collapsed="false" customWidth="true" hidden="false" outlineLevel="0" max="17" min="17" style="340" width="13.56"/>
    <col collapsed="false" customWidth="true" hidden="false" outlineLevel="0" max="18" min="18" style="0" width="18.99"/>
  </cols>
  <sheetData>
    <row r="1" customFormat="false" ht="15" hidden="false" customHeight="false" outlineLevel="0" collapsed="false">
      <c r="A1" s="146" t="s">
        <v>167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341"/>
      <c r="R1" s="147"/>
    </row>
    <row r="2" customFormat="false" ht="15" hidden="false" customHeight="false" outlineLevel="0" collapsed="false">
      <c r="A2" s="146" t="s">
        <v>168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341"/>
      <c r="R2" s="147"/>
    </row>
    <row r="3" customFormat="false" ht="15.75" hidden="false" customHeight="false" outlineLevel="0" collapsed="false">
      <c r="A3" s="149" t="n">
        <f aca="true">TODAY()</f>
        <v>45926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341"/>
      <c r="R3" s="147"/>
    </row>
    <row r="4" customFormat="false" ht="12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42"/>
      <c r="R4" s="4"/>
    </row>
    <row r="5" customFormat="false" ht="12" hidden="false" customHeight="false" outlineLevel="0" collapsed="false">
      <c r="A5" s="6" t="s">
        <v>169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4"/>
      <c r="O5" s="20" t="s">
        <v>24</v>
      </c>
      <c r="P5" s="20" t="s">
        <v>25</v>
      </c>
      <c r="Q5" s="342"/>
      <c r="R5" s="4"/>
    </row>
    <row r="6" customFormat="false" ht="6" hidden="false" customHeight="tru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342"/>
      <c r="R6" s="4"/>
    </row>
    <row r="7" customFormat="false" ht="12" hidden="false" customHeight="false" outlineLevel="0" collapsed="false">
      <c r="A7" s="12" t="s">
        <v>170</v>
      </c>
      <c r="B7" s="13" t="n">
        <v>168121.75</v>
      </c>
      <c r="C7" s="13" t="n">
        <v>168121.75</v>
      </c>
      <c r="D7" s="13" t="n">
        <v>168121.75</v>
      </c>
      <c r="E7" s="13" t="n">
        <v>168121.75</v>
      </c>
      <c r="F7" s="13" t="n">
        <v>168121.75</v>
      </c>
      <c r="G7" s="13" t="n">
        <v>168121.75</v>
      </c>
      <c r="H7" s="13" t="n">
        <v>168121.75</v>
      </c>
      <c r="I7" s="13" t="n">
        <v>168121.75</v>
      </c>
      <c r="J7" s="13" t="n">
        <v>168121.75</v>
      </c>
      <c r="K7" s="13" t="n">
        <v>168121.75</v>
      </c>
      <c r="L7" s="13" t="n">
        <v>0</v>
      </c>
      <c r="M7" s="13" t="n">
        <v>0</v>
      </c>
      <c r="N7" s="22"/>
      <c r="O7" s="13" t="n">
        <f aca="false">SUM(B7:M7)</f>
        <v>1681217.5</v>
      </c>
      <c r="P7" s="13" t="n">
        <f aca="false">AVERAGE(B7:K7)</f>
        <v>168121.75</v>
      </c>
      <c r="Q7" s="342" t="n">
        <f aca="false">$B$7*12</f>
        <v>2017461</v>
      </c>
      <c r="R7" s="22" t="s">
        <v>171</v>
      </c>
    </row>
    <row r="8" customFormat="false" ht="12" hidden="false" customHeight="false" outlineLevel="0" collapsed="false">
      <c r="A8" s="12" t="s">
        <v>172</v>
      </c>
      <c r="B8" s="13" t="n">
        <v>64764.42</v>
      </c>
      <c r="C8" s="13" t="n">
        <v>64764.42</v>
      </c>
      <c r="D8" s="13" t="n">
        <v>64764.42</v>
      </c>
      <c r="E8" s="13" t="n">
        <v>64764.42</v>
      </c>
      <c r="F8" s="13" t="n">
        <v>64764.42</v>
      </c>
      <c r="G8" s="13" t="n">
        <v>64764.42</v>
      </c>
      <c r="H8" s="13" t="n">
        <v>64764.42</v>
      </c>
      <c r="I8" s="13" t="n">
        <v>64764.42</v>
      </c>
      <c r="J8" s="13" t="n">
        <v>64764.42</v>
      </c>
      <c r="K8" s="13" t="n">
        <v>64764.42</v>
      </c>
      <c r="L8" s="13" t="n">
        <v>0</v>
      </c>
      <c r="M8" s="13" t="n">
        <v>0</v>
      </c>
      <c r="N8" s="22"/>
      <c r="O8" s="13" t="n">
        <f aca="false">SUM(B8:M8)</f>
        <v>647644.2</v>
      </c>
      <c r="P8" s="13" t="n">
        <f aca="false">AVERAGE(B8:K8)</f>
        <v>64764.42</v>
      </c>
      <c r="Q8" s="342" t="n">
        <f aca="false">$B$8*12</f>
        <v>777173.04</v>
      </c>
      <c r="R8" s="22" t="s">
        <v>171</v>
      </c>
    </row>
    <row r="9" customFormat="false" ht="12" hidden="false" customHeight="false" outlineLevel="0" collapsed="false">
      <c r="A9" s="12" t="s">
        <v>173</v>
      </c>
      <c r="B9" s="13" t="n">
        <f aca="false">$Q$9/12</f>
        <v>45189.58</v>
      </c>
      <c r="C9" s="13" t="n">
        <f aca="false">$Q$9/12</f>
        <v>45189.58</v>
      </c>
      <c r="D9" s="13" t="n">
        <f aca="false">$Q$9/12</f>
        <v>45189.58</v>
      </c>
      <c r="E9" s="13" t="n">
        <f aca="false">$Q$9/12</f>
        <v>45189.58</v>
      </c>
      <c r="F9" s="13" t="n">
        <f aca="false">$Q$9/12</f>
        <v>45189.58</v>
      </c>
      <c r="G9" s="13" t="n">
        <f aca="false">$Q$9/12</f>
        <v>45189.58</v>
      </c>
      <c r="H9" s="13" t="n">
        <f aca="false">$Q$9/12</f>
        <v>45189.58</v>
      </c>
      <c r="I9" s="13" t="n">
        <f aca="false">$Q$9/12</f>
        <v>45189.58</v>
      </c>
      <c r="J9" s="13" t="n">
        <f aca="false">$Q$9/12</f>
        <v>45189.58</v>
      </c>
      <c r="K9" s="13" t="n">
        <f aca="false">$Q$9/12</f>
        <v>45189.58</v>
      </c>
      <c r="L9" s="13" t="n">
        <f aca="false">$Q$9/12</f>
        <v>45189.58</v>
      </c>
      <c r="M9" s="13" t="n">
        <f aca="false">$Q$9/12</f>
        <v>45189.58</v>
      </c>
      <c r="N9" s="22"/>
      <c r="O9" s="13" t="n">
        <v>1681217.5</v>
      </c>
      <c r="P9" s="13" t="n">
        <f aca="false">AVERAGE(B9:M9)</f>
        <v>45189.58</v>
      </c>
      <c r="Q9" s="342" t="n">
        <v>542274.96</v>
      </c>
      <c r="R9" s="22" t="s">
        <v>171</v>
      </c>
    </row>
    <row r="10" customFormat="false" ht="12" hidden="false" customHeight="false" outlineLevel="0" collapsed="false">
      <c r="A10" s="155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257"/>
      <c r="O10" s="157"/>
      <c r="P10" s="43"/>
      <c r="Q10" s="342"/>
      <c r="R10" s="257"/>
    </row>
    <row r="11" customFormat="false" ht="12" hidden="false" customHeight="false" outlineLevel="0" collapsed="false">
      <c r="A11" s="158" t="s">
        <v>174</v>
      </c>
      <c r="B11" s="159" t="n">
        <f aca="false">B7+B8</f>
        <v>232886.17</v>
      </c>
      <c r="C11" s="159" t="n">
        <f aca="false">C7+C8</f>
        <v>232886.17</v>
      </c>
      <c r="D11" s="159" t="n">
        <f aca="false">D7+D8</f>
        <v>232886.17</v>
      </c>
      <c r="E11" s="159" t="n">
        <f aca="false">E7+E8</f>
        <v>232886.17</v>
      </c>
      <c r="F11" s="159" t="n">
        <f aca="false">F7+F8</f>
        <v>232886.17</v>
      </c>
      <c r="G11" s="159" t="n">
        <f aca="false">G7+G8</f>
        <v>232886.17</v>
      </c>
      <c r="H11" s="159" t="n">
        <f aca="false">H7+H8</f>
        <v>232886.17</v>
      </c>
      <c r="I11" s="159" t="n">
        <f aca="false">I7+I8</f>
        <v>232886.17</v>
      </c>
      <c r="J11" s="159" t="n">
        <f aca="false">J7+J8</f>
        <v>232886.17</v>
      </c>
      <c r="K11" s="159" t="n">
        <f aca="false">K7+K8</f>
        <v>232886.17</v>
      </c>
      <c r="L11" s="159" t="n">
        <f aca="false">L7+L8</f>
        <v>0</v>
      </c>
      <c r="M11" s="159" t="n">
        <f aca="false">M7+M8</f>
        <v>0</v>
      </c>
      <c r="N11" s="257"/>
      <c r="O11" s="13" t="n">
        <f aca="false">SUM(B11:M11)</f>
        <v>2328861.7</v>
      </c>
      <c r="P11" s="13" t="n">
        <f aca="false">AVERAGE(B11:K11)</f>
        <v>232886.17</v>
      </c>
      <c r="Q11" s="342"/>
      <c r="R11" s="257"/>
    </row>
    <row r="12" customFormat="false" ht="12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342"/>
      <c r="R12" s="4"/>
    </row>
    <row r="13" customFormat="false" ht="12" hidden="false" customHeight="false" outlineLevel="0" collapsed="false">
      <c r="A13" s="52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276"/>
      <c r="P13" s="49"/>
      <c r="Q13" s="343"/>
      <c r="R13" s="154"/>
    </row>
    <row r="14" customFormat="false" ht="12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342"/>
      <c r="R14" s="4"/>
    </row>
    <row r="15" customFormat="false" ht="12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342"/>
      <c r="R15" s="4"/>
    </row>
    <row r="16" customFormat="false" ht="12" hidden="false" customHeight="false" outlineLevel="0" collapsed="false">
      <c r="A16" s="180" t="s">
        <v>89</v>
      </c>
      <c r="B16" s="7" t="s">
        <v>3</v>
      </c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7" t="s">
        <v>10</v>
      </c>
      <c r="J16" s="7" t="s">
        <v>11</v>
      </c>
      <c r="K16" s="7" t="s">
        <v>12</v>
      </c>
      <c r="L16" s="7" t="s">
        <v>13</v>
      </c>
      <c r="M16" s="7" t="s">
        <v>14</v>
      </c>
      <c r="N16" s="4"/>
      <c r="O16" s="181" t="s">
        <v>90</v>
      </c>
      <c r="P16" s="181" t="s">
        <v>91</v>
      </c>
      <c r="Q16" s="342"/>
      <c r="R16" s="4"/>
    </row>
    <row r="17" customFormat="false" ht="12" hidden="false" customHeight="false" outlineLevel="0" collapsed="false">
      <c r="A17" s="6" t="s">
        <v>170</v>
      </c>
      <c r="B17" s="22" t="n">
        <f aca="false">$Q$17/12</f>
        <v>173662.166666667</v>
      </c>
      <c r="C17" s="22" t="n">
        <f aca="false">$Q$17/12</f>
        <v>173662.166666667</v>
      </c>
      <c r="D17" s="22" t="n">
        <f aca="false">$Q$17/12</f>
        <v>173662.166666667</v>
      </c>
      <c r="E17" s="22" t="n">
        <f aca="false">$Q$17/12</f>
        <v>173662.166666667</v>
      </c>
      <c r="F17" s="22" t="n">
        <f aca="false">$Q$17/12</f>
        <v>173662.166666667</v>
      </c>
      <c r="G17" s="22" t="n">
        <f aca="false">$Q$17/12</f>
        <v>173662.166666667</v>
      </c>
      <c r="H17" s="22" t="n">
        <f aca="false">$Q$17/12</f>
        <v>173662.166666667</v>
      </c>
      <c r="I17" s="22" t="n">
        <f aca="false">$Q$17/12</f>
        <v>173662.166666667</v>
      </c>
      <c r="J17" s="22" t="n">
        <f aca="false">$Q$17/12</f>
        <v>173662.166666667</v>
      </c>
      <c r="K17" s="22" t="n">
        <f aca="false">$Q$17/12</f>
        <v>173662.166666667</v>
      </c>
      <c r="L17" s="22" t="n">
        <f aca="false">$Q$17/12</f>
        <v>173662.166666667</v>
      </c>
      <c r="M17" s="22" t="n">
        <f aca="false">$Q$17/12</f>
        <v>173662.166666667</v>
      </c>
      <c r="N17" s="4"/>
      <c r="O17" s="22" t="n">
        <f aca="false">SUM(B17:M17)</f>
        <v>2083946</v>
      </c>
      <c r="P17" s="22" t="n">
        <f aca="false">AVERAGE(B17:M17)</f>
        <v>173662.166666667</v>
      </c>
      <c r="Q17" s="342" t="n">
        <v>2083946</v>
      </c>
      <c r="R17" s="4" t="s">
        <v>175</v>
      </c>
    </row>
    <row r="18" customFormat="false" ht="12" hidden="false" customHeight="false" outlineLevel="0" collapsed="false">
      <c r="A18" s="6" t="s">
        <v>172</v>
      </c>
      <c r="B18" s="22" t="n">
        <f aca="false">$Q$18/12</f>
        <v>66435.75</v>
      </c>
      <c r="C18" s="22" t="n">
        <f aca="false">$Q$18/12</f>
        <v>66435.75</v>
      </c>
      <c r="D18" s="22" t="n">
        <f aca="false">$Q$18/12</f>
        <v>66435.75</v>
      </c>
      <c r="E18" s="22" t="n">
        <f aca="false">$Q$18/12</f>
        <v>66435.75</v>
      </c>
      <c r="F18" s="22" t="n">
        <f aca="false">$Q$18/12</f>
        <v>66435.75</v>
      </c>
      <c r="G18" s="22" t="n">
        <f aca="false">$Q$18/12</f>
        <v>66435.75</v>
      </c>
      <c r="H18" s="22" t="n">
        <f aca="false">$Q$18/12</f>
        <v>66435.75</v>
      </c>
      <c r="I18" s="22" t="n">
        <f aca="false">$Q$18/12</f>
        <v>66435.75</v>
      </c>
      <c r="J18" s="22" t="n">
        <f aca="false">$Q$18/12</f>
        <v>66435.75</v>
      </c>
      <c r="K18" s="22" t="n">
        <f aca="false">$Q$18/12</f>
        <v>66435.75</v>
      </c>
      <c r="L18" s="22" t="n">
        <f aca="false">$Q$18/12</f>
        <v>66435.75</v>
      </c>
      <c r="M18" s="22" t="n">
        <f aca="false">$Q$18/12</f>
        <v>66435.75</v>
      </c>
      <c r="N18" s="4"/>
      <c r="O18" s="22" t="n">
        <f aca="false">SUM(B18:M18)</f>
        <v>797229</v>
      </c>
      <c r="P18" s="22" t="n">
        <f aca="false">AVERAGE(B18:M18)</f>
        <v>66435.75</v>
      </c>
      <c r="Q18" s="342" t="n">
        <v>797229</v>
      </c>
      <c r="R18" s="4" t="s">
        <v>175</v>
      </c>
    </row>
    <row r="19" customFormat="false" ht="12" hidden="false" customHeight="false" outlineLevel="0" collapsed="false">
      <c r="A19" s="6" t="s">
        <v>173</v>
      </c>
      <c r="B19" s="22" t="n">
        <f aca="false">$Q$9/12</f>
        <v>45189.58</v>
      </c>
      <c r="C19" s="22" t="n">
        <f aca="false">$Q$9/12</f>
        <v>45189.58</v>
      </c>
      <c r="D19" s="22" t="n">
        <f aca="false">$Q$9/12</f>
        <v>45189.58</v>
      </c>
      <c r="E19" s="22" t="n">
        <f aca="false">$Q$9/12</f>
        <v>45189.58</v>
      </c>
      <c r="F19" s="22" t="n">
        <f aca="false">$Q$9/12</f>
        <v>45189.58</v>
      </c>
      <c r="G19" s="22" t="n">
        <f aca="false">$Q$9/12</f>
        <v>45189.58</v>
      </c>
      <c r="H19" s="22" t="n">
        <f aca="false">$Q$9/12</f>
        <v>45189.58</v>
      </c>
      <c r="I19" s="22" t="n">
        <f aca="false">$Q$9/12</f>
        <v>45189.58</v>
      </c>
      <c r="J19" s="22" t="n">
        <f aca="false">$Q$9/12</f>
        <v>45189.58</v>
      </c>
      <c r="K19" s="22" t="n">
        <f aca="false">$Q$9/12</f>
        <v>45189.58</v>
      </c>
      <c r="L19" s="22" t="n">
        <f aca="false">$Q$9/12</f>
        <v>45189.58</v>
      </c>
      <c r="M19" s="22" t="n">
        <f aca="false">$Q$9/12</f>
        <v>45189.58</v>
      </c>
      <c r="N19" s="4"/>
      <c r="O19" s="22"/>
      <c r="P19" s="22"/>
      <c r="Q19" s="342"/>
      <c r="R19" s="4"/>
    </row>
    <row r="20" customFormat="false" ht="12.75" hidden="false" customHeight="false" outlineLevel="0" collapsed="false">
      <c r="A20" s="182" t="s">
        <v>92</v>
      </c>
      <c r="B20" s="184" t="n">
        <f aca="false">SUM(B17:B19)</f>
        <v>285287.496666667</v>
      </c>
      <c r="C20" s="184" t="n">
        <f aca="false">SUM(C17:C19)</f>
        <v>285287.496666667</v>
      </c>
      <c r="D20" s="184" t="n">
        <f aca="false">SUM(D17:D19)</f>
        <v>285287.496666667</v>
      </c>
      <c r="E20" s="184" t="n">
        <f aca="false">SUM(E17:E19)</f>
        <v>285287.496666667</v>
      </c>
      <c r="F20" s="184" t="n">
        <f aca="false">SUM(F17:F19)</f>
        <v>285287.496666667</v>
      </c>
      <c r="G20" s="184" t="n">
        <f aca="false">SUM(G17:G19)</f>
        <v>285287.496666667</v>
      </c>
      <c r="H20" s="184" t="n">
        <f aca="false">SUM(H17:H19)</f>
        <v>285287.496666667</v>
      </c>
      <c r="I20" s="184" t="n">
        <f aca="false">SUM(I17:I19)</f>
        <v>285287.496666667</v>
      </c>
      <c r="J20" s="184" t="n">
        <f aca="false">SUM(J17:J19)</f>
        <v>285287.496666667</v>
      </c>
      <c r="K20" s="184" t="n">
        <f aca="false">SUM(K17:K19)</f>
        <v>285287.496666667</v>
      </c>
      <c r="L20" s="184" t="n">
        <f aca="false">SUM(L17:L19)</f>
        <v>285287.496666667</v>
      </c>
      <c r="M20" s="184" t="n">
        <f aca="false">SUM(M17:M19)</f>
        <v>285287.496666667</v>
      </c>
      <c r="N20" s="4"/>
      <c r="O20" s="344" t="n">
        <f aca="false">O17+O18</f>
        <v>2881175</v>
      </c>
      <c r="P20" s="344" t="n">
        <f aca="false">P17+P18</f>
        <v>240097.916666667</v>
      </c>
      <c r="Q20" s="342"/>
      <c r="R20" s="4"/>
    </row>
    <row r="21" customFormat="false" ht="13.5" hidden="false" customHeight="false" outlineLevel="0" collapsed="false">
      <c r="A21" s="185"/>
    </row>
    <row r="22" customFormat="false" ht="12.75" hidden="false" customHeight="false" outlineLevel="0" collapsed="false">
      <c r="A22" s="186"/>
    </row>
    <row r="23" customFormat="false" ht="12.75" hidden="false" customHeight="false" outlineLevel="0" collapsed="false">
      <c r="A23" s="186"/>
    </row>
  </sheetData>
  <printOptions headings="false" gridLines="false" gridLinesSet="true" horizontalCentered="false" verticalCentered="false"/>
  <pageMargins left="0.5" right="0.5" top="0.5" bottom="0.5" header="0.511811023622047" footer="0.5"/>
  <pageSetup paperSize="5" scale="7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2002-01-10T17:55:15Z</dcterms:created>
  <dc:creator>Patrick</dc:creator>
  <dc:description/>
  <dc:language>en-US</dc:language>
  <cp:lastModifiedBy>mknippa</cp:lastModifiedBy>
  <cp:lastPrinted>2002-01-28T13:05:23Z</cp:lastPrinted>
  <dcterms:modified xsi:type="dcterms:W3CDTF">2002-01-29T18:37:19Z</dcterms:modified>
  <cp:revision>0</cp:revision>
  <dc:subject/>
  <dc:title/>
</cp:coreProperties>
</file>