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ng Answer--Question IIa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'Long Answer--Question IIa'!$A$1:$L$129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<sst xmlns="http://schemas.openxmlformats.org/spreadsheetml/2006/main" count="29" uniqueCount="22">
  <si>
    <t xml:space="preserve">Question IIa.</t>
  </si>
  <si>
    <t xml:space="preserve">Initial balance</t>
  </si>
  <si>
    <t xml:space="preserve">Term</t>
  </si>
  <si>
    <t xml:space="preserve">years</t>
  </si>
  <si>
    <t xml:space="preserve">Rate</t>
  </si>
  <si>
    <t xml:space="preserve">Annual payment</t>
  </si>
  <si>
    <t xml:space="preserve">Year</t>
  </si>
  <si>
    <t xml:space="preserve">1. Value of Non-prepayable 6-year mortgage</t>
  </si>
  <si>
    <t xml:space="preserve">Value of Prepay option</t>
  </si>
  <si>
    <t xml:space="preserve">Balance</t>
  </si>
  <si>
    <t xml:space="preserve">2. Value of 6-year mortgage with prepay option</t>
  </si>
  <si>
    <t xml:space="preserve">3. Value of principal-only security based on same prepayable mortgage</t>
  </si>
  <si>
    <t xml:space="preserve">Payment</t>
  </si>
  <si>
    <t xml:space="preserve">Interest</t>
  </si>
  <si>
    <t xml:space="preserve">Principal</t>
  </si>
  <si>
    <t xml:space="preserve">Value of IO+PO</t>
  </si>
  <si>
    <t xml:space="preserve">This bond is designed for investors looking to add some duration to their book of business.  That is, it is designed</t>
  </si>
  <si>
    <t xml:space="preserve">   for investors who are "short" duration and are looking to offset, or hedge, their duration risk.</t>
  </si>
  <si>
    <t xml:space="preserve">4. Value of interest-only security based on same prepayable mortgage</t>
  </si>
  <si>
    <t xml:space="preserve">This bond is designed for investors looking to offset some duration to in their book of business.  That is, it is designed</t>
  </si>
  <si>
    <t xml:space="preserve">   for investors who are "long" duration and are looking to hedge their duration risk, or "exposure."</t>
  </si>
  <si>
    <t xml:space="preserve">5. Value of interest rate CAP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</si>
</sst>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%"/>
    <numFmt numFmtId="167" formatCode="\$#,##0.00_);[RED]&quot;($&quot;#,##0.00\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3" min="3" style="0" width="12.28"/>
    <col collapsed="false" customWidth="true" hidden="false" outlineLevel="0" max="5" min="4" style="0" width="11.56"/>
    <col collapsed="false" customWidth="true" hidden="false" outlineLevel="0" max="8" min="6" style="0" width="11.28"/>
  </cols>
  <sheetData>
    <row r="1" customFormat="false" ht="12.75" hidden="false" customHeight="false" outlineLevel="0" collapsed="false">
      <c r="D1" s="1"/>
      <c r="E1" s="1"/>
      <c r="F1" s="1"/>
      <c r="G1" s="1"/>
      <c r="H1" s="1"/>
      <c r="I1" s="1"/>
      <c r="J1" s="1"/>
      <c r="K1" s="1"/>
    </row>
    <row r="2" customFormat="false" ht="12.75" hidden="false" customHeight="false" outlineLevel="0" collapsed="false">
      <c r="D2" s="1"/>
      <c r="E2" s="1"/>
      <c r="F2" s="1"/>
      <c r="G2" s="1"/>
      <c r="H2" s="1"/>
      <c r="I2" s="1"/>
      <c r="J2" s="1"/>
      <c r="K2" s="1"/>
    </row>
    <row r="3" customFormat="false" ht="13.5" hidden="false" customHeight="false" outlineLevel="0" collapsed="false">
      <c r="A3" s="2" t="s">
        <v>0</v>
      </c>
      <c r="B3" s="1"/>
      <c r="C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A4" s="1"/>
      <c r="B4" s="1"/>
      <c r="C4" s="1"/>
      <c r="E4" s="1"/>
      <c r="F4" s="1"/>
      <c r="G4" s="1"/>
      <c r="H4" s="1"/>
      <c r="I4" s="1"/>
      <c r="J4" s="1"/>
      <c r="K4" s="1"/>
    </row>
    <row r="5" customFormat="false" ht="12.75" hidden="false" customHeight="false" outlineLevel="0" collapsed="false">
      <c r="A5" s="3" t="s">
        <v>1</v>
      </c>
      <c r="B5" s="1" t="n">
        <v>100</v>
      </c>
      <c r="C5" s="1"/>
      <c r="E5" s="1"/>
      <c r="F5" s="1"/>
      <c r="G5" s="1"/>
      <c r="H5" s="1"/>
      <c r="I5" s="1"/>
      <c r="J5" s="1"/>
      <c r="K5" s="1"/>
    </row>
    <row r="6" customFormat="false" ht="12.75" hidden="false" customHeight="false" outlineLevel="0" collapsed="false">
      <c r="A6" s="3" t="s">
        <v>2</v>
      </c>
      <c r="B6" s="1" t="n">
        <v>6</v>
      </c>
      <c r="C6" s="1" t="s">
        <v>3</v>
      </c>
      <c r="E6" s="1"/>
      <c r="F6" s="1"/>
      <c r="G6" s="1"/>
      <c r="H6" s="1"/>
      <c r="I6" s="1"/>
      <c r="J6" s="1"/>
      <c r="K6" s="1"/>
    </row>
    <row r="7" customFormat="false" ht="12.75" hidden="false" customHeight="false" outlineLevel="0" collapsed="false">
      <c r="A7" s="3" t="s">
        <v>4</v>
      </c>
      <c r="B7" s="4" t="n">
        <v>0.055</v>
      </c>
      <c r="C7" s="1"/>
      <c r="D7" s="1"/>
      <c r="E7" s="1"/>
      <c r="F7" s="1"/>
      <c r="G7" s="1"/>
      <c r="H7" s="1"/>
      <c r="I7" s="1"/>
      <c r="J7" s="1"/>
      <c r="K7" s="1"/>
    </row>
    <row r="8" customFormat="false" ht="12.75" hidden="false" customHeight="false" outlineLevel="0" collapsed="false">
      <c r="A8" s="3" t="s">
        <v>5</v>
      </c>
      <c r="B8" s="5" t="n">
        <f aca="false">-PMT(B7,B6,B5)</f>
        <v>20.017894762238</v>
      </c>
      <c r="C8" s="1"/>
      <c r="I8" s="1"/>
      <c r="J8" s="1"/>
      <c r="K8" s="1"/>
    </row>
    <row r="9" customFormat="false" ht="12.75" hidden="false" customHeight="false" outlineLevel="0" collapsed="false">
      <c r="I9" s="1"/>
      <c r="J9" s="1"/>
      <c r="K9" s="1"/>
    </row>
    <row r="10" customFormat="false" ht="12.75" hidden="false" customHeight="false" outlineLevel="0" collapsed="false">
      <c r="I10" s="1"/>
      <c r="J10" s="1"/>
      <c r="K10" s="1"/>
    </row>
    <row r="11" customFormat="false" ht="12.75" hidden="false" customHeight="false" outlineLevel="0" collapsed="false">
      <c r="I11" s="1"/>
      <c r="J11" s="1"/>
      <c r="K11" s="1"/>
    </row>
    <row r="12" customFormat="false" ht="12.75" hidden="false" customHeight="false" outlineLevel="0" collapsed="false">
      <c r="A12" s="1"/>
      <c r="B12" s="6" t="s">
        <v>6</v>
      </c>
      <c r="C12" s="6" t="n">
        <v>1</v>
      </c>
      <c r="D12" s="6" t="n">
        <f aca="false">C12+1</f>
        <v>2</v>
      </c>
      <c r="E12" s="6" t="n">
        <f aca="false">D12+1</f>
        <v>3</v>
      </c>
      <c r="F12" s="6" t="n">
        <f aca="false">E12+1</f>
        <v>4</v>
      </c>
      <c r="G12" s="6" t="n">
        <f aca="false">F12+1</f>
        <v>5</v>
      </c>
      <c r="H12" s="6" t="n">
        <f aca="false">G12+1</f>
        <v>6</v>
      </c>
      <c r="I12" s="1"/>
      <c r="J12" s="1"/>
      <c r="K12" s="1"/>
    </row>
    <row r="13" customFormat="false" ht="12.75" hidden="false" customHeight="false" outlineLevel="0" collapsed="false">
      <c r="A13" s="1"/>
      <c r="B13" s="1"/>
      <c r="C13" s="1"/>
      <c r="D13" s="1"/>
      <c r="E13" s="1"/>
      <c r="F13" s="1"/>
      <c r="G13" s="1"/>
      <c r="H13" s="1" t="n">
        <v>0.100618</v>
      </c>
      <c r="I13" s="1"/>
      <c r="J13" s="1"/>
      <c r="K13" s="1"/>
    </row>
    <row r="14" customFormat="false" ht="12.75" hidden="false" customHeight="false" outlineLevel="0" collapsed="false">
      <c r="A14" s="1"/>
      <c r="B14" s="1"/>
      <c r="C14" s="1"/>
      <c r="D14" s="1"/>
      <c r="E14" s="1"/>
      <c r="F14" s="1"/>
      <c r="G14" s="1" t="n">
        <v>0.087875</v>
      </c>
      <c r="H14" s="1"/>
      <c r="I14" s="1"/>
      <c r="J14" s="1"/>
      <c r="K14" s="1"/>
    </row>
    <row r="15" customFormat="false" ht="12.75" hidden="false" customHeight="false" outlineLevel="0" collapsed="false">
      <c r="A15" s="1"/>
      <c r="B15" s="1"/>
      <c r="C15" s="1"/>
      <c r="D15" s="1"/>
      <c r="E15" s="1"/>
      <c r="F15" s="1" t="n">
        <v>0.087212</v>
      </c>
      <c r="G15" s="1"/>
      <c r="H15" s="1" t="n">
        <v>0.084633</v>
      </c>
      <c r="I15" s="1"/>
      <c r="J15" s="1"/>
      <c r="K15" s="1"/>
    </row>
    <row r="16" customFormat="false" ht="12.75" hidden="false" customHeight="false" outlineLevel="0" collapsed="false">
      <c r="A16" s="1"/>
      <c r="B16" s="1"/>
      <c r="C16" s="1"/>
      <c r="D16" s="1"/>
      <c r="E16" s="1" t="n">
        <v>0.079418</v>
      </c>
      <c r="F16" s="1"/>
      <c r="G16" s="1" t="n">
        <v>0.074691</v>
      </c>
      <c r="H16" s="1"/>
      <c r="I16" s="1"/>
      <c r="J16" s="1"/>
      <c r="K16" s="1"/>
    </row>
    <row r="17" customFormat="false" ht="12.75" hidden="false" customHeight="false" outlineLevel="0" collapsed="false">
      <c r="A17" s="1"/>
      <c r="B17" s="1"/>
      <c r="C17" s="1"/>
      <c r="D17" s="1" t="n">
        <v>0.067247</v>
      </c>
      <c r="E17" s="1"/>
      <c r="F17" s="1" t="n">
        <v>0.071173</v>
      </c>
      <c r="G17" s="1"/>
      <c r="H17" s="1" t="n">
        <v>0.071187</v>
      </c>
      <c r="I17" s="1"/>
      <c r="J17" s="1"/>
      <c r="K17" s="1"/>
    </row>
    <row r="18" customFormat="false" ht="12.75" hidden="false" customHeight="false" outlineLevel="0" collapsed="false">
      <c r="A18" s="1"/>
      <c r="B18" s="1"/>
      <c r="C18" s="1" t="n">
        <v>0.05</v>
      </c>
      <c r="D18" s="1"/>
      <c r="E18" s="1" t="n">
        <v>0.060022</v>
      </c>
      <c r="F18" s="1"/>
      <c r="G18" s="1" t="n">
        <v>0.063485</v>
      </c>
      <c r="H18" s="1"/>
      <c r="I18" s="1"/>
      <c r="J18" s="1"/>
      <c r="K18" s="1"/>
    </row>
    <row r="19" customFormat="false" ht="12.75" hidden="false" customHeight="false" outlineLevel="0" collapsed="false">
      <c r="A19" s="1"/>
      <c r="B19" s="1"/>
      <c r="C19" s="1"/>
      <c r="D19" s="1" t="n">
        <v>0.052898</v>
      </c>
      <c r="E19" s="1"/>
      <c r="F19" s="1" t="n">
        <v>0.058083</v>
      </c>
      <c r="G19" s="1"/>
      <c r="H19" s="1" t="n">
        <v>0.059878</v>
      </c>
      <c r="I19" s="1"/>
      <c r="J19" s="1"/>
      <c r="K19" s="1"/>
    </row>
    <row r="20" customFormat="false" ht="12.75" hidden="false" customHeight="false" outlineLevel="0" collapsed="false">
      <c r="A20" s="1"/>
      <c r="B20" s="1"/>
      <c r="C20" s="1"/>
      <c r="D20" s="1"/>
      <c r="E20" s="1" t="n">
        <v>0.045363</v>
      </c>
      <c r="F20" s="1"/>
      <c r="G20" s="1" t="n">
        <v>0.05396</v>
      </c>
      <c r="H20" s="1"/>
      <c r="I20" s="1"/>
      <c r="J20" s="1"/>
      <c r="K20" s="1"/>
    </row>
    <row r="21" customFormat="false" ht="12.75" hidden="false" customHeight="false" outlineLevel="0" collapsed="false">
      <c r="A21" s="1"/>
      <c r="B21" s="1"/>
      <c r="C21" s="1"/>
      <c r="D21" s="1"/>
      <c r="E21" s="1"/>
      <c r="F21" s="1" t="n">
        <v>0.047401</v>
      </c>
      <c r="G21" s="1"/>
      <c r="H21" s="1" t="n">
        <v>0.050365</v>
      </c>
      <c r="I21" s="1"/>
      <c r="J21" s="1"/>
      <c r="K21" s="1"/>
    </row>
    <row r="22" customFormat="false" ht="12.75" hidden="false" customHeight="false" outlineLevel="0" collapsed="false">
      <c r="A22" s="1"/>
      <c r="B22" s="1"/>
      <c r="C22" s="1"/>
      <c r="D22" s="1"/>
      <c r="E22" s="1"/>
      <c r="F22" s="1"/>
      <c r="G22" s="1" t="n">
        <v>0.045864</v>
      </c>
      <c r="H22" s="1"/>
      <c r="I22" s="1"/>
      <c r="J22" s="1"/>
      <c r="K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 t="n">
        <v>0.042363</v>
      </c>
      <c r="I23" s="1"/>
      <c r="J23" s="1"/>
      <c r="K23" s="1"/>
    </row>
    <row r="24" customFormat="false" ht="12.75" hidden="false" customHeight="false" outlineLevel="0" collapsed="false">
      <c r="A24" s="7" t="s">
        <v>7</v>
      </c>
      <c r="B24" s="8"/>
      <c r="C24" s="8"/>
      <c r="I24" s="1"/>
      <c r="J24" s="1"/>
      <c r="K24" s="1"/>
    </row>
    <row r="25" customFormat="false" ht="12.75" hidden="false" customHeight="false" outlineLevel="0" collapsed="false">
      <c r="D25" s="9"/>
      <c r="E25" s="1"/>
      <c r="F25" s="1"/>
      <c r="G25" s="1"/>
      <c r="H25" s="1"/>
      <c r="I25" s="1"/>
      <c r="J25" s="1"/>
      <c r="K25" s="1"/>
    </row>
    <row r="26" customFormat="false" ht="12.75" hidden="false" customHeight="false" outlineLevel="0" collapsed="false">
      <c r="B26" s="6" t="s">
        <v>6</v>
      </c>
      <c r="C26" s="6" t="n">
        <v>1</v>
      </c>
      <c r="D26" s="6" t="n">
        <f aca="false">C26+1</f>
        <v>2</v>
      </c>
      <c r="E26" s="6" t="n">
        <f aca="false">D26+1</f>
        <v>3</v>
      </c>
      <c r="F26" s="6" t="n">
        <f aca="false">E26+1</f>
        <v>4</v>
      </c>
      <c r="G26" s="6" t="n">
        <f aca="false">F26+1</f>
        <v>5</v>
      </c>
      <c r="H26" s="6" t="n">
        <f aca="false">G26+1</f>
        <v>6</v>
      </c>
      <c r="I26" s="1"/>
      <c r="J26" s="1"/>
      <c r="K26" s="1"/>
    </row>
    <row r="27" customFormat="false" ht="12.75" hidden="false" customHeight="false" outlineLevel="0" collapsed="false">
      <c r="A27" s="1"/>
      <c r="B27" s="1"/>
      <c r="C27" s="10"/>
      <c r="D27" s="10"/>
      <c r="E27" s="10"/>
      <c r="F27" s="10"/>
      <c r="G27" s="10"/>
      <c r="H27" s="10" t="n">
        <f aca="false">$B$8/(1+H13)</f>
        <v>18.1878678726298</v>
      </c>
      <c r="I27" s="1"/>
      <c r="J27" s="1"/>
      <c r="K27" s="1"/>
    </row>
    <row r="28" customFormat="false" ht="12.75" hidden="false" customHeight="false" outlineLevel="0" collapsed="false">
      <c r="A28" s="1"/>
      <c r="B28" s="1"/>
      <c r="C28" s="10"/>
      <c r="D28" s="10"/>
      <c r="E28" s="10"/>
      <c r="F28" s="10"/>
      <c r="G28" s="10" t="n">
        <f aca="false">($B$8/(1+G14))+((0.5*(H27+H29))/(1+G14))</f>
        <v>35.2428232476675</v>
      </c>
      <c r="H28" s="10"/>
      <c r="I28" s="1"/>
      <c r="J28" s="1"/>
      <c r="K28" s="1"/>
    </row>
    <row r="29" customFormat="false" ht="12.75" hidden="false" customHeight="false" outlineLevel="0" collapsed="false">
      <c r="A29" s="1"/>
      <c r="B29" s="1"/>
      <c r="C29" s="10"/>
      <c r="D29" s="10"/>
      <c r="E29" s="10"/>
      <c r="F29" s="10" t="n">
        <f aca="false">($B$8/(1+F15))+((0.5*(G28+G30))/(1+F15))</f>
        <v>51.133668861163</v>
      </c>
      <c r="G29" s="10"/>
      <c r="H29" s="10" t="n">
        <f aca="false">$B$8/(1+H15)</f>
        <v>18.4559152840067</v>
      </c>
      <c r="I29" s="1"/>
      <c r="J29" s="1"/>
      <c r="K29" s="1"/>
    </row>
    <row r="30" customFormat="false" ht="12.75" hidden="false" customHeight="false" outlineLevel="0" collapsed="false">
      <c r="A30" s="1"/>
      <c r="B30" s="1"/>
      <c r="C30" s="10"/>
      <c r="D30" s="10"/>
      <c r="E30" s="10" t="n">
        <f aca="false">($B$8/(1+E16))+((0.5*(F29+F31))/(1+E16))</f>
        <v>66.5406316344002</v>
      </c>
      <c r="F30" s="10"/>
      <c r="G30" s="10" t="n">
        <f aca="false">($B$8/(1+G16))+((0.5*(H29+H31))/(1+G16))</f>
        <v>35.9076640076221</v>
      </c>
      <c r="H30" s="10"/>
      <c r="I30" s="1"/>
      <c r="J30" s="1"/>
      <c r="K30" s="1"/>
    </row>
    <row r="31" customFormat="false" ht="12.75" hidden="false" customHeight="false" outlineLevel="0" collapsed="false">
      <c r="A31" s="1"/>
      <c r="B31" s="1"/>
      <c r="C31" s="10"/>
      <c r="D31" s="10" t="n">
        <f aca="false">($B$8/(1+D17))+((0.5*(E30+E32))/(1+D17))</f>
        <v>82.2295502953205</v>
      </c>
      <c r="E31" s="10"/>
      <c r="F31" s="10" t="n">
        <f aca="false">($B$8/(1+F17))+((0.5*(G30+G32))/(1+F17))</f>
        <v>52.480852649443</v>
      </c>
      <c r="G31" s="10"/>
      <c r="H31" s="10" t="n">
        <f aca="false">$B$8/(1+H17)</f>
        <v>18.6875818715481</v>
      </c>
      <c r="I31" s="1"/>
      <c r="J31" s="1"/>
      <c r="K31" s="1"/>
    </row>
    <row r="32" customFormat="false" ht="12.75" hidden="false" customHeight="false" outlineLevel="0" collapsed="false">
      <c r="A32" s="1"/>
      <c r="B32" s="1"/>
      <c r="C32" s="10" t="n">
        <f aca="false">($B$8/(1+C18))+((0.5*(D31+D33))/(1+C18))</f>
        <v>98.9074667112056</v>
      </c>
      <c r="D32" s="10"/>
      <c r="E32" s="10" t="n">
        <f aca="false">($B$8/(1+E18))+((0.5*(F31+F33))/(1+E18))</f>
        <v>68.9420605691837</v>
      </c>
      <c r="F32" s="10"/>
      <c r="G32" s="10" t="n">
        <f aca="false">($B$8/(1+G18))+((0.5*(H31+H33))/(1+G18))</f>
        <v>36.4886912180254</v>
      </c>
      <c r="H32" s="10"/>
      <c r="I32" s="1"/>
      <c r="J32" s="1"/>
      <c r="K32" s="1"/>
    </row>
    <row r="33" customFormat="false" ht="12.75" hidden="false" customHeight="false" outlineLevel="0" collapsed="false">
      <c r="A33" s="1"/>
      <c r="B33" s="1"/>
      <c r="C33" s="10"/>
      <c r="D33" s="10" t="n">
        <f aca="false">($B$8/(1+D19))+((0.5*(E32+E34))/(1+D19))</f>
        <v>85.4403402737351</v>
      </c>
      <c r="E33" s="10"/>
      <c r="F33" s="10" t="n">
        <f aca="false">($B$8/(1+F19))+((0.5*(G32+G34))/(1+F19))</f>
        <v>53.6435596834155</v>
      </c>
      <c r="G33" s="10"/>
      <c r="H33" s="10" t="n">
        <f aca="false">$B$8/(1+H19)</f>
        <v>18.8869801639793</v>
      </c>
      <c r="I33" s="1"/>
      <c r="J33" s="1"/>
      <c r="K33" s="1"/>
    </row>
    <row r="34" customFormat="false" ht="12.75" hidden="false" customHeight="false" outlineLevel="0" collapsed="false">
      <c r="A34" s="1"/>
      <c r="B34" s="1"/>
      <c r="C34" s="10"/>
      <c r="D34" s="10"/>
      <c r="E34" s="10" t="n">
        <f aca="false">($B$8/(1+E20))+((0.5*(F33+F35))/(1+E20))</f>
        <v>70.9420766934107</v>
      </c>
      <c r="F34" s="10"/>
      <c r="G34" s="10" t="n">
        <f aca="false">($B$8/(1+G20))+((0.5*(H33+H35))/(1+G20))</f>
        <v>36.9941963785132</v>
      </c>
      <c r="H34" s="10"/>
      <c r="I34" s="1"/>
      <c r="J34" s="1"/>
      <c r="K34" s="1"/>
    </row>
    <row r="35" customFormat="false" ht="12.75" hidden="false" customHeight="false" outlineLevel="0" collapsed="false">
      <c r="A35" s="1"/>
      <c r="B35" s="1"/>
      <c r="C35" s="10"/>
      <c r="D35" s="10"/>
      <c r="E35" s="10"/>
      <c r="F35" s="10" t="n">
        <f aca="false">($B$8/(1+F21))+((0.5*(G34+G36))/(1+F21))</f>
        <v>54.6410950290162</v>
      </c>
      <c r="G35" s="10"/>
      <c r="H35" s="10" t="n">
        <f aca="false">$B$8/(1+H21)</f>
        <v>19.0580367417403</v>
      </c>
      <c r="I35" s="1"/>
      <c r="J35" s="1"/>
      <c r="K35" s="1"/>
    </row>
    <row r="36" customFormat="false" ht="12.75" hidden="false" customHeight="false" outlineLevel="0" collapsed="false">
      <c r="A36" s="1"/>
      <c r="B36" s="1"/>
      <c r="C36" s="10"/>
      <c r="D36" s="10"/>
      <c r="E36" s="10"/>
      <c r="F36" s="10"/>
      <c r="G36" s="10" t="n">
        <f aca="false">($B$8/(1+G22))+((0.5*(H35+H37))/(1+G22))</f>
        <v>37.432289245984</v>
      </c>
      <c r="H36" s="10"/>
      <c r="I36" s="1"/>
      <c r="J36" s="1"/>
      <c r="K36" s="1"/>
    </row>
    <row r="37" customFormat="false" ht="12.75" hidden="false" customHeight="false" outlineLevel="0" collapsed="false">
      <c r="A37" s="1"/>
      <c r="B37" s="1"/>
      <c r="C37" s="10"/>
      <c r="D37" s="10"/>
      <c r="E37" s="10"/>
      <c r="F37" s="10"/>
      <c r="G37" s="10"/>
      <c r="H37" s="10" t="n">
        <f aca="false">$B$8/(1+H23)</f>
        <v>19.2043412537072</v>
      </c>
      <c r="I37" s="1"/>
      <c r="J37" s="1"/>
      <c r="K37" s="1"/>
    </row>
    <row r="38" customFormat="false" ht="12.75" hidden="false" customHeight="false" outlineLevel="0" collapsed="false">
      <c r="A38" s="11" t="s">
        <v>8</v>
      </c>
      <c r="B38" s="12"/>
      <c r="C38" s="1"/>
      <c r="D38" s="1"/>
      <c r="E38" s="1"/>
      <c r="F38" s="1"/>
      <c r="G38" s="1"/>
      <c r="H38" s="1"/>
      <c r="I38" s="1"/>
      <c r="J38" s="1"/>
      <c r="K38" s="1"/>
    </row>
    <row r="39" customFormat="false" ht="12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customFormat="false" ht="12.75" hidden="false" customHeight="false" outlineLevel="0" collapsed="false">
      <c r="A40" s="1"/>
      <c r="B40" s="6" t="s">
        <v>6</v>
      </c>
      <c r="C40" s="6" t="n">
        <v>1</v>
      </c>
      <c r="D40" s="6" t="n">
        <f aca="false">C40+1</f>
        <v>2</v>
      </c>
      <c r="E40" s="6" t="n">
        <f aca="false">D40+1</f>
        <v>3</v>
      </c>
      <c r="F40" s="6" t="n">
        <f aca="false">E40+1</f>
        <v>4</v>
      </c>
      <c r="G40" s="6" t="n">
        <f aca="false">F40+1</f>
        <v>5</v>
      </c>
      <c r="H40" s="6" t="n">
        <f aca="false">G40+1</f>
        <v>6</v>
      </c>
      <c r="I40" s="1"/>
      <c r="J40" s="1"/>
      <c r="K40" s="1"/>
    </row>
    <row r="41" customFormat="false" ht="12.75" hidden="false" customHeight="false" outlineLevel="0" collapsed="false">
      <c r="A41" s="1"/>
      <c r="B41" s="13" t="s">
        <v>9</v>
      </c>
      <c r="C41" s="10" t="n">
        <f aca="false">B5</f>
        <v>100</v>
      </c>
      <c r="D41" s="10" t="n">
        <f aca="false">-PV($B$7,5,$B$8)</f>
        <v>85.4821052377619</v>
      </c>
      <c r="E41" s="10" t="n">
        <f aca="false">-PV($B$7,4,$B$8)</f>
        <v>70.1657262636008</v>
      </c>
      <c r="F41" s="10" t="n">
        <f aca="false">-PV($B$7,3,$B$8)</f>
        <v>54.0069464458609</v>
      </c>
      <c r="G41" s="10" t="n">
        <f aca="false">-PV($B$7,2,$B$8)</f>
        <v>36.9594337381452</v>
      </c>
      <c r="H41" s="10" t="n">
        <f aca="false">-PV($B$7,1,$B$8)</f>
        <v>18.9743078315052</v>
      </c>
      <c r="I41" s="1"/>
      <c r="J41" s="1"/>
      <c r="K41" s="1"/>
    </row>
    <row r="42" customFormat="false" ht="12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customFormat="false" ht="12.75" hidden="false" customHeight="false" outlineLevel="0" collapsed="false">
      <c r="A43" s="1"/>
      <c r="B43" s="1"/>
      <c r="C43" s="1"/>
      <c r="D43" s="1"/>
      <c r="E43" s="1"/>
      <c r="F43" s="1"/>
      <c r="G43" s="1"/>
      <c r="H43" s="10" t="n">
        <f aca="false">IF($H$41&lt;H27,H27-$H$41,0)</f>
        <v>0</v>
      </c>
      <c r="I43" s="1"/>
      <c r="J43" s="1"/>
      <c r="K43" s="1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0" t="n">
        <f aca="false">(0.5*(H43+H45))/(1+G14)</f>
        <v>0</v>
      </c>
      <c r="H44" s="1"/>
      <c r="I44" s="1"/>
      <c r="J44" s="1"/>
      <c r="K44" s="1"/>
    </row>
    <row r="45" customFormat="false" ht="12.75" hidden="false" customHeight="false" outlineLevel="0" collapsed="false">
      <c r="A45" s="1"/>
      <c r="B45" s="1"/>
      <c r="C45" s="1"/>
      <c r="D45" s="1"/>
      <c r="E45" s="1"/>
      <c r="F45" s="10" t="n">
        <f aca="false">(0.5*(G44+G46))/(1+F15)</f>
        <v>0</v>
      </c>
      <c r="G45" s="1"/>
      <c r="H45" s="10" t="n">
        <f aca="false">IF($H$41&lt;H29,H29-$H$41,0)</f>
        <v>0</v>
      </c>
      <c r="I45" s="1"/>
      <c r="J45" s="1"/>
      <c r="K45" s="1"/>
    </row>
    <row r="46" customFormat="false" ht="12.75" hidden="false" customHeight="false" outlineLevel="0" collapsed="false">
      <c r="A46" s="1"/>
      <c r="B46" s="1"/>
      <c r="C46" s="1"/>
      <c r="D46" s="1"/>
      <c r="E46" s="10" t="n">
        <f aca="false">(0.5*(F45+F47))/(1+E16)</f>
        <v>0</v>
      </c>
      <c r="F46" s="1"/>
      <c r="G46" s="10" t="n">
        <f aca="false">(0.5*(H45+H47))/(1+G16)</f>
        <v>0</v>
      </c>
      <c r="H46" s="1"/>
      <c r="I46" s="1"/>
      <c r="J46" s="1"/>
      <c r="K46" s="1"/>
    </row>
    <row r="47" customFormat="false" ht="12.75" hidden="false" customHeight="false" outlineLevel="0" collapsed="false">
      <c r="A47" s="1"/>
      <c r="B47" s="1"/>
      <c r="C47" s="1"/>
      <c r="D47" s="10" t="n">
        <f aca="false">(0.5*(E46+E48))/(1+D19)</f>
        <v>0.00420446179970903</v>
      </c>
      <c r="E47" s="1"/>
      <c r="F47" s="10" t="n">
        <f aca="false">(0.5*(G46+G48))/(1+F17)</f>
        <v>0</v>
      </c>
      <c r="G47" s="1"/>
      <c r="H47" s="10" t="n">
        <f aca="false">IF($H$41&lt;H31,H31-$H$41,0)</f>
        <v>0</v>
      </c>
      <c r="I47" s="1"/>
      <c r="J47" s="1"/>
      <c r="K47" s="1"/>
    </row>
    <row r="48" customFormat="false" ht="12.75" hidden="false" customHeight="false" outlineLevel="0" collapsed="false">
      <c r="A48" s="1"/>
      <c r="B48" s="1"/>
      <c r="C48" s="10" t="n">
        <f aca="false">(0.5*(D47+D49))/(1+C20)</f>
        <v>0.00210223089985451</v>
      </c>
      <c r="D48" s="1"/>
      <c r="E48" s="10" t="n">
        <f aca="false">(0.5*(F47+F49))/(1+E18)</f>
        <v>0.00885373883998007</v>
      </c>
      <c r="F48" s="1"/>
      <c r="G48" s="10" t="n">
        <f aca="false">(0.5*(H47+H49))/(1+G18)</f>
        <v>0</v>
      </c>
      <c r="H48" s="1"/>
      <c r="I48" s="1"/>
      <c r="J48" s="1"/>
      <c r="K48" s="1"/>
    </row>
    <row r="49" customFormat="false" ht="12.75" hidden="false" customHeight="false" outlineLevel="0" collapsed="false">
      <c r="A49" s="1"/>
      <c r="B49" s="1"/>
      <c r="C49" s="1"/>
      <c r="D49" s="10" t="n">
        <f aca="false">IF($D$41&lt;D33,D33-$D$41,0)</f>
        <v>0</v>
      </c>
      <c r="E49" s="1"/>
      <c r="F49" s="10" t="n">
        <f aca="false">(0.5*(G48+G50))/(1+F19)</f>
        <v>0.0187703159052667</v>
      </c>
      <c r="G49" s="1"/>
      <c r="H49" s="10" t="n">
        <f aca="false">IF($H$41&lt;H33,H33-$H$41,0)</f>
        <v>0</v>
      </c>
      <c r="I49" s="1"/>
      <c r="J49" s="1"/>
      <c r="K49" s="1"/>
    </row>
    <row r="50" customFormat="false" ht="12.75" hidden="false" customHeight="false" outlineLevel="0" collapsed="false">
      <c r="A50" s="1"/>
      <c r="B50" s="1"/>
      <c r="C50" s="1"/>
      <c r="D50" s="1"/>
      <c r="E50" s="10" t="n">
        <f aca="false">IF($E$41&lt;E34,E34-$E$41,0)</f>
        <v>0.776350429809838</v>
      </c>
      <c r="F50" s="1"/>
      <c r="G50" s="10" t="n">
        <f aca="false">(0.5*(H49+H51))/(1+G20)</f>
        <v>0.0397211043279846</v>
      </c>
      <c r="H50" s="1"/>
      <c r="I50" s="1"/>
      <c r="J50" s="1"/>
      <c r="K50" s="1"/>
    </row>
    <row r="51" customFormat="false" ht="12.75" hidden="false" customHeight="false" outlineLevel="0" collapsed="false">
      <c r="A51" s="1"/>
      <c r="B51" s="1"/>
      <c r="C51" s="1"/>
      <c r="D51" s="1"/>
      <c r="E51" s="1"/>
      <c r="F51" s="10" t="n">
        <f aca="false">IF($F$41&lt;F35,F35-$F$41,0)</f>
        <v>0.634148583155337</v>
      </c>
      <c r="G51" s="1"/>
      <c r="H51" s="10" t="n">
        <f aca="false">IF($H$41&lt;H35,H35-$H$41,0)</f>
        <v>0.0837289102350454</v>
      </c>
      <c r="I51" s="1"/>
      <c r="J51" s="1"/>
      <c r="K51" s="1"/>
    </row>
    <row r="52" customFormat="false" ht="12.75" hidden="false" customHeight="false" outlineLevel="0" collapsed="false">
      <c r="A52" s="1"/>
      <c r="B52" s="1"/>
      <c r="C52" s="1"/>
      <c r="D52" s="1"/>
      <c r="E52" s="1"/>
      <c r="F52" s="1"/>
      <c r="G52" s="10" t="n">
        <f aca="false">IF($G$41&lt;G36,G36-$G$41,0)</f>
        <v>0.472855507838744</v>
      </c>
      <c r="H52" s="1"/>
      <c r="I52" s="1"/>
      <c r="J52" s="1"/>
      <c r="K52" s="1"/>
    </row>
    <row r="53" customFormat="false" ht="12.75" hidden="false" customHeight="false" outlineLevel="0" collapsed="false">
      <c r="A53" s="1"/>
      <c r="B53" s="1"/>
      <c r="C53" s="1"/>
      <c r="D53" s="1"/>
      <c r="E53" s="1"/>
      <c r="F53" s="1"/>
      <c r="G53" s="1"/>
      <c r="H53" s="10" t="n">
        <f aca="false">IF($H$41&lt;H37,H37-$H$41,0)</f>
        <v>0.230033422201995</v>
      </c>
      <c r="I53" s="1"/>
      <c r="J53" s="1"/>
      <c r="K53" s="1"/>
    </row>
    <row r="54" customFormat="false" ht="12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customFormat="false" ht="12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customFormat="false" ht="12.75" hidden="false" customHeight="false" outlineLevel="0" collapsed="false">
      <c r="A56" s="7" t="s">
        <v>10</v>
      </c>
      <c r="B56" s="8"/>
      <c r="C56" s="8"/>
      <c r="D56" s="8"/>
      <c r="E56" s="1"/>
      <c r="F56" s="1"/>
      <c r="G56" s="1"/>
      <c r="H56" s="1"/>
      <c r="I56" s="1"/>
      <c r="J56" s="1"/>
      <c r="K56" s="1"/>
    </row>
    <row r="57" customFormat="false" ht="12.75" hidden="false" customHeight="false" outlineLevel="0" collapsed="false">
      <c r="A57" s="1"/>
      <c r="B57" s="1"/>
      <c r="I57" s="1"/>
      <c r="J57" s="1"/>
      <c r="K57" s="1"/>
    </row>
    <row r="58" customFormat="false" ht="12.75" hidden="false" customHeight="false" outlineLevel="0" collapsed="false">
      <c r="A58" s="1"/>
      <c r="B58" s="1"/>
      <c r="I58" s="1"/>
      <c r="J58" s="1"/>
      <c r="K58" s="1"/>
    </row>
    <row r="59" customFormat="false" ht="12.75" hidden="false" customHeight="false" outlineLevel="0" collapsed="false">
      <c r="A59" s="1"/>
      <c r="B59" s="6" t="s">
        <v>6</v>
      </c>
      <c r="C59" s="6" t="n">
        <v>1</v>
      </c>
      <c r="D59" s="6" t="n">
        <f aca="false">C59+1</f>
        <v>2</v>
      </c>
      <c r="E59" s="6" t="n">
        <f aca="false">D59+1</f>
        <v>3</v>
      </c>
      <c r="F59" s="6" t="n">
        <f aca="false">E59+1</f>
        <v>4</v>
      </c>
      <c r="G59" s="6" t="n">
        <f aca="false">F59+1</f>
        <v>5</v>
      </c>
      <c r="H59" s="6" t="n">
        <f aca="false">G59+1</f>
        <v>6</v>
      </c>
      <c r="I59" s="1"/>
      <c r="J59" s="1"/>
      <c r="K59" s="1"/>
    </row>
    <row r="60" customFormat="false" ht="12.75" hidden="false" customHeight="false" outlineLevel="0" collapsed="false">
      <c r="A60" s="1"/>
      <c r="B60" s="1"/>
      <c r="C60" s="10"/>
      <c r="D60" s="10"/>
      <c r="E60" s="10"/>
      <c r="F60" s="10"/>
      <c r="G60" s="10"/>
      <c r="H60" s="10" t="n">
        <f aca="false">H27-H43</f>
        <v>18.1878678726298</v>
      </c>
      <c r="I60" s="1"/>
      <c r="J60" s="1"/>
      <c r="K60" s="1"/>
    </row>
    <row r="61" customFormat="false" ht="12.75" hidden="false" customHeight="false" outlineLevel="0" collapsed="false">
      <c r="A61" s="1"/>
      <c r="B61" s="1"/>
      <c r="C61" s="10"/>
      <c r="D61" s="10"/>
      <c r="E61" s="10"/>
      <c r="F61" s="10"/>
      <c r="G61" s="10" t="n">
        <f aca="false">G28-G44</f>
        <v>35.2428232476675</v>
      </c>
      <c r="H61" s="10"/>
      <c r="I61" s="1"/>
      <c r="J61" s="1"/>
      <c r="K61" s="1"/>
    </row>
    <row r="62" customFormat="false" ht="12.75" hidden="false" customHeight="false" outlineLevel="0" collapsed="false">
      <c r="A62" s="1"/>
      <c r="B62" s="1"/>
      <c r="C62" s="10"/>
      <c r="D62" s="10"/>
      <c r="E62" s="10"/>
      <c r="F62" s="10" t="n">
        <f aca="false">F29-F45</f>
        <v>51.133668861163</v>
      </c>
      <c r="G62" s="10"/>
      <c r="H62" s="10" t="n">
        <f aca="false">H29-H45</f>
        <v>18.4559152840067</v>
      </c>
      <c r="I62" s="1"/>
      <c r="J62" s="1"/>
      <c r="K62" s="1"/>
    </row>
    <row r="63" customFormat="false" ht="12.75" hidden="false" customHeight="false" outlineLevel="0" collapsed="false">
      <c r="A63" s="1"/>
      <c r="B63" s="1"/>
      <c r="C63" s="10"/>
      <c r="D63" s="10"/>
      <c r="E63" s="10" t="n">
        <f aca="false">E30-E46</f>
        <v>66.5406316344002</v>
      </c>
      <c r="F63" s="10"/>
      <c r="G63" s="10" t="n">
        <f aca="false">G30-G46</f>
        <v>35.9076640076221</v>
      </c>
      <c r="H63" s="10"/>
      <c r="I63" s="1"/>
      <c r="J63" s="1"/>
      <c r="K63" s="1"/>
    </row>
    <row r="64" customFormat="false" ht="12.75" hidden="false" customHeight="false" outlineLevel="0" collapsed="false">
      <c r="A64" s="1"/>
      <c r="B64" s="1"/>
      <c r="C64" s="10"/>
      <c r="D64" s="10" t="n">
        <f aca="false">D31-D47</f>
        <v>82.2253458335208</v>
      </c>
      <c r="E64" s="10"/>
      <c r="F64" s="10" t="n">
        <f aca="false">F31-F47</f>
        <v>52.480852649443</v>
      </c>
      <c r="G64" s="10"/>
      <c r="H64" s="10" t="n">
        <f aca="false">H31-H47</f>
        <v>18.6875818715481</v>
      </c>
      <c r="I64" s="1"/>
      <c r="J64" s="1"/>
      <c r="K64" s="1"/>
    </row>
    <row r="65" customFormat="false" ht="12.75" hidden="false" customHeight="false" outlineLevel="0" collapsed="false">
      <c r="A65" s="1"/>
      <c r="B65" s="1"/>
      <c r="C65" s="10" t="n">
        <f aca="false">C32-C48</f>
        <v>98.9053644803057</v>
      </c>
      <c r="D65" s="10"/>
      <c r="E65" s="10" t="n">
        <f aca="false">E32-E48</f>
        <v>68.9332068303437</v>
      </c>
      <c r="F65" s="10"/>
      <c r="G65" s="10" t="n">
        <f aca="false">G32-G48</f>
        <v>36.4886912180254</v>
      </c>
      <c r="H65" s="10"/>
      <c r="I65" s="1"/>
      <c r="J65" s="1"/>
      <c r="K65" s="1"/>
    </row>
    <row r="66" customFormat="false" ht="12.75" hidden="false" customHeight="false" outlineLevel="0" collapsed="false">
      <c r="A66" s="1"/>
      <c r="B66" s="1"/>
      <c r="C66" s="10"/>
      <c r="D66" s="10" t="n">
        <f aca="false">D33-D49</f>
        <v>85.4403402737351</v>
      </c>
      <c r="E66" s="10"/>
      <c r="F66" s="10" t="n">
        <f aca="false">F33-F49</f>
        <v>53.6247893675102</v>
      </c>
      <c r="G66" s="10"/>
      <c r="H66" s="10" t="n">
        <f aca="false">H33-H49</f>
        <v>18.8869801639793</v>
      </c>
      <c r="I66" s="1"/>
      <c r="J66" s="1"/>
      <c r="K66" s="1"/>
    </row>
    <row r="67" customFormat="false" ht="12.75" hidden="false" customHeight="false" outlineLevel="0" collapsed="false">
      <c r="A67" s="1"/>
      <c r="B67" s="1"/>
      <c r="C67" s="10"/>
      <c r="D67" s="10"/>
      <c r="E67" s="10" t="n">
        <f aca="false">E34-E50</f>
        <v>70.1657262636008</v>
      </c>
      <c r="F67" s="10"/>
      <c r="G67" s="10" t="n">
        <f aca="false">G34-G50</f>
        <v>36.9544752741852</v>
      </c>
      <c r="H67" s="10"/>
      <c r="I67" s="1"/>
      <c r="J67" s="1"/>
      <c r="K67" s="1"/>
    </row>
    <row r="68" customFormat="false" ht="12.75" hidden="false" customHeight="false" outlineLevel="0" collapsed="false">
      <c r="A68" s="1"/>
      <c r="B68" s="1"/>
      <c r="C68" s="10"/>
      <c r="D68" s="10"/>
      <c r="E68" s="10"/>
      <c r="F68" s="10" t="n">
        <f aca="false">F35-F51</f>
        <v>54.0069464458609</v>
      </c>
      <c r="G68" s="10"/>
      <c r="H68" s="10" t="n">
        <f aca="false">H35-H51</f>
        <v>18.9743078315052</v>
      </c>
      <c r="I68" s="1"/>
      <c r="J68" s="1"/>
      <c r="K68" s="1"/>
    </row>
    <row r="69" customFormat="false" ht="12.75" hidden="false" customHeight="false" outlineLevel="0" collapsed="false">
      <c r="A69" s="1"/>
      <c r="B69" s="1"/>
      <c r="C69" s="10"/>
      <c r="D69" s="10"/>
      <c r="E69" s="10"/>
      <c r="F69" s="10"/>
      <c r="G69" s="10" t="n">
        <f aca="false">G36-G52</f>
        <v>36.9594337381452</v>
      </c>
      <c r="H69" s="10"/>
      <c r="I69" s="1"/>
      <c r="J69" s="1"/>
      <c r="K69" s="1"/>
    </row>
    <row r="70" customFormat="false" ht="12.75" hidden="false" customHeight="false" outlineLevel="0" collapsed="false">
      <c r="A70" s="1"/>
      <c r="B70" s="1"/>
      <c r="C70" s="10"/>
      <c r="D70" s="10"/>
      <c r="E70" s="10"/>
      <c r="F70" s="10"/>
      <c r="G70" s="10"/>
      <c r="H70" s="10" t="n">
        <f aca="false">H37-H53</f>
        <v>18.9743078315052</v>
      </c>
      <c r="I70" s="1"/>
      <c r="J70" s="1"/>
      <c r="K70" s="1"/>
    </row>
    <row r="71" customFormat="false" ht="12.7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customFormat="false" ht="12.7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customFormat="false" ht="12.75" hidden="false" customHeight="false" outlineLevel="0" collapsed="false">
      <c r="A73" s="7" t="s">
        <v>11</v>
      </c>
      <c r="B73" s="8"/>
      <c r="C73" s="8"/>
      <c r="D73" s="8"/>
      <c r="E73" s="8"/>
      <c r="F73" s="1"/>
      <c r="G73" s="1"/>
      <c r="H73" s="1"/>
      <c r="I73" s="1"/>
      <c r="J73" s="1"/>
      <c r="K73" s="1"/>
    </row>
    <row r="74" customFormat="false" ht="12.7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customFormat="false" ht="12.75" hidden="false" customHeight="false" outlineLevel="0" collapsed="false">
      <c r="A75" s="1"/>
      <c r="B75" s="6" t="s">
        <v>6</v>
      </c>
      <c r="C75" s="6" t="n">
        <v>1</v>
      </c>
      <c r="D75" s="6" t="n">
        <f aca="false">C75+1</f>
        <v>2</v>
      </c>
      <c r="E75" s="6" t="n">
        <f aca="false">D75+1</f>
        <v>3</v>
      </c>
      <c r="F75" s="6" t="n">
        <f aca="false">E75+1</f>
        <v>4</v>
      </c>
      <c r="G75" s="6" t="n">
        <f aca="false">F75+1</f>
        <v>5</v>
      </c>
      <c r="H75" s="6" t="n">
        <f aca="false">G75+1</f>
        <v>6</v>
      </c>
      <c r="I75" s="1"/>
      <c r="J75" s="1"/>
      <c r="K75" s="1"/>
    </row>
    <row r="76" customFormat="false" ht="12.75" hidden="false" customHeight="false" outlineLevel="0" collapsed="false">
      <c r="A76" s="1" t="s">
        <v>9</v>
      </c>
      <c r="C76" s="14" t="n">
        <f aca="false">B5</f>
        <v>100</v>
      </c>
      <c r="D76" s="5" t="n">
        <f aca="false">C76-C79</f>
        <v>85.482105237762</v>
      </c>
      <c r="E76" s="5" t="n">
        <f aca="false">D76-D79</f>
        <v>70.1657262636009</v>
      </c>
      <c r="F76" s="5" t="n">
        <f aca="false">E76-E79</f>
        <v>54.0069464458609</v>
      </c>
      <c r="G76" s="5" t="n">
        <f aca="false">F76-F79</f>
        <v>36.9594337381452</v>
      </c>
      <c r="H76" s="5" t="n">
        <f aca="false">G76-G79</f>
        <v>18.9743078315052</v>
      </c>
      <c r="I76" s="5" t="n">
        <f aca="false">H76-H79</f>
        <v>0</v>
      </c>
      <c r="J76" s="1"/>
      <c r="K76" s="1"/>
    </row>
    <row r="77" customFormat="false" ht="12.75" hidden="false" customHeight="false" outlineLevel="0" collapsed="false">
      <c r="A77" s="1" t="s">
        <v>12</v>
      </c>
      <c r="C77" s="5" t="n">
        <f aca="false">-PMT($B$7,$B$6,$C$76)</f>
        <v>20.017894762238</v>
      </c>
      <c r="D77" s="5" t="n">
        <f aca="false">-PMT($B$7,$B$6,$C$76)</f>
        <v>20.017894762238</v>
      </c>
      <c r="E77" s="5" t="n">
        <f aca="false">-PMT($B$7,$B$6,$C$76)</f>
        <v>20.017894762238</v>
      </c>
      <c r="F77" s="5" t="n">
        <f aca="false">-PMT($B$7,$B$6,$C$76)</f>
        <v>20.017894762238</v>
      </c>
      <c r="G77" s="5" t="n">
        <f aca="false">-PMT($B$7,$B$6,$C$76)</f>
        <v>20.017894762238</v>
      </c>
      <c r="H77" s="5" t="n">
        <f aca="false">-PMT($B$7,$B$6,$C$76)</f>
        <v>20.017894762238</v>
      </c>
      <c r="I77" s="5" t="n">
        <f aca="false">-PMT($B$7,$B$6,$C$76)</f>
        <v>20.017894762238</v>
      </c>
    </row>
    <row r="78" customFormat="false" ht="12.75" hidden="false" customHeight="false" outlineLevel="0" collapsed="false">
      <c r="A78" s="1" t="s">
        <v>13</v>
      </c>
      <c r="C78" s="15" t="n">
        <f aca="false">C76*$B$7</f>
        <v>5.5</v>
      </c>
      <c r="D78" s="15" t="n">
        <f aca="false">D76*$B$7</f>
        <v>4.70151578807691</v>
      </c>
      <c r="E78" s="15" t="n">
        <f aca="false">E76*$B$7</f>
        <v>3.85911494449805</v>
      </c>
      <c r="F78" s="15" t="n">
        <f aca="false">F76*$B$7</f>
        <v>2.97038205452235</v>
      </c>
      <c r="G78" s="15" t="n">
        <f aca="false">G76*$B$7</f>
        <v>2.03276885559799</v>
      </c>
      <c r="H78" s="15" t="n">
        <f aca="false">H76*$B$7</f>
        <v>1.04358693073279</v>
      </c>
      <c r="I78" s="15" t="n">
        <f aca="false">I76*$B$7</f>
        <v>0</v>
      </c>
    </row>
    <row r="79" customFormat="false" ht="12.75" hidden="false" customHeight="false" outlineLevel="0" collapsed="false">
      <c r="A79" s="1" t="s">
        <v>14</v>
      </c>
      <c r="C79" s="5" t="n">
        <f aca="false">C77-C78</f>
        <v>14.517894762238</v>
      </c>
      <c r="D79" s="5" t="n">
        <f aca="false">D77-D78</f>
        <v>15.3163789741611</v>
      </c>
      <c r="E79" s="5" t="n">
        <f aca="false">E77-E78</f>
        <v>16.15877981774</v>
      </c>
      <c r="F79" s="5" t="n">
        <f aca="false">F77-F78</f>
        <v>17.0475127077157</v>
      </c>
      <c r="G79" s="5" t="n">
        <f aca="false">G77-G78</f>
        <v>17.98512590664</v>
      </c>
      <c r="H79" s="5" t="n">
        <f aca="false">H77-H78</f>
        <v>18.9743078315052</v>
      </c>
      <c r="I79" s="5" t="n">
        <f aca="false">I77-I78</f>
        <v>20.017894762238</v>
      </c>
    </row>
    <row r="80" customFormat="false" ht="12.75" hidden="false" customHeight="false" outlineLevel="0" collapsed="false">
      <c r="A80" s="1" t="s">
        <v>15</v>
      </c>
      <c r="C80" s="10" t="n">
        <f aca="false">C87+C106</f>
        <v>98.9074667112056</v>
      </c>
    </row>
    <row r="81" customFormat="false" ht="12.75" hidden="false" customHeight="false" outlineLevel="0" collapsed="false">
      <c r="C81" s="16"/>
    </row>
    <row r="82" customFormat="false" ht="12.75" hidden="false" customHeight="false" outlineLevel="0" collapsed="false">
      <c r="A82" s="1"/>
      <c r="B82" s="1"/>
      <c r="D82" s="10"/>
      <c r="E82" s="10"/>
      <c r="F82" s="10"/>
      <c r="G82" s="10"/>
      <c r="H82" s="10" t="n">
        <f aca="false">$H$79/(1+H13)</f>
        <v>17.2396851873268</v>
      </c>
    </row>
    <row r="83" customFormat="false" ht="12.75" hidden="false" customHeight="false" outlineLevel="0" collapsed="false">
      <c r="A83" s="1"/>
      <c r="B83" s="1"/>
      <c r="C83" s="10"/>
      <c r="D83" s="10"/>
      <c r="E83" s="10"/>
      <c r="F83" s="10"/>
      <c r="G83" s="10" t="n">
        <f aca="false">($G$79/(1+G14))+((H82+H84)*0.5/(1+G14))</f>
        <v>32.49624063594</v>
      </c>
      <c r="H83" s="10"/>
    </row>
    <row r="84" customFormat="false" ht="12.75" hidden="false" customHeight="false" outlineLevel="0" collapsed="false">
      <c r="A84" s="1"/>
      <c r="B84" s="1"/>
      <c r="C84" s="10"/>
      <c r="D84" s="10"/>
      <c r="E84" s="10"/>
      <c r="F84" s="10" t="n">
        <f aca="false">($F$79/(1+F15))+((G83+G85)*0.5/(1+F15))</f>
        <v>45.854227477664</v>
      </c>
      <c r="G84" s="10"/>
      <c r="H84" s="10" t="n">
        <f aca="false">$H$79/(1+H15)</f>
        <v>17.4937585630395</v>
      </c>
    </row>
    <row r="85" customFormat="false" ht="12.75" hidden="false" customHeight="false" outlineLevel="0" collapsed="false">
      <c r="A85" s="1"/>
      <c r="B85" s="1"/>
      <c r="C85" s="10"/>
      <c r="D85" s="10"/>
      <c r="E85" s="10" t="n">
        <f aca="false">($E$79/(1+E16))+((F84+F86)*0.5/(1+E16))</f>
        <v>58.0192734976137</v>
      </c>
      <c r="F85" s="10"/>
      <c r="G85" s="10" t="n">
        <f aca="false">($G$79/(1+G16))+((H84+H86)*0.5/(1+G16))</f>
        <v>33.1152666775207</v>
      </c>
      <c r="H85" s="10"/>
    </row>
    <row r="86" customFormat="false" ht="12.75" hidden="false" customHeight="false" outlineLevel="0" collapsed="false">
      <c r="A86" s="1"/>
      <c r="B86" s="1"/>
      <c r="C86" s="10"/>
      <c r="D86" s="10" t="n">
        <f aca="false">($D$79/(1+D17))+((E85+E87)*0.5/(1+D17))</f>
        <v>69.7179139677174</v>
      </c>
      <c r="E86" s="10"/>
      <c r="F86" s="10" t="n">
        <f aca="false">($F$79/(1+F17))+((G85+G87)*0.5/(1+F17))</f>
        <v>47.0823092073505</v>
      </c>
      <c r="G86" s="10"/>
      <c r="H86" s="10" t="n">
        <f aca="false">$H$79/(1+H17)</f>
        <v>17.7133477455432</v>
      </c>
    </row>
    <row r="87" customFormat="false" ht="12.75" hidden="false" customHeight="false" outlineLevel="0" collapsed="false">
      <c r="A87" s="1"/>
      <c r="B87" s="1"/>
      <c r="C87" s="10" t="n">
        <f aca="false">($C$79/(1+C18))+((D86+D88)*0.5/(1+C18))</f>
        <v>81.5651697957485</v>
      </c>
      <c r="D87" s="10"/>
      <c r="E87" s="10" t="n">
        <f aca="false">($E$79/(1+E18))+((F86+F88)*0.5/(1+E18))</f>
        <v>60.1604376106731</v>
      </c>
      <c r="F87" s="10"/>
      <c r="G87" s="10" t="n">
        <f aca="false">($G$79/(1+G18))+((H86+H88)*0.5/(1+G18))</f>
        <v>33.6563047081785</v>
      </c>
      <c r="H87" s="10"/>
    </row>
    <row r="88" customFormat="false" ht="12.75" hidden="false" customHeight="false" outlineLevel="0" collapsed="false">
      <c r="A88" s="1"/>
      <c r="B88" s="1"/>
      <c r="C88" s="10"/>
      <c r="D88" s="10" t="n">
        <f aca="false">($D$79/(1+D19))+((E87+E89)*0.5/(1+D19))</f>
        <v>72.5331530788783</v>
      </c>
      <c r="E88" s="10"/>
      <c r="F88" s="10" t="n">
        <f aca="false">($F$79/(1+F19))+((G87+G89)*0.5/(1+F19))</f>
        <v>48.1429059510514</v>
      </c>
      <c r="G88" s="10"/>
      <c r="H88" s="10" t="n">
        <f aca="false">$H$79/(1+H19)</f>
        <v>17.9023508663311</v>
      </c>
    </row>
    <row r="89" customFormat="false" ht="12.75" hidden="false" customHeight="false" outlineLevel="0" collapsed="false">
      <c r="A89" s="1"/>
      <c r="B89" s="1"/>
      <c r="C89" s="10"/>
      <c r="D89" s="10"/>
      <c r="E89" s="10" t="n">
        <f aca="false">($E$79/(1+E20))+((F88+F90)*0.5/(1+E20))</f>
        <v>61.9468280618943</v>
      </c>
      <c r="F89" s="10"/>
      <c r="G89" s="10" t="n">
        <f aca="false">($G$79/(1+G20))+((H88+H90)*0.5/(1+G20))</f>
        <v>34.127050591203</v>
      </c>
      <c r="H89" s="10"/>
    </row>
    <row r="90" customFormat="false" ht="12.75" hidden="false" customHeight="false" outlineLevel="0" collapsed="false">
      <c r="A90" s="1"/>
      <c r="B90" s="1"/>
      <c r="C90" s="10"/>
      <c r="D90" s="10"/>
      <c r="E90" s="10"/>
      <c r="F90" s="10" t="n">
        <f aca="false">($F$79/(1+F21))+((G89+G91)*0.5/(1+F21))</f>
        <v>49.0533784600006</v>
      </c>
      <c r="G90" s="10"/>
      <c r="H90" s="10" t="n">
        <f aca="false">$H$79/(1+H21)</f>
        <v>18.0644898025974</v>
      </c>
    </row>
    <row r="91" customFormat="false" ht="12.75" hidden="false" customHeight="false" outlineLevel="0" collapsed="false">
      <c r="A91" s="1"/>
      <c r="B91" s="1"/>
      <c r="C91" s="10"/>
      <c r="D91" s="10"/>
      <c r="E91" s="10"/>
      <c r="F91" s="10"/>
      <c r="G91" s="10" t="n">
        <f aca="false">($G$79/(1+G22))+((H90+H92)*0.5/(1+G22))</f>
        <v>34.5350392981319</v>
      </c>
      <c r="H91" s="10"/>
    </row>
    <row r="92" customFormat="false" ht="12.75" hidden="false" customHeight="false" outlineLevel="0" collapsed="false">
      <c r="A92" s="1"/>
      <c r="B92" s="1"/>
      <c r="C92" s="10"/>
      <c r="D92" s="10"/>
      <c r="E92" s="10"/>
      <c r="F92" s="10"/>
      <c r="G92" s="10"/>
      <c r="H92" s="10" t="n">
        <f aca="false">$H$79/(1+H23)</f>
        <v>18.2031670651253</v>
      </c>
    </row>
    <row r="94" customFormat="false" ht="13.5" hidden="false" customHeight="false" outlineLevel="0" collapsed="false">
      <c r="A94" s="2" t="s">
        <v>16</v>
      </c>
    </row>
    <row r="95" customFormat="false" ht="13.5" hidden="false" customHeight="false" outlineLevel="0" collapsed="false">
      <c r="A95" s="2" t="s">
        <v>17</v>
      </c>
    </row>
    <row r="98" customFormat="false" ht="12.75" hidden="false" customHeight="false" outlineLevel="0" collapsed="false">
      <c r="A98" s="7" t="s">
        <v>18</v>
      </c>
      <c r="B98" s="8"/>
      <c r="C98" s="8"/>
      <c r="D98" s="8"/>
      <c r="E98" s="8"/>
      <c r="F98" s="1"/>
      <c r="G98" s="1"/>
      <c r="H98" s="1"/>
    </row>
    <row r="99" customFormat="false" ht="12.75" hidden="false" customHeight="false" outlineLevel="0" collapsed="false">
      <c r="A99" s="1"/>
      <c r="B99" s="1"/>
      <c r="C99" s="1"/>
      <c r="D99" s="1"/>
      <c r="E99" s="1"/>
      <c r="F99" s="1"/>
      <c r="G99" s="1"/>
      <c r="H99" s="1"/>
    </row>
    <row r="100" customFormat="false" ht="12.75" hidden="false" customHeight="false" outlineLevel="0" collapsed="false">
      <c r="A100" s="1"/>
      <c r="B100" s="6" t="s">
        <v>6</v>
      </c>
      <c r="C100" s="6" t="n">
        <v>1</v>
      </c>
      <c r="D100" s="6" t="n">
        <f aca="false">C100+1</f>
        <v>2</v>
      </c>
      <c r="E100" s="6" t="n">
        <f aca="false">D100+1</f>
        <v>3</v>
      </c>
      <c r="F100" s="6" t="n">
        <f aca="false">E100+1</f>
        <v>4</v>
      </c>
      <c r="G100" s="6" t="n">
        <f aca="false">F100+1</f>
        <v>5</v>
      </c>
      <c r="H100" s="6" t="n">
        <f aca="false">G100+1</f>
        <v>6</v>
      </c>
    </row>
    <row r="101" customFormat="false" ht="12.75" hidden="false" customHeight="false" outlineLevel="0" collapsed="false">
      <c r="C101" s="10"/>
      <c r="D101" s="10"/>
      <c r="E101" s="10"/>
      <c r="F101" s="10"/>
      <c r="G101" s="10"/>
      <c r="H101" s="10" t="n">
        <f aca="false">$H$78/(1+H13)</f>
        <v>0.948182685302972</v>
      </c>
    </row>
    <row r="102" customFormat="false" ht="12.75" hidden="false" customHeight="false" outlineLevel="0" collapsed="false">
      <c r="C102" s="10"/>
      <c r="D102" s="10"/>
      <c r="E102" s="10"/>
      <c r="F102" s="10"/>
      <c r="G102" s="10" t="n">
        <f aca="false">($G$78/(1+G14))+(((H101+H103)*0.5)/(1+G14))</f>
        <v>2.74658261172751</v>
      </c>
      <c r="H102" s="10"/>
    </row>
    <row r="103" customFormat="false" ht="12.75" hidden="false" customHeight="false" outlineLevel="0" collapsed="false">
      <c r="C103" s="10"/>
      <c r="D103" s="10"/>
      <c r="E103" s="10"/>
      <c r="F103" s="10" t="n">
        <f aca="false">($F$78/(1+F15))+((G102+G104)*0.5)/(1+F15)</f>
        <v>5.27944138349908</v>
      </c>
      <c r="G103" s="10"/>
      <c r="H103" s="10" t="n">
        <f aca="false">$H$78/(1+H15)</f>
        <v>0.962156720967172</v>
      </c>
    </row>
    <row r="104" customFormat="false" ht="12.75" hidden="false" customHeight="false" outlineLevel="0" collapsed="false">
      <c r="C104" s="10"/>
      <c r="D104" s="10"/>
      <c r="E104" s="10" t="n">
        <f aca="false">($E$78/(1+E16))+((F103+F105)*0.5)/(1+E16)</f>
        <v>8.52135813678651</v>
      </c>
      <c r="F104" s="10"/>
      <c r="G104" s="10" t="n">
        <f aca="false">($G$78/(1+G16))+(((H103+H105)*0.5)/(1+G16))</f>
        <v>2.79239733010141</v>
      </c>
      <c r="H104" s="10"/>
    </row>
    <row r="105" customFormat="false" ht="12.75" hidden="false" customHeight="false" outlineLevel="0" collapsed="false">
      <c r="C105" s="10"/>
      <c r="D105" s="10" t="n">
        <f aca="false">($D$78/(1+D17))+((E104+E106)*0.5)/(1+D17)</f>
        <v>12.5116363276031</v>
      </c>
      <c r="E105" s="10"/>
      <c r="F105" s="10" t="n">
        <f aca="false">($F$78/(1+F17))+((G104+G106)*0.5)/(1+F17)</f>
        <v>5.39854344209246</v>
      </c>
      <c r="G105" s="10"/>
      <c r="H105" s="10" t="n">
        <f aca="false">$H$78/(1+H17)</f>
        <v>0.974234126004877</v>
      </c>
    </row>
    <row r="106" customFormat="false" ht="12.75" hidden="false" customHeight="false" outlineLevel="0" collapsed="false">
      <c r="C106" s="10" t="n">
        <f aca="false">($C$78/(1+C18))+((D105+D107)*0.5)/(1+C18)</f>
        <v>17.3422969154571</v>
      </c>
      <c r="D106" s="10"/>
      <c r="E106" s="10" t="n">
        <f aca="false">($E$78/(1+E18))+((F105+F107)*0.5)/(1+E18)</f>
        <v>8.78162295851057</v>
      </c>
      <c r="F106" s="10"/>
      <c r="G106" s="10" t="n">
        <f aca="false">($G$78/(1+G18))+(((H105+H107)*0.5)/(1+G18))</f>
        <v>2.8323865098469</v>
      </c>
      <c r="H106" s="10"/>
    </row>
    <row r="107" customFormat="false" ht="12.75" hidden="false" customHeight="false" outlineLevel="0" collapsed="false">
      <c r="C107" s="10"/>
      <c r="D107" s="10" t="n">
        <f aca="false">($D$78/(1+D19))+((E106+E108)*0.5)/(1+D19)</f>
        <v>12.9071871948569</v>
      </c>
      <c r="E107" s="10"/>
      <c r="F107" s="10" t="n">
        <f aca="false">($F$78/(1+F19))+((G106+G108)*0.5)/(1+F19)</f>
        <v>5.50065373236403</v>
      </c>
      <c r="G107" s="10"/>
      <c r="H107" s="10" t="n">
        <f aca="false">$H$78/(1+H19)</f>
        <v>0.984629297648207</v>
      </c>
    </row>
    <row r="108" customFormat="false" ht="12.75" hidden="false" customHeight="false" outlineLevel="0" collapsed="false">
      <c r="C108" s="10"/>
      <c r="D108" s="10"/>
      <c r="E108" s="10" t="n">
        <f aca="false">($E$78/(1+E20))+((F107+F109)*0.5)/(1+E20)</f>
        <v>8.99524863151639</v>
      </c>
      <c r="F108" s="10"/>
      <c r="G108" s="10" t="n">
        <f aca="false">($G$78/(1+G20))+(((H107+H109)*0.5)/(1+G20))</f>
        <v>2.86714578731026</v>
      </c>
      <c r="H108" s="10"/>
    </row>
    <row r="109" customFormat="false" ht="12.75" hidden="false" customHeight="false" outlineLevel="0" collapsed="false">
      <c r="C109" s="10"/>
      <c r="D109" s="10"/>
      <c r="E109" s="10"/>
      <c r="F109" s="10" t="n">
        <f aca="false">($F$78/(1+F21))+((G108+G110)*0.5)/(1+F21)</f>
        <v>5.58771656901561</v>
      </c>
      <c r="G109" s="10"/>
      <c r="H109" s="10" t="n">
        <f aca="false">$H$78/(1+H21)</f>
        <v>0.993546939142857</v>
      </c>
    </row>
    <row r="110" customFormat="false" ht="12.75" hidden="false" customHeight="false" outlineLevel="0" collapsed="false">
      <c r="C110" s="10"/>
      <c r="D110" s="10"/>
      <c r="E110" s="10"/>
      <c r="F110" s="10"/>
      <c r="G110" s="10" t="n">
        <f aca="false">($G$78/(1+G22))+(((H109+H111)*0.5)/(1+G22))</f>
        <v>2.89724994785208</v>
      </c>
      <c r="H110" s="10"/>
    </row>
    <row r="111" customFormat="false" ht="12.75" hidden="false" customHeight="false" outlineLevel="0" collapsed="false">
      <c r="C111" s="10"/>
      <c r="D111" s="10"/>
      <c r="E111" s="10"/>
      <c r="F111" s="10"/>
      <c r="G111" s="10"/>
      <c r="H111" s="10" t="n">
        <f aca="false">$H$78/(1+H23)</f>
        <v>1.00117418858189</v>
      </c>
    </row>
    <row r="112" customFormat="false" ht="13.5" hidden="false" customHeight="false" outlineLevel="0" collapsed="false">
      <c r="A112" s="2" t="s">
        <v>19</v>
      </c>
    </row>
    <row r="113" customFormat="false" ht="13.5" hidden="false" customHeight="false" outlineLevel="0" collapsed="false">
      <c r="A113" s="2" t="s">
        <v>20</v>
      </c>
    </row>
    <row r="116" customFormat="false" ht="12.75" hidden="false" customHeight="false" outlineLevel="0" collapsed="false">
      <c r="A116" s="7" t="s">
        <v>21</v>
      </c>
      <c r="B116" s="8"/>
      <c r="C116" s="9"/>
      <c r="D116" s="9"/>
      <c r="E116" s="9"/>
    </row>
    <row r="118" customFormat="false" ht="12.75" hidden="false" customHeight="false" outlineLevel="0" collapsed="false">
      <c r="B118" s="6" t="s">
        <v>6</v>
      </c>
      <c r="C118" s="6" t="n">
        <v>1</v>
      </c>
      <c r="D118" s="6" t="n">
        <f aca="false">C118+1</f>
        <v>2</v>
      </c>
      <c r="E118" s="6" t="n">
        <f aca="false">D118+1</f>
        <v>3</v>
      </c>
      <c r="F118" s="6" t="n">
        <f aca="false">E118+1</f>
        <v>4</v>
      </c>
      <c r="G118" s="6" t="n">
        <f aca="false">F118+1</f>
        <v>5</v>
      </c>
      <c r="H118" s="6" t="n">
        <f aca="false">G118+1</f>
        <v>6</v>
      </c>
    </row>
    <row r="119" customFormat="false" ht="12.75" hidden="false" customHeight="false" outlineLevel="0" collapsed="false">
      <c r="C119" s="10"/>
      <c r="D119" s="10"/>
      <c r="E119" s="10"/>
      <c r="F119" s="10"/>
      <c r="G119" s="10"/>
      <c r="H119" s="10" t="n">
        <f aca="false">IF(H13&gt;0.06,(1000*(H13-0.06))/(1+H13),0)</f>
        <v>36.9047208023129</v>
      </c>
    </row>
    <row r="120" customFormat="false" ht="12.75" hidden="false" customHeight="false" outlineLevel="0" collapsed="false">
      <c r="C120" s="10"/>
      <c r="D120" s="10"/>
      <c r="E120" s="10"/>
      <c r="F120" s="10"/>
      <c r="G120" s="10" t="n">
        <f aca="false">IF(G14&gt;0.06,(1000*(G14-0.06))/(1+G14),0)+((H119+H121)*0.5)/(1+G14)</f>
        <v>53.0233843718922</v>
      </c>
      <c r="H120" s="10"/>
    </row>
    <row r="121" customFormat="false" ht="12.75" hidden="false" customHeight="false" outlineLevel="0" collapsed="false">
      <c r="C121" s="10"/>
      <c r="D121" s="10"/>
      <c r="E121" s="10"/>
      <c r="F121" s="10" t="n">
        <f aca="false">IF(F15&gt;0.06,(1000*(F15-0.06))/(1+F15),0)+((G120+G122)*0.5)/(1+F15)</f>
        <v>62.7947788585999</v>
      </c>
      <c r="G121" s="10"/>
      <c r="H121" s="10" t="n">
        <f aca="false">IF(H15&gt;0.06,(1000*(H15-0.06))/(1+H15),0)</f>
        <v>22.7109077448317</v>
      </c>
    </row>
    <row r="122" customFormat="false" ht="12.75" hidden="false" customHeight="false" outlineLevel="0" collapsed="false">
      <c r="C122" s="10"/>
      <c r="D122" s="10"/>
      <c r="E122" s="10" t="n">
        <f aca="false">IF(E16&gt;0.06,(1000*(E16-0.06))/(1+E16),0)+((F121+F123)*0.5)/(1+E16)</f>
        <v>59.9692941761556</v>
      </c>
      <c r="F122" s="10"/>
      <c r="G122" s="10" t="n">
        <f aca="false">IF(G16&gt;0.06,(1000*(G16-0.06))/(1+G16),0)+((H121+H123)*0.5)/(1+G16)</f>
        <v>29.0950898529401</v>
      </c>
      <c r="H122" s="10"/>
    </row>
    <row r="123" customFormat="false" ht="12.75" hidden="false" customHeight="false" outlineLevel="0" collapsed="false">
      <c r="C123" s="10"/>
      <c r="D123" s="10" t="n">
        <f aca="false">IF(D17&gt;0.06,(1000*(D17-0.06))/(1+D17),0)+((E122+E124)*0.5)/(1+D17)</f>
        <v>41.9010131376404</v>
      </c>
      <c r="E123" s="10"/>
      <c r="F123" s="10" t="n">
        <f aca="false">IF(F17&gt;0.06,(1000*(F17-0.06))/(1+F17),0)+((G122+G124)*0.5)/(1+F17)</f>
        <v>27.8330923034752</v>
      </c>
      <c r="G123" s="10"/>
      <c r="H123" s="10" t="n">
        <f aca="false">IF(H17&gt;0.06,(1000*(H17-0.06))/(1+H17),0)</f>
        <v>10.4435546734604</v>
      </c>
    </row>
    <row r="124" customFormat="false" ht="12.75" hidden="false" customHeight="false" outlineLevel="0" collapsed="false">
      <c r="C124" s="10" t="n">
        <f aca="false">IF(C18&gt;0.06,(1000*(C18-0.06))/(1+C18),0)+((D123+D125)*0.5)/(1+C18)</f>
        <v>23.7574703694387</v>
      </c>
      <c r="D124" s="10"/>
      <c r="E124" s="10" t="n">
        <f aca="false">IF(E18&gt;0.06,(1000*(E18-0.06))/(1+E18),0)+((F123+F125)*0.5)/(1+E18)</f>
        <v>14.974166960059</v>
      </c>
      <c r="F124" s="10"/>
      <c r="G124" s="10" t="n">
        <f aca="false">IF(G18&gt;0.06,(1000*(G18-0.06))/(1+G18),0)+((H123+H125)*0.5)/(1+G18)</f>
        <v>8.18702411104077</v>
      </c>
      <c r="H124" s="10"/>
    </row>
    <row r="125" customFormat="false" ht="12.75" hidden="false" customHeight="false" outlineLevel="0" collapsed="false">
      <c r="C125" s="10"/>
      <c r="D125" s="10" t="n">
        <f aca="false">IF(D19&gt;0.06,(1000*(D19-0.06))/(1+D19),0)+((E124+E126)*0.5)/(1+D19)</f>
        <v>7.98967463818074</v>
      </c>
      <c r="E125" s="10"/>
      <c r="F125" s="10" t="n">
        <f aca="false">IF(F19&gt;0.06,(1000*(F19-0.06))/(1+F19),0)+((G124+G126)*0.5)/(1+F19)</f>
        <v>3.86880051519624</v>
      </c>
      <c r="G125" s="10"/>
      <c r="H125" s="10" t="n">
        <f aca="false">IF(H19&gt;0.06,(1000*(H19-0.06))/(1+H19),0)</f>
        <v>0</v>
      </c>
    </row>
    <row r="126" customFormat="false" ht="12.75" hidden="false" customHeight="false" outlineLevel="0" collapsed="false">
      <c r="C126" s="10"/>
      <c r="D126" s="10"/>
      <c r="E126" s="10" t="n">
        <f aca="false">IF(E20&gt;0.06,(1000*(E20-0.06))/(1+E20),0)+((F125+F127)*0.5)/(1+E20)</f>
        <v>1.85045793432341</v>
      </c>
      <c r="F126" s="10"/>
      <c r="G126" s="10" t="n">
        <f aca="false">IF(G20&gt;0.06,(1000*(G20-0.06))/(1+G20),0)+((H125+H127)*0.5)/(1+G20)</f>
        <v>0</v>
      </c>
      <c r="H126" s="10"/>
    </row>
    <row r="127" customFormat="false" ht="12.75" hidden="false" customHeight="false" outlineLevel="0" collapsed="false">
      <c r="C127" s="10"/>
      <c r="D127" s="10"/>
      <c r="E127" s="10"/>
      <c r="F127" s="10" t="n">
        <f aca="false">IF(F21&gt;0.06,(1000*(F21-0.06))/(1+F21),0)+((G126+G128)*0.5)/(1+F21)</f>
        <v>0</v>
      </c>
      <c r="G127" s="10"/>
      <c r="H127" s="10" t="n">
        <f aca="false">IF(H21&gt;0.06,(1000*(H21-0.06))/(1+H21),0)</f>
        <v>0</v>
      </c>
    </row>
    <row r="128" customFormat="false" ht="12.75" hidden="false" customHeight="false" outlineLevel="0" collapsed="false">
      <c r="C128" s="10"/>
      <c r="D128" s="10"/>
      <c r="E128" s="10"/>
      <c r="F128" s="10"/>
      <c r="G128" s="10" t="n">
        <f aca="false">IF(G22&gt;0.06,(1000*(G22-0.06))/(1+G22),0)+((H127+H129)*0.5)/(1+G22)</f>
        <v>0</v>
      </c>
      <c r="H128" s="10"/>
    </row>
    <row r="129" customFormat="false" ht="12.75" hidden="false" customHeight="false" outlineLevel="0" collapsed="false">
      <c r="C129" s="10"/>
      <c r="D129" s="10"/>
      <c r="E129" s="10"/>
      <c r="F129" s="10"/>
      <c r="G129" s="10"/>
      <c r="H129" s="10" t="n">
        <f aca="false">IF(H23&gt;0.06,(1000*(H23-0.06))/(1+H23),0)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55" man="true" max="16383" min="0"/>
    <brk id="11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2001-12-10T16:28:32Z</dcterms:created>
  <dc:creator>jdasovic</dc:creator>
  <dc:description/>
  <dc:language>en-US</dc:language>
  <cp:lastModifiedBy>jdasovic</cp:lastModifiedBy>
  <cp:lastPrinted>2001-12-11T18:32:23Z</cp:lastPrinted>
  <dcterms:modified xsi:type="dcterms:W3CDTF">2001-12-11T21:23:58Z</dcterms:modified>
  <cp:revision>0</cp:revision>
  <dc:subject/>
  <dc:title/>
</cp:coreProperties>
</file>