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Ops" sheetId="1" state="hidden" r:id="rId3"/>
    <sheet name="Gas Log" sheetId="2" state="visible" r:id="rId4"/>
    <sheet name="Gas Log Variance" sheetId="3" state="visible" r:id="rId5"/>
    <sheet name="Measurement &amp; Support" sheetId="4" state="visible" r:id="rId6"/>
    <sheet name="Ops Variance " sheetId="5" state="hidden" r:id="rId7"/>
    <sheet name="Meas. &amp; Support Variance" sheetId="6" state="visible" r:id="rId8"/>
    <sheet name="IT" sheetId="7" state="visible" r:id="rId9"/>
    <sheet name="IT Variance" sheetId="8" state="visible" r:id="rId10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7" authorId="0">
      <text>
        <r>
          <rPr>
            <b val="true"/>
            <sz val="8"/>
            <color rgb="FF000000"/>
            <rFont val="Tahoma"/>
            <family val="0"/>
          </rPr>
          <t xml:space="preserve">ncarpen:
</t>
        </r>
        <r>
          <rPr>
            <sz val="8"/>
            <color rgb="FF000000"/>
            <rFont val="Tahoma"/>
            <family val="0"/>
          </rPr>
          <t xml:space="preserve">All other O&amp;M expenses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5</xdr:row>
                <xdr:rowOff>7</xdr:rowOff>
              </xdr:from>
              <xdr:to>
                <xdr:col>4</xdr:col>
                <xdr:colOff>16</xdr:colOff>
                <xdr:row>10</xdr:row>
                <xdr:rowOff>6</xdr:rowOff>
              </xdr:to>
            </anchor>
          </commentPr>
        </mc:Choice>
        <mc:Fallback/>
      </mc:AlternateContent>
    </comment>
    <comment ref="B8" authorId="0">
      <text>
        <r>
          <rPr>
            <b val="true"/>
            <sz val="8"/>
            <color rgb="FF000000"/>
            <rFont val="Tahoma"/>
            <family val="0"/>
          </rPr>
          <t xml:space="preserve">ncarpen:
</t>
        </r>
        <r>
          <rPr>
            <sz val="8"/>
            <color rgb="FF000000"/>
            <rFont val="Tahoma"/>
            <family val="0"/>
          </rPr>
          <t xml:space="preserve">Salaries &amp; Benefits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6</xdr:row>
                <xdr:rowOff>7</xdr:rowOff>
              </xdr:from>
              <xdr:to>
                <xdr:col>4</xdr:col>
                <xdr:colOff>16</xdr:colOff>
                <xdr:row>11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<sst xmlns="http://schemas.openxmlformats.org/spreadsheetml/2006/main" count="195" uniqueCount="50">
  <si>
    <t xml:space="preserve">Northern Natural Gas - Operations</t>
  </si>
  <si>
    <t xml:space="preserve">Dynegy Plan 2002</t>
  </si>
  <si>
    <t xml:space="preserve"> (in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</si>
  <si>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</si>
  <si>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</si>
  <si>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</si>
  <si>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</si>
  <si>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</si>
  <si>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</si>
  <si>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</si>
  <si>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</si>
  <si>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</si>
  <si>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</si>
  <si>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</si>
  <si>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</si>
  <si>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</si>
  <si>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Operations</t>
  </si>
  <si>
    <t xml:space="preserve">O&amp;M  179</t>
  </si>
  <si>
    <t xml:space="preserve">O&amp;M 179E</t>
  </si>
  <si>
    <t xml:space="preserve">TTL</t>
  </si>
  <si>
    <t xml:space="preserve">P/R Tax</t>
  </si>
  <si>
    <t xml:space="preserve">Total Operations</t>
  </si>
  <si>
    <t xml:space="preserve">Operations Support</t>
  </si>
  <si>
    <t xml:space="preserve">Total Ops Support</t>
  </si>
  <si>
    <t xml:space="preserve">Northern Natural Gas - Gas Logistics</t>
  </si>
  <si>
    <t xml:space="preserve">Actual</t>
  </si>
  <si>
    <t xml:space="preserve">Plan</t>
  </si>
  <si>
    <t xml:space="preserve">Gas Logistics</t>
  </si>
  <si>
    <t xml:space="preserve">Total Gas Logistics</t>
  </si>
  <si>
    <t xml:space="preserve">Gas Log Support</t>
  </si>
  <si>
    <t xml:space="preserve">Total Gas Log Support</t>
  </si>
  <si>
    <t xml:space="preserve">Revised 3/05/02</t>
  </si>
  <si>
    <t xml:space="preserve">Dynegy Annual Plan 2002</t>
  </si>
  <si>
    <t xml:space="preserve">Original 2002 Plan</t>
  </si>
  <si>
    <t xml:space="preserve">ETS Communications Removed from GL Function</t>
  </si>
  <si>
    <t xml:space="preserve">Dynegy 2002 Plan</t>
  </si>
  <si>
    <t xml:space="preserve">Northern Natural Gas - Gas Measurement and IT / GL Support</t>
  </si>
  <si>
    <t xml:space="preserve">Gas Measurement &amp; IT / GL Support</t>
  </si>
  <si>
    <t xml:space="preserve">Revised 4/04/02</t>
  </si>
  <si>
    <t xml:space="preserve">Variance Explanation</t>
  </si>
  <si>
    <t xml:space="preserve">January Actuals Lower</t>
  </si>
  <si>
    <t xml:space="preserve">Northern Natural Gas - Information Technology</t>
  </si>
  <si>
    <t xml:space="preserve">Information Technology</t>
  </si>
  <si>
    <t xml:space="preserve">Total IT</t>
  </si>
  <si>
    <t xml:space="preserve">IT Support</t>
  </si>
  <si>
    <t xml:space="preserve">Total IT Support</t>
  </si>
  <si>
    <t xml:space="preserve">Total Information Technology</t>
  </si>
  <si>
    <t xml:space="preserve">Original 2002 Plan (1)</t>
  </si>
  <si>
    <t xml:space="preserve">Payroll Taxes not Included in Original Number to Dynegy</t>
  </si>
  <si>
    <t xml:space="preserve">(1) Does not include Lucent Credit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</si>
</sst>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mmm"/>
    <numFmt numFmtId="166" formatCode="_(* #,##0_);_(* \(#,##0\);_(* \-_);_(@_)"/>
    <numFmt numFmtId="167" formatCode="_(* #,##0.0_);_(* \(#,##0.0\);_(* \-?_);_(@_)"/>
    <numFmt numFmtId="168" formatCode="_(* #,##0.00_);_(* \(#,##0.00\);_(* \-??_);_(@_)"/>
    <numFmt numFmtId="169" formatCode="_(* #,##0_);_(* \(#,##0\);_(* \-??_);_(@_)"/>
    <numFmt numFmtId="170" formatCode="_(\$* #,##0.00_);_(\$* \(#,##0.00\);_(\$* \-??_);_(@_)"/>
    <numFmt numFmtId="171" formatCode="_(\$* #,##0_);_(\$* \(#,##0\);_(\$* \-??_);_(@_)"/>
    <numFmt numFmtId="172" formatCode="_(* #,##0_);_(* \(#,##0\);_(* \-?_);_(@_)"/>
    <numFmt numFmtId="173" formatCode="_(\$* #,##0.0_);_(\$* \(#,##0.0\);_(\$* \-?_);_(@_)"/>
    <numFmt numFmtId="174" formatCode="_(\$* #,##0_);_(\$* \(#,##0\);_(\$* \-?_);_(@_)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Palatino"/>
      <family val="1"/>
    </font>
    <font>
      <b val="true"/>
      <sz val="12"/>
      <name val="Palatino"/>
      <family val="1"/>
    </font>
    <font>
      <b val="true"/>
      <sz val="8"/>
      <name val="Palatino"/>
      <family val="1"/>
    </font>
    <font>
      <u val="single"/>
      <sz val="10"/>
      <name val="Palatino"/>
      <family val="1"/>
    </font>
    <font>
      <u val="double"/>
      <sz val="10"/>
      <name val="Palatino"/>
      <family val="1"/>
    </font>
    <font>
      <b val="true"/>
      <sz val="10"/>
      <name val="Palatino"/>
      <family val="0"/>
    </font>
    <font>
      <b val="true"/>
      <u val="single"/>
      <sz val="10"/>
      <name val="Palatino"/>
      <family val="0"/>
    </font>
    <font>
      <u val="single"/>
      <sz val="10"/>
      <name val="Palatino"/>
      <family val="0"/>
    </font>
    <font>
      <sz val="8"/>
      <name val="Palatino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6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A4" s="4"/>
      <c r="B4" s="4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" t="s">
        <v>16</v>
      </c>
    </row>
    <row r="7" customFormat="false" ht="12.75" hidden="false" customHeight="false" outlineLevel="0" collapsed="false">
      <c r="B7" s="1" t="s">
        <v>17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f aca="false">SUM(C7:N7)</f>
        <v>0</v>
      </c>
    </row>
    <row r="8" customFormat="false" ht="12.75" hidden="false" customHeight="false" outlineLevel="0" collapsed="false">
      <c r="B8" s="1" t="s">
        <v>18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f aca="false">SUM(C8:N8)</f>
        <v>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0</v>
      </c>
      <c r="D9" s="5" t="n">
        <f aca="false">SUM(D7:D8)</f>
        <v>0</v>
      </c>
      <c r="E9" s="5" t="n">
        <f aca="false">SUM(E7:E8)</f>
        <v>0</v>
      </c>
      <c r="F9" s="5" t="n">
        <f aca="false">SUM(F7:F8)</f>
        <v>0</v>
      </c>
      <c r="G9" s="5" t="n">
        <f aca="false">SUM(G7:G8)</f>
        <v>0</v>
      </c>
      <c r="H9" s="5" t="n">
        <f aca="false">SUM(H7:H8)</f>
        <v>0</v>
      </c>
      <c r="I9" s="5" t="n">
        <f aca="false">SUM(I7:I8)</f>
        <v>0</v>
      </c>
      <c r="J9" s="5" t="n">
        <f aca="false">SUM(J7:J8)</f>
        <v>0</v>
      </c>
      <c r="K9" s="5" t="n">
        <f aca="false">SUM(K7:K8)</f>
        <v>0</v>
      </c>
      <c r="L9" s="5" t="n">
        <f aca="false">SUM(L7:L8)</f>
        <v>0</v>
      </c>
      <c r="M9" s="5" t="n">
        <f aca="false">SUM(M7:M8)</f>
        <v>0</v>
      </c>
      <c r="N9" s="5" t="n">
        <f aca="false">SUM(N7:N8)</f>
        <v>0</v>
      </c>
      <c r="O9" s="5" t="n">
        <f aca="false">SUM(C9:N9)</f>
        <v>0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f aca="false">SUM(C11:N11)</f>
        <v>0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21</v>
      </c>
      <c r="C13" s="5" t="n">
        <f aca="false">C9+C11</f>
        <v>0</v>
      </c>
      <c r="D13" s="5" t="n">
        <f aca="false">D9+D11</f>
        <v>0</v>
      </c>
      <c r="E13" s="5" t="n">
        <f aca="false">E9+E11</f>
        <v>0</v>
      </c>
      <c r="F13" s="5" t="n">
        <f aca="false">F9+F11</f>
        <v>0</v>
      </c>
      <c r="G13" s="5" t="n">
        <f aca="false">G9+G11</f>
        <v>0</v>
      </c>
      <c r="H13" s="5" t="n">
        <f aca="false">H9+H11</f>
        <v>0</v>
      </c>
      <c r="I13" s="5" t="n">
        <f aca="false">I9+I11</f>
        <v>0</v>
      </c>
      <c r="J13" s="5" t="n">
        <f aca="false">J9+J11</f>
        <v>0</v>
      </c>
      <c r="K13" s="5" t="n">
        <f aca="false">K9+K11</f>
        <v>0</v>
      </c>
      <c r="L13" s="5" t="n">
        <f aca="false">L9+L11</f>
        <v>0</v>
      </c>
      <c r="M13" s="5" t="n">
        <f aca="false">M9+M11</f>
        <v>0</v>
      </c>
      <c r="N13" s="5" t="n">
        <f aca="false">N9+N11</f>
        <v>0</v>
      </c>
      <c r="O13" s="5" t="n">
        <f aca="false">SUM(C13:N13)</f>
        <v>0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" t="s">
        <v>22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0</v>
      </c>
      <c r="D18" s="5" t="n">
        <f aca="false">SUM(D16:D17)</f>
        <v>0</v>
      </c>
      <c r="E18" s="5" t="n">
        <f aca="false">SUM(E16:E17)</f>
        <v>0</v>
      </c>
      <c r="F18" s="5" t="n">
        <f aca="false">SUM(F16:F17)</f>
        <v>0</v>
      </c>
      <c r="G18" s="5" t="n">
        <f aca="false">SUM(G16:G17)</f>
        <v>0</v>
      </c>
      <c r="H18" s="5" t="n">
        <f aca="false">SUM(H16:H17)</f>
        <v>0</v>
      </c>
      <c r="I18" s="5" t="n">
        <f aca="false">SUM(I16:I17)</f>
        <v>0</v>
      </c>
      <c r="J18" s="5" t="n">
        <f aca="false">SUM(J16:J17)</f>
        <v>0</v>
      </c>
      <c r="K18" s="5" t="n">
        <f aca="false">SUM(K16:K17)</f>
        <v>0</v>
      </c>
      <c r="L18" s="5" t="n">
        <f aca="false">SUM(L16:L17)</f>
        <v>0</v>
      </c>
      <c r="M18" s="5" t="n">
        <f aca="false">SUM(M16:M17)</f>
        <v>0</v>
      </c>
      <c r="N18" s="5" t="n">
        <f aca="false">SUM(N16:N17)</f>
        <v>0</v>
      </c>
      <c r="O18" s="5" t="n">
        <f aca="false">SUM(C18:N18)</f>
        <v>0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f aca="false">SUM(C20:N20)</f>
        <v>0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23</v>
      </c>
      <c r="C22" s="5" t="n">
        <f aca="false">C18+C20</f>
        <v>0</v>
      </c>
      <c r="D22" s="5" t="n">
        <f aca="false">D18+D20</f>
        <v>0</v>
      </c>
      <c r="E22" s="5" t="n">
        <f aca="false">E18+E20</f>
        <v>0</v>
      </c>
      <c r="F22" s="5" t="n">
        <f aca="false">F18+F20</f>
        <v>0</v>
      </c>
      <c r="G22" s="5" t="n">
        <f aca="false">G18+G20</f>
        <v>0</v>
      </c>
      <c r="H22" s="5" t="n">
        <f aca="false">H18+H20</f>
        <v>0</v>
      </c>
      <c r="I22" s="5" t="n">
        <f aca="false">I18+I20</f>
        <v>0</v>
      </c>
      <c r="J22" s="5" t="n">
        <f aca="false">J18+J20</f>
        <v>0</v>
      </c>
      <c r="K22" s="5" t="n">
        <f aca="false">K18+K20</f>
        <v>0</v>
      </c>
      <c r="L22" s="5" t="n">
        <f aca="false">L18+L20</f>
        <v>0</v>
      </c>
      <c r="M22" s="5" t="n">
        <f aca="false">M18+M20</f>
        <v>0</v>
      </c>
      <c r="N22" s="5" t="n">
        <f aca="false">N18+N20</f>
        <v>0</v>
      </c>
      <c r="O22" s="5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21</v>
      </c>
      <c r="C25" s="7" t="n">
        <f aca="false">C13+C23</f>
        <v>0</v>
      </c>
      <c r="D25" s="7" t="n">
        <f aca="false">D13+D23</f>
        <v>0</v>
      </c>
      <c r="E25" s="7" t="n">
        <f aca="false">E13+E23</f>
        <v>0</v>
      </c>
      <c r="F25" s="7" t="n">
        <f aca="false">F13+F23</f>
        <v>0</v>
      </c>
      <c r="G25" s="7" t="n">
        <f aca="false">G13+G23</f>
        <v>0</v>
      </c>
      <c r="H25" s="7" t="n">
        <f aca="false">H13+H23</f>
        <v>0</v>
      </c>
      <c r="I25" s="7" t="n">
        <f aca="false">I13+I23</f>
        <v>0</v>
      </c>
      <c r="J25" s="7" t="n">
        <f aca="false">J13+J23</f>
        <v>0</v>
      </c>
      <c r="K25" s="7" t="n">
        <f aca="false">K13+K23</f>
        <v>0</v>
      </c>
      <c r="L25" s="7" t="n">
        <f aca="false">L13+L23</f>
        <v>0</v>
      </c>
      <c r="M25" s="7" t="n">
        <f aca="false">M13+M23</f>
        <v>0</v>
      </c>
      <c r="N25" s="7" t="n">
        <f aca="false">N13+N23</f>
        <v>0</v>
      </c>
      <c r="O25" s="7" t="n">
        <f aca="false">SUM(C25:N25)</f>
        <v>0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24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  <c r="C3" s="8" t="s">
        <v>25</v>
      </c>
      <c r="D3" s="8" t="s">
        <v>26</v>
      </c>
      <c r="E3" s="8" t="s">
        <v>26</v>
      </c>
      <c r="F3" s="8" t="s">
        <v>26</v>
      </c>
      <c r="G3" s="8" t="s">
        <v>26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26</v>
      </c>
      <c r="M3" s="8" t="s">
        <v>26</v>
      </c>
      <c r="N3" s="8" t="s">
        <v>26</v>
      </c>
    </row>
    <row r="4" customFormat="false" ht="12.75" hidden="false" customHeight="false" outlineLevel="0" collapsed="false">
      <c r="A4" s="4"/>
      <c r="B4" s="4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0" t="s">
        <v>27</v>
      </c>
      <c r="B6" s="10"/>
    </row>
    <row r="7" customFormat="false" ht="12.75" hidden="false" customHeight="false" outlineLevel="0" collapsed="false">
      <c r="B7" s="1" t="s">
        <v>17</v>
      </c>
      <c r="C7" s="11" t="n">
        <v>18071</v>
      </c>
      <c r="D7" s="5" t="n">
        <f aca="false">545406-D8-D11+43726</f>
        <v>112551</v>
      </c>
      <c r="E7" s="5" t="n">
        <f aca="false">544406-E8-E11+43726</f>
        <v>129790</v>
      </c>
      <c r="F7" s="5" t="n">
        <f aca="false">525046-F8-F11+43726</f>
        <v>94540</v>
      </c>
      <c r="G7" s="5" t="n">
        <f aca="false">525264-G8-G11+43726</f>
        <v>94940</v>
      </c>
      <c r="H7" s="5" t="n">
        <f aca="false">525296-H8-H11+43726</f>
        <v>94790</v>
      </c>
      <c r="I7" s="5" t="n">
        <f aca="false">54116+43726</f>
        <v>97842</v>
      </c>
      <c r="J7" s="5" t="n">
        <f aca="false">54315+43726</f>
        <v>98041</v>
      </c>
      <c r="K7" s="5" t="n">
        <f aca="false">90366+43726</f>
        <v>134092</v>
      </c>
      <c r="L7" s="5" t="n">
        <f aca="false">69116+43726</f>
        <v>112842</v>
      </c>
      <c r="M7" s="5" t="n">
        <f aca="false">54111+1667+43726</f>
        <v>99504</v>
      </c>
      <c r="N7" s="5" t="n">
        <f aca="false">54376+43726</f>
        <v>98102</v>
      </c>
      <c r="O7" s="5" t="n">
        <f aca="false">SUM(C7:N7)</f>
        <v>1185105</v>
      </c>
    </row>
    <row r="8" customFormat="false" ht="15" hidden="false" customHeight="false" outlineLevel="0" collapsed="false">
      <c r="B8" s="1" t="s">
        <v>18</v>
      </c>
      <c r="C8" s="12" t="n">
        <v>376427</v>
      </c>
      <c r="D8" s="6" t="n">
        <f aca="false">406228+106864-58226-21426</f>
        <v>433440</v>
      </c>
      <c r="E8" s="6" t="n">
        <f aca="false">406228+106864-56270-29684</f>
        <v>427138</v>
      </c>
      <c r="F8" s="6" t="n">
        <f aca="false">406228+106864-50688-19376</f>
        <v>443028</v>
      </c>
      <c r="G8" s="6" t="n">
        <f aca="false">406228+106864-50752-19494</f>
        <v>442846</v>
      </c>
      <c r="H8" s="6" t="n">
        <f aca="false">406228+106864-50688-19376</f>
        <v>443028</v>
      </c>
      <c r="I8" s="6" t="n">
        <f aca="false">443028+(63208/6)</f>
        <v>453562.666666667</v>
      </c>
      <c r="J8" s="6" t="n">
        <f aca="false">443028+(63209/6)</f>
        <v>453562.833333333</v>
      </c>
      <c r="K8" s="6" t="n">
        <f aca="false">427138+(68209/6)</f>
        <v>438506.166666667</v>
      </c>
      <c r="L8" s="6" t="n">
        <f aca="false">436218+(68209/6)</f>
        <v>447586.166666667</v>
      </c>
      <c r="M8" s="6" t="n">
        <f aca="false">443023+(68209/6)</f>
        <v>454391.166666667</v>
      </c>
      <c r="N8" s="6" t="n">
        <f aca="false">443023+(68209/6)</f>
        <v>454391.166666667</v>
      </c>
      <c r="O8" s="13" t="n">
        <f aca="false">SUM(C8:N8)</f>
        <v>5267907.16666667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394498</v>
      </c>
      <c r="D9" s="5" t="n">
        <f aca="false">SUM(D7:D8)</f>
        <v>545991</v>
      </c>
      <c r="E9" s="5" t="n">
        <f aca="false">SUM(E7:E8)</f>
        <v>556928</v>
      </c>
      <c r="F9" s="5" t="n">
        <f aca="false">SUM(F7:F8)</f>
        <v>537568</v>
      </c>
      <c r="G9" s="5" t="n">
        <f aca="false">SUM(G7:G8)</f>
        <v>537786</v>
      </c>
      <c r="H9" s="5" t="n">
        <f aca="false">SUM(H7:H8)</f>
        <v>537818</v>
      </c>
      <c r="I9" s="5" t="n">
        <f aca="false">SUM(I7:I8)</f>
        <v>551404.666666667</v>
      </c>
      <c r="J9" s="5" t="n">
        <f aca="false">SUM(J7:J8)</f>
        <v>551603.833333333</v>
      </c>
      <c r="K9" s="5" t="n">
        <f aca="false">SUM(K7:K8)</f>
        <v>572598.166666667</v>
      </c>
      <c r="L9" s="5" t="n">
        <f aca="false">SUM(L7:L8)</f>
        <v>560428.166666667</v>
      </c>
      <c r="M9" s="5" t="n">
        <f aca="false">SUM(M7:M8)</f>
        <v>553895.166666667</v>
      </c>
      <c r="N9" s="5" t="n">
        <f aca="false">SUM(N7:N8)</f>
        <v>552493.166666667</v>
      </c>
      <c r="O9" s="5" t="n">
        <f aca="false">SUM(O7:O8)</f>
        <v>6453012.16666667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 t="n">
        <f aca="false">SUM(C10:N10)</f>
        <v>0</v>
      </c>
    </row>
    <row r="11" customFormat="false" ht="15" hidden="false" customHeight="false" outlineLevel="0" collapsed="false">
      <c r="B11" s="1" t="s">
        <v>20</v>
      </c>
      <c r="C11" s="12" t="n">
        <v>56213</v>
      </c>
      <c r="D11" s="6" t="n">
        <f aca="false">68150-25009</f>
        <v>43141</v>
      </c>
      <c r="E11" s="6" t="n">
        <v>31204</v>
      </c>
      <c r="F11" s="6" t="n">
        <v>31204</v>
      </c>
      <c r="G11" s="6" t="n">
        <v>31204</v>
      </c>
      <c r="H11" s="6" t="n">
        <v>31204</v>
      </c>
      <c r="I11" s="6" t="n">
        <v>31204</v>
      </c>
      <c r="J11" s="6" t="n">
        <v>31204</v>
      </c>
      <c r="K11" s="6" t="n">
        <v>31204</v>
      </c>
      <c r="L11" s="6" t="n">
        <v>31204</v>
      </c>
      <c r="M11" s="6" t="n">
        <v>31204</v>
      </c>
      <c r="N11" s="6" t="n">
        <v>31204</v>
      </c>
      <c r="O11" s="14" t="n">
        <f aca="false">SUM(C11:N11)</f>
        <v>411394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 t="n">
        <f aca="false">SUM(C12:N12)</f>
        <v>0</v>
      </c>
    </row>
    <row r="13" customFormat="false" ht="12.75" hidden="false" customHeight="false" outlineLevel="0" collapsed="false">
      <c r="B13" s="1" t="s">
        <v>28</v>
      </c>
      <c r="C13" s="5" t="n">
        <f aca="false">C9+C11</f>
        <v>450711</v>
      </c>
      <c r="D13" s="5" t="n">
        <f aca="false">D9+D11</f>
        <v>589132</v>
      </c>
      <c r="E13" s="5" t="n">
        <f aca="false">E9+E11</f>
        <v>588132</v>
      </c>
      <c r="F13" s="5" t="n">
        <f aca="false">F9+F11</f>
        <v>568772</v>
      </c>
      <c r="G13" s="5" t="n">
        <f aca="false">G9+G11</f>
        <v>568990</v>
      </c>
      <c r="H13" s="5" t="n">
        <f aca="false">H9+H11</f>
        <v>569022</v>
      </c>
      <c r="I13" s="5" t="n">
        <f aca="false">I9+I11</f>
        <v>582608.666666667</v>
      </c>
      <c r="J13" s="5" t="n">
        <f aca="false">J9+J11</f>
        <v>582807.833333333</v>
      </c>
      <c r="K13" s="5" t="n">
        <f aca="false">K9+K11</f>
        <v>603802.166666667</v>
      </c>
      <c r="L13" s="5" t="n">
        <f aca="false">L9+L11</f>
        <v>591632.166666667</v>
      </c>
      <c r="M13" s="5" t="n">
        <f aca="false">M9+M11</f>
        <v>585099.166666667</v>
      </c>
      <c r="N13" s="5" t="n">
        <f aca="false">N9+N11</f>
        <v>583697.166666667</v>
      </c>
      <c r="O13" s="5" t="n">
        <f aca="false">O9+O11</f>
        <v>6864406.16666667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0" t="s">
        <v>29</v>
      </c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11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2.75" hidden="false" customHeight="false" outlineLevel="0" collapsed="false">
      <c r="B17" s="1" t="s">
        <v>18</v>
      </c>
      <c r="C17" s="6" t="n">
        <v>0</v>
      </c>
      <c r="D17" s="6" t="n">
        <v>0</v>
      </c>
      <c r="E17" s="6" t="n">
        <v>0</v>
      </c>
      <c r="F17" s="6" t="n">
        <v>0</v>
      </c>
      <c r="G17" s="6" t="n">
        <v>0</v>
      </c>
      <c r="H17" s="6" t="n">
        <v>0</v>
      </c>
      <c r="I17" s="6" t="n">
        <v>0</v>
      </c>
      <c r="J17" s="6" t="n">
        <v>0</v>
      </c>
      <c r="K17" s="6" t="n">
        <v>0</v>
      </c>
      <c r="L17" s="6" t="n">
        <v>0</v>
      </c>
      <c r="M17" s="6" t="n">
        <v>0</v>
      </c>
      <c r="N17" s="6" t="n">
        <v>0</v>
      </c>
      <c r="O17" s="6" t="n">
        <f aca="false">SUM(C17:N17)</f>
        <v>0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0</v>
      </c>
      <c r="D18" s="5" t="n">
        <f aca="false">SUM(D16:D17)</f>
        <v>0</v>
      </c>
      <c r="E18" s="5" t="n">
        <f aca="false">SUM(E16:E17)</f>
        <v>0</v>
      </c>
      <c r="F18" s="5" t="n">
        <f aca="false">SUM(F16:F17)</f>
        <v>0</v>
      </c>
      <c r="G18" s="5" t="n">
        <f aca="false">SUM(G16:G17)</f>
        <v>0</v>
      </c>
      <c r="H18" s="5" t="n">
        <f aca="false">SUM(H16:H17)</f>
        <v>0</v>
      </c>
      <c r="I18" s="5" t="n">
        <f aca="false">SUM(I16:I17)</f>
        <v>0</v>
      </c>
      <c r="J18" s="5" t="n">
        <f aca="false">SUM(J16:J17)</f>
        <v>0</v>
      </c>
      <c r="K18" s="5" t="n">
        <f aca="false">SUM(K16:K17)</f>
        <v>0</v>
      </c>
      <c r="L18" s="5" t="n">
        <f aca="false">SUM(L16:L17)</f>
        <v>0</v>
      </c>
      <c r="M18" s="5" t="n">
        <f aca="false">SUM(M16:M17)</f>
        <v>0</v>
      </c>
      <c r="N18" s="5" t="n">
        <f aca="false">SUM(N16:N17)</f>
        <v>0</v>
      </c>
      <c r="O18" s="5" t="n">
        <f aca="false">SUM(C18:N18)</f>
        <v>0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v>0</v>
      </c>
      <c r="D20" s="6" t="n">
        <v>0</v>
      </c>
      <c r="E20" s="6" t="n">
        <v>0</v>
      </c>
      <c r="F20" s="6" t="n">
        <v>0</v>
      </c>
      <c r="G20" s="6" t="n">
        <v>0</v>
      </c>
      <c r="H20" s="6" t="n">
        <v>0</v>
      </c>
      <c r="I20" s="6" t="n">
        <v>0</v>
      </c>
      <c r="J20" s="6" t="n">
        <v>0</v>
      </c>
      <c r="K20" s="6" t="n">
        <v>0</v>
      </c>
      <c r="L20" s="6" t="n">
        <v>0</v>
      </c>
      <c r="M20" s="6" t="n">
        <v>0</v>
      </c>
      <c r="N20" s="6" t="n">
        <v>0</v>
      </c>
      <c r="O20" s="6" t="n">
        <f aca="false">SUM(C20:N20)</f>
        <v>0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30</v>
      </c>
      <c r="C22" s="5" t="n">
        <f aca="false">C18+C20</f>
        <v>0</v>
      </c>
      <c r="D22" s="5" t="n">
        <f aca="false">D18+D20</f>
        <v>0</v>
      </c>
      <c r="E22" s="5" t="n">
        <f aca="false">E18+E20</f>
        <v>0</v>
      </c>
      <c r="F22" s="5" t="n">
        <f aca="false">F18+F20</f>
        <v>0</v>
      </c>
      <c r="G22" s="5" t="n">
        <f aca="false">G18+G20</f>
        <v>0</v>
      </c>
      <c r="H22" s="5" t="n">
        <f aca="false">H18+H20</f>
        <v>0</v>
      </c>
      <c r="I22" s="5" t="n">
        <f aca="false">I18+I20</f>
        <v>0</v>
      </c>
      <c r="J22" s="5" t="n">
        <f aca="false">J18+J20</f>
        <v>0</v>
      </c>
      <c r="K22" s="5" t="n">
        <f aca="false">K18+K20</f>
        <v>0</v>
      </c>
      <c r="L22" s="5" t="n">
        <f aca="false">L18+L20</f>
        <v>0</v>
      </c>
      <c r="M22" s="5" t="n">
        <f aca="false">M18+M20</f>
        <v>0</v>
      </c>
      <c r="N22" s="5" t="n">
        <f aca="false">N18+N20</f>
        <v>0</v>
      </c>
      <c r="O22" s="5" t="n">
        <f aca="false">SUM(C22:N22)</f>
        <v>0</v>
      </c>
    </row>
    <row r="23" customFormat="false" ht="12.75" hidden="false" customHeight="false" outlineLevel="0" collapsed="false">
      <c r="B23" s="1" t="s">
        <v>20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28</v>
      </c>
      <c r="C25" s="7" t="n">
        <f aca="false">C13+C23</f>
        <v>450711</v>
      </c>
      <c r="D25" s="7" t="n">
        <f aca="false">D13+D23</f>
        <v>589132</v>
      </c>
      <c r="E25" s="7" t="n">
        <f aca="false">E13+E23</f>
        <v>588132</v>
      </c>
      <c r="F25" s="7" t="n">
        <f aca="false">F13+F23</f>
        <v>568772</v>
      </c>
      <c r="G25" s="7" t="n">
        <f aca="false">G13+G23</f>
        <v>568990</v>
      </c>
      <c r="H25" s="7" t="n">
        <f aca="false">H13+H23</f>
        <v>569022</v>
      </c>
      <c r="I25" s="7" t="n">
        <f aca="false">I13+I23</f>
        <v>582608.666666667</v>
      </c>
      <c r="J25" s="7" t="n">
        <f aca="false">J13+J23</f>
        <v>582807.833333333</v>
      </c>
      <c r="K25" s="7" t="n">
        <f aca="false">K13+K23</f>
        <v>603802.166666667</v>
      </c>
      <c r="L25" s="7" t="n">
        <f aca="false">L13+L23</f>
        <v>591632.166666667</v>
      </c>
      <c r="M25" s="7" t="n">
        <f aca="false">M13+M23</f>
        <v>585099.166666667</v>
      </c>
      <c r="N25" s="7" t="n">
        <f aca="false">N13+N23</f>
        <v>583697.166666667</v>
      </c>
      <c r="O25" s="7" t="n">
        <f aca="false">SUM(C25:N25)</f>
        <v>6864406.16666667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A29" s="10" t="s">
        <v>31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A30" s="15" t="str">
        <f aca="true">CELL("filename")</f>
        <v>'file:///mnt/12tb/@roms/datasets/enron/EDRM Enron Email Data Set v2 XML/filtered-attachments/xls/Dynegy_Plan_2002_FINAL__.xls'#$Gas Log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3" activeCellId="0" sqref="A1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84"/>
    <col collapsed="false" customWidth="true" hidden="false" outlineLevel="0" max="3" min="3" style="16" width="13.99"/>
    <col collapsed="false" customWidth="true" hidden="false" outlineLevel="0" max="5" min="5" style="0" width="12.85"/>
  </cols>
  <sheetData>
    <row r="1" customFormat="false" ht="15.75" hidden="false" customHeight="false" outlineLevel="0" collapsed="false">
      <c r="A1" s="2" t="s">
        <v>24</v>
      </c>
    </row>
    <row r="2" customFormat="false" ht="15.75" hidden="false" customHeight="false" outlineLevel="0" collapsed="false">
      <c r="A2" s="2" t="s">
        <v>32</v>
      </c>
    </row>
    <row r="3" customFormat="false" ht="12.75" hidden="false" customHeight="false" outlineLevel="0" collapsed="false">
      <c r="A3" s="3" t="s">
        <v>2</v>
      </c>
    </row>
    <row r="4" customFormat="false" ht="12.75" hidden="false" customHeight="false" outlineLevel="0" collapsed="false">
      <c r="C4" s="17"/>
      <c r="E4" s="18"/>
    </row>
    <row r="5" customFormat="false" ht="12.75" hidden="false" customHeight="false" outlineLevel="0" collapsed="false">
      <c r="E5" s="19"/>
    </row>
    <row r="6" customFormat="false" ht="21.75" hidden="false" customHeight="true" outlineLevel="0" collapsed="false">
      <c r="E6" s="20"/>
    </row>
    <row r="7" customFormat="false" ht="13.5" hidden="false" customHeight="true" outlineLevel="0" collapsed="false">
      <c r="A7" s="21" t="s">
        <v>33</v>
      </c>
      <c r="C7" s="22" t="n">
        <v>7032574</v>
      </c>
      <c r="E7" s="20"/>
    </row>
    <row r="8" customFormat="false" ht="18.75" hidden="false" customHeight="true" outlineLevel="0" collapsed="false">
      <c r="B8" s="0" t="s">
        <v>34</v>
      </c>
      <c r="C8" s="20" t="n">
        <v>-168168</v>
      </c>
      <c r="E8" s="20"/>
    </row>
    <row r="9" customFormat="false" ht="12" hidden="false" customHeight="true" outlineLevel="0" collapsed="false">
      <c r="C9" s="20"/>
      <c r="E9" s="20"/>
    </row>
    <row r="10" customFormat="false" ht="18" hidden="false" customHeight="true" outlineLevel="0" collapsed="false">
      <c r="C10" s="23"/>
      <c r="E10" s="20"/>
    </row>
    <row r="11" customFormat="false" ht="21" hidden="false" customHeight="true" outlineLevel="0" collapsed="false">
      <c r="A11" s="21" t="s">
        <v>35</v>
      </c>
      <c r="C11" s="24" t="n">
        <f aca="false">SUM(C7:C10)</f>
        <v>6864406</v>
      </c>
      <c r="E11" s="22"/>
    </row>
    <row r="12" customFormat="false" ht="12.75" hidden="false" customHeight="false" outlineLevel="0" collapsed="false">
      <c r="C12" s="25"/>
      <c r="E12" s="26"/>
    </row>
    <row r="13" customFormat="false" ht="12.75" hidden="false" customHeight="false" outlineLevel="0" collapsed="false">
      <c r="A13" s="10" t="s">
        <v>31</v>
      </c>
      <c r="E13" s="26"/>
    </row>
    <row r="14" customFormat="false" ht="12.75" hidden="false" customHeight="false" outlineLevel="0" collapsed="false">
      <c r="E14" s="26"/>
    </row>
    <row r="15" customFormat="false" ht="12.75" hidden="false" customHeight="false" outlineLevel="0" collapsed="false">
      <c r="E15" s="26"/>
    </row>
    <row r="16" customFormat="false" ht="12.75" hidden="false" customHeight="false" outlineLevel="0" collapsed="false">
      <c r="E16" s="2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4" topLeftCell="L12" activePane="bottomRight" state="frozen"/>
      <selection pane="topLeft" activeCell="A1" activeCellId="0" sqref="A1"/>
      <selection pane="topRight" activeCell="L1" activeCellId="0" sqref="L1"/>
      <selection pane="bottomLeft" activeCell="A12" activeCellId="0" sqref="A12"/>
      <selection pane="bottomRight" activeCell="G24" activeCellId="0" sqref="G2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99"/>
    <col collapsed="false" customWidth="false" hidden="false" outlineLevel="0" max="257" min="3" style="1" width="9.14"/>
  </cols>
  <sheetData>
    <row r="1" customFormat="false" ht="15.75" hidden="false" customHeight="false" outlineLevel="0" collapsed="false">
      <c r="A1" s="2" t="s">
        <v>36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  <c r="C3" s="8" t="s">
        <v>25</v>
      </c>
      <c r="D3" s="8" t="s">
        <v>26</v>
      </c>
      <c r="E3" s="8" t="s">
        <v>26</v>
      </c>
      <c r="F3" s="8" t="s">
        <v>26</v>
      </c>
      <c r="G3" s="8" t="s">
        <v>26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26</v>
      </c>
      <c r="M3" s="8" t="s">
        <v>26</v>
      </c>
      <c r="N3" s="8" t="s">
        <v>26</v>
      </c>
    </row>
    <row r="4" customFormat="false" ht="12.75" hidden="false" customHeight="false" outlineLevel="0" collapsed="false">
      <c r="A4" s="4"/>
      <c r="B4" s="4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4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0" t="s">
        <v>37</v>
      </c>
      <c r="B6" s="10"/>
    </row>
    <row r="7" customFormat="false" ht="12.75" hidden="false" customHeight="false" outlineLevel="0" collapsed="false">
      <c r="B7" s="1" t="s">
        <v>17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  <c r="I7" s="5" t="n">
        <v>0</v>
      </c>
      <c r="J7" s="5" t="n">
        <v>0</v>
      </c>
      <c r="K7" s="5" t="n">
        <v>0</v>
      </c>
      <c r="L7" s="5" t="n">
        <v>0</v>
      </c>
      <c r="M7" s="5" t="n">
        <v>0</v>
      </c>
      <c r="N7" s="5" t="n">
        <v>0</v>
      </c>
      <c r="O7" s="5" t="n">
        <f aca="false">SUM(C7:N7)</f>
        <v>0</v>
      </c>
    </row>
    <row r="8" customFormat="false" ht="12.75" hidden="false" customHeight="false" outlineLevel="0" collapsed="false">
      <c r="B8" s="1" t="s">
        <v>18</v>
      </c>
      <c r="C8" s="6" t="n">
        <v>0</v>
      </c>
      <c r="D8" s="6" t="n">
        <v>0</v>
      </c>
      <c r="E8" s="6" t="n">
        <v>0</v>
      </c>
      <c r="F8" s="6" t="n">
        <v>0</v>
      </c>
      <c r="G8" s="6" t="n">
        <v>0</v>
      </c>
      <c r="H8" s="6" t="n">
        <v>0</v>
      </c>
      <c r="I8" s="6" t="n">
        <v>0</v>
      </c>
      <c r="J8" s="6" t="n">
        <v>0</v>
      </c>
      <c r="K8" s="6" t="n">
        <v>0</v>
      </c>
      <c r="L8" s="6" t="n">
        <v>0</v>
      </c>
      <c r="M8" s="6" t="n">
        <v>0</v>
      </c>
      <c r="N8" s="6" t="n">
        <v>0</v>
      </c>
      <c r="O8" s="6" t="n">
        <f aca="false">SUM(C8:N8)</f>
        <v>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0</v>
      </c>
      <c r="D9" s="5" t="n">
        <f aca="false">SUM(D7:D8)</f>
        <v>0</v>
      </c>
      <c r="E9" s="5" t="n">
        <f aca="false">SUM(E7:E8)</f>
        <v>0</v>
      </c>
      <c r="F9" s="5" t="n">
        <f aca="false">SUM(F7:F8)</f>
        <v>0</v>
      </c>
      <c r="G9" s="5" t="n">
        <f aca="false">SUM(G7:G8)</f>
        <v>0</v>
      </c>
      <c r="H9" s="5" t="n">
        <f aca="false">SUM(H7:H8)</f>
        <v>0</v>
      </c>
      <c r="I9" s="5" t="n">
        <f aca="false">SUM(I7:I8)</f>
        <v>0</v>
      </c>
      <c r="J9" s="5" t="n">
        <f aca="false">SUM(J7:J8)</f>
        <v>0</v>
      </c>
      <c r="K9" s="5" t="n">
        <f aca="false">SUM(K7:K8)</f>
        <v>0</v>
      </c>
      <c r="L9" s="5" t="n">
        <f aca="false">SUM(L7:L8)</f>
        <v>0</v>
      </c>
      <c r="M9" s="5" t="n">
        <f aca="false">SUM(M7:M8)</f>
        <v>0</v>
      </c>
      <c r="N9" s="5" t="n">
        <f aca="false">SUM(N7:N8)</f>
        <v>0</v>
      </c>
      <c r="O9" s="5" t="n">
        <f aca="false">SUM(C9:N9)</f>
        <v>0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6" t="n">
        <v>0</v>
      </c>
      <c r="D11" s="6" t="n">
        <v>0</v>
      </c>
      <c r="E11" s="6" t="n">
        <v>0</v>
      </c>
      <c r="F11" s="6" t="n">
        <v>0</v>
      </c>
      <c r="G11" s="6" t="n">
        <v>0</v>
      </c>
      <c r="H11" s="6" t="n">
        <v>0</v>
      </c>
      <c r="I11" s="6" t="n">
        <v>0</v>
      </c>
      <c r="J11" s="6" t="n">
        <v>0</v>
      </c>
      <c r="K11" s="6" t="n">
        <v>0</v>
      </c>
      <c r="L11" s="6" t="n">
        <v>0</v>
      </c>
      <c r="M11" s="6" t="n">
        <v>0</v>
      </c>
      <c r="N11" s="6" t="n">
        <v>0</v>
      </c>
      <c r="O11" s="6" t="n">
        <f aca="false">SUM(C11:N11)</f>
        <v>0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28</v>
      </c>
      <c r="C13" s="5" t="n">
        <f aca="false">C9+C11</f>
        <v>0</v>
      </c>
      <c r="D13" s="5" t="n">
        <f aca="false">D9+D11</f>
        <v>0</v>
      </c>
      <c r="E13" s="5" t="n">
        <f aca="false">E9+E11</f>
        <v>0</v>
      </c>
      <c r="F13" s="5" t="n">
        <f aca="false">F9+F11</f>
        <v>0</v>
      </c>
      <c r="G13" s="5" t="n">
        <f aca="false">G9+G11</f>
        <v>0</v>
      </c>
      <c r="H13" s="5" t="n">
        <f aca="false">H9+H11</f>
        <v>0</v>
      </c>
      <c r="I13" s="5" t="n">
        <f aca="false">I9+I11</f>
        <v>0</v>
      </c>
      <c r="J13" s="5" t="n">
        <f aca="false">J9+J11</f>
        <v>0</v>
      </c>
      <c r="K13" s="5" t="n">
        <f aca="false">K9+K11</f>
        <v>0</v>
      </c>
      <c r="L13" s="5" t="n">
        <f aca="false">L9+L11</f>
        <v>0</v>
      </c>
      <c r="M13" s="5" t="n">
        <f aca="false">M9+M11</f>
        <v>0</v>
      </c>
      <c r="N13" s="5" t="n">
        <f aca="false">N9+N11</f>
        <v>0</v>
      </c>
      <c r="O13" s="5" t="n">
        <f aca="false">SUM(C13:N13)</f>
        <v>0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0" t="s">
        <v>37</v>
      </c>
      <c r="B15" s="10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11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11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5" hidden="false" customHeight="false" outlineLevel="0" collapsed="false">
      <c r="B17" s="1" t="s">
        <v>18</v>
      </c>
      <c r="C17" s="12" t="n">
        <f aca="false">55019+(20601*0.4)</f>
        <v>63259.4</v>
      </c>
      <c r="D17" s="14" t="n">
        <f aca="false">((22691/12)*0.4)+(265093/12)+50417+7028+(69622/11)</f>
        <v>86621.7227272727</v>
      </c>
      <c r="E17" s="14" t="n">
        <f aca="false">((22691/12)*0.4)+(265093/12)+50417+7028+(69622/11)</f>
        <v>86621.7227272727</v>
      </c>
      <c r="F17" s="14" t="n">
        <f aca="false">((22691/12)*0.4)+(265093/12)+50417+7028+(69622/11)</f>
        <v>86621.7227272727</v>
      </c>
      <c r="G17" s="14" t="n">
        <f aca="false">((22691/12)*0.4)+(265093/12)+50417+7028+(69622/11)</f>
        <v>86621.7227272727</v>
      </c>
      <c r="H17" s="14" t="n">
        <f aca="false">((22691/12)*0.4)+(265093/12)+50417+7028+(69622/11)</f>
        <v>86621.7227272727</v>
      </c>
      <c r="I17" s="14" t="n">
        <f aca="false">((22691/12)*0.4)+(265093/12)+50417+7028+(69622/11)</f>
        <v>86621.7227272727</v>
      </c>
      <c r="J17" s="14" t="n">
        <f aca="false">((22691/12)*0.4)+(265093/12)+50417+7028+(69622/11)</f>
        <v>86621.7227272727</v>
      </c>
      <c r="K17" s="14" t="n">
        <f aca="false">((22691/12)*0.4)+(265093/12)+50417+7028+(69622/11)</f>
        <v>86621.7227272727</v>
      </c>
      <c r="L17" s="14" t="n">
        <f aca="false">((22691/12)*0.4)+(265093/12)+50417+7028+(69622/11)</f>
        <v>86621.7227272727</v>
      </c>
      <c r="M17" s="14" t="n">
        <f aca="false">((22691/12)*0.4)+(265093/12)+50417+7028+(69622/11)</f>
        <v>86621.7227272727</v>
      </c>
      <c r="N17" s="14" t="n">
        <f aca="false">((22691/12)*0.4)+(265093/12)+50417+7028+(69622/11)</f>
        <v>86621.7227272727</v>
      </c>
      <c r="O17" s="6" t="n">
        <f aca="false">SUM(C17:N17)</f>
        <v>1016098.35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63259.4</v>
      </c>
      <c r="D18" s="5" t="n">
        <f aca="false">SUM(D16:D17)</f>
        <v>86621.7227272727</v>
      </c>
      <c r="E18" s="5" t="n">
        <f aca="false">SUM(E16:E17)</f>
        <v>86621.7227272727</v>
      </c>
      <c r="F18" s="5" t="n">
        <f aca="false">SUM(F16:F17)</f>
        <v>86621.7227272727</v>
      </c>
      <c r="G18" s="5" t="n">
        <f aca="false">SUM(G16:G17)</f>
        <v>86621.7227272727</v>
      </c>
      <c r="H18" s="5" t="n">
        <f aca="false">SUM(H16:H17)</f>
        <v>86621.7227272727</v>
      </c>
      <c r="I18" s="5" t="n">
        <f aca="false">SUM(I16:I17)</f>
        <v>86621.7227272727</v>
      </c>
      <c r="J18" s="5" t="n">
        <f aca="false">SUM(J16:J17)</f>
        <v>86621.7227272727</v>
      </c>
      <c r="K18" s="5" t="n">
        <f aca="false">SUM(K16:K17)</f>
        <v>86621.7227272727</v>
      </c>
      <c r="L18" s="5" t="n">
        <f aca="false">SUM(L16:L17)</f>
        <v>86621.7227272727</v>
      </c>
      <c r="M18" s="5" t="n">
        <f aca="false">SUM(M16:M17)</f>
        <v>86621.7227272727</v>
      </c>
      <c r="N18" s="5" t="n">
        <f aca="false">SUM(N16:N17)</f>
        <v>86621.7227272727</v>
      </c>
      <c r="O18" s="5" t="n">
        <f aca="false">SUM(C18:N18)</f>
        <v>1016098.35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6" t="n">
        <f aca="false">(14612*0.66)+(4650*0.4)</f>
        <v>11503.92</v>
      </c>
      <c r="D20" s="6" t="n">
        <f aca="false">(14613/12*0.4)+3287</f>
        <v>3774.1</v>
      </c>
      <c r="E20" s="6" t="n">
        <f aca="false">(14613/12*0.4)+3287</f>
        <v>3774.1</v>
      </c>
      <c r="F20" s="6" t="n">
        <f aca="false">(14613/12*0.4)+3287</f>
        <v>3774.1</v>
      </c>
      <c r="G20" s="6" t="n">
        <f aca="false">(14613/12*0.4)+3287</f>
        <v>3774.1</v>
      </c>
      <c r="H20" s="6" t="n">
        <f aca="false">(14613/12*0.4)+3287</f>
        <v>3774.1</v>
      </c>
      <c r="I20" s="6" t="n">
        <f aca="false">(14613/12*0.4)+3287</f>
        <v>3774.1</v>
      </c>
      <c r="J20" s="6" t="n">
        <f aca="false">(14613/12*0.4)+3287</f>
        <v>3774.1</v>
      </c>
      <c r="K20" s="6" t="n">
        <f aca="false">(14613/12*0.4)+3287</f>
        <v>3774.1</v>
      </c>
      <c r="L20" s="6" t="n">
        <f aca="false">(14613/12*0.4)+3287</f>
        <v>3774.1</v>
      </c>
      <c r="M20" s="6" t="n">
        <f aca="false">(14613/12*0.4)+3287</f>
        <v>3774.1</v>
      </c>
      <c r="N20" s="6" t="n">
        <f aca="false">(14613/12*0.4)+3287</f>
        <v>3774.1</v>
      </c>
      <c r="O20" s="6" t="n">
        <f aca="false">SUM(C20:N20)</f>
        <v>53019.02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30</v>
      </c>
      <c r="C22" s="5" t="n">
        <f aca="false">C18+C20</f>
        <v>74763.32</v>
      </c>
      <c r="D22" s="5" t="n">
        <f aca="false">D18+D20</f>
        <v>90395.8227272727</v>
      </c>
      <c r="E22" s="5" t="n">
        <f aca="false">E18+E20</f>
        <v>90395.8227272727</v>
      </c>
      <c r="F22" s="5" t="n">
        <f aca="false">F18+F20</f>
        <v>90395.8227272727</v>
      </c>
      <c r="G22" s="5" t="n">
        <f aca="false">G18+G20</f>
        <v>90395.8227272727</v>
      </c>
      <c r="H22" s="5" t="n">
        <f aca="false">H18+H20</f>
        <v>90395.8227272727</v>
      </c>
      <c r="I22" s="5" t="n">
        <f aca="false">I18+I20</f>
        <v>90395.8227272727</v>
      </c>
      <c r="J22" s="5" t="n">
        <f aca="false">J18+J20</f>
        <v>90395.8227272727</v>
      </c>
      <c r="K22" s="5" t="n">
        <f aca="false">K18+K20</f>
        <v>90395.8227272727</v>
      </c>
      <c r="L22" s="5" t="n">
        <f aca="false">L18+L20</f>
        <v>90395.8227272727</v>
      </c>
      <c r="M22" s="5" t="n">
        <f aca="false">M18+M20</f>
        <v>90395.8227272727</v>
      </c>
      <c r="N22" s="5" t="n">
        <f aca="false">N18+N20</f>
        <v>90395.8227272727</v>
      </c>
      <c r="O22" s="5" t="n">
        <f aca="false">SUM(C22:N22)</f>
        <v>1069117.37</v>
      </c>
    </row>
    <row r="23" customFormat="false" ht="12.75" hidden="false" customHeight="false" outlineLevel="0" collapsed="false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28</v>
      </c>
      <c r="C25" s="7" t="n">
        <f aca="false">C13+C22</f>
        <v>74763.32</v>
      </c>
      <c r="D25" s="7" t="n">
        <f aca="false">D13+D22</f>
        <v>90395.8227272727</v>
      </c>
      <c r="E25" s="7" t="n">
        <f aca="false">E13+E22</f>
        <v>90395.8227272727</v>
      </c>
      <c r="F25" s="7" t="n">
        <f aca="false">F13+F22</f>
        <v>90395.8227272727</v>
      </c>
      <c r="G25" s="7" t="n">
        <f aca="false">G13+G22</f>
        <v>90395.8227272727</v>
      </c>
      <c r="H25" s="7" t="n">
        <f aca="false">H13+H22</f>
        <v>90395.8227272727</v>
      </c>
      <c r="I25" s="7" t="n">
        <f aca="false">I13+I22</f>
        <v>90395.8227272727</v>
      </c>
      <c r="J25" s="7" t="n">
        <f aca="false">J13+J22</f>
        <v>90395.8227272727</v>
      </c>
      <c r="K25" s="7" t="n">
        <f aca="false">K13+K22</f>
        <v>90395.8227272727</v>
      </c>
      <c r="L25" s="7" t="n">
        <f aca="false">L13+L22</f>
        <v>90395.8227272727</v>
      </c>
      <c r="M25" s="7" t="n">
        <f aca="false">M13+M22</f>
        <v>90395.8227272727</v>
      </c>
      <c r="N25" s="7" t="n">
        <f aca="false">N13+N22</f>
        <v>90395.8227272727</v>
      </c>
      <c r="O25" s="7" t="n">
        <f aca="false">SUM(C25:N25)</f>
        <v>1069117.37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A29" s="10" t="s">
        <v>38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A30" s="15" t="str">
        <f aca="true">CELL("filename")</f>
        <v>'file:///mnt/12tb/@roms/datasets/enron/EDRM Enron Email Data Set v2 XML/filtered-attachments/xls/Dynegy_Plan_2002_FINAL__.xls'#$Measurement &amp; Support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45.42"/>
    <col collapsed="false" customWidth="true" hidden="false" outlineLevel="0" max="3" min="3" style="16" width="9.14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">
        <v>32</v>
      </c>
    </row>
    <row r="3" customFormat="false" ht="12.75" hidden="false" customHeight="false" outlineLevel="0" collapsed="false">
      <c r="A3" s="3" t="s">
        <v>2</v>
      </c>
    </row>
    <row r="5" customFormat="false" ht="12.75" hidden="false" customHeight="false" outlineLevel="0" collapsed="false">
      <c r="A5" s="21" t="s">
        <v>33</v>
      </c>
      <c r="C5" s="27" t="n">
        <v>0</v>
      </c>
    </row>
    <row r="6" customFormat="false" ht="6.75" hidden="false" customHeight="true" outlineLevel="0" collapsed="false"/>
    <row r="7" customFormat="false" ht="12.75" hidden="false" customHeight="false" outlineLevel="0" collapsed="false">
      <c r="B7" s="0" t="s">
        <v>39</v>
      </c>
      <c r="C7" s="16" t="n">
        <v>0</v>
      </c>
    </row>
    <row r="8" customFormat="false" ht="12.75" hidden="false" customHeight="false" outlineLevel="0" collapsed="false">
      <c r="B8" s="0" t="s">
        <v>39</v>
      </c>
      <c r="C8" s="16" t="n">
        <v>0</v>
      </c>
    </row>
    <row r="9" customFormat="false" ht="12.75" hidden="false" customHeight="false" outlineLevel="0" collapsed="false">
      <c r="B9" s="0" t="s">
        <v>39</v>
      </c>
      <c r="C9" s="16" t="n">
        <v>0</v>
      </c>
    </row>
    <row r="10" customFormat="false" ht="12.75" hidden="false" customHeight="false" outlineLevel="0" collapsed="false">
      <c r="B10" s="0" t="s">
        <v>39</v>
      </c>
      <c r="C10" s="16" t="n">
        <v>0</v>
      </c>
    </row>
    <row r="11" customFormat="false" ht="12.75" hidden="false" customHeight="false" outlineLevel="0" collapsed="false">
      <c r="B11" s="0" t="s">
        <v>39</v>
      </c>
      <c r="C11" s="16" t="n">
        <v>0</v>
      </c>
    </row>
    <row r="12" customFormat="false" ht="12.75" hidden="false" customHeight="false" outlineLevel="0" collapsed="false">
      <c r="B12" s="0" t="s">
        <v>39</v>
      </c>
      <c r="C12" s="16" t="n">
        <v>0</v>
      </c>
    </row>
    <row r="13" customFormat="false" ht="12.75" hidden="false" customHeight="false" outlineLevel="0" collapsed="false">
      <c r="B13" s="0" t="s">
        <v>39</v>
      </c>
      <c r="C13" s="16" t="n">
        <v>0</v>
      </c>
    </row>
    <row r="14" customFormat="false" ht="12.75" hidden="false" customHeight="false" outlineLevel="0" collapsed="false">
      <c r="B14" s="0" t="s">
        <v>39</v>
      </c>
      <c r="C14" s="16" t="n">
        <v>0</v>
      </c>
    </row>
    <row r="15" customFormat="false" ht="12.75" hidden="false" customHeight="false" outlineLevel="0" collapsed="false">
      <c r="B15" s="0" t="s">
        <v>39</v>
      </c>
      <c r="C15" s="16" t="n">
        <v>0</v>
      </c>
    </row>
    <row r="16" customFormat="false" ht="12.75" hidden="false" customHeight="false" outlineLevel="0" collapsed="false">
      <c r="B16" s="0" t="s">
        <v>39</v>
      </c>
      <c r="C16" s="16" t="n">
        <v>0</v>
      </c>
    </row>
    <row r="17" customFormat="false" ht="12.75" hidden="false" customHeight="false" outlineLevel="0" collapsed="false">
      <c r="B17" s="0" t="s">
        <v>39</v>
      </c>
      <c r="C17" s="16" t="n">
        <v>0</v>
      </c>
    </row>
    <row r="18" customFormat="false" ht="12.75" hidden="false" customHeight="false" outlineLevel="0" collapsed="false">
      <c r="B18" s="0" t="s">
        <v>39</v>
      </c>
      <c r="C18" s="16" t="n">
        <v>0</v>
      </c>
    </row>
    <row r="19" customFormat="false" ht="12.75" hidden="false" customHeight="false" outlineLevel="0" collapsed="false">
      <c r="B19" s="0" t="s">
        <v>39</v>
      </c>
      <c r="C19" s="16" t="n">
        <v>0</v>
      </c>
    </row>
    <row r="21" customFormat="false" ht="12.75" hidden="false" customHeight="false" outlineLevel="0" collapsed="false">
      <c r="A21" s="21" t="s">
        <v>35</v>
      </c>
      <c r="C21" s="27" t="n">
        <f aca="false">SUM(C5:C19)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85"/>
    <col collapsed="false" customWidth="true" hidden="false" outlineLevel="0" max="2" min="2" style="0" width="51.28"/>
    <col collapsed="false" customWidth="true" hidden="false" outlineLevel="0" max="3" min="3" style="16" width="12.85"/>
  </cols>
  <sheetData>
    <row r="1" customFormat="false" ht="15.75" hidden="false" customHeight="false" outlineLevel="0" collapsed="false">
      <c r="A1" s="2" t="s">
        <v>36</v>
      </c>
    </row>
    <row r="2" customFormat="false" ht="15.75" hidden="false" customHeight="false" outlineLevel="0" collapsed="false">
      <c r="A2" s="2" t="s">
        <v>32</v>
      </c>
    </row>
    <row r="3" customFormat="false" ht="12.75" hidden="false" customHeight="false" outlineLevel="0" collapsed="false">
      <c r="A3" s="3" t="s">
        <v>2</v>
      </c>
    </row>
    <row r="5" customFormat="false" ht="12.75" hidden="false" customHeight="false" outlineLevel="0" collapsed="false">
      <c r="A5" s="21" t="s">
        <v>33</v>
      </c>
      <c r="C5" s="28" t="n">
        <v>1057</v>
      </c>
    </row>
    <row r="6" customFormat="false" ht="6.75" hidden="false" customHeight="true" outlineLevel="0" collapsed="false"/>
    <row r="8" customFormat="false" ht="12.75" hidden="false" customHeight="false" outlineLevel="0" collapsed="false">
      <c r="C8" s="25"/>
    </row>
    <row r="9" customFormat="false" ht="12.75" hidden="false" customHeight="false" outlineLevel="0" collapsed="false">
      <c r="B9" s="0" t="s">
        <v>40</v>
      </c>
      <c r="C9" s="29" t="n">
        <v>12</v>
      </c>
    </row>
    <row r="10" customFormat="false" ht="16.5" hidden="false" customHeight="true" outlineLevel="0" collapsed="false">
      <c r="A10" s="21" t="s">
        <v>35</v>
      </c>
      <c r="C10" s="24" t="n">
        <f aca="false">SUM(C5:C9)</f>
        <v>1069</v>
      </c>
    </row>
    <row r="11" customFormat="false" ht="12.75" hidden="false" customHeight="false" outlineLevel="0" collapsed="false">
      <c r="C11" s="3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4" topLeftCell="G5" activePane="bottomRight" state="frozen"/>
      <selection pane="topLeft" activeCell="A1" activeCellId="0" sqref="A1"/>
      <selection pane="topRight" activeCell="G1" activeCellId="0" sqref="G1"/>
      <selection pane="bottomLeft" activeCell="A5" activeCellId="0" sqref="A5"/>
      <selection pane="bottomRight" activeCell="O7" activeCellId="0" sqref="O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5.41"/>
    <col collapsed="false" customWidth="true" hidden="false" outlineLevel="0" max="3" min="3" style="1" width="10.56"/>
    <col collapsed="false" customWidth="false" hidden="false" outlineLevel="0" max="5" min="4" style="1" width="9.14"/>
    <col collapsed="false" customWidth="true" hidden="false" outlineLevel="0" max="14" min="6" style="1" width="9.41"/>
    <col collapsed="false" customWidth="true" hidden="false" outlineLevel="0" max="15" min="15" style="1" width="11.28"/>
    <col collapsed="false" customWidth="false" hidden="false" outlineLevel="0" max="257" min="16" style="1" width="9.14"/>
  </cols>
  <sheetData>
    <row r="1" customFormat="false" ht="15.75" hidden="false" customHeight="false" outlineLevel="0" collapsed="false">
      <c r="A1" s="2" t="s">
        <v>41</v>
      </c>
    </row>
    <row r="2" customFormat="false" ht="15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3" t="s">
        <v>2</v>
      </c>
      <c r="C3" s="31" t="s">
        <v>25</v>
      </c>
      <c r="D3" s="8" t="s">
        <v>26</v>
      </c>
      <c r="E3" s="8" t="s">
        <v>26</v>
      </c>
      <c r="F3" s="8" t="s">
        <v>26</v>
      </c>
      <c r="G3" s="8" t="s">
        <v>26</v>
      </c>
      <c r="H3" s="8" t="s">
        <v>26</v>
      </c>
      <c r="I3" s="8" t="s">
        <v>26</v>
      </c>
      <c r="J3" s="8" t="s">
        <v>26</v>
      </c>
      <c r="K3" s="8" t="s">
        <v>26</v>
      </c>
      <c r="L3" s="8" t="s">
        <v>26</v>
      </c>
      <c r="M3" s="8" t="s">
        <v>26</v>
      </c>
      <c r="N3" s="8" t="s">
        <v>26</v>
      </c>
      <c r="O3" s="8" t="n">
        <v>2002</v>
      </c>
    </row>
    <row r="4" customFormat="false" ht="12.75" hidden="false" customHeight="false" outlineLevel="0" collapsed="false">
      <c r="A4" s="4"/>
      <c r="B4" s="4"/>
      <c r="C4" s="32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9" t="s">
        <v>10</v>
      </c>
      <c r="K4" s="9" t="s">
        <v>11</v>
      </c>
      <c r="L4" s="9" t="s">
        <v>12</v>
      </c>
      <c r="M4" s="9" t="s">
        <v>13</v>
      </c>
      <c r="N4" s="9" t="s">
        <v>14</v>
      </c>
      <c r="O4" s="9" t="s">
        <v>15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5" customFormat="false" ht="3.6" hidden="false" customHeight="true" outlineLevel="0" collapsed="false"/>
    <row r="6" customFormat="false" ht="12.75" hidden="false" customHeight="false" outlineLevel="0" collapsed="false">
      <c r="A6" s="1" t="s">
        <v>42</v>
      </c>
    </row>
    <row r="7" customFormat="false" ht="12.75" hidden="false" customHeight="false" outlineLevel="0" collapsed="false">
      <c r="B7" s="1" t="s">
        <v>17</v>
      </c>
      <c r="C7" s="11" t="n">
        <v>436149</v>
      </c>
      <c r="D7" s="5" t="n">
        <v>452916</v>
      </c>
      <c r="E7" s="5" t="n">
        <v>452916</v>
      </c>
      <c r="F7" s="5" t="n">
        <v>452916</v>
      </c>
      <c r="G7" s="5" t="n">
        <v>452916</v>
      </c>
      <c r="H7" s="5" t="n">
        <v>452916</v>
      </c>
      <c r="I7" s="33" t="n">
        <f aca="false">1180354-158660-568778-(53257/6)</f>
        <v>444039.833333333</v>
      </c>
      <c r="J7" s="33" t="n">
        <f aca="false">1180354-158660-568778-(53257/6)</f>
        <v>444039.833333333</v>
      </c>
      <c r="K7" s="33" t="n">
        <f aca="false">1180354-158660-568778-(53257/6)</f>
        <v>444039.833333333</v>
      </c>
      <c r="L7" s="33" t="n">
        <f aca="false">1180354-158660-568778-(53257/6)</f>
        <v>444039.833333333</v>
      </c>
      <c r="M7" s="33" t="n">
        <f aca="false">1180354-158660-568778-(53257/6)</f>
        <v>444039.833333333</v>
      </c>
      <c r="N7" s="33" t="n">
        <f aca="false">1180354-158660-568778-(53257/6)-270</f>
        <v>443769.833333333</v>
      </c>
      <c r="O7" s="5" t="n">
        <f aca="false">SUM(C7:N7)</f>
        <v>5364698</v>
      </c>
    </row>
    <row r="8" customFormat="false" ht="12.75" hidden="false" customHeight="false" outlineLevel="0" collapsed="false">
      <c r="B8" s="1" t="s">
        <v>18</v>
      </c>
      <c r="C8" s="12" t="n">
        <v>430822</v>
      </c>
      <c r="D8" s="6" t="n">
        <v>568778</v>
      </c>
      <c r="E8" s="6" t="n">
        <v>568778</v>
      </c>
      <c r="F8" s="6" t="n">
        <v>568778</v>
      </c>
      <c r="G8" s="6" t="n">
        <v>568778</v>
      </c>
      <c r="H8" s="6" t="n">
        <v>568778</v>
      </c>
      <c r="I8" s="6" t="n">
        <v>568778</v>
      </c>
      <c r="J8" s="6" t="n">
        <v>568778</v>
      </c>
      <c r="K8" s="6" t="n">
        <v>568778</v>
      </c>
      <c r="L8" s="6" t="n">
        <v>568778</v>
      </c>
      <c r="M8" s="6" t="n">
        <v>568778</v>
      </c>
      <c r="N8" s="6" t="n">
        <v>568778</v>
      </c>
      <c r="O8" s="6" t="n">
        <f aca="false">SUM(C8:N8)</f>
        <v>6687380</v>
      </c>
    </row>
    <row r="9" customFormat="false" ht="12.75" hidden="false" customHeight="false" outlineLevel="0" collapsed="false">
      <c r="B9" s="1" t="s">
        <v>19</v>
      </c>
      <c r="C9" s="5" t="n">
        <f aca="false">SUM(C7:C8)</f>
        <v>866971</v>
      </c>
      <c r="D9" s="5" t="n">
        <f aca="false">SUM(D7:D8)</f>
        <v>1021694</v>
      </c>
      <c r="E9" s="5" t="n">
        <f aca="false">SUM(E7:E8)</f>
        <v>1021694</v>
      </c>
      <c r="F9" s="5" t="n">
        <f aca="false">SUM(F7:F8)</f>
        <v>1021694</v>
      </c>
      <c r="G9" s="5" t="n">
        <f aca="false">SUM(G7:G8)</f>
        <v>1021694</v>
      </c>
      <c r="H9" s="5" t="n">
        <f aca="false">SUM(H7:H8)</f>
        <v>1021694</v>
      </c>
      <c r="I9" s="5" t="n">
        <f aca="false">SUM(I7:I8)</f>
        <v>1012817.83333333</v>
      </c>
      <c r="J9" s="5" t="n">
        <f aca="false">SUM(J7:J8)</f>
        <v>1012817.83333333</v>
      </c>
      <c r="K9" s="5" t="n">
        <f aca="false">SUM(K7:K8)</f>
        <v>1012817.83333333</v>
      </c>
      <c r="L9" s="5" t="n">
        <f aca="false">SUM(L7:L8)</f>
        <v>1012817.83333333</v>
      </c>
      <c r="M9" s="5" t="n">
        <f aca="false">SUM(M7:M8)</f>
        <v>1012817.83333333</v>
      </c>
      <c r="N9" s="5" t="n">
        <f aca="false">SUM(N7:N8)</f>
        <v>1012547.83333333</v>
      </c>
      <c r="O9" s="5" t="n">
        <f aca="false">SUM(C9:N9)</f>
        <v>12052078</v>
      </c>
    </row>
    <row r="10" customFormat="false" ht="3.6" hidden="false" customHeight="true" outlineLevel="0" collapsed="false"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customFormat="false" ht="12.75" hidden="false" customHeight="false" outlineLevel="0" collapsed="false">
      <c r="B11" s="1" t="s">
        <v>20</v>
      </c>
      <c r="C11" s="12" t="n">
        <v>75912</v>
      </c>
      <c r="D11" s="6" t="n">
        <f aca="false">31599+11174</f>
        <v>42773</v>
      </c>
      <c r="E11" s="6" t="n">
        <f aca="false">31599+11174</f>
        <v>42773</v>
      </c>
      <c r="F11" s="6" t="n">
        <f aca="false">31599+11174</f>
        <v>42773</v>
      </c>
      <c r="G11" s="6" t="n">
        <f aca="false">31599+11174</f>
        <v>42773</v>
      </c>
      <c r="H11" s="6" t="n">
        <f aca="false">31599+11174</f>
        <v>42773</v>
      </c>
      <c r="I11" s="6" t="n">
        <f aca="false">31599+11174</f>
        <v>42773</v>
      </c>
      <c r="J11" s="6" t="n">
        <f aca="false">31599+11174</f>
        <v>42773</v>
      </c>
      <c r="K11" s="6" t="n">
        <f aca="false">31599+11174</f>
        <v>42773</v>
      </c>
      <c r="L11" s="6" t="n">
        <f aca="false">31599+11174</f>
        <v>42773</v>
      </c>
      <c r="M11" s="6" t="n">
        <f aca="false">31599+11174</f>
        <v>42773</v>
      </c>
      <c r="N11" s="6" t="n">
        <f aca="false">31599+11174</f>
        <v>42773</v>
      </c>
      <c r="O11" s="6" t="n">
        <f aca="false">SUM(C11:N11)</f>
        <v>546415</v>
      </c>
    </row>
    <row r="12" customFormat="false" ht="12.75" hidden="false" customHeight="false" outlineLevel="0" collapsed="false"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</row>
    <row r="13" customFormat="false" ht="12.75" hidden="false" customHeight="false" outlineLevel="0" collapsed="false">
      <c r="B13" s="1" t="s">
        <v>43</v>
      </c>
      <c r="C13" s="5" t="n">
        <f aca="false">C9+C11</f>
        <v>942883</v>
      </c>
      <c r="D13" s="5" t="n">
        <f aca="false">D9+D11</f>
        <v>1064467</v>
      </c>
      <c r="E13" s="5" t="n">
        <f aca="false">E9+E11</f>
        <v>1064467</v>
      </c>
      <c r="F13" s="5" t="n">
        <f aca="false">F9+F11</f>
        <v>1064467</v>
      </c>
      <c r="G13" s="5" t="n">
        <f aca="false">G9+G11</f>
        <v>1064467</v>
      </c>
      <c r="H13" s="5" t="n">
        <f aca="false">H9+H11</f>
        <v>1064467</v>
      </c>
      <c r="I13" s="5" t="n">
        <f aca="false">I9+I11</f>
        <v>1055590.83333333</v>
      </c>
      <c r="J13" s="5" t="n">
        <f aca="false">J9+J11</f>
        <v>1055590.83333333</v>
      </c>
      <c r="K13" s="5" t="n">
        <f aca="false">K9+K11</f>
        <v>1055590.83333333</v>
      </c>
      <c r="L13" s="5" t="n">
        <f aca="false">L9+L11</f>
        <v>1055590.83333333</v>
      </c>
      <c r="M13" s="5" t="n">
        <f aca="false">M9+M11</f>
        <v>1055590.83333333</v>
      </c>
      <c r="N13" s="5" t="n">
        <f aca="false">N9+N11</f>
        <v>1055320.83333333</v>
      </c>
      <c r="O13" s="5" t="n">
        <f aca="false">SUM(C13:N13)</f>
        <v>12598493</v>
      </c>
    </row>
    <row r="14" customFormat="false" ht="12.75" hidden="false" customHeight="false" outlineLevel="0" collapsed="false"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</row>
    <row r="15" customFormat="false" ht="12.75" hidden="false" customHeight="false" outlineLevel="0" collapsed="false">
      <c r="A15" s="1" t="s">
        <v>44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</row>
    <row r="16" customFormat="false" ht="12.75" hidden="false" customHeight="false" outlineLevel="0" collapsed="false">
      <c r="B16" s="1" t="s">
        <v>17</v>
      </c>
      <c r="C16" s="11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  <c r="I16" s="5" t="n">
        <v>0</v>
      </c>
      <c r="J16" s="5" t="n">
        <v>0</v>
      </c>
      <c r="K16" s="5" t="n">
        <v>0</v>
      </c>
      <c r="L16" s="5" t="n">
        <v>0</v>
      </c>
      <c r="M16" s="5" t="n">
        <v>0</v>
      </c>
      <c r="N16" s="5" t="n">
        <v>0</v>
      </c>
      <c r="O16" s="5" t="n">
        <f aca="false">SUM(C16:N16)</f>
        <v>0</v>
      </c>
    </row>
    <row r="17" customFormat="false" ht="15" hidden="false" customHeight="false" outlineLevel="0" collapsed="false">
      <c r="B17" s="1" t="s">
        <v>18</v>
      </c>
      <c r="C17" s="12" t="n">
        <v>515839</v>
      </c>
      <c r="D17" s="14" t="n">
        <f aca="false">(258646-55950)+203489+(163800/12)+(394000/12)+(20000/6)-(631189/11)</f>
        <v>398620.848484848</v>
      </c>
      <c r="E17" s="14" t="n">
        <f aca="false">((272416-55950)+203489+(163800/12)+(394000/12)+(20000/6))-(634189/11)</f>
        <v>412118.121212121</v>
      </c>
      <c r="F17" s="14" t="n">
        <f aca="false">(261994-55950)+203489+(163800/12)+(394000/12)+(20000/6)-(634189/11)</f>
        <v>401696.121212121</v>
      </c>
      <c r="G17" s="14" t="n">
        <f aca="false">(317038-55950)+203489+(163800/12)+(394000/12)+(20000/6)-(634189/11)</f>
        <v>456740.121212121</v>
      </c>
      <c r="H17" s="14" t="n">
        <f aca="false">(262092-55950)+203489+(163800/12)+(394000/12)+(20000/6)-(634189/11)</f>
        <v>401794.121212121</v>
      </c>
      <c r="I17" s="14" t="n">
        <f aca="false">(261991-55950)+203489+(163800/12)+(394000/12)-(634189/11)</f>
        <v>398359.787878788</v>
      </c>
      <c r="J17" s="14" t="n">
        <f aca="false">(261991-55950)+203489+(163800/12)+(394000/12)-(634189/11)</f>
        <v>398359.787878788</v>
      </c>
      <c r="K17" s="14" t="n">
        <f aca="false">(261991-55950)+203489+(163800/12)+(394000/12)-(634189/11)</f>
        <v>398359.787878788</v>
      </c>
      <c r="L17" s="14" t="n">
        <f aca="false">(261991-55950)+203489+(163800/12)+(394000/12)-(634189/11)</f>
        <v>398359.787878788</v>
      </c>
      <c r="M17" s="14" t="n">
        <f aca="false">(261991-55950)+203489+(163800/12)+(394000/12)-(634189/11)</f>
        <v>398359.787878788</v>
      </c>
      <c r="N17" s="14" t="n">
        <f aca="false">(261991-55950)+203489+(163800/12)+(394000/12)-(634189/11)</f>
        <v>398359.787878788</v>
      </c>
      <c r="O17" s="6" t="n">
        <f aca="false">SUM(C17:N17)</f>
        <v>4976967.06060606</v>
      </c>
    </row>
    <row r="18" customFormat="false" ht="12.75" hidden="false" customHeight="false" outlineLevel="0" collapsed="false">
      <c r="B18" s="1" t="s">
        <v>19</v>
      </c>
      <c r="C18" s="5" t="n">
        <f aca="false">SUM(C16:C17)</f>
        <v>515839</v>
      </c>
      <c r="D18" s="5" t="n">
        <f aca="false">SUM(D16:D17)</f>
        <v>398620.848484848</v>
      </c>
      <c r="E18" s="5" t="n">
        <f aca="false">SUM(E16:E17)</f>
        <v>412118.121212121</v>
      </c>
      <c r="F18" s="5" t="n">
        <f aca="false">SUM(F16:F17)</f>
        <v>401696.121212121</v>
      </c>
      <c r="G18" s="5" t="n">
        <f aca="false">SUM(G16:G17)</f>
        <v>456740.121212121</v>
      </c>
      <c r="H18" s="5" t="n">
        <f aca="false">SUM(H16:H17)</f>
        <v>401794.121212121</v>
      </c>
      <c r="I18" s="5" t="n">
        <f aca="false">SUM(I16:I17)</f>
        <v>398359.787878788</v>
      </c>
      <c r="J18" s="5" t="n">
        <f aca="false">SUM(J16:J17)</f>
        <v>398359.787878788</v>
      </c>
      <c r="K18" s="5" t="n">
        <f aca="false">SUM(K16:K17)</f>
        <v>398359.787878788</v>
      </c>
      <c r="L18" s="5" t="n">
        <f aca="false">SUM(L16:L17)</f>
        <v>398359.787878788</v>
      </c>
      <c r="M18" s="5" t="n">
        <f aca="false">SUM(M16:M17)</f>
        <v>398359.787878788</v>
      </c>
      <c r="N18" s="5" t="n">
        <f aca="false">SUM(N16:N17)</f>
        <v>398359.787878788</v>
      </c>
      <c r="O18" s="5" t="n">
        <f aca="false">SUM(C18:N18)</f>
        <v>4976967.06060606</v>
      </c>
    </row>
    <row r="19" customFormat="false" ht="3.6" hidden="false" customHeight="true" outlineLevel="0" collapsed="false"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</row>
    <row r="20" customFormat="false" ht="12.75" hidden="false" customHeight="false" outlineLevel="0" collapsed="false">
      <c r="B20" s="1" t="s">
        <v>20</v>
      </c>
      <c r="C20" s="12" t="n">
        <v>19253</v>
      </c>
      <c r="D20" s="6" t="n">
        <f aca="false">7498+5765</f>
        <v>13263</v>
      </c>
      <c r="E20" s="6" t="n">
        <f aca="false">7498+5765</f>
        <v>13263</v>
      </c>
      <c r="F20" s="6" t="n">
        <f aca="false">7498+5765</f>
        <v>13263</v>
      </c>
      <c r="G20" s="6" t="n">
        <f aca="false">7498+5765</f>
        <v>13263</v>
      </c>
      <c r="H20" s="6" t="n">
        <f aca="false">7498+5765</f>
        <v>13263</v>
      </c>
      <c r="I20" s="6" t="n">
        <f aca="false">7498+5765</f>
        <v>13263</v>
      </c>
      <c r="J20" s="6" t="n">
        <f aca="false">7498+5765</f>
        <v>13263</v>
      </c>
      <c r="K20" s="6" t="n">
        <f aca="false">7498+5765</f>
        <v>13263</v>
      </c>
      <c r="L20" s="6" t="n">
        <f aca="false">7498+5765</f>
        <v>13263</v>
      </c>
      <c r="M20" s="6" t="n">
        <f aca="false">7498+5765</f>
        <v>13263</v>
      </c>
      <c r="N20" s="6" t="n">
        <f aca="false">7498+5765</f>
        <v>13263</v>
      </c>
      <c r="O20" s="6" t="n">
        <f aca="false">SUM(C20:N20)</f>
        <v>165146</v>
      </c>
    </row>
    <row r="21" customFormat="false" ht="3.6" hidden="false" customHeight="true" outlineLevel="0" collapsed="false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</row>
    <row r="22" customFormat="false" ht="12.75" hidden="false" customHeight="false" outlineLevel="0" collapsed="false">
      <c r="B22" s="1" t="s">
        <v>45</v>
      </c>
      <c r="C22" s="5" t="n">
        <f aca="false">C18+C20</f>
        <v>535092</v>
      </c>
      <c r="D22" s="5" t="n">
        <f aca="false">D18+D20</f>
        <v>411883.848484848</v>
      </c>
      <c r="E22" s="5" t="n">
        <f aca="false">E18+E20</f>
        <v>425381.121212121</v>
      </c>
      <c r="F22" s="5" t="n">
        <f aca="false">F18+F20</f>
        <v>414959.121212121</v>
      </c>
      <c r="G22" s="5" t="n">
        <f aca="false">G18+G20</f>
        <v>470003.121212121</v>
      </c>
      <c r="H22" s="5" t="n">
        <f aca="false">H18+H20</f>
        <v>415057.121212121</v>
      </c>
      <c r="I22" s="5" t="n">
        <f aca="false">I18+I20</f>
        <v>411622.787878788</v>
      </c>
      <c r="J22" s="5" t="n">
        <f aca="false">J18+J20</f>
        <v>411622.787878788</v>
      </c>
      <c r="K22" s="5" t="n">
        <f aca="false">K18+K20</f>
        <v>411622.787878788</v>
      </c>
      <c r="L22" s="5" t="n">
        <f aca="false">L18+L20</f>
        <v>411622.787878788</v>
      </c>
      <c r="M22" s="5" t="n">
        <f aca="false">M18+M20</f>
        <v>411622.787878788</v>
      </c>
      <c r="N22" s="5" t="n">
        <f aca="false">N18+N20</f>
        <v>411622.787878788</v>
      </c>
      <c r="O22" s="5" t="n">
        <f aca="false">SUM(C22:N22)</f>
        <v>5142113.06060606</v>
      </c>
    </row>
    <row r="23" customFormat="false" ht="12.75" hidden="false" customHeight="false" outlineLevel="0" collapsed="false"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customFormat="false" ht="8.25" hidden="false" customHeight="true" outlineLevel="0" collapsed="false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customFormat="false" ht="12.75" hidden="false" customHeight="false" outlineLevel="0" collapsed="false">
      <c r="A25" s="1" t="s">
        <v>46</v>
      </c>
      <c r="C25" s="7" t="n">
        <f aca="false">C13+C22</f>
        <v>1477975</v>
      </c>
      <c r="D25" s="7" t="n">
        <f aca="false">D13+D22</f>
        <v>1476350.84848485</v>
      </c>
      <c r="E25" s="7" t="n">
        <f aca="false">E13+E22</f>
        <v>1489848.12121212</v>
      </c>
      <c r="F25" s="7" t="n">
        <f aca="false">F13+F22</f>
        <v>1479426.12121212</v>
      </c>
      <c r="G25" s="7" t="n">
        <f aca="false">G13+G22</f>
        <v>1534470.12121212</v>
      </c>
      <c r="H25" s="7" t="n">
        <f aca="false">H13+H22</f>
        <v>1479524.12121212</v>
      </c>
      <c r="I25" s="7" t="n">
        <f aca="false">I13+I22</f>
        <v>1467213.62121212</v>
      </c>
      <c r="J25" s="7" t="n">
        <f aca="false">J13+J22</f>
        <v>1467213.62121212</v>
      </c>
      <c r="K25" s="7" t="n">
        <f aca="false">K13+K22</f>
        <v>1467213.62121212</v>
      </c>
      <c r="L25" s="7" t="n">
        <f aca="false">L13+L22</f>
        <v>1467213.62121212</v>
      </c>
      <c r="M25" s="7" t="n">
        <f aca="false">M13+M22</f>
        <v>1467213.62121212</v>
      </c>
      <c r="N25" s="7" t="n">
        <f aca="false">N13+N22</f>
        <v>1466943.62121212</v>
      </c>
      <c r="O25" s="7" t="n">
        <f aca="false">SUM(C25:N25)</f>
        <v>17740606.0606061</v>
      </c>
    </row>
    <row r="26" customFormat="false" ht="12.75" hidden="false" customHeight="false" outlineLevel="0" collapsed="false"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customFormat="false" ht="12.75" hidden="false" customHeight="false" outlineLevel="0" collapsed="false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customFormat="false" ht="12.75" hidden="false" customHeight="false" outlineLevel="0" collapsed="false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  <row r="29" customFormat="false" ht="12.75" hidden="false" customHeight="false" outlineLevel="0" collapsed="false">
      <c r="A29" s="10" t="s">
        <v>38</v>
      </c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</row>
    <row r="30" customFormat="false" ht="12.75" hidden="false" customHeight="false" outlineLevel="0" collapsed="false">
      <c r="A30" s="15" t="str">
        <f aca="true">CELL("filename")</f>
        <v>'file:///mnt/12tb/@roms/datasets/enron/EDRM Enron Email Data Set v2 XML/filtered-attachments/xls/Dynegy_Plan_2002_FINAL__.xls'#$IT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</row>
    <row r="31" customFormat="false" ht="12.75" hidden="false" customHeight="false" outlineLevel="0" collapsed="false"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</row>
    <row r="32" customFormat="false" ht="12.75" hidden="false" customHeight="false" outlineLevel="0" collapsed="false"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</row>
    <row r="33" customFormat="false" ht="12.75" hidden="false" customHeight="false" outlineLevel="0" collapsed="false"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</row>
    <row r="34" customFormat="false" ht="12.75" hidden="false" customHeight="false" outlineLevel="0" collapsed="false"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</row>
    <row r="36" customFormat="false" ht="12.75" hidden="false" customHeight="false" outlineLevel="0" collapsed="false"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</row>
    <row r="37" customFormat="false" ht="12.75" hidden="false" customHeight="false" outlineLevel="0" collapsed="false"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</row>
    <row r="38" customFormat="false" ht="12.75" hidden="false" customHeight="false" outlineLevel="0" collapsed="false"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</row>
    <row r="39" customFormat="false" ht="12.75" hidden="false" customHeight="false" outlineLevel="0" collapsed="false"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</row>
    <row r="40" customFormat="false" ht="12.75" hidden="false" customHeight="false" outlineLevel="0" collapsed="false"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</row>
    <row r="41" customFormat="false" ht="12.75" hidden="false" customHeight="false" outlineLevel="0" collapsed="false"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</row>
    <row r="42" customFormat="false" ht="12.75" hidden="false" customHeight="false" outlineLevel="0" collapsed="false"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</row>
    <row r="43" customFormat="false" ht="12.75" hidden="false" customHeight="false" outlineLevel="0" collapsed="false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customFormat="false" ht="12.75" hidden="false" customHeight="false" outlineLevel="0" collapsed="false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</row>
    <row r="45" customFormat="false" ht="12.75" hidden="false" customHeight="false" outlineLevel="0" collapsed="false"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</row>
    <row r="46" customFormat="false" ht="12.75" hidden="false" customHeight="false" outlineLevel="0" collapsed="false"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customFormat="false" ht="12.75" hidden="false" customHeight="false" outlineLevel="0" collapsed="false"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customFormat="false" ht="12.75" hidden="false" customHeight="false" outlineLevel="0" collapsed="false"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customFormat="false" ht="12.75" hidden="false" customHeight="false" outlineLevel="0" collapsed="false"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customFormat="false" ht="12.75" hidden="false" customHeight="false" outlineLevel="0" collapsed="false"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customFormat="false" ht="12.75" hidden="false" customHeight="false" outlineLevel="0" collapsed="false"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</row>
    <row r="53" customFormat="false" ht="12.75" hidden="false" customHeight="false" outlineLevel="0" collapsed="false"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</row>
    <row r="54" customFormat="false" ht="12.75" hidden="false" customHeight="false" outlineLevel="0" collapsed="false"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</row>
    <row r="55" customFormat="false" ht="12.75" hidden="false" customHeight="false" outlineLevel="0" collapsed="false"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</row>
    <row r="58" customFormat="false" ht="12.75" hidden="false" customHeight="false" outlineLevel="0" collapsed="false"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</row>
    <row r="59" customFormat="false" ht="12.75" hidden="false" customHeight="false" outlineLevel="0" collapsed="false"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</row>
    <row r="60" customFormat="false" ht="12.75" hidden="false" customHeight="false" outlineLevel="0" collapsed="false"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</row>
    <row r="61" customFormat="false" ht="12.75" hidden="false" customHeight="false" outlineLevel="0" collapsed="false"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</row>
    <row r="63" customFormat="false" ht="12.75" hidden="false" customHeight="false" outlineLevel="0" collapsed="false"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</row>
    <row r="64" customFormat="false" ht="12.75" hidden="false" customHeight="false" outlineLevel="0" collapsed="false"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</row>
    <row r="65" customFormat="false" ht="12.75" hidden="false" customHeight="false" outlineLevel="0" collapsed="false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</row>
    <row r="67" customFormat="false" ht="12.75" hidden="false" customHeight="false" outlineLevel="0" collapsed="false"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</row>
    <row r="68" customFormat="false" ht="12.75" hidden="false" customHeight="false" outlineLevel="0" collapsed="false"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</row>
    <row r="69" customFormat="false" ht="12.75" hidden="false" customHeight="false" outlineLevel="0" collapsed="false"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</row>
    <row r="70" customFormat="false" ht="12.75" hidden="false" customHeight="false" outlineLevel="0" collapsed="false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</row>
    <row r="71" customFormat="false" ht="12.75" hidden="false" customHeight="false" outlineLevel="0" collapsed="false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</row>
    <row r="73" customFormat="false" ht="12.75" hidden="false" customHeight="false" outlineLevel="0" collapsed="false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</row>
    <row r="75" customFormat="false" ht="12.75" hidden="false" customHeight="false" outlineLevel="0" collapsed="false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</row>
  </sheetData>
  <printOptions headings="false" gridLines="false" gridLinesSet="true" horizontalCentered="false" verticalCentered="false"/>
  <pageMargins left="0.259722222222222" right="0.229861111111111" top="0.709722222222222" bottom="0.9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20" activeCellId="0" sqref="B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51.7"/>
    <col collapsed="false" customWidth="true" hidden="false" outlineLevel="0" max="3" min="3" style="16" width="13.99"/>
  </cols>
  <sheetData>
    <row r="1" customFormat="false" ht="15.75" hidden="false" customHeight="false" outlineLevel="0" collapsed="false">
      <c r="A1" s="2" t="s">
        <v>41</v>
      </c>
    </row>
    <row r="2" customFormat="false" ht="15.75" hidden="false" customHeight="false" outlineLevel="0" collapsed="false">
      <c r="A2" s="2" t="s">
        <v>32</v>
      </c>
    </row>
    <row r="3" customFormat="false" ht="12.75" hidden="false" customHeight="false" outlineLevel="0" collapsed="false">
      <c r="A3" s="3" t="s">
        <v>2</v>
      </c>
    </row>
    <row r="5" customFormat="false" ht="12.75" hidden="false" customHeight="false" outlineLevel="0" collapsed="false">
      <c r="A5" s="21" t="s">
        <v>47</v>
      </c>
      <c r="C5" s="28" t="n">
        <v>17029</v>
      </c>
    </row>
    <row r="6" customFormat="false" ht="6.75" hidden="false" customHeight="true" outlineLevel="0" collapsed="false">
      <c r="C6" s="34"/>
    </row>
    <row r="7" customFormat="false" ht="12.75" hidden="false" customHeight="false" outlineLevel="0" collapsed="false">
      <c r="C7" s="20"/>
    </row>
    <row r="8" customFormat="false" ht="12.75" hidden="false" customHeight="false" outlineLevel="0" collapsed="false">
      <c r="C8" s="20"/>
    </row>
    <row r="9" customFormat="false" ht="12.75" hidden="false" customHeight="false" outlineLevel="0" collapsed="false">
      <c r="B9" s="0" t="s">
        <v>48</v>
      </c>
      <c r="C9" s="20" t="n">
        <v>712</v>
      </c>
    </row>
    <row r="10" customFormat="false" ht="12.75" hidden="false" customHeight="false" outlineLevel="0" collapsed="false">
      <c r="C10" s="20"/>
    </row>
    <row r="11" customFormat="false" ht="12.75" hidden="false" customHeight="false" outlineLevel="0" collapsed="false">
      <c r="C11" s="23"/>
    </row>
    <row r="12" customFormat="false" ht="12.75" hidden="false" customHeight="false" outlineLevel="0" collapsed="false">
      <c r="A12" s="21" t="s">
        <v>35</v>
      </c>
      <c r="C12" s="35" t="n">
        <f aca="false">SUM(C5:C11)</f>
        <v>17741</v>
      </c>
    </row>
    <row r="14" customFormat="false" ht="12.75" hidden="false" customHeight="false" outlineLevel="0" collapsed="false">
      <c r="A14" s="0" t="s">
        <v>49</v>
      </c>
      <c r="C14" s="2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2002-02-15T15:14:35Z</dcterms:created>
  <dc:creator>jweitek</dc:creator>
  <dc:description/>
  <dc:language>en-US</dc:language>
  <cp:lastModifiedBy>ncarpen</cp:lastModifiedBy>
  <cp:lastPrinted>2002-03-05T19:29:02Z</cp:lastPrinted>
  <dcterms:modified xsi:type="dcterms:W3CDTF">2002-03-05T19:29:47Z</dcterms:modified>
  <cp:revision>0</cp:revision>
  <dc:subject/>
  <dc:title/>
</cp:coreProperties>
</file>