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00" sheetId="1" state="visible" r:id="rId3"/>
    <sheet name="invoice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'0900'!$A$1:$BG$44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<sst xmlns="http://schemas.openxmlformats.org/spreadsheetml/2006/main" count="178" uniqueCount="127">
  <si>
    <t xml:space="preserve">Duke Energy Field Services</t>
  </si>
  <si>
    <t xml:space="preserve">HPL Agreement for EasTrans Receipts</t>
  </si>
  <si>
    <t xml:space="preserve">*special deal</t>
  </si>
  <si>
    <t xml:space="preserve">TOTAL RECEIPTS AND DELIVERIES</t>
  </si>
  <si>
    <t xml:space="preserve">see res. Prices</t>
  </si>
  <si>
    <t xml:space="preserve">TOTAL PURCHASES FROM HPL</t>
  </si>
  <si>
    <t xml:space="preserve">FUELS COTTON VALLEY- SALES TO HPL</t>
  </si>
  <si>
    <t xml:space="preserve">FUELS COTTON VALLEY- PURCHASE FROM DETM</t>
  </si>
  <si>
    <t xml:space="preserve">SALE TO DETM-WHEN REC&gt;0</t>
  </si>
  <si>
    <t xml:space="preserve">PG  &amp; E - VALERO</t>
  </si>
  <si>
    <t xml:space="preserve">CIPCO/Beaumont</t>
  </si>
  <si>
    <t xml:space="preserve">HPL CARTWHEEL</t>
  </si>
  <si>
    <t xml:space="preserve">Fuel at PG &amp; E (Carthage Hub)</t>
  </si>
  <si>
    <t xml:space="preserve">SUMMARY OF TRANSACTIONS</t>
  </si>
  <si>
    <t xml:space="preserve">HUB</t>
  </si>
  <si>
    <t xml:space="preserve">Actual</t>
  </si>
  <si>
    <t xml:space="preserve">mid-point</t>
  </si>
  <si>
    <t xml:space="preserve">EasTrans Receipt</t>
  </si>
  <si>
    <t xml:space="preserve">if no receipts</t>
  </si>
  <si>
    <t xml:space="preserve">DIFFERENCE</t>
  </si>
  <si>
    <t xml:space="preserve">ESTIMATED</t>
  </si>
  <si>
    <t xml:space="preserve">VALUE</t>
  </si>
  <si>
    <t xml:space="preserve">VOLUME</t>
  </si>
  <si>
    <t xml:space="preserve">PG &amp; E</t>
  </si>
  <si>
    <t xml:space="preserve">SALES LESS</t>
  </si>
  <si>
    <t xml:space="preserve">Received at</t>
  </si>
  <si>
    <t xml:space="preserve">Delivered at</t>
  </si>
  <si>
    <t xml:space="preserve">Total</t>
  </si>
  <si>
    <t xml:space="preserve">Over/(Under)</t>
  </si>
  <si>
    <t xml:space="preserve">IFGMR HSC</t>
  </si>
  <si>
    <t xml:space="preserve">GD-Daily HSC</t>
  </si>
  <si>
    <t xml:space="preserve">up to 103% of</t>
  </si>
  <si>
    <t xml:space="preserve">exceeding 103%</t>
  </si>
  <si>
    <t xml:space="preserve">Average</t>
  </si>
  <si>
    <t xml:space="preserve">HPL/FCVG</t>
  </si>
  <si>
    <t xml:space="preserve">if reciepts &gt;0</t>
  </si>
  <si>
    <t xml:space="preserve">value if</t>
  </si>
  <si>
    <t xml:space="preserve">hpl</t>
  </si>
  <si>
    <t xml:space="preserve">gas daily/daily</t>
  </si>
  <si>
    <t xml:space="preserve">value</t>
  </si>
  <si>
    <t xml:space="preserve">PURCHASE</t>
  </si>
  <si>
    <t xml:space="preserve">SALE - PURCHASE</t>
  </si>
  <si>
    <t xml:space="preserve">SHRUNK VOL. TO DETM</t>
  </si>
  <si>
    <t xml:space="preserve">CARTHAGE</t>
  </si>
  <si>
    <t xml:space="preserve">ETGS/Valero</t>
  </si>
  <si>
    <t xml:space="preserve">HPL CW</t>
  </si>
  <si>
    <t xml:space="preserve">Allocated</t>
  </si>
  <si>
    <t xml:space="preserve">IFGMR HSC less</t>
  </si>
  <si>
    <t xml:space="preserve">Total </t>
  </si>
  <si>
    <t xml:space="preserve">Purchases</t>
  </si>
  <si>
    <t xml:space="preserve">Sales</t>
  </si>
  <si>
    <t xml:space="preserve">Fuel</t>
  </si>
  <si>
    <t xml:space="preserve">Total Due</t>
  </si>
  <si>
    <t xml:space="preserve">PURCHASES</t>
  </si>
  <si>
    <t xml:space="preserve">Day</t>
  </si>
  <si>
    <t xml:space="preserve">HPL/EasTrans</t>
  </si>
  <si>
    <t xml:space="preserve">Deliveries</t>
  </si>
  <si>
    <t xml:space="preserve">Delivery</t>
  </si>
  <si>
    <t xml:space="preserve">Index Price</t>
  </si>
  <si>
    <t xml:space="preserve">Spot Price</t>
  </si>
  <si>
    <t xml:space="preserve">Nom. Delivery</t>
  </si>
  <si>
    <t xml:space="preserve">Index - $.04</t>
  </si>
  <si>
    <t xml:space="preserve">of Nom. Delivery</t>
  </si>
  <si>
    <t xml:space="preserve">Spot - $.02</t>
  </si>
  <si>
    <t xml:space="preserve">Volume</t>
  </si>
  <si>
    <t xml:space="preserve">Price</t>
  </si>
  <si>
    <t xml:space="preserve">Purchase $</t>
  </si>
  <si>
    <t xml:space="preserve">for hpl</t>
  </si>
  <si>
    <t xml:space="preserve">Index - $.05</t>
  </si>
  <si>
    <t xml:space="preserve">hpl rec &gt;0</t>
  </si>
  <si>
    <t xml:space="preserve">@ Gdd-.10</t>
  </si>
  <si>
    <t xml:space="preserve">PRICE</t>
  </si>
  <si>
    <t xml:space="preserve">INDEX-DAILY</t>
  </si>
  <si>
    <t xml:space="preserve">Index - $.06</t>
  </si>
  <si>
    <t xml:space="preserve">Index - $.0375</t>
  </si>
  <si>
    <t xml:space="preserve">Index - $.0825</t>
  </si>
  <si>
    <t xml:space="preserve">GD HSC - $.06</t>
  </si>
  <si>
    <t xml:space="preserve">Fuel Charge</t>
  </si>
  <si>
    <t xml:space="preserve">from HPL</t>
  </si>
  <si>
    <t xml:space="preserve">to HPL</t>
  </si>
  <si>
    <t xml:space="preserve">from DETM</t>
  </si>
  <si>
    <t xml:space="preserve">to DETM</t>
  </si>
  <si>
    <t xml:space="preserve">Charges</t>
  </si>
  <si>
    <t xml:space="preserve">(HPL)/Duke</t>
  </si>
  <si>
    <t xml:space="preserve">DUKE ENERGY FIELD SERVICES</t>
  </si>
  <si>
    <t xml:space="preserve">5718 Westheimer, Suite 2000</t>
  </si>
  <si>
    <t xml:space="preserve">Houston, TX 77057</t>
  </si>
  <si>
    <t xml:space="preserve">(713) 627-6200</t>
  </si>
  <si>
    <t xml:space="preserve">Invoice No:</t>
  </si>
  <si>
    <t xml:space="preserve">Invoice Date:</t>
  </si>
  <si>
    <t xml:space="preserve">Vendor #</t>
  </si>
  <si>
    <t xml:space="preserve">Prod Month:</t>
  </si>
  <si>
    <t xml:space="preserve">Houston Pipe Line Company</t>
  </si>
  <si>
    <t xml:space="preserve">Terms:</t>
  </si>
  <si>
    <t xml:space="preserve">Net 10 Days</t>
  </si>
  <si>
    <t xml:space="preserve">P.O. Box 1188</t>
  </si>
  <si>
    <t xml:space="preserve">Contract No:</t>
  </si>
  <si>
    <t xml:space="preserve">Houston, TX  77251-1188</t>
  </si>
  <si>
    <t xml:space="preserve">Contract Date:</t>
  </si>
  <si>
    <t xml:space="preserve">Marketer:</t>
  </si>
  <si>
    <t xml:space="preserve">SIC Code:</t>
  </si>
  <si>
    <t xml:space="preserve">INVOICE</t>
  </si>
  <si>
    <t xml:space="preserve">Invoice you for net purchase for HPL Buy/Sell at East Texas Plant.</t>
  </si>
  <si>
    <t xml:space="preserve">Prod Month</t>
  </si>
  <si>
    <t xml:space="preserve">Amount Due</t>
  </si>
  <si>
    <t xml:space="preserve">For questions regarding invoice contact Donna Dobb at (713) 627-6621</t>
  </si>
  <si>
    <t xml:space="preserve">Send Wire to :</t>
  </si>
  <si>
    <t xml:space="preserve">Chase Manhattan Bank</t>
  </si>
  <si>
    <t xml:space="preserve">New York, New York  10081</t>
  </si>
  <si>
    <t xml:space="preserve">ABA #</t>
  </si>
  <si>
    <t xml:space="preserve">021 000 021</t>
  </si>
  <si>
    <t xml:space="preserve">Account #</t>
  </si>
  <si>
    <t xml:space="preserve">323-123333</t>
  </si>
  <si>
    <t xml:space="preserve">Duke Energy Field Services, Inc. </t>
  </si>
  <si>
    <t xml:space="preserve">When payment differs from amount invoiced, please send documentation with payment.</t>
  </si>
  <si>
    <t xml:space="preserve">If remitting by wire transfer, please send documentation to contact name listed above.</t>
  </si>
  <si>
    <t xml:space="preserve">Account Coding: Internal Use Only</t>
  </si>
  <si>
    <t xml:space="preserve">Business Unit</t>
  </si>
  <si>
    <t xml:space="preserve">Account</t>
  </si>
  <si>
    <t xml:space="preserve">Res. Type</t>
  </si>
  <si>
    <t xml:space="preserve">RC To</t>
  </si>
  <si>
    <t xml:space="preserve">RC From</t>
  </si>
  <si>
    <t xml:space="preserve">Process</t>
  </si>
  <si>
    <t xml:space="preserve">Product</t>
  </si>
  <si>
    <t xml:space="preserve">Amount</t>
  </si>
  <si>
    <t xml:space="preserve">0142010</t>
  </si>
  <si>
    <t xml:space="preserve">H058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</si>
</sst>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_);[RED]\(#,##0\)"/>
    <numFmt numFmtId="166" formatCode="@"/>
    <numFmt numFmtId="167" formatCode="\$#,##0.000_);&quot;($&quot;#,##0.000\)"/>
    <numFmt numFmtId="168" formatCode="_(\$* #,##0.00_);_(\$* \(#,##0.00\);_(\$* \-??_);_(@_)"/>
    <numFmt numFmtId="169" formatCode="[$-409]#,##0_);\(#,##0\)"/>
    <numFmt numFmtId="170" formatCode="\$#,##0.00_);&quot;($&quot;#,##0.00\)"/>
    <numFmt numFmtId="171" formatCode="\$#,##0.0000_);&quot;($&quot;#,##0.0000\)"/>
    <numFmt numFmtId="172" formatCode="0"/>
    <numFmt numFmtId="173" formatCode="#,##0.0000_);\(#,##0.0000\)"/>
    <numFmt numFmtId="174" formatCode="_(* #,##0.00_);_(* \(#,##0.00\);_(* \-??_);_(@_)"/>
    <numFmt numFmtId="175" formatCode="_(* #,##0_);_(* \(#,##0\);_(* \-??_);_(@_)"/>
    <numFmt numFmtId="176" formatCode="[$-409]#,##0.00_);[RED]\(#,##0.00\)"/>
    <numFmt numFmtId="177" formatCode="[$-409]#,##0.00_);\(#,##0.00\)"/>
    <numFmt numFmtId="178" formatCode="0_);[RED]\(0\)"/>
    <numFmt numFmtId="179" formatCode="[$-409]m/d/yyyy"/>
    <numFmt numFmtId="180" formatCode="[$-409]mmm\-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8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8"/>
      <name val="Arial"/>
      <family val="2"/>
    </font>
    <font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EVENUE/ETexas/2000etx/0900etx/financial/0900hplch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rchase.Sales Summary"/>
      <sheetName val="HPL Agreement"/>
      <sheetName val="EasTrans Turnaround"/>
      <sheetName val="Entries.Invoices.Payments"/>
      <sheetName val="HPLINVOICE"/>
      <sheetName val="AR Summary"/>
      <sheetName val="HPLwire"/>
      <sheetName val="HPL Incremental Sales"/>
      <sheetName val="HPL Incr. Invoice"/>
    </sheetNames>
    <sheetDataSet>
      <sheetData sheetId="0">
        <row r="3">
          <cell r="A3" t="str">
            <v>SEPTEMBER 2000</v>
          </cell>
        </row>
      </sheetData>
      <sheetData sheetId="1">
        <row r="41">
          <cell r="BE41">
            <v>125788.1251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4" min="2" style="2" width="15.7"/>
    <col collapsed="false" customWidth="true" hidden="false" outlineLevel="0" max="5" min="5" style="2" width="18.99"/>
    <col collapsed="false" customWidth="true" hidden="false" outlineLevel="0" max="6" min="6" style="2" width="15.99"/>
    <col collapsed="false" customWidth="true" hidden="false" outlineLevel="0" max="7" min="7" style="2" width="15.7"/>
    <col collapsed="false" customWidth="true" hidden="false" outlineLevel="0" max="8" min="8" style="3" width="15.7"/>
    <col collapsed="false" customWidth="true" hidden="false" outlineLevel="0" max="10" min="9" style="1" width="12.7"/>
    <col collapsed="false" customWidth="true" hidden="false" outlineLevel="0" max="11" min="11" style="4" width="18.85"/>
    <col collapsed="false" customWidth="true" hidden="false" outlineLevel="0" max="12" min="12" style="1" width="12.7"/>
    <col collapsed="false" customWidth="true" hidden="false" outlineLevel="0" max="14" min="13" style="1" width="15.7"/>
    <col collapsed="false" customWidth="true" hidden="false" outlineLevel="0" max="15" min="15" style="1" width="15.13"/>
    <col collapsed="false" customWidth="true" hidden="false" outlineLevel="0" max="16" min="16" style="1" width="15.7"/>
    <col collapsed="false" customWidth="true" hidden="false" outlineLevel="0" max="18" min="17" style="1" width="12.7"/>
    <col collapsed="false" customWidth="true" hidden="false" outlineLevel="0" max="19" min="19" style="1" width="15.7"/>
    <col collapsed="false" customWidth="true" hidden="false" outlineLevel="0" max="22" min="20" style="1" width="12.7"/>
    <col collapsed="false" customWidth="true" hidden="false" outlineLevel="0" max="23" min="23" style="1" width="13.7"/>
    <col collapsed="false" customWidth="true" hidden="false" outlineLevel="0" max="24" min="24" style="1" width="11.7"/>
    <col collapsed="false" customWidth="true" hidden="false" outlineLevel="0" max="25" min="25" style="1" width="12.85"/>
    <col collapsed="false" customWidth="true" hidden="false" outlineLevel="0" max="28" min="26" style="1" width="15.7"/>
    <col collapsed="false" customWidth="true" hidden="false" outlineLevel="0" max="29" min="29" style="1" width="25.13"/>
    <col collapsed="false" customWidth="true" hidden="false" outlineLevel="0" max="30" min="30" style="1" width="22.28"/>
    <col collapsed="false" customWidth="true" hidden="false" outlineLevel="0" max="31" min="31" style="1" width="12.28"/>
    <col collapsed="false" customWidth="true" hidden="false" outlineLevel="0" max="32" min="32" style="1" width="20.41"/>
    <col collapsed="false" customWidth="true" hidden="false" outlineLevel="0" max="34" min="33" style="1" width="12.7"/>
    <col collapsed="false" customWidth="true" hidden="false" outlineLevel="0" max="38" min="35" style="1" width="15.7"/>
    <col collapsed="false" customWidth="true" hidden="false" outlineLevel="0" max="39" min="39" style="1" width="14.56"/>
    <col collapsed="false" customWidth="true" hidden="false" outlineLevel="0" max="40" min="40" style="1" width="14.41"/>
    <col collapsed="false" customWidth="true" hidden="false" outlineLevel="0" max="41" min="41" style="1" width="12.56"/>
    <col collapsed="false" customWidth="true" hidden="false" outlineLevel="0" max="42" min="42" style="1" width="11.28"/>
    <col collapsed="false" customWidth="true" hidden="false" outlineLevel="0" max="43" min="43" style="1" width="10.41"/>
    <col collapsed="false" customWidth="true" hidden="false" outlineLevel="0" max="44" min="44" style="1" width="13.56"/>
    <col collapsed="false" customWidth="true" hidden="false" outlineLevel="0" max="45" min="45" style="5" width="12.28"/>
    <col collapsed="false" customWidth="true" hidden="false" outlineLevel="0" max="46" min="46" style="5" width="15.41"/>
    <col collapsed="false" customWidth="true" hidden="false" outlineLevel="0" max="47" min="47" style="5" width="13.85"/>
    <col collapsed="false" customWidth="true" hidden="false" outlineLevel="0" max="48" min="48" style="5" width="15.7"/>
    <col collapsed="false" customWidth="true" hidden="false" outlineLevel="0" max="49" min="49" style="5" width="13.14"/>
    <col collapsed="false" customWidth="true" hidden="false" outlineLevel="0" max="50" min="50" style="6" width="15.7"/>
    <col collapsed="false" customWidth="true" hidden="false" outlineLevel="0" max="51" min="51" style="6" width="12.85"/>
    <col collapsed="false" customWidth="true" hidden="false" outlineLevel="0" max="52" min="52" style="6" width="14.99"/>
    <col collapsed="false" customWidth="true" hidden="false" outlineLevel="0" max="53" min="53" style="6" width="13.28"/>
    <col collapsed="false" customWidth="true" hidden="false" outlineLevel="0" max="54" min="54" style="6" width="13.99"/>
    <col collapsed="false" customWidth="true" hidden="false" outlineLevel="0" max="55" min="55" style="6" width="12.42"/>
    <col collapsed="false" customWidth="true" hidden="false" outlineLevel="0" max="56" min="56" style="6" width="11.99"/>
    <col collapsed="false" customWidth="true" hidden="false" outlineLevel="0" max="57" min="57" style="6" width="14.28"/>
    <col collapsed="false" customWidth="true" hidden="false" outlineLevel="0" max="58" min="58" style="1" width="14.56"/>
    <col collapsed="false" customWidth="false" hidden="false" outlineLevel="0" max="257" min="59" style="1" width="9.14"/>
  </cols>
  <sheetData>
    <row r="1" customFormat="false" ht="12.75" hidden="false" customHeight="false" outlineLevel="0" collapsed="false">
      <c r="A1" s="7" t="s">
        <v>0</v>
      </c>
      <c r="B1" s="8"/>
      <c r="T1" s="9"/>
      <c r="U1" s="10"/>
      <c r="AV1" s="11"/>
      <c r="AW1" s="12"/>
    </row>
    <row r="2" customFormat="false" ht="12.75" hidden="false" customHeight="false" outlineLevel="0" collapsed="false">
      <c r="A2" s="7" t="s">
        <v>1</v>
      </c>
      <c r="B2" s="8"/>
      <c r="T2" s="9"/>
      <c r="U2" s="10"/>
      <c r="AV2" s="11"/>
      <c r="AW2" s="12"/>
    </row>
    <row r="3" customFormat="false" ht="12.75" hidden="false" customHeight="false" outlineLevel="0" collapsed="false">
      <c r="A3" s="7"/>
      <c r="B3" s="8"/>
      <c r="T3" s="9"/>
      <c r="U3" s="10"/>
      <c r="AJ3" s="13" t="s">
        <v>2</v>
      </c>
      <c r="AV3" s="11"/>
      <c r="AW3" s="12"/>
    </row>
    <row r="4" customFormat="false" ht="12.75" hidden="false" customHeight="false" outlineLevel="0" collapsed="false">
      <c r="A4" s="14" t="str">
        <f aca="false">+'[1]Purchase.Sales Summary'!A3</f>
        <v>SEPTEMBER 2000</v>
      </c>
      <c r="B4" s="8"/>
      <c r="T4" s="15"/>
      <c r="U4" s="10"/>
      <c r="AD4" s="16"/>
      <c r="AE4" s="16"/>
      <c r="AF4" s="17"/>
      <c r="AV4" s="11"/>
      <c r="AW4" s="12"/>
    </row>
    <row r="5" customFormat="false" ht="25.5" hidden="false" customHeight="true" outlineLevel="0" collapsed="false">
      <c r="A5" s="18"/>
      <c r="B5" s="19"/>
      <c r="C5" s="20"/>
      <c r="D5" s="21" t="s">
        <v>3</v>
      </c>
      <c r="E5" s="20"/>
      <c r="F5" s="20"/>
      <c r="G5" s="20"/>
      <c r="H5" s="22"/>
      <c r="I5" s="23" t="s">
        <v>4</v>
      </c>
      <c r="J5" s="24"/>
      <c r="K5" s="25" t="s">
        <v>5</v>
      </c>
      <c r="L5" s="25"/>
      <c r="M5" s="25"/>
      <c r="N5" s="25"/>
      <c r="O5" s="25"/>
      <c r="P5" s="25"/>
      <c r="Q5" s="25"/>
      <c r="R5" s="25"/>
      <c r="S5" s="25"/>
      <c r="T5" s="26" t="s">
        <v>6</v>
      </c>
      <c r="U5" s="26"/>
      <c r="V5" s="26"/>
      <c r="W5" s="26"/>
      <c r="X5" s="26"/>
      <c r="Y5" s="26"/>
      <c r="Z5" s="26"/>
      <c r="AA5" s="27" t="s">
        <v>7</v>
      </c>
      <c r="AB5" s="27"/>
      <c r="AC5" s="27"/>
      <c r="AD5" s="28" t="s">
        <v>8</v>
      </c>
      <c r="AE5" s="28"/>
      <c r="AF5" s="28"/>
      <c r="AG5" s="29" t="s">
        <v>9</v>
      </c>
      <c r="AH5" s="29"/>
      <c r="AI5" s="29"/>
      <c r="AJ5" s="28" t="s">
        <v>10</v>
      </c>
      <c r="AK5" s="28"/>
      <c r="AL5" s="30"/>
      <c r="AM5" s="31" t="s">
        <v>11</v>
      </c>
      <c r="AN5" s="31"/>
      <c r="AO5" s="31"/>
      <c r="AP5" s="32"/>
      <c r="AQ5" s="33"/>
      <c r="AR5" s="33"/>
      <c r="AS5" s="34" t="s">
        <v>12</v>
      </c>
      <c r="AT5" s="34"/>
      <c r="AU5" s="34"/>
      <c r="AV5" s="35" t="s">
        <v>13</v>
      </c>
      <c r="AW5" s="35"/>
      <c r="AX5" s="35"/>
      <c r="AY5" s="35"/>
      <c r="AZ5" s="35"/>
      <c r="BA5" s="35"/>
      <c r="BB5" s="35"/>
      <c r="BC5" s="35"/>
      <c r="BD5" s="35"/>
      <c r="BE5" s="35"/>
    </row>
    <row r="6" customFormat="false" ht="12.75" hidden="false" customHeight="false" outlineLevel="0" collapsed="false">
      <c r="A6" s="36"/>
      <c r="B6" s="37"/>
      <c r="C6" s="38"/>
      <c r="D6" s="37" t="s">
        <v>14</v>
      </c>
      <c r="E6" s="38"/>
      <c r="F6" s="37" t="s">
        <v>14</v>
      </c>
      <c r="G6" s="38"/>
      <c r="H6" s="39" t="s">
        <v>15</v>
      </c>
      <c r="I6" s="40" t="n">
        <v>4.64</v>
      </c>
      <c r="J6" s="16" t="s">
        <v>16</v>
      </c>
      <c r="K6" s="41" t="s">
        <v>17</v>
      </c>
      <c r="L6" s="7"/>
      <c r="M6" s="7"/>
      <c r="N6" s="42" t="s">
        <v>17</v>
      </c>
      <c r="O6" s="42"/>
      <c r="P6" s="7"/>
      <c r="Q6" s="7"/>
      <c r="R6" s="7"/>
      <c r="S6" s="7"/>
      <c r="T6" s="9"/>
      <c r="U6" s="10"/>
      <c r="X6" s="1" t="s">
        <v>18</v>
      </c>
      <c r="Y6" s="43"/>
      <c r="Z6" s="1" t="s">
        <v>18</v>
      </c>
      <c r="AA6" s="44"/>
      <c r="AB6" s="45" t="n">
        <f aca="false">+I6-0.05</f>
        <v>4.59</v>
      </c>
      <c r="AC6" s="46" t="s">
        <v>19</v>
      </c>
      <c r="AD6" s="47" t="s">
        <v>20</v>
      </c>
      <c r="AE6" s="43"/>
      <c r="AF6" s="1" t="s">
        <v>20</v>
      </c>
      <c r="AG6" s="44"/>
      <c r="AI6" s="10"/>
      <c r="AJ6" s="48"/>
      <c r="AM6" s="48"/>
      <c r="AP6" s="48"/>
      <c r="AS6" s="49"/>
      <c r="AT6" s="43"/>
      <c r="AU6" s="43"/>
      <c r="AV6" s="50" t="s">
        <v>21</v>
      </c>
      <c r="AW6" s="51" t="s">
        <v>22</v>
      </c>
      <c r="AX6" s="52" t="s">
        <v>21</v>
      </c>
      <c r="AY6" s="52" t="s">
        <v>22</v>
      </c>
      <c r="AZ6" s="53" t="s">
        <v>21</v>
      </c>
      <c r="BA6" s="51" t="s">
        <v>22</v>
      </c>
      <c r="BB6" s="52" t="s">
        <v>21</v>
      </c>
      <c r="BC6" s="52" t="s">
        <v>22</v>
      </c>
      <c r="BD6" s="39" t="s">
        <v>23</v>
      </c>
      <c r="BE6" s="39"/>
      <c r="BF6" s="54" t="s">
        <v>24</v>
      </c>
    </row>
    <row r="7" customFormat="false" ht="12.75" hidden="false" customHeight="false" outlineLevel="0" collapsed="false">
      <c r="A7" s="36"/>
      <c r="B7" s="37" t="s">
        <v>25</v>
      </c>
      <c r="C7" s="42" t="s">
        <v>26</v>
      </c>
      <c r="D7" s="42" t="s">
        <v>26</v>
      </c>
      <c r="E7" s="42" t="s">
        <v>26</v>
      </c>
      <c r="F7" s="42" t="s">
        <v>26</v>
      </c>
      <c r="G7" s="42" t="s">
        <v>27</v>
      </c>
      <c r="H7" s="39" t="s">
        <v>28</v>
      </c>
      <c r="I7" s="43" t="s">
        <v>29</v>
      </c>
      <c r="J7" s="43" t="s">
        <v>30</v>
      </c>
      <c r="K7" s="41" t="s">
        <v>31</v>
      </c>
      <c r="L7" s="37" t="s">
        <v>29</v>
      </c>
      <c r="M7" s="37"/>
      <c r="N7" s="37" t="s">
        <v>32</v>
      </c>
      <c r="O7" s="37" t="s">
        <v>30</v>
      </c>
      <c r="P7" s="37"/>
      <c r="Q7" s="37" t="s">
        <v>27</v>
      </c>
      <c r="R7" s="37" t="s">
        <v>33</v>
      </c>
      <c r="S7" s="37" t="s">
        <v>27</v>
      </c>
      <c r="T7" s="49" t="s">
        <v>34</v>
      </c>
      <c r="U7" s="43" t="s">
        <v>35</v>
      </c>
      <c r="V7" s="43" t="s">
        <v>29</v>
      </c>
      <c r="W7" s="43" t="s">
        <v>36</v>
      </c>
      <c r="X7" s="43" t="s">
        <v>37</v>
      </c>
      <c r="Y7" s="1" t="s">
        <v>38</v>
      </c>
      <c r="Z7" s="43" t="s">
        <v>39</v>
      </c>
      <c r="AA7" s="47" t="s">
        <v>22</v>
      </c>
      <c r="AB7" s="43" t="s">
        <v>40</v>
      </c>
      <c r="AC7" s="43" t="s">
        <v>41</v>
      </c>
      <c r="AD7" s="47" t="s">
        <v>42</v>
      </c>
      <c r="AE7" s="43" t="s">
        <v>43</v>
      </c>
      <c r="AF7" s="43" t="s">
        <v>21</v>
      </c>
      <c r="AG7" s="47" t="s">
        <v>44</v>
      </c>
      <c r="AH7" s="43" t="s">
        <v>29</v>
      </c>
      <c r="AI7" s="43"/>
      <c r="AJ7" s="47" t="s">
        <v>10</v>
      </c>
      <c r="AK7" s="43" t="s">
        <v>29</v>
      </c>
      <c r="AL7" s="43"/>
      <c r="AM7" s="47" t="s">
        <v>45</v>
      </c>
      <c r="AN7" s="43" t="s">
        <v>29</v>
      </c>
      <c r="AO7" s="43"/>
      <c r="AP7" s="47" t="s">
        <v>27</v>
      </c>
      <c r="AQ7" s="43" t="s">
        <v>33</v>
      </c>
      <c r="AR7" s="43" t="s">
        <v>27</v>
      </c>
      <c r="AS7" s="11" t="s">
        <v>46</v>
      </c>
      <c r="AT7" s="12" t="s">
        <v>47</v>
      </c>
      <c r="AU7" s="12" t="s">
        <v>48</v>
      </c>
      <c r="AV7" s="50" t="s">
        <v>49</v>
      </c>
      <c r="AW7" s="55" t="s">
        <v>49</v>
      </c>
      <c r="AX7" s="52" t="s">
        <v>50</v>
      </c>
      <c r="AY7" s="52" t="s">
        <v>50</v>
      </c>
      <c r="AZ7" s="55" t="s">
        <v>49</v>
      </c>
      <c r="BA7" s="55" t="s">
        <v>49</v>
      </c>
      <c r="BB7" s="52" t="s">
        <v>50</v>
      </c>
      <c r="BC7" s="52" t="s">
        <v>50</v>
      </c>
      <c r="BD7" s="39" t="s">
        <v>51</v>
      </c>
      <c r="BE7" s="39" t="s">
        <v>52</v>
      </c>
      <c r="BF7" s="36" t="s">
        <v>53</v>
      </c>
    </row>
    <row r="8" customFormat="false" ht="12.75" hidden="false" customHeight="false" outlineLevel="0" collapsed="false">
      <c r="A8" s="56" t="s">
        <v>54</v>
      </c>
      <c r="B8" s="56" t="s">
        <v>55</v>
      </c>
      <c r="C8" s="56" t="s">
        <v>34</v>
      </c>
      <c r="D8" s="56" t="s">
        <v>44</v>
      </c>
      <c r="E8" s="56" t="s">
        <v>10</v>
      </c>
      <c r="F8" s="56" t="s">
        <v>45</v>
      </c>
      <c r="G8" s="56" t="s">
        <v>56</v>
      </c>
      <c r="H8" s="57" t="s">
        <v>57</v>
      </c>
      <c r="I8" s="58" t="s">
        <v>58</v>
      </c>
      <c r="J8" s="58" t="s">
        <v>59</v>
      </c>
      <c r="K8" s="59" t="s">
        <v>60</v>
      </c>
      <c r="L8" s="56" t="s">
        <v>61</v>
      </c>
      <c r="M8" s="56"/>
      <c r="N8" s="56" t="s">
        <v>62</v>
      </c>
      <c r="O8" s="56" t="s">
        <v>63</v>
      </c>
      <c r="P8" s="56"/>
      <c r="Q8" s="56" t="s">
        <v>64</v>
      </c>
      <c r="R8" s="56" t="s">
        <v>65</v>
      </c>
      <c r="S8" s="56" t="s">
        <v>66</v>
      </c>
      <c r="T8" s="60" t="s">
        <v>57</v>
      </c>
      <c r="U8" s="58" t="s">
        <v>67</v>
      </c>
      <c r="V8" s="58" t="s">
        <v>68</v>
      </c>
      <c r="W8" s="58" t="s">
        <v>69</v>
      </c>
      <c r="X8" s="58"/>
      <c r="Y8" s="61" t="n">
        <v>-0.1</v>
      </c>
      <c r="Z8" s="58" t="s">
        <v>70</v>
      </c>
      <c r="AA8" s="62" t="s">
        <v>53</v>
      </c>
      <c r="AB8" s="58" t="s">
        <v>71</v>
      </c>
      <c r="AC8" s="58"/>
      <c r="AD8" s="62" t="n">
        <v>0.08</v>
      </c>
      <c r="AE8" s="58" t="s">
        <v>72</v>
      </c>
      <c r="AF8" s="58"/>
      <c r="AG8" s="62" t="s">
        <v>57</v>
      </c>
      <c r="AH8" s="58" t="s">
        <v>73</v>
      </c>
      <c r="AI8" s="58"/>
      <c r="AJ8" s="62" t="s">
        <v>57</v>
      </c>
      <c r="AK8" s="58" t="s">
        <v>74</v>
      </c>
      <c r="AL8" s="58"/>
      <c r="AM8" s="62" t="s">
        <v>57</v>
      </c>
      <c r="AN8" s="58" t="s">
        <v>75</v>
      </c>
      <c r="AO8" s="58"/>
      <c r="AP8" s="62" t="s">
        <v>56</v>
      </c>
      <c r="AQ8" s="58" t="s">
        <v>65</v>
      </c>
      <c r="AR8" s="58" t="s">
        <v>50</v>
      </c>
      <c r="AS8" s="63" t="s">
        <v>51</v>
      </c>
      <c r="AT8" s="64" t="s">
        <v>76</v>
      </c>
      <c r="AU8" s="64" t="s">
        <v>77</v>
      </c>
      <c r="AV8" s="65" t="s">
        <v>78</v>
      </c>
      <c r="AW8" s="66" t="s">
        <v>78</v>
      </c>
      <c r="AX8" s="67" t="s">
        <v>79</v>
      </c>
      <c r="AY8" s="67" t="s">
        <v>79</v>
      </c>
      <c r="AZ8" s="66" t="s">
        <v>80</v>
      </c>
      <c r="BA8" s="66" t="s">
        <v>80</v>
      </c>
      <c r="BB8" s="67" t="s">
        <v>81</v>
      </c>
      <c r="BC8" s="67" t="s">
        <v>81</v>
      </c>
      <c r="BD8" s="57" t="s">
        <v>82</v>
      </c>
      <c r="BE8" s="57" t="s">
        <v>83</v>
      </c>
      <c r="BF8" s="68"/>
    </row>
    <row r="9" customFormat="false" ht="12.75" hidden="false" customHeight="false" outlineLevel="0" collapsed="false">
      <c r="A9" s="16"/>
      <c r="C9" s="16"/>
      <c r="D9" s="16"/>
      <c r="E9" s="16"/>
      <c r="F9" s="16"/>
      <c r="G9" s="16"/>
      <c r="K9" s="69"/>
      <c r="T9" s="9"/>
      <c r="U9" s="10"/>
      <c r="AA9" s="48"/>
      <c r="AC9" s="16"/>
      <c r="AD9" s="48"/>
      <c r="AE9" s="10"/>
      <c r="AG9" s="48"/>
      <c r="AI9" s="10"/>
      <c r="AJ9" s="48"/>
      <c r="AM9" s="48"/>
      <c r="AP9" s="48"/>
      <c r="AS9" s="70"/>
      <c r="AV9" s="71"/>
    </row>
    <row r="10" customFormat="false" ht="12.75" hidden="false" customHeight="false" outlineLevel="0" collapsed="false">
      <c r="A10" s="16" t="n">
        <v>1</v>
      </c>
      <c r="B10" s="72" t="n">
        <v>30241.41</v>
      </c>
      <c r="C10" s="72" t="n">
        <v>8557</v>
      </c>
      <c r="D10" s="72" t="n">
        <v>21500</v>
      </c>
      <c r="E10" s="72" t="n">
        <v>0</v>
      </c>
      <c r="F10" s="72" t="n">
        <v>0</v>
      </c>
      <c r="G10" s="73" t="n">
        <f aca="false">SUM(C10:F10)</f>
        <v>30057</v>
      </c>
      <c r="H10" s="73" t="n">
        <f aca="false">G10-B10</f>
        <v>-184.41</v>
      </c>
      <c r="I10" s="74" t="n">
        <f aca="false">$I$6</f>
        <v>4.64</v>
      </c>
      <c r="J10" s="40" t="n">
        <v>4.82</v>
      </c>
      <c r="K10" s="75" t="n">
        <f aca="false">IF(G10*1.03&gt;B10,B10,G10*1.03)</f>
        <v>30241.41</v>
      </c>
      <c r="L10" s="74" t="n">
        <f aca="false">+I10-0.04</f>
        <v>4.6</v>
      </c>
      <c r="M10" s="76" t="n">
        <f aca="false">+K10*L10</f>
        <v>139110.486</v>
      </c>
      <c r="N10" s="77" t="n">
        <f aca="false">+B10-K10</f>
        <v>0</v>
      </c>
      <c r="O10" s="74" t="n">
        <f aca="false">+J10-0.02</f>
        <v>4.8</v>
      </c>
      <c r="P10" s="78" t="n">
        <f aca="false">+N10*O10</f>
        <v>0</v>
      </c>
      <c r="Q10" s="77" t="n">
        <f aca="false">+K10+N10</f>
        <v>30241.41</v>
      </c>
      <c r="R10" s="79" t="n">
        <f aca="false">IF(ISERR(S10/Q10),0,S10/Q10)</f>
        <v>4.6</v>
      </c>
      <c r="S10" s="78" t="n">
        <f aca="false">+M10+P10</f>
        <v>139110.486</v>
      </c>
      <c r="T10" s="75" t="n">
        <f aca="false">+C10</f>
        <v>8557</v>
      </c>
      <c r="U10" s="77" t="n">
        <f aca="false">IF(B10&gt;0,T10,"0")</f>
        <v>8557</v>
      </c>
      <c r="V10" s="80" t="n">
        <f aca="false">+I10-0.05</f>
        <v>4.59</v>
      </c>
      <c r="W10" s="81" t="n">
        <f aca="false">IF(B10=0,"0",T10*V10)</f>
        <v>39276.63</v>
      </c>
      <c r="X10" s="16" t="str">
        <f aca="false">IF(B10=0,T10,"0")</f>
        <v>0</v>
      </c>
      <c r="Y10" s="78" t="n">
        <f aca="false">+J10-0.1</f>
        <v>4.72</v>
      </c>
      <c r="Z10" s="78" t="n">
        <f aca="false">+X10*Y10</f>
        <v>0</v>
      </c>
      <c r="AA10" s="82" t="n">
        <f aca="false">+C10</f>
        <v>8557</v>
      </c>
      <c r="AB10" s="78" t="n">
        <f aca="false">+AA10*$AB$6</f>
        <v>39276.63</v>
      </c>
      <c r="AC10" s="81" t="n">
        <f aca="false">+Z10-AB10</f>
        <v>-39276.63</v>
      </c>
      <c r="AD10" s="83" t="n">
        <f aca="false">(+B10-D10-F10)*0.92</f>
        <v>8042.0972</v>
      </c>
      <c r="AE10" s="84" t="n">
        <v>4.73</v>
      </c>
      <c r="AF10" s="78" t="n">
        <f aca="false">+AD10*AE10</f>
        <v>38039.119756</v>
      </c>
      <c r="AG10" s="85" t="n">
        <f aca="false">+D10</f>
        <v>21500</v>
      </c>
      <c r="AH10" s="80" t="n">
        <f aca="false">+I10-0.06</f>
        <v>4.58</v>
      </c>
      <c r="AI10" s="86" t="n">
        <f aca="false">+AG10*AH10</f>
        <v>98470</v>
      </c>
      <c r="AJ10" s="85" t="n">
        <f aca="false">+E10</f>
        <v>0</v>
      </c>
      <c r="AK10" s="80" t="n">
        <f aca="false">+I10-0.0375</f>
        <v>4.6025</v>
      </c>
      <c r="AL10" s="78" t="n">
        <f aca="false">+AJ10*AK10</f>
        <v>0</v>
      </c>
      <c r="AM10" s="85" t="n">
        <f aca="false">+F10</f>
        <v>0</v>
      </c>
      <c r="AN10" s="80" t="n">
        <f aca="false">+I10-0.0825</f>
        <v>4.5575</v>
      </c>
      <c r="AO10" s="78" t="n">
        <f aca="false">AM10*AN10</f>
        <v>0</v>
      </c>
      <c r="AP10" s="85" t="n">
        <f aca="false">+T10+AG10+AJ10+AM10</f>
        <v>30057</v>
      </c>
      <c r="AQ10" s="79" t="n">
        <f aca="false">IF(ISERR(AR10/AP10),0,AR10/AP10)</f>
        <v>4.5828469241774</v>
      </c>
      <c r="AR10" s="78" t="n">
        <f aca="false">+W10+Z10+AI10+AL10+AO10</f>
        <v>137746.63</v>
      </c>
      <c r="AS10" s="87" t="n">
        <v>101</v>
      </c>
      <c r="AT10" s="78" t="n">
        <f aca="false">I$6-0.06</f>
        <v>4.58</v>
      </c>
      <c r="AU10" s="78" t="n">
        <f aca="false">AS10*AT10</f>
        <v>462.58</v>
      </c>
      <c r="AV10" s="88" t="n">
        <f aca="false">S10</f>
        <v>139110.486</v>
      </c>
      <c r="AW10" s="89" t="n">
        <f aca="false">+Q10</f>
        <v>30241.41</v>
      </c>
      <c r="AX10" s="86" t="n">
        <f aca="false">+W10+Z10+AI10+AL10</f>
        <v>137746.63</v>
      </c>
      <c r="AY10" s="89" t="n">
        <f aca="false">+U10+X10+AG10+AJ10</f>
        <v>30057</v>
      </c>
      <c r="AZ10" s="86" t="n">
        <f aca="false">+AB10</f>
        <v>39276.63</v>
      </c>
      <c r="BA10" s="90" t="n">
        <f aca="false">+AA10</f>
        <v>8557</v>
      </c>
      <c r="BB10" s="86" t="n">
        <f aca="false">+AF10</f>
        <v>38039.119756</v>
      </c>
      <c r="BC10" s="89" t="n">
        <f aca="false">+AD10</f>
        <v>8042.0972</v>
      </c>
      <c r="BD10" s="86" t="n">
        <f aca="false">AU10</f>
        <v>462.58</v>
      </c>
      <c r="BE10" s="86" t="n">
        <f aca="false">-AV10+AX10-BD10</f>
        <v>-1826.43599999997</v>
      </c>
      <c r="BF10" s="78" t="n">
        <f aca="false">(+AX10+BB10)-AV10-AZ10-BD10</f>
        <v>-3063.94624399997</v>
      </c>
    </row>
    <row r="11" customFormat="false" ht="12.75" hidden="false" customHeight="false" outlineLevel="0" collapsed="false">
      <c r="A11" s="16" t="n">
        <f aca="false">A10+1</f>
        <v>2</v>
      </c>
      <c r="B11" s="72" t="n">
        <v>29512.3</v>
      </c>
      <c r="C11" s="72" t="n">
        <v>8475</v>
      </c>
      <c r="D11" s="72" t="n">
        <v>21500</v>
      </c>
      <c r="E11" s="72" t="n">
        <v>0</v>
      </c>
      <c r="F11" s="72" t="n">
        <v>0</v>
      </c>
      <c r="G11" s="73" t="n">
        <f aca="false">SUM(C11:F11)</f>
        <v>29975</v>
      </c>
      <c r="H11" s="73" t="n">
        <f aca="false">G11-B11</f>
        <v>462.700000000001</v>
      </c>
      <c r="I11" s="74" t="n">
        <f aca="false">$I$6</f>
        <v>4.64</v>
      </c>
      <c r="J11" s="40" t="n">
        <v>4.77</v>
      </c>
      <c r="K11" s="75" t="n">
        <f aca="false">IF(G11*1.03&gt;B11,B11,G11*1.03)</f>
        <v>29512.3</v>
      </c>
      <c r="L11" s="74" t="n">
        <f aca="false">+I11-0.04</f>
        <v>4.6</v>
      </c>
      <c r="M11" s="76" t="n">
        <f aca="false">+K11*L11</f>
        <v>135756.58</v>
      </c>
      <c r="N11" s="77" t="n">
        <f aca="false">+B11-K11</f>
        <v>0</v>
      </c>
      <c r="O11" s="74" t="n">
        <f aca="false">+J11-0.02</f>
        <v>4.75</v>
      </c>
      <c r="P11" s="78" t="n">
        <f aca="false">+N11*O11</f>
        <v>0</v>
      </c>
      <c r="Q11" s="77" t="n">
        <f aca="false">+K11+N11</f>
        <v>29512.3</v>
      </c>
      <c r="R11" s="79" t="n">
        <f aca="false">IF(ISERR(S11/Q11),0,S11/Q11)</f>
        <v>4.6</v>
      </c>
      <c r="S11" s="78" t="n">
        <f aca="false">+M11+P11</f>
        <v>135756.58</v>
      </c>
      <c r="T11" s="75" t="n">
        <f aca="false">+C11</f>
        <v>8475</v>
      </c>
      <c r="U11" s="77" t="n">
        <f aca="false">IF(B11&gt;0,T11,"0")</f>
        <v>8475</v>
      </c>
      <c r="V11" s="80" t="n">
        <f aca="false">+I11-0.05</f>
        <v>4.59</v>
      </c>
      <c r="W11" s="81" t="n">
        <f aca="false">IF(B11=0,"0",T11*V11)</f>
        <v>38900.25</v>
      </c>
      <c r="X11" s="16" t="str">
        <f aca="false">IF(B11=0,T11,"0")</f>
        <v>0</v>
      </c>
      <c r="Y11" s="78" t="n">
        <f aca="false">+J11-0.1</f>
        <v>4.67</v>
      </c>
      <c r="Z11" s="78" t="n">
        <f aca="false">+X11*Y11</f>
        <v>0</v>
      </c>
      <c r="AA11" s="82" t="n">
        <f aca="false">+C11</f>
        <v>8475</v>
      </c>
      <c r="AB11" s="78" t="n">
        <f aca="false">+AA11*$AB$6</f>
        <v>38900.25</v>
      </c>
      <c r="AC11" s="81"/>
      <c r="AD11" s="83" t="n">
        <f aca="false">(+B11-D11-F11)*0.92</f>
        <v>7371.316</v>
      </c>
      <c r="AE11" s="84" t="n">
        <v>4.685</v>
      </c>
      <c r="AF11" s="78" t="n">
        <f aca="false">+AD11*AE11</f>
        <v>34534.61546</v>
      </c>
      <c r="AG11" s="85" t="n">
        <f aca="false">+D11</f>
        <v>21500</v>
      </c>
      <c r="AH11" s="80" t="n">
        <f aca="false">+I11-0.06</f>
        <v>4.58</v>
      </c>
      <c r="AI11" s="86" t="n">
        <f aca="false">+AG11*AH11</f>
        <v>98470</v>
      </c>
      <c r="AJ11" s="85" t="n">
        <f aca="false">+E11</f>
        <v>0</v>
      </c>
      <c r="AK11" s="80" t="n">
        <f aca="false">+I11-0.0375</f>
        <v>4.6025</v>
      </c>
      <c r="AL11" s="78" t="n">
        <f aca="false">+AJ11*AK11</f>
        <v>0</v>
      </c>
      <c r="AM11" s="85" t="n">
        <f aca="false">+F11</f>
        <v>0</v>
      </c>
      <c r="AN11" s="80" t="n">
        <f aca="false">+I11-0.0825</f>
        <v>4.5575</v>
      </c>
      <c r="AO11" s="78" t="n">
        <f aca="false">AM11*AN11</f>
        <v>0</v>
      </c>
      <c r="AP11" s="85" t="n">
        <f aca="false">+T11+AG11+AJ11+AM11</f>
        <v>29975</v>
      </c>
      <c r="AQ11" s="79" t="n">
        <f aca="false">IF(ISERR(AR11/AP11),0,AR11/AP11)</f>
        <v>4.58282735613011</v>
      </c>
      <c r="AR11" s="78" t="n">
        <f aca="false">+W11+Z11+AI11+AL11+AO11</f>
        <v>137370.25</v>
      </c>
      <c r="AS11" s="87" t="n">
        <v>77</v>
      </c>
      <c r="AT11" s="78" t="n">
        <f aca="false">I$6-0.06</f>
        <v>4.58</v>
      </c>
      <c r="AU11" s="78" t="n">
        <f aca="false">AS11*AT11</f>
        <v>352.66</v>
      </c>
      <c r="AV11" s="88" t="n">
        <f aca="false">S11</f>
        <v>135756.58</v>
      </c>
      <c r="AW11" s="89" t="n">
        <f aca="false">+Q11</f>
        <v>29512.3</v>
      </c>
      <c r="AX11" s="86" t="n">
        <f aca="false">+W11+Z11+AI11+AL11</f>
        <v>137370.25</v>
      </c>
      <c r="AY11" s="89" t="n">
        <f aca="false">+U11+X11+AG11+AJ11</f>
        <v>29975</v>
      </c>
      <c r="AZ11" s="86" t="n">
        <f aca="false">+AB11</f>
        <v>38900.25</v>
      </c>
      <c r="BA11" s="90" t="n">
        <f aca="false">+AA11</f>
        <v>8475</v>
      </c>
      <c r="BB11" s="86" t="n">
        <f aca="false">+AF11</f>
        <v>34534.61546</v>
      </c>
      <c r="BC11" s="89" t="n">
        <f aca="false">+AD11</f>
        <v>7371.316</v>
      </c>
      <c r="BD11" s="86" t="n">
        <f aca="false">AU11</f>
        <v>352.66</v>
      </c>
      <c r="BE11" s="86" t="n">
        <f aca="false">-AV11+AX11-BD11</f>
        <v>1261.01000000001</v>
      </c>
      <c r="BF11" s="78" t="n">
        <f aca="false">(+AX11+BB11)-AV11-AZ11-BD11</f>
        <v>-3104.62453999999</v>
      </c>
    </row>
    <row r="12" customFormat="false" ht="12.75" hidden="false" customHeight="false" outlineLevel="0" collapsed="false">
      <c r="A12" s="16" t="n">
        <f aca="false">A11+1</f>
        <v>3</v>
      </c>
      <c r="B12" s="72" t="n">
        <v>30155.81</v>
      </c>
      <c r="C12" s="72" t="n">
        <v>8229</v>
      </c>
      <c r="D12" s="72" t="n">
        <v>21500</v>
      </c>
      <c r="E12" s="72" t="n">
        <v>0</v>
      </c>
      <c r="F12" s="72" t="n">
        <v>0</v>
      </c>
      <c r="G12" s="73" t="n">
        <f aca="false">SUM(C12:F12)</f>
        <v>29729</v>
      </c>
      <c r="H12" s="73" t="n">
        <f aca="false">G12-B12</f>
        <v>-426.810000000001</v>
      </c>
      <c r="I12" s="74" t="n">
        <f aca="false">$I$6</f>
        <v>4.64</v>
      </c>
      <c r="J12" s="40" t="n">
        <v>4.77</v>
      </c>
      <c r="K12" s="75" t="n">
        <f aca="false">IF(G12*1.03&gt;B12,B12,G12*1.03)</f>
        <v>30155.81</v>
      </c>
      <c r="L12" s="74" t="n">
        <f aca="false">+I12-0.04</f>
        <v>4.6</v>
      </c>
      <c r="M12" s="76" t="n">
        <f aca="false">+K12*L12</f>
        <v>138716.726</v>
      </c>
      <c r="N12" s="77" t="n">
        <f aca="false">+B12-K12</f>
        <v>0</v>
      </c>
      <c r="O12" s="74" t="n">
        <f aca="false">+J12-0.02</f>
        <v>4.75</v>
      </c>
      <c r="P12" s="78" t="n">
        <f aca="false">+N12*O12</f>
        <v>0</v>
      </c>
      <c r="Q12" s="77" t="n">
        <f aca="false">+K12+N12</f>
        <v>30155.81</v>
      </c>
      <c r="R12" s="79" t="n">
        <f aca="false">IF(ISERR(S12/Q12),0,S12/Q12)</f>
        <v>4.6</v>
      </c>
      <c r="S12" s="78" t="n">
        <f aca="false">+M12+P12</f>
        <v>138716.726</v>
      </c>
      <c r="T12" s="75" t="n">
        <f aca="false">+C12</f>
        <v>8229</v>
      </c>
      <c r="U12" s="77" t="n">
        <f aca="false">IF(B12&gt;0,T12,"0")</f>
        <v>8229</v>
      </c>
      <c r="V12" s="80" t="n">
        <f aca="false">+I12-0.05</f>
        <v>4.59</v>
      </c>
      <c r="W12" s="81" t="n">
        <f aca="false">IF(B12=0,"0",T12*V12)</f>
        <v>37771.11</v>
      </c>
      <c r="X12" s="16" t="str">
        <f aca="false">IF(B12=0,T12,"0")</f>
        <v>0</v>
      </c>
      <c r="Y12" s="78" t="n">
        <f aca="false">+J12-0.1</f>
        <v>4.67</v>
      </c>
      <c r="Z12" s="78" t="n">
        <f aca="false">+X12*Y12</f>
        <v>0</v>
      </c>
      <c r="AA12" s="82" t="n">
        <f aca="false">+C12</f>
        <v>8229</v>
      </c>
      <c r="AB12" s="78" t="n">
        <f aca="false">+AA12*$AB$6</f>
        <v>37771.11</v>
      </c>
      <c r="AC12" s="81"/>
      <c r="AD12" s="83" t="n">
        <f aca="false">(+B12-D12-F12)*0.92</f>
        <v>7963.3452</v>
      </c>
      <c r="AE12" s="84" t="n">
        <v>4.685</v>
      </c>
      <c r="AF12" s="78" t="n">
        <f aca="false">+AD12*AE12</f>
        <v>37308.272262</v>
      </c>
      <c r="AG12" s="85" t="n">
        <f aca="false">+D12</f>
        <v>21500</v>
      </c>
      <c r="AH12" s="80" t="n">
        <f aca="false">+I12-0.06</f>
        <v>4.58</v>
      </c>
      <c r="AI12" s="86" t="n">
        <f aca="false">+AG12*AH12</f>
        <v>98470</v>
      </c>
      <c r="AJ12" s="85" t="n">
        <f aca="false">+E12</f>
        <v>0</v>
      </c>
      <c r="AK12" s="80" t="n">
        <f aca="false">+I12-0.0375</f>
        <v>4.6025</v>
      </c>
      <c r="AL12" s="78" t="n">
        <f aca="false">+AJ12*AK12</f>
        <v>0</v>
      </c>
      <c r="AM12" s="85" t="n">
        <f aca="false">+F12</f>
        <v>0</v>
      </c>
      <c r="AN12" s="80" t="n">
        <f aca="false">+I12-0.0825</f>
        <v>4.5575</v>
      </c>
      <c r="AO12" s="78" t="n">
        <f aca="false">AM12*AN12</f>
        <v>0</v>
      </c>
      <c r="AP12" s="85" t="n">
        <f aca="false">+T12+AG12+AJ12+AM12</f>
        <v>29729</v>
      </c>
      <c r="AQ12" s="79" t="n">
        <f aca="false">IF(ISERR(AR12/AP12),0,AR12/AP12)</f>
        <v>4.58276800430556</v>
      </c>
      <c r="AR12" s="78" t="n">
        <f aca="false">+W12+Z12+AI12+AL12+AO12</f>
        <v>136241.11</v>
      </c>
      <c r="AS12" s="87" t="n">
        <v>73</v>
      </c>
      <c r="AT12" s="78" t="n">
        <f aca="false">I$6-0.06</f>
        <v>4.58</v>
      </c>
      <c r="AU12" s="78" t="n">
        <f aca="false">AS12*AT12</f>
        <v>334.34</v>
      </c>
      <c r="AV12" s="88" t="n">
        <f aca="false">S12</f>
        <v>138716.726</v>
      </c>
      <c r="AW12" s="89" t="n">
        <f aca="false">+Q12</f>
        <v>30155.81</v>
      </c>
      <c r="AX12" s="86" t="n">
        <f aca="false">+W12+Z12+AI12+AL12</f>
        <v>136241.11</v>
      </c>
      <c r="AY12" s="89" t="n">
        <f aca="false">+U12+X12+AG12+AJ12</f>
        <v>29729</v>
      </c>
      <c r="AZ12" s="86" t="n">
        <f aca="false">+AB12</f>
        <v>37771.11</v>
      </c>
      <c r="BA12" s="90" t="n">
        <f aca="false">+AA12</f>
        <v>8229</v>
      </c>
      <c r="BB12" s="86" t="n">
        <f aca="false">+AF12</f>
        <v>37308.272262</v>
      </c>
      <c r="BC12" s="89" t="n">
        <f aca="false">+AD12</f>
        <v>7963.3452</v>
      </c>
      <c r="BD12" s="86" t="n">
        <f aca="false">AU12</f>
        <v>334.34</v>
      </c>
      <c r="BE12" s="86" t="n">
        <f aca="false">-AV12+AX12-BD12</f>
        <v>-2809.95600000001</v>
      </c>
      <c r="BF12" s="78" t="n">
        <f aca="false">(+AX12+BB12)-AV12-AZ12-BD12</f>
        <v>-3272.793738</v>
      </c>
    </row>
    <row r="13" customFormat="false" ht="12.75" hidden="false" customHeight="false" outlineLevel="0" collapsed="false">
      <c r="A13" s="16" t="n">
        <f aca="false">A12+1</f>
        <v>4</v>
      </c>
      <c r="B13" s="72" t="n">
        <v>30234.08</v>
      </c>
      <c r="C13" s="72" t="n">
        <v>7900</v>
      </c>
      <c r="D13" s="72" t="n">
        <v>21500</v>
      </c>
      <c r="E13" s="72" t="n">
        <v>0</v>
      </c>
      <c r="F13" s="72" t="n">
        <v>0</v>
      </c>
      <c r="G13" s="73" t="n">
        <f aca="false">SUM(C13:F13)</f>
        <v>29400</v>
      </c>
      <c r="H13" s="73" t="n">
        <f aca="false">G13-B13</f>
        <v>-834.080000000002</v>
      </c>
      <c r="I13" s="74" t="n">
        <f aca="false">$I$6</f>
        <v>4.64</v>
      </c>
      <c r="J13" s="40" t="n">
        <v>4.77</v>
      </c>
      <c r="K13" s="75" t="n">
        <f aca="false">IF(G13*1.03&gt;B13,B13,G13*1.03)</f>
        <v>30234.08</v>
      </c>
      <c r="L13" s="74" t="n">
        <f aca="false">+I13-0.04</f>
        <v>4.6</v>
      </c>
      <c r="M13" s="76" t="n">
        <f aca="false">+K13*L13</f>
        <v>139076.768</v>
      </c>
      <c r="N13" s="77" t="n">
        <f aca="false">+B13-K13</f>
        <v>0</v>
      </c>
      <c r="O13" s="74" t="n">
        <f aca="false">+J13-0.02</f>
        <v>4.75</v>
      </c>
      <c r="P13" s="78" t="n">
        <f aca="false">+N13*O13</f>
        <v>0</v>
      </c>
      <c r="Q13" s="77" t="n">
        <f aca="false">+K13+N13</f>
        <v>30234.08</v>
      </c>
      <c r="R13" s="79" t="n">
        <f aca="false">IF(ISERR(S13/Q13),0,S13/Q13)</f>
        <v>4.6</v>
      </c>
      <c r="S13" s="78" t="n">
        <f aca="false">+M13+P13</f>
        <v>139076.768</v>
      </c>
      <c r="T13" s="75" t="n">
        <f aca="false">+C13</f>
        <v>7900</v>
      </c>
      <c r="U13" s="77" t="n">
        <f aca="false">IF(B13&gt;0,T13,"0")</f>
        <v>7900</v>
      </c>
      <c r="V13" s="80" t="n">
        <f aca="false">+I13-0.05</f>
        <v>4.59</v>
      </c>
      <c r="W13" s="81" t="n">
        <f aca="false">IF(B13=0,"0",T13*V13)</f>
        <v>36261</v>
      </c>
      <c r="X13" s="16" t="str">
        <f aca="false">IF(B13=0,T13,"0")</f>
        <v>0</v>
      </c>
      <c r="Y13" s="78" t="n">
        <f aca="false">+J13-0.1</f>
        <v>4.67</v>
      </c>
      <c r="Z13" s="78" t="n">
        <f aca="false">+X13*Y13</f>
        <v>0</v>
      </c>
      <c r="AA13" s="82" t="n">
        <f aca="false">+C13</f>
        <v>7900</v>
      </c>
      <c r="AB13" s="78" t="n">
        <f aca="false">+AA13*$AB$6</f>
        <v>36261</v>
      </c>
      <c r="AC13" s="81"/>
      <c r="AD13" s="83" t="n">
        <f aca="false">(+B13-D13-F13)*0.92</f>
        <v>8035.3536</v>
      </c>
      <c r="AE13" s="84" t="n">
        <v>4.685</v>
      </c>
      <c r="AF13" s="78" t="n">
        <f aca="false">+AD13*AE13</f>
        <v>37645.631616</v>
      </c>
      <c r="AG13" s="85" t="n">
        <f aca="false">+D13</f>
        <v>21500</v>
      </c>
      <c r="AH13" s="80" t="n">
        <f aca="false">+I13-0.06</f>
        <v>4.58</v>
      </c>
      <c r="AI13" s="86" t="n">
        <f aca="false">+AG13*AH13</f>
        <v>98470</v>
      </c>
      <c r="AJ13" s="85" t="n">
        <f aca="false">+E13</f>
        <v>0</v>
      </c>
      <c r="AK13" s="80" t="n">
        <f aca="false">+I13-0.0375</f>
        <v>4.6025</v>
      </c>
      <c r="AL13" s="78" t="n">
        <f aca="false">+AJ13*AK13</f>
        <v>0</v>
      </c>
      <c r="AM13" s="85" t="n">
        <f aca="false">+F13</f>
        <v>0</v>
      </c>
      <c r="AN13" s="80" t="n">
        <f aca="false">+I13-0.0825</f>
        <v>4.5575</v>
      </c>
      <c r="AO13" s="78" t="n">
        <f aca="false">AM13*AN13</f>
        <v>0</v>
      </c>
      <c r="AP13" s="85" t="n">
        <f aca="false">+T13+AG13+AJ13+AM13</f>
        <v>29400</v>
      </c>
      <c r="AQ13" s="79" t="n">
        <f aca="false">IF(ISERR(AR13/AP13),0,AR13/AP13)</f>
        <v>4.58268707482993</v>
      </c>
      <c r="AR13" s="78" t="n">
        <f aca="false">+W13+Z13+AI13+AL13+AO13</f>
        <v>134731</v>
      </c>
      <c r="AS13" s="87" t="n">
        <v>75</v>
      </c>
      <c r="AT13" s="78" t="n">
        <f aca="false">I$6-0.06</f>
        <v>4.58</v>
      </c>
      <c r="AU13" s="78" t="n">
        <f aca="false">AS13*AT13</f>
        <v>343.5</v>
      </c>
      <c r="AV13" s="88" t="n">
        <f aca="false">S13</f>
        <v>139076.768</v>
      </c>
      <c r="AW13" s="89" t="n">
        <f aca="false">+Q13</f>
        <v>30234.08</v>
      </c>
      <c r="AX13" s="86" t="n">
        <f aca="false">+W13+Z13+AI13+AL13</f>
        <v>134731</v>
      </c>
      <c r="AY13" s="89" t="n">
        <f aca="false">+U13+X13+AG13+AJ13</f>
        <v>29400</v>
      </c>
      <c r="AZ13" s="86" t="n">
        <f aca="false">+AB13</f>
        <v>36261</v>
      </c>
      <c r="BA13" s="90" t="n">
        <f aca="false">+AA13</f>
        <v>7900</v>
      </c>
      <c r="BB13" s="86" t="n">
        <f aca="false">+AF13</f>
        <v>37645.631616</v>
      </c>
      <c r="BC13" s="89" t="n">
        <f aca="false">+AD13</f>
        <v>8035.3536</v>
      </c>
      <c r="BD13" s="86" t="n">
        <f aca="false">AU13</f>
        <v>343.5</v>
      </c>
      <c r="BE13" s="86" t="n">
        <f aca="false">-AV13+AX13-BD13</f>
        <v>-4689.26800000001</v>
      </c>
      <c r="BF13" s="78" t="n">
        <f aca="false">(+AX13+BB13)-AV13-AZ13-BD13</f>
        <v>-3304.63638400001</v>
      </c>
    </row>
    <row r="14" customFormat="false" ht="12.75" hidden="false" customHeight="false" outlineLevel="0" collapsed="false">
      <c r="A14" s="16" t="n">
        <f aca="false">A13+1</f>
        <v>5</v>
      </c>
      <c r="B14" s="72" t="n">
        <v>30261.76</v>
      </c>
      <c r="C14" s="72" t="n">
        <v>6891</v>
      </c>
      <c r="D14" s="72" t="n">
        <v>21500</v>
      </c>
      <c r="E14" s="72" t="n">
        <v>0</v>
      </c>
      <c r="F14" s="72" t="n">
        <v>0</v>
      </c>
      <c r="G14" s="73" t="n">
        <f aca="false">SUM(C14:F14)</f>
        <v>28391</v>
      </c>
      <c r="H14" s="73" t="n">
        <f aca="false">G14-B14</f>
        <v>-1870.76</v>
      </c>
      <c r="I14" s="74" t="n">
        <f aca="false">$I$6</f>
        <v>4.64</v>
      </c>
      <c r="J14" s="40" t="n">
        <v>4.77</v>
      </c>
      <c r="K14" s="75" t="n">
        <f aca="false">IF(G14*1.03&gt;B14,B14,G14*1.03)</f>
        <v>29242.73</v>
      </c>
      <c r="L14" s="74" t="n">
        <f aca="false">+I14-0.04</f>
        <v>4.6</v>
      </c>
      <c r="M14" s="76" t="n">
        <f aca="false">+K14*L14</f>
        <v>134516.558</v>
      </c>
      <c r="N14" s="77" t="n">
        <f aca="false">+B14-K14</f>
        <v>1019.03</v>
      </c>
      <c r="O14" s="74" t="n">
        <f aca="false">+J14-0.02</f>
        <v>4.75</v>
      </c>
      <c r="P14" s="78" t="n">
        <f aca="false">+N14*O14</f>
        <v>4840.39249999999</v>
      </c>
      <c r="Q14" s="77" t="n">
        <f aca="false">+K14+N14</f>
        <v>30261.76</v>
      </c>
      <c r="R14" s="79" t="n">
        <f aca="false">IF(ISERR(S14/Q14),0,S14/Q14)</f>
        <v>4.60505107766369</v>
      </c>
      <c r="S14" s="78" t="n">
        <f aca="false">+M14+P14</f>
        <v>139356.9505</v>
      </c>
      <c r="T14" s="75" t="n">
        <f aca="false">+C14</f>
        <v>6891</v>
      </c>
      <c r="U14" s="77" t="n">
        <f aca="false">IF(B14&gt;0,T14,"0")</f>
        <v>6891</v>
      </c>
      <c r="V14" s="80" t="n">
        <f aca="false">+I14-0.05</f>
        <v>4.59</v>
      </c>
      <c r="W14" s="81" t="n">
        <f aca="false">IF(B14=0,"0",T14*V14)</f>
        <v>31629.69</v>
      </c>
      <c r="X14" s="16" t="str">
        <f aca="false">IF(B14=0,T14,"0")</f>
        <v>0</v>
      </c>
      <c r="Y14" s="78" t="n">
        <f aca="false">+J14-0.1</f>
        <v>4.67</v>
      </c>
      <c r="Z14" s="78" t="n">
        <f aca="false">+X14*Y14</f>
        <v>0</v>
      </c>
      <c r="AA14" s="82" t="n">
        <f aca="false">+C14</f>
        <v>6891</v>
      </c>
      <c r="AB14" s="78" t="n">
        <f aca="false">+AA14*$AB$6</f>
        <v>31629.69</v>
      </c>
      <c r="AC14" s="81"/>
      <c r="AD14" s="83" t="n">
        <f aca="false">(+B14-D14-F14)*0.92</f>
        <v>8060.8192</v>
      </c>
      <c r="AE14" s="84" t="n">
        <v>4.685</v>
      </c>
      <c r="AF14" s="78" t="n">
        <f aca="false">+AD14*AE14</f>
        <v>37764.937952</v>
      </c>
      <c r="AG14" s="85" t="n">
        <f aca="false">+D14</f>
        <v>21500</v>
      </c>
      <c r="AH14" s="80" t="n">
        <f aca="false">+I14-0.06</f>
        <v>4.58</v>
      </c>
      <c r="AI14" s="86" t="n">
        <f aca="false">+AG14*AH14</f>
        <v>98470</v>
      </c>
      <c r="AJ14" s="85" t="n">
        <f aca="false">+E14</f>
        <v>0</v>
      </c>
      <c r="AK14" s="80" t="n">
        <f aca="false">+I14-0.0375</f>
        <v>4.6025</v>
      </c>
      <c r="AL14" s="78" t="n">
        <f aca="false">+AJ14*AK14</f>
        <v>0</v>
      </c>
      <c r="AM14" s="85" t="n">
        <f aca="false">+F14</f>
        <v>0</v>
      </c>
      <c r="AN14" s="80" t="n">
        <f aca="false">+I14-0.0825</f>
        <v>4.5575</v>
      </c>
      <c r="AO14" s="78" t="n">
        <f aca="false">AM14*AN14</f>
        <v>0</v>
      </c>
      <c r="AP14" s="85" t="n">
        <f aca="false">+T14+AG14+AJ14+AM14</f>
        <v>28391</v>
      </c>
      <c r="AQ14" s="79" t="n">
        <f aca="false">IF(ISERR(AR14/AP14),0,AR14/AP14)</f>
        <v>4.58242717762671</v>
      </c>
      <c r="AR14" s="78" t="n">
        <f aca="false">+W14+Z14+AI14+AL14+AO14</f>
        <v>130099.69</v>
      </c>
      <c r="AS14" s="87" t="n">
        <v>82</v>
      </c>
      <c r="AT14" s="78" t="n">
        <f aca="false">I$6-0.06</f>
        <v>4.58</v>
      </c>
      <c r="AU14" s="78" t="n">
        <f aca="false">AS14*AT14</f>
        <v>375.56</v>
      </c>
      <c r="AV14" s="88" t="n">
        <f aca="false">S14</f>
        <v>139356.9505</v>
      </c>
      <c r="AW14" s="89" t="n">
        <f aca="false">+Q14</f>
        <v>30261.76</v>
      </c>
      <c r="AX14" s="86" t="n">
        <f aca="false">+W14+Z14+AI14+AL14</f>
        <v>130099.69</v>
      </c>
      <c r="AY14" s="89" t="n">
        <f aca="false">+U14+X14+AG14+AJ14</f>
        <v>28391</v>
      </c>
      <c r="AZ14" s="86" t="n">
        <f aca="false">+AB14</f>
        <v>31629.69</v>
      </c>
      <c r="BA14" s="90" t="n">
        <f aca="false">+AA14</f>
        <v>6891</v>
      </c>
      <c r="BB14" s="86" t="n">
        <f aca="false">+AF14</f>
        <v>37764.937952</v>
      </c>
      <c r="BC14" s="89" t="n">
        <f aca="false">+AD14</f>
        <v>8060.8192</v>
      </c>
      <c r="BD14" s="86" t="n">
        <f aca="false">AU14</f>
        <v>375.56</v>
      </c>
      <c r="BE14" s="86" t="n">
        <f aca="false">-AV14+AX14-BD14</f>
        <v>-9632.82049999997</v>
      </c>
      <c r="BF14" s="78" t="n">
        <f aca="false">(+AX14+BB14)-AV14-AZ14-BD14</f>
        <v>-3497.57254799997</v>
      </c>
    </row>
    <row r="15" customFormat="false" ht="12.75" hidden="false" customHeight="false" outlineLevel="0" collapsed="false">
      <c r="A15" s="16" t="n">
        <f aca="false">A14+1</f>
        <v>6</v>
      </c>
      <c r="B15" s="72" t="n">
        <v>30252.82</v>
      </c>
      <c r="C15" s="72" t="n">
        <v>7264</v>
      </c>
      <c r="D15" s="72" t="n">
        <v>0</v>
      </c>
      <c r="E15" s="91" t="n">
        <v>10545</v>
      </c>
      <c r="F15" s="72" t="n">
        <v>10955</v>
      </c>
      <c r="G15" s="73" t="n">
        <f aca="false">SUM(C15:F15)</f>
        <v>28764</v>
      </c>
      <c r="H15" s="73" t="n">
        <f aca="false">G15-B15</f>
        <v>-1488.82</v>
      </c>
      <c r="I15" s="74" t="n">
        <f aca="false">$I$6</f>
        <v>4.64</v>
      </c>
      <c r="J15" s="40" t="n">
        <v>4.855</v>
      </c>
      <c r="K15" s="75" t="n">
        <f aca="false">IF(G15*1.03&gt;B15,B15,G15*1.03)</f>
        <v>29626.92</v>
      </c>
      <c r="L15" s="74" t="n">
        <f aca="false">+I15-0.04</f>
        <v>4.6</v>
      </c>
      <c r="M15" s="76" t="n">
        <f aca="false">+K15*L15</f>
        <v>136283.832</v>
      </c>
      <c r="N15" s="77" t="n">
        <f aca="false">+B15-K15</f>
        <v>625.899999999998</v>
      </c>
      <c r="O15" s="74" t="n">
        <f aca="false">+J15-0.02</f>
        <v>4.835</v>
      </c>
      <c r="P15" s="78" t="n">
        <f aca="false">+N15*O15</f>
        <v>3026.22649999999</v>
      </c>
      <c r="Q15" s="77" t="n">
        <f aca="false">+K15+N15</f>
        <v>30252.82</v>
      </c>
      <c r="R15" s="79" t="n">
        <f aca="false">IF(ISERR(S15/Q15),0,S15/Q15)</f>
        <v>4.60486191039381</v>
      </c>
      <c r="S15" s="78" t="n">
        <f aca="false">+M15+P15</f>
        <v>139310.0585</v>
      </c>
      <c r="T15" s="75" t="n">
        <f aca="false">+C15</f>
        <v>7264</v>
      </c>
      <c r="U15" s="77" t="n">
        <f aca="false">IF(B15&gt;0,T15,"0")</f>
        <v>7264</v>
      </c>
      <c r="V15" s="80" t="n">
        <f aca="false">+I15-0.05</f>
        <v>4.59</v>
      </c>
      <c r="W15" s="81" t="n">
        <f aca="false">IF(B15=0,"0",T15*V15)</f>
        <v>33341.76</v>
      </c>
      <c r="X15" s="16" t="str">
        <f aca="false">IF(B15=0,T15,"0")</f>
        <v>0</v>
      </c>
      <c r="Y15" s="78" t="n">
        <f aca="false">+J15-0.1</f>
        <v>4.755</v>
      </c>
      <c r="Z15" s="78" t="n">
        <f aca="false">+X15*Y15</f>
        <v>0</v>
      </c>
      <c r="AA15" s="82" t="n">
        <f aca="false">+C15</f>
        <v>7264</v>
      </c>
      <c r="AB15" s="78" t="n">
        <f aca="false">+AA15*$AB$6</f>
        <v>33341.76</v>
      </c>
      <c r="AC15" s="81"/>
      <c r="AD15" s="83" t="n">
        <f aca="false">(+B15-D15-F15)*0.92</f>
        <v>17753.9944</v>
      </c>
      <c r="AE15" s="84" t="n">
        <v>4.775</v>
      </c>
      <c r="AF15" s="78" t="n">
        <f aca="false">+AD15*AE15</f>
        <v>84775.32326</v>
      </c>
      <c r="AG15" s="85" t="n">
        <f aca="false">+D15</f>
        <v>0</v>
      </c>
      <c r="AH15" s="80" t="n">
        <f aca="false">+I15-0.06</f>
        <v>4.58</v>
      </c>
      <c r="AI15" s="86" t="n">
        <f aca="false">+AG15*AH15</f>
        <v>0</v>
      </c>
      <c r="AJ15" s="85" t="n">
        <v>10545</v>
      </c>
      <c r="AK15" s="92" t="n">
        <f aca="false">+J15+0.04</f>
        <v>4.895</v>
      </c>
      <c r="AL15" s="78" t="n">
        <f aca="false">+AJ15*AK15</f>
        <v>51617.775</v>
      </c>
      <c r="AM15" s="85" t="n">
        <f aca="false">+F15</f>
        <v>10955</v>
      </c>
      <c r="AN15" s="80" t="n">
        <f aca="false">+I15-0.0825</f>
        <v>4.5575</v>
      </c>
      <c r="AO15" s="78" t="n">
        <f aca="false">AM15*AN15</f>
        <v>49927.4125</v>
      </c>
      <c r="AP15" s="85" t="n">
        <f aca="false">+T15+AG15+AJ15+AM15</f>
        <v>28764</v>
      </c>
      <c r="AQ15" s="79" t="n">
        <f aca="false">IF(ISERR(AR15/AP15),0,AR15/AP15)</f>
        <v>4.689436361424</v>
      </c>
      <c r="AR15" s="78" t="n">
        <f aca="false">+W15+Z15+AI15+AL15+AO15</f>
        <v>134886.9475</v>
      </c>
      <c r="AS15" s="87" t="n">
        <v>0</v>
      </c>
      <c r="AT15" s="78" t="n">
        <f aca="false">I$6-0.06</f>
        <v>4.58</v>
      </c>
      <c r="AU15" s="78" t="n">
        <f aca="false">AS15*AT15</f>
        <v>0</v>
      </c>
      <c r="AV15" s="88" t="n">
        <f aca="false">S15</f>
        <v>139310.0585</v>
      </c>
      <c r="AW15" s="89" t="n">
        <f aca="false">+Q15</f>
        <v>30252.82</v>
      </c>
      <c r="AX15" s="86" t="n">
        <f aca="false">+W15+Z15+AI15+AL15+AO15</f>
        <v>134886.9475</v>
      </c>
      <c r="AY15" s="89" t="n">
        <f aca="false">+U15+X15+AG15+AJ15+AM15</f>
        <v>28764</v>
      </c>
      <c r="AZ15" s="86" t="n">
        <f aca="false">+AB15</f>
        <v>33341.76</v>
      </c>
      <c r="BA15" s="90" t="n">
        <f aca="false">+AA15</f>
        <v>7264</v>
      </c>
      <c r="BB15" s="86" t="n">
        <f aca="false">+AF15</f>
        <v>84775.32326</v>
      </c>
      <c r="BC15" s="89" t="n">
        <f aca="false">+AD15</f>
        <v>17753.9944</v>
      </c>
      <c r="BD15" s="86" t="n">
        <f aca="false">AU15</f>
        <v>0</v>
      </c>
      <c r="BE15" s="86" t="n">
        <f aca="false">-AV15+AX15-BD15</f>
        <v>-4423.11099999998</v>
      </c>
      <c r="BF15" s="78" t="n">
        <f aca="false">(+AX15+BB15)-AV15-AZ15-BD15</f>
        <v>47010.45226</v>
      </c>
    </row>
    <row r="16" customFormat="false" ht="12.75" hidden="false" customHeight="false" outlineLevel="0" collapsed="false">
      <c r="A16" s="16" t="n">
        <f aca="false">A15+1</f>
        <v>7</v>
      </c>
      <c r="B16" s="72" t="n">
        <v>31497</v>
      </c>
      <c r="C16" s="72" t="n">
        <v>9040</v>
      </c>
      <c r="D16" s="72" t="n">
        <v>0</v>
      </c>
      <c r="E16" s="72" t="n">
        <v>0</v>
      </c>
      <c r="F16" s="72" t="n">
        <v>21500</v>
      </c>
      <c r="G16" s="73" t="n">
        <f aca="false">SUM(C16:F16)</f>
        <v>30540</v>
      </c>
      <c r="H16" s="73" t="n">
        <f aca="false">G16-B16</f>
        <v>-957</v>
      </c>
      <c r="I16" s="74" t="n">
        <f aca="false">$I$6</f>
        <v>4.64</v>
      </c>
      <c r="J16" s="40" t="n">
        <v>4.96</v>
      </c>
      <c r="K16" s="75" t="n">
        <f aca="false">IF(G16*1.03&gt;B16,B16,G16*1.03)</f>
        <v>31456.2</v>
      </c>
      <c r="L16" s="74" t="n">
        <f aca="false">+I16-0.04</f>
        <v>4.6</v>
      </c>
      <c r="M16" s="76" t="n">
        <f aca="false">+K16*L16</f>
        <v>144698.52</v>
      </c>
      <c r="N16" s="77" t="n">
        <f aca="false">+B16-K16</f>
        <v>40.7999999999993</v>
      </c>
      <c r="O16" s="74" t="n">
        <f aca="false">+J16-0.02</f>
        <v>4.94</v>
      </c>
      <c r="P16" s="78" t="n">
        <f aca="false">+N16*O16</f>
        <v>201.551999999996</v>
      </c>
      <c r="Q16" s="77" t="n">
        <f aca="false">+K16+N16</f>
        <v>31497</v>
      </c>
      <c r="R16" s="79" t="n">
        <f aca="false">IF(ISERR(S16/Q16),0,S16/Q16)</f>
        <v>4.60044042289742</v>
      </c>
      <c r="S16" s="78" t="n">
        <f aca="false">+M16+P16</f>
        <v>144900.072</v>
      </c>
      <c r="T16" s="75" t="n">
        <f aca="false">+C16</f>
        <v>9040</v>
      </c>
      <c r="U16" s="77" t="n">
        <f aca="false">IF(B16&gt;0,T16,"0")</f>
        <v>9040</v>
      </c>
      <c r="V16" s="80" t="n">
        <f aca="false">+I16-0.05</f>
        <v>4.59</v>
      </c>
      <c r="W16" s="81" t="n">
        <f aca="false">IF(B16=0,"0",T16*V16)</f>
        <v>41493.6</v>
      </c>
      <c r="X16" s="16" t="str">
        <f aca="false">IF(B16=0,T16,"0")</f>
        <v>0</v>
      </c>
      <c r="Y16" s="78" t="n">
        <f aca="false">+J16-0.1</f>
        <v>4.86</v>
      </c>
      <c r="Z16" s="78" t="n">
        <f aca="false">+X16*Y16</f>
        <v>0</v>
      </c>
      <c r="AA16" s="82" t="n">
        <f aca="false">+C16</f>
        <v>9040</v>
      </c>
      <c r="AB16" s="78" t="n">
        <f aca="false">+AA16*$AB$6</f>
        <v>41493.6</v>
      </c>
      <c r="AC16" s="81"/>
      <c r="AD16" s="83" t="n">
        <f aca="false">(+B16-D16-F16)*0.92</f>
        <v>9197.24</v>
      </c>
      <c r="AE16" s="84" t="n">
        <v>4.87</v>
      </c>
      <c r="AF16" s="78" t="n">
        <f aca="false">+AD16*AE16</f>
        <v>44790.5588</v>
      </c>
      <c r="AG16" s="85" t="n">
        <f aca="false">+D16</f>
        <v>0</v>
      </c>
      <c r="AH16" s="80" t="n">
        <f aca="false">+I16-0.06</f>
        <v>4.58</v>
      </c>
      <c r="AI16" s="86" t="n">
        <f aca="false">+AG16*AH16</f>
        <v>0</v>
      </c>
      <c r="AJ16" s="85" t="n">
        <v>0</v>
      </c>
      <c r="AK16" s="80" t="n">
        <f aca="false">+I16-0.0375</f>
        <v>4.6025</v>
      </c>
      <c r="AL16" s="78" t="n">
        <f aca="false">+AJ16*AK16</f>
        <v>0</v>
      </c>
      <c r="AM16" s="85" t="n">
        <f aca="false">+F16</f>
        <v>21500</v>
      </c>
      <c r="AN16" s="80" t="n">
        <f aca="false">+I16-0.0825</f>
        <v>4.5575</v>
      </c>
      <c r="AO16" s="78" t="n">
        <f aca="false">AM16*AN16</f>
        <v>97986.25</v>
      </c>
      <c r="AP16" s="85" t="n">
        <f aca="false">+T16+AG16+AJ16+AM16</f>
        <v>30540</v>
      </c>
      <c r="AQ16" s="79" t="n">
        <f aca="false">IF(ISERR(AR16/AP16),0,AR16/AP16)</f>
        <v>4.5671201702685</v>
      </c>
      <c r="AR16" s="78" t="n">
        <f aca="false">+W16+Z16+AI16+AL16+AO16</f>
        <v>139479.85</v>
      </c>
      <c r="AS16" s="87" t="n">
        <v>0</v>
      </c>
      <c r="AT16" s="78" t="n">
        <f aca="false">I$6-0.06</f>
        <v>4.58</v>
      </c>
      <c r="AU16" s="78" t="n">
        <f aca="false">AS16*AT16</f>
        <v>0</v>
      </c>
      <c r="AV16" s="88" t="n">
        <f aca="false">S16</f>
        <v>144900.072</v>
      </c>
      <c r="AW16" s="89" t="n">
        <f aca="false">+Q16</f>
        <v>31497</v>
      </c>
      <c r="AX16" s="86" t="n">
        <f aca="false">+W16+Z16+AI16+AL16+AO16</f>
        <v>139479.85</v>
      </c>
      <c r="AY16" s="89" t="n">
        <f aca="false">+U16+X16+AG16+AJ16+AM16</f>
        <v>30540</v>
      </c>
      <c r="AZ16" s="86" t="n">
        <f aca="false">+AB16</f>
        <v>41493.6</v>
      </c>
      <c r="BA16" s="90" t="n">
        <f aca="false">+AA16</f>
        <v>9040</v>
      </c>
      <c r="BB16" s="86" t="n">
        <f aca="false">+AF16</f>
        <v>44790.5588</v>
      </c>
      <c r="BC16" s="89" t="n">
        <f aca="false">+AD16</f>
        <v>9197.24</v>
      </c>
      <c r="BD16" s="86" t="n">
        <f aca="false">AU16</f>
        <v>0</v>
      </c>
      <c r="BE16" s="86" t="n">
        <f aca="false">-AV16+AX16-BD16</f>
        <v>-5420.22199999998</v>
      </c>
      <c r="BF16" s="78" t="n">
        <f aca="false">(+AX16+BB16)-AV16-AZ16-BD16</f>
        <v>-2123.26319999998</v>
      </c>
    </row>
    <row r="17" customFormat="false" ht="12.75" hidden="false" customHeight="false" outlineLevel="0" collapsed="false">
      <c r="A17" s="16" t="n">
        <f aca="false">A16+1</f>
        <v>8</v>
      </c>
      <c r="B17" s="72" t="n">
        <v>3851.61</v>
      </c>
      <c r="C17" s="72" t="n">
        <v>8981</v>
      </c>
      <c r="D17" s="72" t="n">
        <v>0</v>
      </c>
      <c r="E17" s="72" t="n">
        <v>0</v>
      </c>
      <c r="F17" s="72" t="n">
        <v>0</v>
      </c>
      <c r="G17" s="73" t="n">
        <f aca="false">SUM(C17:F17)</f>
        <v>8981</v>
      </c>
      <c r="H17" s="73" t="n">
        <f aca="false">G17-B17</f>
        <v>5129.39</v>
      </c>
      <c r="I17" s="74" t="n">
        <f aca="false">$I$6</f>
        <v>4.64</v>
      </c>
      <c r="J17" s="40" t="n">
        <v>4.87</v>
      </c>
      <c r="K17" s="75" t="n">
        <f aca="false">IF(G17*1.03&gt;B17,B17,G17*1.03)</f>
        <v>3851.61</v>
      </c>
      <c r="L17" s="74" t="n">
        <f aca="false">+I17-0.04</f>
        <v>4.6</v>
      </c>
      <c r="M17" s="76" t="n">
        <f aca="false">+K17*L17</f>
        <v>17717.406</v>
      </c>
      <c r="N17" s="77" t="n">
        <f aca="false">+B17-K17</f>
        <v>0</v>
      </c>
      <c r="O17" s="74" t="n">
        <f aca="false">+J17-0.02</f>
        <v>4.85</v>
      </c>
      <c r="P17" s="78" t="n">
        <f aca="false">+N17*O17</f>
        <v>0</v>
      </c>
      <c r="Q17" s="77" t="n">
        <f aca="false">+K17+N17</f>
        <v>3851.61</v>
      </c>
      <c r="R17" s="79" t="n">
        <f aca="false">IF(ISERR(S17/Q17),0,S17/Q17)</f>
        <v>4.6</v>
      </c>
      <c r="S17" s="78" t="n">
        <f aca="false">+M17+P17</f>
        <v>17717.406</v>
      </c>
      <c r="T17" s="75" t="n">
        <f aca="false">+C17</f>
        <v>8981</v>
      </c>
      <c r="U17" s="77" t="n">
        <f aca="false">IF(B17&gt;0,T17,"0")</f>
        <v>8981</v>
      </c>
      <c r="V17" s="80" t="n">
        <f aca="false">+I17-0.05</f>
        <v>4.59</v>
      </c>
      <c r="W17" s="81" t="n">
        <f aca="false">IF(B17=0,"0",T17*V17)</f>
        <v>41222.79</v>
      </c>
      <c r="X17" s="16" t="str">
        <f aca="false">IF(B17=0,T17,"0")</f>
        <v>0</v>
      </c>
      <c r="Y17" s="78" t="n">
        <f aca="false">+J17-0.1</f>
        <v>4.77</v>
      </c>
      <c r="Z17" s="78" t="n">
        <f aca="false">+X17*Y17</f>
        <v>0</v>
      </c>
      <c r="AA17" s="82" t="n">
        <f aca="false">+C17</f>
        <v>8981</v>
      </c>
      <c r="AB17" s="78" t="n">
        <f aca="false">+AA17*$AB$6</f>
        <v>41222.79</v>
      </c>
      <c r="AC17" s="81"/>
      <c r="AD17" s="83" t="n">
        <f aca="false">(+B17-D17-F17)*0.92</f>
        <v>3543.4812</v>
      </c>
      <c r="AE17" s="84" t="n">
        <v>4.8</v>
      </c>
      <c r="AF17" s="78" t="n">
        <f aca="false">+AD17*AE17</f>
        <v>17008.70976</v>
      </c>
      <c r="AG17" s="85" t="n">
        <f aca="false">+D17</f>
        <v>0</v>
      </c>
      <c r="AH17" s="80" t="n">
        <f aca="false">+I17-0.06</f>
        <v>4.58</v>
      </c>
      <c r="AI17" s="86" t="n">
        <f aca="false">+AG17*AH17</f>
        <v>0</v>
      </c>
      <c r="AJ17" s="85" t="n">
        <f aca="false">+E17</f>
        <v>0</v>
      </c>
      <c r="AK17" s="80" t="n">
        <f aca="false">+I17-0.0375</f>
        <v>4.6025</v>
      </c>
      <c r="AL17" s="78" t="n">
        <f aca="false">+AJ17*AK17</f>
        <v>0</v>
      </c>
      <c r="AM17" s="85" t="n">
        <f aca="false">+F17</f>
        <v>0</v>
      </c>
      <c r="AN17" s="80" t="n">
        <f aca="false">+I17-0.0825</f>
        <v>4.5575</v>
      </c>
      <c r="AO17" s="78" t="n">
        <f aca="false">AM17*AN17</f>
        <v>0</v>
      </c>
      <c r="AP17" s="85" t="n">
        <f aca="false">+T17+AG17+AJ17+AM17</f>
        <v>8981</v>
      </c>
      <c r="AQ17" s="79" t="n">
        <f aca="false">IF(ISERR(AR17/AP17),0,AR17/AP17)</f>
        <v>4.59</v>
      </c>
      <c r="AR17" s="78" t="n">
        <f aca="false">+W17+Z17+AI17+AL17+AO17</f>
        <v>41222.79</v>
      </c>
      <c r="AS17" s="87" t="n">
        <v>0</v>
      </c>
      <c r="AT17" s="78" t="n">
        <f aca="false">I$6-0.06</f>
        <v>4.58</v>
      </c>
      <c r="AU17" s="78" t="n">
        <f aca="false">AS17*AT17</f>
        <v>0</v>
      </c>
      <c r="AV17" s="88" t="n">
        <f aca="false">S17</f>
        <v>17717.406</v>
      </c>
      <c r="AW17" s="89" t="n">
        <f aca="false">+Q17</f>
        <v>3851.61</v>
      </c>
      <c r="AX17" s="86" t="n">
        <f aca="false">+W17+Z17+AI17+AL17</f>
        <v>41222.79</v>
      </c>
      <c r="AY17" s="89" t="n">
        <f aca="false">+U17+X17+AG17+AJ17</f>
        <v>8981</v>
      </c>
      <c r="AZ17" s="86" t="n">
        <f aca="false">+AB17</f>
        <v>41222.79</v>
      </c>
      <c r="BA17" s="90" t="n">
        <f aca="false">+AA17</f>
        <v>8981</v>
      </c>
      <c r="BB17" s="86" t="n">
        <f aca="false">+AF17</f>
        <v>17008.70976</v>
      </c>
      <c r="BC17" s="89" t="n">
        <f aca="false">+AD17</f>
        <v>3543.4812</v>
      </c>
      <c r="BD17" s="86" t="n">
        <f aca="false">AU17</f>
        <v>0</v>
      </c>
      <c r="BE17" s="86" t="n">
        <f aca="false">-AV17+AX17-BD17</f>
        <v>23505.384</v>
      </c>
      <c r="BF17" s="78" t="n">
        <f aca="false">(+AX17+BB17)-AV17-AZ17-BD17</f>
        <v>-708.696239999998</v>
      </c>
    </row>
    <row r="18" customFormat="false" ht="12.75" hidden="false" customHeight="false" outlineLevel="0" collapsed="false">
      <c r="A18" s="16" t="n">
        <f aca="false">A17+1</f>
        <v>9</v>
      </c>
      <c r="B18" s="72" t="n">
        <v>27997.27</v>
      </c>
      <c r="C18" s="72" t="n">
        <v>8361</v>
      </c>
      <c r="D18" s="72" t="n">
        <v>15000</v>
      </c>
      <c r="E18" s="72" t="n">
        <v>0</v>
      </c>
      <c r="F18" s="72" t="n">
        <v>6500</v>
      </c>
      <c r="G18" s="73" t="n">
        <f aca="false">SUM(C18:F18)</f>
        <v>29861</v>
      </c>
      <c r="H18" s="73" t="n">
        <f aca="false">G18-B18</f>
        <v>1863.73</v>
      </c>
      <c r="I18" s="74" t="n">
        <f aca="false">$I$6</f>
        <v>4.64</v>
      </c>
      <c r="J18" s="40" t="n">
        <v>4.775</v>
      </c>
      <c r="K18" s="75" t="n">
        <f aca="false">IF(G18*1.03&gt;B18,B18,G18*1.03)</f>
        <v>27997.27</v>
      </c>
      <c r="L18" s="74" t="n">
        <f aca="false">+I18-0.04</f>
        <v>4.6</v>
      </c>
      <c r="M18" s="76" t="n">
        <f aca="false">+K18*L18</f>
        <v>128787.442</v>
      </c>
      <c r="N18" s="77" t="n">
        <f aca="false">+B18-K18</f>
        <v>0</v>
      </c>
      <c r="O18" s="74" t="n">
        <f aca="false">+J18-0.02</f>
        <v>4.755</v>
      </c>
      <c r="P18" s="78" t="n">
        <f aca="false">+N18*O18</f>
        <v>0</v>
      </c>
      <c r="Q18" s="77" t="n">
        <f aca="false">+K18+N18</f>
        <v>27997.27</v>
      </c>
      <c r="R18" s="79" t="n">
        <f aca="false">IF(ISERR(S18/Q18),0,S18/Q18)</f>
        <v>4.6</v>
      </c>
      <c r="S18" s="78" t="n">
        <f aca="false">+M18+P18</f>
        <v>128787.442</v>
      </c>
      <c r="T18" s="75" t="n">
        <f aca="false">+C18</f>
        <v>8361</v>
      </c>
      <c r="U18" s="77" t="n">
        <f aca="false">IF(B18&gt;0,T18,"0")</f>
        <v>8361</v>
      </c>
      <c r="V18" s="80" t="n">
        <f aca="false">+I18-0.05</f>
        <v>4.59</v>
      </c>
      <c r="W18" s="81" t="n">
        <f aca="false">IF(B18=0,"0",T18*V18)</f>
        <v>38376.99</v>
      </c>
      <c r="X18" s="16" t="str">
        <f aca="false">IF(B18=0,T18,"0")</f>
        <v>0</v>
      </c>
      <c r="Y18" s="78" t="n">
        <f aca="false">+J18-0.1</f>
        <v>4.675</v>
      </c>
      <c r="Z18" s="78" t="n">
        <f aca="false">+X18*Y18</f>
        <v>0</v>
      </c>
      <c r="AA18" s="82" t="n">
        <f aca="false">+C18</f>
        <v>8361</v>
      </c>
      <c r="AB18" s="78" t="n">
        <f aca="false">+AA18*$AB$6</f>
        <v>38376.99</v>
      </c>
      <c r="AC18" s="81" t="n">
        <f aca="false">+Z18-AB18</f>
        <v>-38376.99</v>
      </c>
      <c r="AD18" s="83" t="n">
        <f aca="false">(+B18-D18-F18)*0.92</f>
        <v>5977.4884</v>
      </c>
      <c r="AE18" s="84" t="n">
        <v>4.715</v>
      </c>
      <c r="AF18" s="78" t="n">
        <f aca="false">+AD18*AE18</f>
        <v>28183.857806</v>
      </c>
      <c r="AG18" s="85" t="n">
        <f aca="false">+D18</f>
        <v>15000</v>
      </c>
      <c r="AH18" s="80" t="n">
        <f aca="false">+I18-0.06</f>
        <v>4.58</v>
      </c>
      <c r="AI18" s="86" t="n">
        <f aca="false">+AG18*AH18</f>
        <v>68700</v>
      </c>
      <c r="AJ18" s="85" t="n">
        <f aca="false">+E18</f>
        <v>0</v>
      </c>
      <c r="AK18" s="80" t="n">
        <f aca="false">+I18-0.0375</f>
        <v>4.6025</v>
      </c>
      <c r="AL18" s="78" t="n">
        <f aca="false">+AJ18*AK18</f>
        <v>0</v>
      </c>
      <c r="AM18" s="85" t="n">
        <f aca="false">+F18</f>
        <v>6500</v>
      </c>
      <c r="AN18" s="80" t="n">
        <f aca="false">+I18-0.0825</f>
        <v>4.5575</v>
      </c>
      <c r="AO18" s="78" t="n">
        <f aca="false">AM18*AN18</f>
        <v>29623.75</v>
      </c>
      <c r="AP18" s="85" t="n">
        <f aca="false">+T18+AG18+AJ18+AM18</f>
        <v>29861</v>
      </c>
      <c r="AQ18" s="79" t="n">
        <f aca="false">IF(ISERR(AR18/AP18),0,AR18/AP18)</f>
        <v>4.57790228056663</v>
      </c>
      <c r="AR18" s="78" t="n">
        <f aca="false">+W18+Z18+AI18+AL18+AO18</f>
        <v>136700.74</v>
      </c>
      <c r="AS18" s="87" t="n">
        <v>0</v>
      </c>
      <c r="AT18" s="78" t="n">
        <f aca="false">I$6-0.06</f>
        <v>4.58</v>
      </c>
      <c r="AU18" s="78" t="n">
        <f aca="false">AS18*AT18</f>
        <v>0</v>
      </c>
      <c r="AV18" s="88" t="n">
        <f aca="false">S18</f>
        <v>128787.442</v>
      </c>
      <c r="AW18" s="89" t="n">
        <f aca="false">+Q18</f>
        <v>27997.27</v>
      </c>
      <c r="AX18" s="86" t="n">
        <f aca="false">+W18+Z18+AI18+AL18+AO18</f>
        <v>136700.74</v>
      </c>
      <c r="AY18" s="89" t="n">
        <f aca="false">+U18+X18+AG18+AJ18+AM18</f>
        <v>29861</v>
      </c>
      <c r="AZ18" s="86" t="n">
        <f aca="false">+AB18</f>
        <v>38376.99</v>
      </c>
      <c r="BA18" s="90" t="n">
        <f aca="false">+AA18</f>
        <v>8361</v>
      </c>
      <c r="BB18" s="86" t="n">
        <f aca="false">+AF18</f>
        <v>28183.857806</v>
      </c>
      <c r="BC18" s="89" t="n">
        <f aca="false">+AD18</f>
        <v>5977.4884</v>
      </c>
      <c r="BD18" s="86" t="n">
        <f aca="false">AU18</f>
        <v>0</v>
      </c>
      <c r="BE18" s="86" t="n">
        <f aca="false">-AV18+AX18-BD18</f>
        <v>7913.298</v>
      </c>
      <c r="BF18" s="78" t="n">
        <f aca="false">(+AX18+BB18)-AV18-AZ18-BD18</f>
        <v>-2279.83419399999</v>
      </c>
    </row>
    <row r="19" customFormat="false" ht="12.75" hidden="false" customHeight="false" outlineLevel="0" collapsed="false">
      <c r="A19" s="16" t="n">
        <f aca="false">A18+1</f>
        <v>10</v>
      </c>
      <c r="B19" s="72" t="n">
        <v>29435.64</v>
      </c>
      <c r="C19" s="72" t="n">
        <v>8266</v>
      </c>
      <c r="D19" s="72" t="n">
        <v>15000</v>
      </c>
      <c r="E19" s="72" t="n">
        <v>0</v>
      </c>
      <c r="F19" s="72" t="n">
        <v>6500</v>
      </c>
      <c r="G19" s="73" t="n">
        <f aca="false">SUM(C19:F19)</f>
        <v>29766</v>
      </c>
      <c r="H19" s="73" t="n">
        <f aca="false">G19-B19</f>
        <v>330.360000000001</v>
      </c>
      <c r="I19" s="74" t="n">
        <f aca="false">$I$6</f>
        <v>4.64</v>
      </c>
      <c r="J19" s="40" t="n">
        <v>4.775</v>
      </c>
      <c r="K19" s="75" t="n">
        <f aca="false">IF(G19*1.03&gt;B19,B19,G19*1.03)</f>
        <v>29435.64</v>
      </c>
      <c r="L19" s="74" t="n">
        <f aca="false">+I19-0.04</f>
        <v>4.6</v>
      </c>
      <c r="M19" s="76" t="n">
        <f aca="false">+K19*L19</f>
        <v>135403.944</v>
      </c>
      <c r="N19" s="77" t="n">
        <f aca="false">+B19-K19</f>
        <v>0</v>
      </c>
      <c r="O19" s="74" t="n">
        <f aca="false">+J19-0.02</f>
        <v>4.755</v>
      </c>
      <c r="P19" s="78" t="n">
        <f aca="false">+N19*O19</f>
        <v>0</v>
      </c>
      <c r="Q19" s="77" t="n">
        <f aca="false">+K19+N19</f>
        <v>29435.64</v>
      </c>
      <c r="R19" s="79" t="n">
        <f aca="false">IF(ISERR(S19/Q19),0,S19/Q19)</f>
        <v>4.6</v>
      </c>
      <c r="S19" s="78" t="n">
        <f aca="false">+M19+P19</f>
        <v>135403.944</v>
      </c>
      <c r="T19" s="75" t="n">
        <f aca="false">+C19</f>
        <v>8266</v>
      </c>
      <c r="U19" s="77" t="n">
        <f aca="false">IF(B19&gt;0,T19,"0")</f>
        <v>8266</v>
      </c>
      <c r="V19" s="80" t="n">
        <f aca="false">+I19-0.05</f>
        <v>4.59</v>
      </c>
      <c r="W19" s="81" t="n">
        <f aca="false">IF(B19=0,"0",T19*V19)</f>
        <v>37940.94</v>
      </c>
      <c r="X19" s="16" t="str">
        <f aca="false">IF(B19=0,T19,"0")</f>
        <v>0</v>
      </c>
      <c r="Y19" s="78" t="n">
        <f aca="false">+J19-0.1</f>
        <v>4.675</v>
      </c>
      <c r="Z19" s="78" t="n">
        <f aca="false">+X19*Y19</f>
        <v>0</v>
      </c>
      <c r="AA19" s="82" t="n">
        <f aca="false">+C19</f>
        <v>8266</v>
      </c>
      <c r="AB19" s="78" t="n">
        <f aca="false">+AA19*$AB$6</f>
        <v>37940.94</v>
      </c>
      <c r="AC19" s="81" t="n">
        <f aca="false">+Z19-AB19</f>
        <v>-37940.94</v>
      </c>
      <c r="AD19" s="83" t="n">
        <f aca="false">(+B19-D19-F19)*0.92</f>
        <v>7300.7888</v>
      </c>
      <c r="AE19" s="84" t="n">
        <v>4.715</v>
      </c>
      <c r="AF19" s="78" t="n">
        <f aca="false">+AD19*AE19</f>
        <v>34423.219192</v>
      </c>
      <c r="AG19" s="85" t="n">
        <f aca="false">+D19</f>
        <v>15000</v>
      </c>
      <c r="AH19" s="80" t="n">
        <f aca="false">+I19-0.06</f>
        <v>4.58</v>
      </c>
      <c r="AI19" s="86" t="n">
        <f aca="false">+AG19*AH19</f>
        <v>68700</v>
      </c>
      <c r="AJ19" s="85" t="n">
        <f aca="false">+E19</f>
        <v>0</v>
      </c>
      <c r="AK19" s="80" t="n">
        <f aca="false">+I19-0.0375</f>
        <v>4.6025</v>
      </c>
      <c r="AL19" s="78" t="n">
        <f aca="false">+AJ19*AK19</f>
        <v>0</v>
      </c>
      <c r="AM19" s="85" t="n">
        <f aca="false">+F19</f>
        <v>6500</v>
      </c>
      <c r="AN19" s="80" t="n">
        <f aca="false">+I19-0.0825</f>
        <v>4.5575</v>
      </c>
      <c r="AO19" s="78" t="n">
        <f aca="false">AM19*AN19</f>
        <v>29623.75</v>
      </c>
      <c r="AP19" s="85" t="n">
        <f aca="false">+T19+AG19+AJ19+AM19</f>
        <v>29766</v>
      </c>
      <c r="AQ19" s="79" t="n">
        <f aca="false">IF(ISERR(AR19/AP19),0,AR19/AP19)</f>
        <v>4.57786366995901</v>
      </c>
      <c r="AR19" s="78" t="n">
        <f aca="false">+W19+Z19+AI19+AL19+AO19</f>
        <v>136264.69</v>
      </c>
      <c r="AS19" s="87" t="n">
        <v>66</v>
      </c>
      <c r="AT19" s="78" t="n">
        <f aca="false">I$6-0.06</f>
        <v>4.58</v>
      </c>
      <c r="AU19" s="78" t="n">
        <f aca="false">AS19*AT19</f>
        <v>302.28</v>
      </c>
      <c r="AV19" s="88" t="n">
        <f aca="false">S19</f>
        <v>135403.944</v>
      </c>
      <c r="AW19" s="89" t="n">
        <f aca="false">+Q19</f>
        <v>29435.64</v>
      </c>
      <c r="AX19" s="86" t="n">
        <f aca="false">+W19+Z19+AI19+AL19+AO19</f>
        <v>136264.69</v>
      </c>
      <c r="AY19" s="89" t="n">
        <f aca="false">+U19+X19+AG19+AJ19+AM19</f>
        <v>29766</v>
      </c>
      <c r="AZ19" s="86" t="n">
        <f aca="false">+AB19</f>
        <v>37940.94</v>
      </c>
      <c r="BA19" s="90" t="n">
        <f aca="false">+AA19</f>
        <v>8266</v>
      </c>
      <c r="BB19" s="86" t="n">
        <f aca="false">+AF19</f>
        <v>34423.219192</v>
      </c>
      <c r="BC19" s="89" t="n">
        <f aca="false">+AD19</f>
        <v>7300.7888</v>
      </c>
      <c r="BD19" s="86" t="n">
        <f aca="false">AU19</f>
        <v>302.28</v>
      </c>
      <c r="BE19" s="86" t="n">
        <f aca="false">-AV19+AX19-BD19</f>
        <v>558.466000000014</v>
      </c>
      <c r="BF19" s="78" t="n">
        <f aca="false">(+AX19+BB19)-AV19-AZ19-BD19</f>
        <v>-2959.254808</v>
      </c>
    </row>
    <row r="20" customFormat="false" ht="12.75" hidden="false" customHeight="false" outlineLevel="0" collapsed="false">
      <c r="A20" s="16" t="n">
        <f aca="false">A19+1</f>
        <v>11</v>
      </c>
      <c r="B20" s="72" t="n">
        <v>29359.2</v>
      </c>
      <c r="C20" s="72" t="n">
        <v>8403</v>
      </c>
      <c r="D20" s="72" t="n">
        <v>15000</v>
      </c>
      <c r="E20" s="72" t="n">
        <v>0</v>
      </c>
      <c r="F20" s="72" t="n">
        <v>6500</v>
      </c>
      <c r="G20" s="73" t="n">
        <f aca="false">SUM(C20:F20)</f>
        <v>29903</v>
      </c>
      <c r="H20" s="73" t="n">
        <f aca="false">G20-B20</f>
        <v>543.799999999999</v>
      </c>
      <c r="I20" s="74" t="n">
        <f aca="false">$I$6</f>
        <v>4.64</v>
      </c>
      <c r="J20" s="40" t="n">
        <v>4.775</v>
      </c>
      <c r="K20" s="75" t="n">
        <f aca="false">IF(G20*1.03&gt;B20,B20,G20*1.03)</f>
        <v>29359.2</v>
      </c>
      <c r="L20" s="74" t="n">
        <f aca="false">+I20-0.04</f>
        <v>4.6</v>
      </c>
      <c r="M20" s="76" t="n">
        <f aca="false">+K20*L20</f>
        <v>135052.32</v>
      </c>
      <c r="N20" s="77" t="n">
        <f aca="false">+B20-K20</f>
        <v>0</v>
      </c>
      <c r="O20" s="74" t="n">
        <f aca="false">+J20-0.02</f>
        <v>4.755</v>
      </c>
      <c r="P20" s="78" t="n">
        <f aca="false">+N20*O20</f>
        <v>0</v>
      </c>
      <c r="Q20" s="77" t="n">
        <f aca="false">+K20+N20</f>
        <v>29359.2</v>
      </c>
      <c r="R20" s="79" t="n">
        <f aca="false">IF(ISERR(S20/Q20),0,S20/Q20)</f>
        <v>4.6</v>
      </c>
      <c r="S20" s="78" t="n">
        <f aca="false">+M20+P20</f>
        <v>135052.32</v>
      </c>
      <c r="T20" s="75" t="n">
        <f aca="false">+C20</f>
        <v>8403</v>
      </c>
      <c r="U20" s="77" t="n">
        <f aca="false">IF(B20&gt;0,T20,"0")</f>
        <v>8403</v>
      </c>
      <c r="V20" s="80" t="n">
        <f aca="false">+I20-0.05</f>
        <v>4.59</v>
      </c>
      <c r="W20" s="81" t="n">
        <f aca="false">IF(B20=0,"0",T20*V20)</f>
        <v>38569.77</v>
      </c>
      <c r="X20" s="16" t="str">
        <f aca="false">IF(B20=0,T20,"0")</f>
        <v>0</v>
      </c>
      <c r="Y20" s="78" t="n">
        <f aca="false">+J20-0.1</f>
        <v>4.675</v>
      </c>
      <c r="Z20" s="78" t="n">
        <f aca="false">+X20*Y20</f>
        <v>0</v>
      </c>
      <c r="AA20" s="82" t="n">
        <f aca="false">+C20</f>
        <v>8403</v>
      </c>
      <c r="AB20" s="78" t="n">
        <f aca="false">+AA20*$AB$6</f>
        <v>38569.77</v>
      </c>
      <c r="AC20" s="81" t="n">
        <f aca="false">+Z20-AB20</f>
        <v>-38569.77</v>
      </c>
      <c r="AD20" s="83" t="n">
        <f aca="false">(+B20-D20-F20)*0.92</f>
        <v>7230.464</v>
      </c>
      <c r="AE20" s="84" t="n">
        <v>4.715</v>
      </c>
      <c r="AF20" s="78" t="n">
        <f aca="false">+AD20*AE20</f>
        <v>34091.63776</v>
      </c>
      <c r="AG20" s="85" t="n">
        <f aca="false">+D20</f>
        <v>15000</v>
      </c>
      <c r="AH20" s="80" t="n">
        <f aca="false">+I20-0.06</f>
        <v>4.58</v>
      </c>
      <c r="AI20" s="86" t="n">
        <f aca="false">+AG20*AH20</f>
        <v>68700</v>
      </c>
      <c r="AJ20" s="85" t="n">
        <f aca="false">+E20</f>
        <v>0</v>
      </c>
      <c r="AK20" s="80" t="n">
        <f aca="false">+I20-0.0375</f>
        <v>4.6025</v>
      </c>
      <c r="AL20" s="78" t="n">
        <f aca="false">+AJ20*AK20</f>
        <v>0</v>
      </c>
      <c r="AM20" s="85" t="n">
        <f aca="false">+F20</f>
        <v>6500</v>
      </c>
      <c r="AN20" s="80" t="n">
        <f aca="false">+I20-0.0825</f>
        <v>4.5575</v>
      </c>
      <c r="AO20" s="78" t="n">
        <f aca="false">AM20*AN20</f>
        <v>29623.75</v>
      </c>
      <c r="AP20" s="85" t="n">
        <f aca="false">+T20+AG20+AJ20+AM20</f>
        <v>29903</v>
      </c>
      <c r="AQ20" s="79" t="n">
        <f aca="false">IF(ISERR(AR20/AP20),0,AR20/AP20)</f>
        <v>4.57791927231382</v>
      </c>
      <c r="AR20" s="78" t="n">
        <f aca="false">+W20+Z20+AI20+AL20+AO20</f>
        <v>136893.52</v>
      </c>
      <c r="AS20" s="87" t="n">
        <v>66</v>
      </c>
      <c r="AT20" s="78" t="n">
        <f aca="false">I$6-0.06</f>
        <v>4.58</v>
      </c>
      <c r="AU20" s="78" t="n">
        <f aca="false">AS20*AT20</f>
        <v>302.28</v>
      </c>
      <c r="AV20" s="88" t="n">
        <f aca="false">S20</f>
        <v>135052.32</v>
      </c>
      <c r="AW20" s="89" t="n">
        <f aca="false">+Q20</f>
        <v>29359.2</v>
      </c>
      <c r="AX20" s="86" t="n">
        <f aca="false">+W20+Z20+AI20+AL20+AO20</f>
        <v>136893.52</v>
      </c>
      <c r="AY20" s="89" t="n">
        <f aca="false">+U20+X20+AG20+AJ20+AM20</f>
        <v>29903</v>
      </c>
      <c r="AZ20" s="86" t="n">
        <f aca="false">+AB20</f>
        <v>38569.77</v>
      </c>
      <c r="BA20" s="90" t="n">
        <f aca="false">+AA20</f>
        <v>8403</v>
      </c>
      <c r="BB20" s="86" t="n">
        <f aca="false">+AF20</f>
        <v>34091.63776</v>
      </c>
      <c r="BC20" s="89" t="n">
        <f aca="false">+AD20</f>
        <v>7230.464</v>
      </c>
      <c r="BD20" s="86" t="n">
        <f aca="false">AU20</f>
        <v>302.28</v>
      </c>
      <c r="BE20" s="86" t="n">
        <f aca="false">-AV20+AX20-BD20</f>
        <v>1538.91999999998</v>
      </c>
      <c r="BF20" s="78" t="n">
        <f aca="false">(+AX20+BB20)-AV20-AZ20-BD20</f>
        <v>-2939.21224</v>
      </c>
    </row>
    <row r="21" customFormat="false" ht="12.75" hidden="false" customHeight="false" outlineLevel="0" collapsed="false">
      <c r="A21" s="16" t="n">
        <f aca="false">A20+1</f>
        <v>12</v>
      </c>
      <c r="B21" s="72" t="n">
        <v>30292.62</v>
      </c>
      <c r="C21" s="72" t="n">
        <v>7851</v>
      </c>
      <c r="D21" s="72" t="n">
        <v>15000</v>
      </c>
      <c r="E21" s="72" t="n">
        <v>0</v>
      </c>
      <c r="F21" s="72" t="n">
        <v>6500</v>
      </c>
      <c r="G21" s="73" t="n">
        <f aca="false">SUM(C21:F21)</f>
        <v>29351</v>
      </c>
      <c r="H21" s="73" t="n">
        <f aca="false">G21-B21</f>
        <v>-941.619999999999</v>
      </c>
      <c r="I21" s="74" t="n">
        <f aca="false">$I$6</f>
        <v>4.64</v>
      </c>
      <c r="J21" s="40" t="n">
        <v>4.935</v>
      </c>
      <c r="K21" s="75" t="n">
        <f aca="false">IF(G21*1.03&gt;B21,B21,G21*1.03)</f>
        <v>30231.53</v>
      </c>
      <c r="L21" s="74" t="n">
        <f aca="false">+I21-0.04</f>
        <v>4.6</v>
      </c>
      <c r="M21" s="76" t="n">
        <f aca="false">+K21*L21</f>
        <v>139065.038</v>
      </c>
      <c r="N21" s="77" t="n">
        <f aca="false">+B21-K21</f>
        <v>61.0899999999965</v>
      </c>
      <c r="O21" s="74" t="n">
        <f aca="false">+J21-0.02</f>
        <v>4.915</v>
      </c>
      <c r="P21" s="78" t="n">
        <f aca="false">+N21*O21</f>
        <v>300.257349999983</v>
      </c>
      <c r="Q21" s="77" t="n">
        <f aca="false">+K21+N21</f>
        <v>30292.62</v>
      </c>
      <c r="R21" s="79" t="n">
        <f aca="false">IF(ISERR(S21/Q21),0,S21/Q21)</f>
        <v>4.60063524878337</v>
      </c>
      <c r="S21" s="78" t="n">
        <f aca="false">+M21+P21</f>
        <v>139365.29535</v>
      </c>
      <c r="T21" s="75" t="n">
        <f aca="false">+C21</f>
        <v>7851</v>
      </c>
      <c r="U21" s="77" t="n">
        <f aca="false">IF(B21&gt;0,T21,"0")</f>
        <v>7851</v>
      </c>
      <c r="V21" s="80" t="n">
        <f aca="false">+I21-0.05</f>
        <v>4.59</v>
      </c>
      <c r="W21" s="81" t="n">
        <f aca="false">IF(B21=0,"0",T21*V21)</f>
        <v>36036.09</v>
      </c>
      <c r="X21" s="16" t="str">
        <f aca="false">IF(B21=0,T21,"0")</f>
        <v>0</v>
      </c>
      <c r="Y21" s="78" t="n">
        <f aca="false">+J21-0.1</f>
        <v>4.835</v>
      </c>
      <c r="Z21" s="78" t="n">
        <f aca="false">+X21*Y21</f>
        <v>0</v>
      </c>
      <c r="AA21" s="82" t="n">
        <f aca="false">+C21</f>
        <v>7851</v>
      </c>
      <c r="AB21" s="78" t="n">
        <f aca="false">+AA21*$AB$6</f>
        <v>36036.09</v>
      </c>
      <c r="AC21" s="81" t="n">
        <f aca="false">+Z21-AB21</f>
        <v>-36036.09</v>
      </c>
      <c r="AD21" s="83" t="n">
        <f aca="false">(+B21-D21-F21)*0.92</f>
        <v>8089.2104</v>
      </c>
      <c r="AE21" s="84" t="n">
        <v>4.825</v>
      </c>
      <c r="AF21" s="78" t="n">
        <f aca="false">+AD21*AE21</f>
        <v>39030.44018</v>
      </c>
      <c r="AG21" s="85" t="n">
        <f aca="false">+D21</f>
        <v>15000</v>
      </c>
      <c r="AH21" s="80" t="n">
        <f aca="false">+I21-0.06</f>
        <v>4.58</v>
      </c>
      <c r="AI21" s="86" t="n">
        <f aca="false">+AG21*AH21</f>
        <v>68700</v>
      </c>
      <c r="AJ21" s="85" t="n">
        <f aca="false">+E21</f>
        <v>0</v>
      </c>
      <c r="AK21" s="80" t="n">
        <f aca="false">+I21-0.0375</f>
        <v>4.6025</v>
      </c>
      <c r="AL21" s="78" t="n">
        <f aca="false">+AJ21*AK21</f>
        <v>0</v>
      </c>
      <c r="AM21" s="85" t="n">
        <f aca="false">+F21</f>
        <v>6500</v>
      </c>
      <c r="AN21" s="80" t="n">
        <f aca="false">+I21-0.0825</f>
        <v>4.5575</v>
      </c>
      <c r="AO21" s="78" t="n">
        <f aca="false">AM21*AN21</f>
        <v>29623.75</v>
      </c>
      <c r="AP21" s="85" t="n">
        <f aca="false">+T21+AG21+AJ21+AM21</f>
        <v>29351</v>
      </c>
      <c r="AQ21" s="79" t="n">
        <f aca="false">IF(ISERR(AR21/AP21),0,AR21/AP21)</f>
        <v>4.57769207182038</v>
      </c>
      <c r="AR21" s="78" t="n">
        <f aca="false">+W21+Z21+AI21+AL21+AO21</f>
        <v>134359.84</v>
      </c>
      <c r="AS21" s="87" t="n">
        <v>66</v>
      </c>
      <c r="AT21" s="78" t="n">
        <f aca="false">I$6-0.06</f>
        <v>4.58</v>
      </c>
      <c r="AU21" s="78" t="n">
        <f aca="false">AS21*AT21</f>
        <v>302.28</v>
      </c>
      <c r="AV21" s="88" t="n">
        <f aca="false">S21</f>
        <v>139365.29535</v>
      </c>
      <c r="AW21" s="89" t="n">
        <f aca="false">+Q21</f>
        <v>30292.62</v>
      </c>
      <c r="AX21" s="86" t="n">
        <f aca="false">+W21+Z21+AI21+AL21+AO21</f>
        <v>134359.84</v>
      </c>
      <c r="AY21" s="89" t="n">
        <f aca="false">+U21+X21+AG21+AJ21+AM21</f>
        <v>29351</v>
      </c>
      <c r="AZ21" s="86" t="n">
        <f aca="false">+AB21</f>
        <v>36036.09</v>
      </c>
      <c r="BA21" s="90" t="n">
        <f aca="false">+AA21</f>
        <v>7851</v>
      </c>
      <c r="BB21" s="86" t="n">
        <f aca="false">+AF21</f>
        <v>39030.44018</v>
      </c>
      <c r="BC21" s="89" t="n">
        <f aca="false">+AD21</f>
        <v>8089.2104</v>
      </c>
      <c r="BD21" s="86" t="n">
        <f aca="false">AU21</f>
        <v>302.28</v>
      </c>
      <c r="BE21" s="86" t="n">
        <f aca="false">-AV21+AX21-BD21</f>
        <v>-5307.73534999997</v>
      </c>
      <c r="BF21" s="78" t="n">
        <f aca="false">(+AX21+BB21)-AV21-AZ21-BD21</f>
        <v>-2313.38516999997</v>
      </c>
    </row>
    <row r="22" customFormat="false" ht="12.75" hidden="false" customHeight="false" outlineLevel="0" collapsed="false">
      <c r="A22" s="16" t="n">
        <f aca="false">A21+1</f>
        <v>13</v>
      </c>
      <c r="B22" s="72" t="n">
        <v>29228.98</v>
      </c>
      <c r="C22" s="72" t="n">
        <v>7831</v>
      </c>
      <c r="D22" s="72" t="n">
        <v>21500</v>
      </c>
      <c r="E22" s="72" t="n">
        <v>0</v>
      </c>
      <c r="F22" s="72" t="n">
        <v>0</v>
      </c>
      <c r="G22" s="73" t="n">
        <f aca="false">SUM(C22:F22)</f>
        <v>29331</v>
      </c>
      <c r="H22" s="73" t="n">
        <f aca="false">G22-B22</f>
        <v>102.02</v>
      </c>
      <c r="I22" s="74" t="n">
        <f aca="false">$I$6</f>
        <v>4.64</v>
      </c>
      <c r="J22" s="40" t="n">
        <v>5.04</v>
      </c>
      <c r="K22" s="75" t="n">
        <f aca="false">IF(G22*1.03&gt;B22,B22,G22*1.03)</f>
        <v>29228.98</v>
      </c>
      <c r="L22" s="74" t="n">
        <f aca="false">+I22-0.04</f>
        <v>4.6</v>
      </c>
      <c r="M22" s="76" t="n">
        <f aca="false">+K22*L22</f>
        <v>134453.308</v>
      </c>
      <c r="N22" s="77" t="n">
        <f aca="false">+B22-K22</f>
        <v>0</v>
      </c>
      <c r="O22" s="74" t="n">
        <f aca="false">+J22-0.02</f>
        <v>5.02</v>
      </c>
      <c r="P22" s="78" t="n">
        <f aca="false">+N22*O22</f>
        <v>0</v>
      </c>
      <c r="Q22" s="77" t="n">
        <f aca="false">+K22+N22</f>
        <v>29228.98</v>
      </c>
      <c r="R22" s="79" t="n">
        <f aca="false">IF(ISERR(S22/Q22),0,S22/Q22)</f>
        <v>4.6</v>
      </c>
      <c r="S22" s="78" t="n">
        <f aca="false">+M22+P22</f>
        <v>134453.308</v>
      </c>
      <c r="T22" s="75" t="n">
        <f aca="false">+C22</f>
        <v>7831</v>
      </c>
      <c r="U22" s="77" t="n">
        <f aca="false">IF(B22&gt;0,T22,"0")</f>
        <v>7831</v>
      </c>
      <c r="V22" s="80" t="n">
        <f aca="false">+I22-0.05</f>
        <v>4.59</v>
      </c>
      <c r="W22" s="81" t="n">
        <f aca="false">IF(B22=0,"0",T22*V22)</f>
        <v>35944.29</v>
      </c>
      <c r="X22" s="16" t="str">
        <f aca="false">IF(B22=0,T22,"0")</f>
        <v>0</v>
      </c>
      <c r="Y22" s="78" t="n">
        <f aca="false">+J22-0.1</f>
        <v>4.94</v>
      </c>
      <c r="Z22" s="78" t="n">
        <f aca="false">+X22*Y22</f>
        <v>0</v>
      </c>
      <c r="AA22" s="82" t="n">
        <f aca="false">+C22</f>
        <v>7831</v>
      </c>
      <c r="AB22" s="78" t="n">
        <f aca="false">+AA22*$AB$6</f>
        <v>35944.29</v>
      </c>
      <c r="AC22" s="81" t="n">
        <f aca="false">+Z22-AB22</f>
        <v>-35944.29</v>
      </c>
      <c r="AD22" s="83" t="n">
        <f aca="false">(+B22-D22-F22)*0.92</f>
        <v>7110.6616</v>
      </c>
      <c r="AE22" s="84" t="n">
        <v>4.945</v>
      </c>
      <c r="AF22" s="78" t="n">
        <f aca="false">+AD22*AE22</f>
        <v>35162.221612</v>
      </c>
      <c r="AG22" s="85" t="n">
        <f aca="false">+D22</f>
        <v>21500</v>
      </c>
      <c r="AH22" s="80" t="n">
        <f aca="false">+I22-0.06</f>
        <v>4.58</v>
      </c>
      <c r="AI22" s="86" t="n">
        <f aca="false">+AG22*AH22</f>
        <v>98470</v>
      </c>
      <c r="AJ22" s="85" t="n">
        <f aca="false">+E22</f>
        <v>0</v>
      </c>
      <c r="AK22" s="80" t="n">
        <f aca="false">+I22-0.0375</f>
        <v>4.6025</v>
      </c>
      <c r="AL22" s="78" t="n">
        <f aca="false">+AJ22*AK22</f>
        <v>0</v>
      </c>
      <c r="AM22" s="85" t="n">
        <f aca="false">+F22</f>
        <v>0</v>
      </c>
      <c r="AN22" s="80" t="n">
        <f aca="false">+I22-0.0825</f>
        <v>4.5575</v>
      </c>
      <c r="AO22" s="78" t="n">
        <f aca="false">AM22*AN22</f>
        <v>0</v>
      </c>
      <c r="AP22" s="85" t="n">
        <f aca="false">+T22+AG22+AJ22+AM22</f>
        <v>29331</v>
      </c>
      <c r="AQ22" s="79" t="n">
        <f aca="false">IF(ISERR(AR22/AP22),0,AR22/AP22)</f>
        <v>4.58266987146705</v>
      </c>
      <c r="AR22" s="78" t="n">
        <f aca="false">+W22+Z22+AI22+AL22+AO22</f>
        <v>134414.29</v>
      </c>
      <c r="AS22" s="87" t="n">
        <v>79</v>
      </c>
      <c r="AT22" s="78" t="n">
        <f aca="false">I$6-0.06</f>
        <v>4.58</v>
      </c>
      <c r="AU22" s="78" t="n">
        <f aca="false">AS22*AT22</f>
        <v>361.82</v>
      </c>
      <c r="AV22" s="88" t="n">
        <f aca="false">S22</f>
        <v>134453.308</v>
      </c>
      <c r="AW22" s="89" t="n">
        <f aca="false">+Q22</f>
        <v>29228.98</v>
      </c>
      <c r="AX22" s="86" t="n">
        <f aca="false">+W22+Z22+AI22+AL22</f>
        <v>134414.29</v>
      </c>
      <c r="AY22" s="89" t="n">
        <f aca="false">+U22+X22+AG22+AJ22</f>
        <v>29331</v>
      </c>
      <c r="AZ22" s="86" t="n">
        <f aca="false">+AB22</f>
        <v>35944.29</v>
      </c>
      <c r="BA22" s="90" t="n">
        <f aca="false">+AA22</f>
        <v>7831</v>
      </c>
      <c r="BB22" s="86" t="n">
        <f aca="false">+AF22</f>
        <v>35162.221612</v>
      </c>
      <c r="BC22" s="89" t="n">
        <f aca="false">+AD22</f>
        <v>7110.6616</v>
      </c>
      <c r="BD22" s="86" t="n">
        <f aca="false">AU22</f>
        <v>361.82</v>
      </c>
      <c r="BE22" s="86" t="n">
        <f aca="false">-AV22+AX22-BD22</f>
        <v>-400.837999999982</v>
      </c>
      <c r="BF22" s="78" t="n">
        <f aca="false">(+AX22+BB22)-AV22-AZ22-BD22</f>
        <v>-1182.90638799999</v>
      </c>
    </row>
    <row r="23" customFormat="false" ht="12.75" hidden="false" customHeight="false" outlineLevel="0" collapsed="false">
      <c r="A23" s="16" t="n">
        <f aca="false">A22+1</f>
        <v>14</v>
      </c>
      <c r="B23" s="72" t="n">
        <v>29044.07</v>
      </c>
      <c r="C23" s="72" t="n">
        <v>7662</v>
      </c>
      <c r="D23" s="72" t="n">
        <v>21500</v>
      </c>
      <c r="E23" s="72" t="n">
        <v>0</v>
      </c>
      <c r="F23" s="72" t="n">
        <v>0</v>
      </c>
      <c r="G23" s="73" t="n">
        <f aca="false">SUM(C23:F23)</f>
        <v>29162</v>
      </c>
      <c r="H23" s="73" t="n">
        <f aca="false">G23-B23</f>
        <v>117.93</v>
      </c>
      <c r="I23" s="74" t="n">
        <f aca="false">$I$6</f>
        <v>4.64</v>
      </c>
      <c r="J23" s="40" t="n">
        <v>5.1</v>
      </c>
      <c r="K23" s="75" t="n">
        <f aca="false">IF(G23*1.03&gt;B23,B23,G23*1.03)</f>
        <v>29044.07</v>
      </c>
      <c r="L23" s="74" t="n">
        <f aca="false">+I23-0.04</f>
        <v>4.6</v>
      </c>
      <c r="M23" s="76" t="n">
        <f aca="false">+K23*L23</f>
        <v>133602.722</v>
      </c>
      <c r="N23" s="77" t="n">
        <f aca="false">+B23-K23</f>
        <v>0</v>
      </c>
      <c r="O23" s="74" t="n">
        <f aca="false">+J23-0.02</f>
        <v>5.08</v>
      </c>
      <c r="P23" s="78" t="n">
        <f aca="false">+N23*O23</f>
        <v>0</v>
      </c>
      <c r="Q23" s="77" t="n">
        <f aca="false">+K23+N23</f>
        <v>29044.07</v>
      </c>
      <c r="R23" s="79" t="n">
        <f aca="false">IF(ISERR(S23/Q23),0,S23/Q23)</f>
        <v>4.6</v>
      </c>
      <c r="S23" s="78" t="n">
        <f aca="false">+M23+P23</f>
        <v>133602.722</v>
      </c>
      <c r="T23" s="75" t="n">
        <f aca="false">+C23</f>
        <v>7662</v>
      </c>
      <c r="U23" s="77" t="n">
        <f aca="false">IF(B23&gt;0,T23,"0")</f>
        <v>7662</v>
      </c>
      <c r="V23" s="80" t="n">
        <f aca="false">+I23-0.05</f>
        <v>4.59</v>
      </c>
      <c r="W23" s="81" t="n">
        <f aca="false">IF(B23=0,"0",T23*V23)</f>
        <v>35168.58</v>
      </c>
      <c r="X23" s="16" t="str">
        <f aca="false">IF(B23=0,T23,"0")</f>
        <v>0</v>
      </c>
      <c r="Y23" s="78" t="n">
        <f aca="false">+J23-0.1</f>
        <v>5</v>
      </c>
      <c r="Z23" s="78" t="n">
        <f aca="false">+X23*Y23</f>
        <v>0</v>
      </c>
      <c r="AA23" s="82" t="n">
        <f aca="false">+C23</f>
        <v>7662</v>
      </c>
      <c r="AB23" s="78" t="n">
        <f aca="false">+AA23*$AB$6</f>
        <v>35168.58</v>
      </c>
      <c r="AC23" s="81" t="n">
        <f aca="false">+Z23-AB23</f>
        <v>-35168.58</v>
      </c>
      <c r="AD23" s="83" t="n">
        <f aca="false">(+B23-D23-F23)*0.92</f>
        <v>6940.5444</v>
      </c>
      <c r="AE23" s="84" t="n">
        <v>4.975</v>
      </c>
      <c r="AF23" s="78" t="n">
        <f aca="false">+AD23*AE23</f>
        <v>34529.20839</v>
      </c>
      <c r="AG23" s="85" t="n">
        <f aca="false">+D23</f>
        <v>21500</v>
      </c>
      <c r="AH23" s="80" t="n">
        <f aca="false">+I23-0.06</f>
        <v>4.58</v>
      </c>
      <c r="AI23" s="86" t="n">
        <f aca="false">+AG23*AH23</f>
        <v>98470</v>
      </c>
      <c r="AJ23" s="85" t="n">
        <f aca="false">+E23</f>
        <v>0</v>
      </c>
      <c r="AK23" s="80" t="n">
        <f aca="false">+I23-0.0375</f>
        <v>4.6025</v>
      </c>
      <c r="AL23" s="78" t="n">
        <f aca="false">+AJ23*AK23</f>
        <v>0</v>
      </c>
      <c r="AM23" s="85" t="n">
        <f aca="false">+F23</f>
        <v>0</v>
      </c>
      <c r="AN23" s="80" t="n">
        <f aca="false">+I23-0.0825</f>
        <v>4.5575</v>
      </c>
      <c r="AO23" s="78" t="n">
        <f aca="false">AM23*AN23</f>
        <v>0</v>
      </c>
      <c r="AP23" s="85" t="n">
        <f aca="false">+T23+AG23+AJ23+AM23</f>
        <v>29162</v>
      </c>
      <c r="AQ23" s="79" t="n">
        <f aca="false">IF(ISERR(AR23/AP23),0,AR23/AP23)</f>
        <v>4.58262739181126</v>
      </c>
      <c r="AR23" s="78" t="n">
        <f aca="false">+W23+Z23+AI23+AL23+AO23</f>
        <v>133638.58</v>
      </c>
      <c r="AS23" s="87" t="n">
        <v>97</v>
      </c>
      <c r="AT23" s="78" t="n">
        <f aca="false">I$6-0.06</f>
        <v>4.58</v>
      </c>
      <c r="AU23" s="78" t="n">
        <f aca="false">AS23*AT23</f>
        <v>444.26</v>
      </c>
      <c r="AV23" s="88" t="n">
        <f aca="false">S23</f>
        <v>133602.722</v>
      </c>
      <c r="AW23" s="89" t="n">
        <f aca="false">+Q23</f>
        <v>29044.07</v>
      </c>
      <c r="AX23" s="86" t="n">
        <f aca="false">+W23+Z23+AI23+AL23</f>
        <v>133638.58</v>
      </c>
      <c r="AY23" s="89" t="n">
        <f aca="false">+U23+X23+AG23+AJ23</f>
        <v>29162</v>
      </c>
      <c r="AZ23" s="86" t="n">
        <f aca="false">+AB23</f>
        <v>35168.58</v>
      </c>
      <c r="BA23" s="90" t="n">
        <f aca="false">+AA23</f>
        <v>7662</v>
      </c>
      <c r="BB23" s="86" t="n">
        <f aca="false">+AF23</f>
        <v>34529.20839</v>
      </c>
      <c r="BC23" s="89" t="n">
        <f aca="false">+AD23</f>
        <v>6940.5444</v>
      </c>
      <c r="BD23" s="86" t="n">
        <f aca="false">AU23</f>
        <v>444.26</v>
      </c>
      <c r="BE23" s="86" t="n">
        <f aca="false">-AV23+AX23-BD23</f>
        <v>-408.401999999963</v>
      </c>
      <c r="BF23" s="78" t="n">
        <f aca="false">(+AX23+BB23)-AV23-AZ23-BD23</f>
        <v>-1047.77360999998</v>
      </c>
    </row>
    <row r="24" customFormat="false" ht="12.75" hidden="false" customHeight="false" outlineLevel="0" collapsed="false">
      <c r="A24" s="16" t="n">
        <f aca="false">A23+1</f>
        <v>15</v>
      </c>
      <c r="B24" s="72" t="n">
        <v>31736.37</v>
      </c>
      <c r="C24" s="72" t="n">
        <v>7878</v>
      </c>
      <c r="D24" s="72" t="n">
        <v>21500</v>
      </c>
      <c r="E24" s="72" t="n">
        <v>0</v>
      </c>
      <c r="F24" s="72" t="n">
        <v>0</v>
      </c>
      <c r="G24" s="73" t="n">
        <f aca="false">SUM(C24:F24)</f>
        <v>29378</v>
      </c>
      <c r="H24" s="73" t="n">
        <f aca="false">G24-B24</f>
        <v>-2358.37</v>
      </c>
      <c r="I24" s="74" t="n">
        <f aca="false">$I$6</f>
        <v>4.64</v>
      </c>
      <c r="J24" s="40" t="n">
        <v>5.105</v>
      </c>
      <c r="K24" s="75" t="n">
        <f aca="false">IF(G24*1.03&gt;B24,B24,G24*1.03)</f>
        <v>30259.34</v>
      </c>
      <c r="L24" s="74" t="n">
        <f aca="false">+I24-0.04</f>
        <v>4.6</v>
      </c>
      <c r="M24" s="76" t="n">
        <f aca="false">+K24*L24</f>
        <v>139192.964</v>
      </c>
      <c r="N24" s="77" t="n">
        <f aca="false">+B24-K24</f>
        <v>1477.03</v>
      </c>
      <c r="O24" s="74" t="n">
        <f aca="false">+J24-0.02</f>
        <v>5.085</v>
      </c>
      <c r="P24" s="78" t="n">
        <f aca="false">+N24*O24</f>
        <v>7510.69755</v>
      </c>
      <c r="Q24" s="77" t="n">
        <f aca="false">+K24+N24</f>
        <v>31736.37</v>
      </c>
      <c r="R24" s="79" t="n">
        <f aca="false">IF(ISERR(S24/Q24),0,S24/Q24)</f>
        <v>4.62257219555986</v>
      </c>
      <c r="S24" s="78" t="n">
        <f aca="false">+M24+P24</f>
        <v>146703.66155</v>
      </c>
      <c r="T24" s="75" t="n">
        <f aca="false">+C24</f>
        <v>7878</v>
      </c>
      <c r="U24" s="77" t="n">
        <f aca="false">IF(B24&gt;0,T24,"0")</f>
        <v>7878</v>
      </c>
      <c r="V24" s="80" t="n">
        <f aca="false">+I24-0.05</f>
        <v>4.59</v>
      </c>
      <c r="W24" s="81" t="n">
        <f aca="false">IF(B24=0,"0",T24*V24)</f>
        <v>36160.02</v>
      </c>
      <c r="X24" s="16" t="str">
        <f aca="false">IF(B24=0,T24,"0")</f>
        <v>0</v>
      </c>
      <c r="Y24" s="78" t="n">
        <f aca="false">+J24-0.1</f>
        <v>5.005</v>
      </c>
      <c r="Z24" s="78" t="n">
        <f aca="false">+X24*Y24</f>
        <v>0</v>
      </c>
      <c r="AA24" s="82" t="n">
        <f aca="false">+C24</f>
        <v>7878</v>
      </c>
      <c r="AB24" s="78" t="n">
        <f aca="false">+AA24*$AB$6</f>
        <v>36160.02</v>
      </c>
      <c r="AC24" s="81" t="n">
        <f aca="false">+Z24-AB24</f>
        <v>-36160.02</v>
      </c>
      <c r="AD24" s="83" t="n">
        <f aca="false">(+B24-D24-F24)*0.92</f>
        <v>9417.4604</v>
      </c>
      <c r="AE24" s="84" t="n">
        <v>4.99</v>
      </c>
      <c r="AF24" s="78" t="n">
        <f aca="false">+AD24*AE24</f>
        <v>46993.127396</v>
      </c>
      <c r="AG24" s="85" t="n">
        <f aca="false">+D24</f>
        <v>21500</v>
      </c>
      <c r="AH24" s="80" t="n">
        <f aca="false">+I24-0.06</f>
        <v>4.58</v>
      </c>
      <c r="AI24" s="86" t="n">
        <f aca="false">+AG24*AH24</f>
        <v>98470</v>
      </c>
      <c r="AJ24" s="85" t="n">
        <f aca="false">+E24</f>
        <v>0</v>
      </c>
      <c r="AK24" s="80" t="n">
        <f aca="false">+I24-0.0375</f>
        <v>4.6025</v>
      </c>
      <c r="AL24" s="78" t="n">
        <f aca="false">+AJ24*AK24</f>
        <v>0</v>
      </c>
      <c r="AM24" s="85" t="n">
        <f aca="false">+F24</f>
        <v>0</v>
      </c>
      <c r="AN24" s="80" t="n">
        <f aca="false">+I24-0.0825</f>
        <v>4.5575</v>
      </c>
      <c r="AO24" s="78" t="n">
        <f aca="false">AM24*AN24</f>
        <v>0</v>
      </c>
      <c r="AP24" s="85" t="n">
        <f aca="false">+T24+AG24+AJ24+AM24</f>
        <v>29378</v>
      </c>
      <c r="AQ24" s="79" t="n">
        <f aca="false">IF(ISERR(AR24/AP24),0,AR24/AP24)</f>
        <v>4.58268159847505</v>
      </c>
      <c r="AR24" s="78" t="n">
        <f aca="false">+W24+Z24+AI24+AL24+AO24</f>
        <v>134630.02</v>
      </c>
      <c r="AS24" s="87" t="n">
        <v>82</v>
      </c>
      <c r="AT24" s="78" t="n">
        <f aca="false">I$6-0.06</f>
        <v>4.58</v>
      </c>
      <c r="AU24" s="78" t="n">
        <f aca="false">AS24*AT24</f>
        <v>375.56</v>
      </c>
      <c r="AV24" s="88" t="n">
        <f aca="false">S24</f>
        <v>146703.66155</v>
      </c>
      <c r="AW24" s="89" t="n">
        <f aca="false">+Q24</f>
        <v>31736.37</v>
      </c>
      <c r="AX24" s="86" t="n">
        <f aca="false">+W24+Z24+AI24+AL24</f>
        <v>134630.02</v>
      </c>
      <c r="AY24" s="89" t="n">
        <f aca="false">+U24+X24+AG24+AJ24</f>
        <v>29378</v>
      </c>
      <c r="AZ24" s="86" t="n">
        <f aca="false">+AB24</f>
        <v>36160.02</v>
      </c>
      <c r="BA24" s="90" t="n">
        <f aca="false">+AA24</f>
        <v>7878</v>
      </c>
      <c r="BB24" s="86" t="n">
        <f aca="false">+AF24</f>
        <v>46993.127396</v>
      </c>
      <c r="BC24" s="89" t="n">
        <f aca="false">+AD24</f>
        <v>9417.4604</v>
      </c>
      <c r="BD24" s="86" t="n">
        <f aca="false">AU24</f>
        <v>375.56</v>
      </c>
      <c r="BE24" s="86" t="n">
        <f aca="false">-AV24+AX24-BD24</f>
        <v>-12449.20155</v>
      </c>
      <c r="BF24" s="78" t="n">
        <f aca="false">(+AX24+BB24)-AV24-AZ24-BD24</f>
        <v>-1616.09415399997</v>
      </c>
    </row>
    <row r="25" customFormat="false" ht="12.75" hidden="false" customHeight="false" outlineLevel="0" collapsed="false">
      <c r="A25" s="16" t="n">
        <f aca="false">A24+1</f>
        <v>16</v>
      </c>
      <c r="B25" s="72" t="n">
        <v>1285.22</v>
      </c>
      <c r="C25" s="72" t="n">
        <v>7534</v>
      </c>
      <c r="D25" s="72" t="n">
        <v>0</v>
      </c>
      <c r="E25" s="72" t="n">
        <v>0</v>
      </c>
      <c r="F25" s="72" t="n">
        <v>0</v>
      </c>
      <c r="G25" s="73" t="n">
        <f aca="false">SUM(C25:F25)</f>
        <v>7534</v>
      </c>
      <c r="H25" s="73" t="n">
        <f aca="false">G25-B25</f>
        <v>6248.78</v>
      </c>
      <c r="I25" s="74" t="n">
        <f aca="false">$I$6</f>
        <v>4.64</v>
      </c>
      <c r="J25" s="40" t="n">
        <v>5.255</v>
      </c>
      <c r="K25" s="75" t="n">
        <f aca="false">IF(G25*1.03&gt;B25,B25,G25*1.03)</f>
        <v>1285.22</v>
      </c>
      <c r="L25" s="74" t="n">
        <f aca="false">+I25-0.04</f>
        <v>4.6</v>
      </c>
      <c r="M25" s="76" t="n">
        <f aca="false">+K25*L25</f>
        <v>5912.012</v>
      </c>
      <c r="N25" s="77" t="n">
        <f aca="false">+B25-K25</f>
        <v>0</v>
      </c>
      <c r="O25" s="74" t="n">
        <f aca="false">+J25-0.02</f>
        <v>5.235</v>
      </c>
      <c r="P25" s="78" t="n">
        <f aca="false">+N25*O25</f>
        <v>0</v>
      </c>
      <c r="Q25" s="77" t="n">
        <f aca="false">+K25+N25</f>
        <v>1285.22</v>
      </c>
      <c r="R25" s="79" t="n">
        <f aca="false">IF(ISERR(S25/Q25),0,S25/Q25)</f>
        <v>4.6</v>
      </c>
      <c r="S25" s="78" t="n">
        <f aca="false">+M25+P25</f>
        <v>5912.012</v>
      </c>
      <c r="T25" s="75" t="n">
        <f aca="false">+C25</f>
        <v>7534</v>
      </c>
      <c r="U25" s="77" t="n">
        <f aca="false">IF(B25&gt;0,T25,"0")</f>
        <v>7534</v>
      </c>
      <c r="V25" s="80" t="n">
        <f aca="false">+I25-0.05</f>
        <v>4.59</v>
      </c>
      <c r="W25" s="81" t="n">
        <f aca="false">IF(B25=0,"0",T25*V25)</f>
        <v>34581.06</v>
      </c>
      <c r="X25" s="16" t="str">
        <f aca="false">IF(B25=0,T25,"0")</f>
        <v>0</v>
      </c>
      <c r="Y25" s="78" t="n">
        <f aca="false">+J25-0.1</f>
        <v>5.155</v>
      </c>
      <c r="Z25" s="78" t="n">
        <f aca="false">+X25*Y25</f>
        <v>0</v>
      </c>
      <c r="AA25" s="82" t="n">
        <f aca="false">+C25</f>
        <v>7534</v>
      </c>
      <c r="AB25" s="78" t="n">
        <f aca="false">+AA25*$AB$6</f>
        <v>34581.06</v>
      </c>
      <c r="AC25" s="81" t="n">
        <f aca="false">+Z25-AB25</f>
        <v>-34581.06</v>
      </c>
      <c r="AD25" s="83" t="n">
        <f aca="false">(+B25-D25-F25)*0.92</f>
        <v>1182.4024</v>
      </c>
      <c r="AE25" s="84" t="n">
        <v>5.185</v>
      </c>
      <c r="AF25" s="78" t="n">
        <f aca="false">+AD25*AE25</f>
        <v>6130.756444</v>
      </c>
      <c r="AG25" s="85" t="n">
        <f aca="false">+D25</f>
        <v>0</v>
      </c>
      <c r="AH25" s="80" t="n">
        <f aca="false">+I25-0.06</f>
        <v>4.58</v>
      </c>
      <c r="AI25" s="86" t="n">
        <f aca="false">+AG25*AH25</f>
        <v>0</v>
      </c>
      <c r="AJ25" s="85" t="n">
        <f aca="false">+E25</f>
        <v>0</v>
      </c>
      <c r="AK25" s="80" t="n">
        <f aca="false">+I25-0.0375</f>
        <v>4.6025</v>
      </c>
      <c r="AL25" s="78" t="n">
        <f aca="false">+AJ25*AK25</f>
        <v>0</v>
      </c>
      <c r="AM25" s="85" t="n">
        <f aca="false">+F25</f>
        <v>0</v>
      </c>
      <c r="AN25" s="80" t="n">
        <f aca="false">+I25-0.0825</f>
        <v>4.5575</v>
      </c>
      <c r="AO25" s="78" t="n">
        <f aca="false">AM25*AN25</f>
        <v>0</v>
      </c>
      <c r="AP25" s="85" t="n">
        <f aca="false">+T25+AG25+AJ25+AM25</f>
        <v>7534</v>
      </c>
      <c r="AQ25" s="79" t="n">
        <f aca="false">IF(ISERR(AR25/AP25),0,AR25/AP25)</f>
        <v>4.59</v>
      </c>
      <c r="AR25" s="78" t="n">
        <f aca="false">+W25+Z25+AI25+AL25+AO25</f>
        <v>34581.06</v>
      </c>
      <c r="AS25" s="87" t="n">
        <v>90</v>
      </c>
      <c r="AT25" s="78" t="n">
        <f aca="false">I$6-0.06</f>
        <v>4.58</v>
      </c>
      <c r="AU25" s="78" t="n">
        <f aca="false">AS25*AT25</f>
        <v>412.2</v>
      </c>
      <c r="AV25" s="88" t="n">
        <f aca="false">S25</f>
        <v>5912.012</v>
      </c>
      <c r="AW25" s="89" t="n">
        <f aca="false">+Q25</f>
        <v>1285.22</v>
      </c>
      <c r="AX25" s="86" t="n">
        <f aca="false">+W25+Z25+AI25+AL25</f>
        <v>34581.06</v>
      </c>
      <c r="AY25" s="89" t="n">
        <f aca="false">+U25+X25+AG25+AJ25</f>
        <v>7534</v>
      </c>
      <c r="AZ25" s="86" t="n">
        <f aca="false">+AB25</f>
        <v>34581.06</v>
      </c>
      <c r="BA25" s="90" t="n">
        <f aca="false">+AA25</f>
        <v>7534</v>
      </c>
      <c r="BB25" s="86" t="n">
        <f aca="false">+AF25</f>
        <v>6130.756444</v>
      </c>
      <c r="BC25" s="89" t="n">
        <f aca="false">+AD25</f>
        <v>1182.4024</v>
      </c>
      <c r="BD25" s="86" t="n">
        <f aca="false">AU25</f>
        <v>412.2</v>
      </c>
      <c r="BE25" s="86" t="n">
        <f aca="false">-AV25+AX25-BD25</f>
        <v>28256.848</v>
      </c>
      <c r="BF25" s="78" t="n">
        <f aca="false">(+AX25+BB25)-AV25-AZ25-BD25</f>
        <v>-193.455556000004</v>
      </c>
    </row>
    <row r="26" customFormat="false" ht="12.75" hidden="false" customHeight="false" outlineLevel="0" collapsed="false">
      <c r="A26" s="16" t="n">
        <f aca="false">A25+1</f>
        <v>17</v>
      </c>
      <c r="B26" s="72" t="n">
        <v>0</v>
      </c>
      <c r="C26" s="72" t="n">
        <v>7735</v>
      </c>
      <c r="D26" s="72" t="n">
        <v>0</v>
      </c>
      <c r="E26" s="72" t="n">
        <v>0</v>
      </c>
      <c r="F26" s="72" t="n">
        <v>0</v>
      </c>
      <c r="G26" s="73" t="n">
        <f aca="false">SUM(C26:F26)</f>
        <v>7735</v>
      </c>
      <c r="H26" s="73" t="n">
        <f aca="false">G26-B26</f>
        <v>7735</v>
      </c>
      <c r="I26" s="74" t="n">
        <f aca="false">$I$6</f>
        <v>4.64</v>
      </c>
      <c r="J26" s="40" t="n">
        <v>5.255</v>
      </c>
      <c r="K26" s="75" t="n">
        <f aca="false">IF(G26*1.03&gt;B26,B26,G26*1.03)</f>
        <v>0</v>
      </c>
      <c r="L26" s="74" t="n">
        <f aca="false">+I26-0.04</f>
        <v>4.6</v>
      </c>
      <c r="M26" s="76" t="n">
        <f aca="false">+K26*L26</f>
        <v>0</v>
      </c>
      <c r="N26" s="77" t="n">
        <f aca="false">+B26-K26</f>
        <v>0</v>
      </c>
      <c r="O26" s="74" t="n">
        <f aca="false">+J26-0.02</f>
        <v>5.235</v>
      </c>
      <c r="P26" s="78" t="n">
        <f aca="false">+N26*O26</f>
        <v>0</v>
      </c>
      <c r="Q26" s="77" t="n">
        <f aca="false">+K26+N26</f>
        <v>0</v>
      </c>
      <c r="R26" s="79" t="n">
        <f aca="false">IF(ISERR(S26/Q26),0,S26/Q26)</f>
        <v>0</v>
      </c>
      <c r="S26" s="78" t="n">
        <f aca="false">+M26+P26</f>
        <v>0</v>
      </c>
      <c r="T26" s="75" t="n">
        <f aca="false">+C26</f>
        <v>7735</v>
      </c>
      <c r="U26" s="77" t="str">
        <f aca="false">IF(B26&gt;0,T26,"0")</f>
        <v>0</v>
      </c>
      <c r="V26" s="80" t="n">
        <f aca="false">+I26-0.05</f>
        <v>4.59</v>
      </c>
      <c r="W26" s="81" t="str">
        <f aca="false">IF(B26=0,"0",T26*V26)</f>
        <v>0</v>
      </c>
      <c r="X26" s="16" t="n">
        <f aca="false">IF(B26=0,T26,"0")</f>
        <v>7735</v>
      </c>
      <c r="Y26" s="78" t="n">
        <f aca="false">+J26-0.1</f>
        <v>5.155</v>
      </c>
      <c r="Z26" s="78" t="n">
        <f aca="false">+X26*Y26</f>
        <v>39873.925</v>
      </c>
      <c r="AA26" s="82" t="n">
        <f aca="false">+C26</f>
        <v>7735</v>
      </c>
      <c r="AB26" s="78" t="n">
        <f aca="false">+AA26*$AB$6</f>
        <v>35503.65</v>
      </c>
      <c r="AC26" s="81" t="n">
        <f aca="false">+Z26-AB26</f>
        <v>4370.275</v>
      </c>
      <c r="AD26" s="83" t="n">
        <f aca="false">(+B26-D26-F26)*0.92</f>
        <v>0</v>
      </c>
      <c r="AE26" s="84" t="n">
        <v>5.185</v>
      </c>
      <c r="AF26" s="78" t="n">
        <f aca="false">+AD26*AE26</f>
        <v>0</v>
      </c>
      <c r="AG26" s="85" t="n">
        <f aca="false">+D26</f>
        <v>0</v>
      </c>
      <c r="AH26" s="80" t="n">
        <f aca="false">+I26-0.06</f>
        <v>4.58</v>
      </c>
      <c r="AI26" s="86" t="n">
        <f aca="false">+AG26*AH26</f>
        <v>0</v>
      </c>
      <c r="AJ26" s="85" t="n">
        <f aca="false">+E26</f>
        <v>0</v>
      </c>
      <c r="AK26" s="80" t="n">
        <f aca="false">+I26-0.0375</f>
        <v>4.6025</v>
      </c>
      <c r="AL26" s="78" t="n">
        <f aca="false">+AJ26*AK26</f>
        <v>0</v>
      </c>
      <c r="AM26" s="85" t="n">
        <f aca="false">+F26</f>
        <v>0</v>
      </c>
      <c r="AN26" s="80" t="n">
        <f aca="false">+I26-0.0825</f>
        <v>4.5575</v>
      </c>
      <c r="AO26" s="78" t="n">
        <f aca="false">AM26*AN26</f>
        <v>0</v>
      </c>
      <c r="AP26" s="85" t="n">
        <f aca="false">+T26+AG26+AJ26+AM26</f>
        <v>7735</v>
      </c>
      <c r="AQ26" s="79" t="n">
        <f aca="false">IF(ISERR(AR26/AP26),0,AR26/AP26)</f>
        <v>5.155</v>
      </c>
      <c r="AR26" s="78" t="n">
        <f aca="false">+W26+Z26+AI26+AL26+AO26</f>
        <v>39873.925</v>
      </c>
      <c r="AS26" s="87" t="n">
        <v>0</v>
      </c>
      <c r="AT26" s="78" t="n">
        <f aca="false">I$6-0.06</f>
        <v>4.58</v>
      </c>
      <c r="AU26" s="78" t="n">
        <f aca="false">AS26*AT26</f>
        <v>0</v>
      </c>
      <c r="AV26" s="88" t="n">
        <f aca="false">S26</f>
        <v>0</v>
      </c>
      <c r="AW26" s="89" t="n">
        <f aca="false">+Q26</f>
        <v>0</v>
      </c>
      <c r="AX26" s="86" t="n">
        <f aca="false">+W26+Z26+AI26+AL26</f>
        <v>39873.925</v>
      </c>
      <c r="AY26" s="89" t="n">
        <f aca="false">+U26+X26+AG26+AJ26</f>
        <v>7735</v>
      </c>
      <c r="AZ26" s="86" t="n">
        <f aca="false">+AB26</f>
        <v>35503.65</v>
      </c>
      <c r="BA26" s="90" t="n">
        <f aca="false">+AA26</f>
        <v>7735</v>
      </c>
      <c r="BB26" s="86" t="n">
        <f aca="false">+AF26</f>
        <v>0</v>
      </c>
      <c r="BC26" s="89" t="n">
        <f aca="false">+AD26</f>
        <v>0</v>
      </c>
      <c r="BD26" s="86" t="n">
        <f aca="false">AU26</f>
        <v>0</v>
      </c>
      <c r="BE26" s="86" t="n">
        <f aca="false">-AV26+AX26-BD26</f>
        <v>39873.925</v>
      </c>
      <c r="BF26" s="78" t="n">
        <f aca="false">(+AX26+BB26)-AV26-AZ26-BD26</f>
        <v>4370.275</v>
      </c>
    </row>
    <row r="27" customFormat="false" ht="12.75" hidden="false" customHeight="false" outlineLevel="0" collapsed="false">
      <c r="A27" s="16" t="n">
        <f aca="false">A26+1</f>
        <v>18</v>
      </c>
      <c r="B27" s="72" t="n">
        <v>0</v>
      </c>
      <c r="C27" s="72" t="n">
        <v>7025</v>
      </c>
      <c r="D27" s="72" t="n">
        <v>0</v>
      </c>
      <c r="E27" s="72" t="n">
        <v>0</v>
      </c>
      <c r="F27" s="72" t="n">
        <v>0</v>
      </c>
      <c r="G27" s="73" t="n">
        <f aca="false">SUM(C27:F27)</f>
        <v>7025</v>
      </c>
      <c r="H27" s="73" t="n">
        <f aca="false">G27-B27</f>
        <v>7025</v>
      </c>
      <c r="I27" s="74" t="n">
        <f aca="false">$I$6</f>
        <v>4.64</v>
      </c>
      <c r="J27" s="40" t="n">
        <v>5.255</v>
      </c>
      <c r="K27" s="75" t="n">
        <f aca="false">IF(G27*1.03&gt;B27,B27,G27*1.03)</f>
        <v>0</v>
      </c>
      <c r="L27" s="74" t="n">
        <f aca="false">+I27-0.04</f>
        <v>4.6</v>
      </c>
      <c r="M27" s="76" t="n">
        <f aca="false">+K27*L27</f>
        <v>0</v>
      </c>
      <c r="N27" s="77" t="n">
        <f aca="false">+B27-K27</f>
        <v>0</v>
      </c>
      <c r="O27" s="74" t="n">
        <f aca="false">+J27-0.02</f>
        <v>5.235</v>
      </c>
      <c r="P27" s="78" t="n">
        <f aca="false">+N27*O27</f>
        <v>0</v>
      </c>
      <c r="Q27" s="77" t="n">
        <f aca="false">+K27+N27</f>
        <v>0</v>
      </c>
      <c r="R27" s="79" t="n">
        <f aca="false">IF(ISERR(S27/Q27),0,S27/Q27)</f>
        <v>0</v>
      </c>
      <c r="S27" s="78" t="n">
        <f aca="false">+M27+P27</f>
        <v>0</v>
      </c>
      <c r="T27" s="75" t="n">
        <f aca="false">+C27</f>
        <v>7025</v>
      </c>
      <c r="U27" s="77" t="str">
        <f aca="false">IF(B27&gt;0,T27,"0")</f>
        <v>0</v>
      </c>
      <c r="V27" s="80" t="n">
        <f aca="false">+I27-0.05</f>
        <v>4.59</v>
      </c>
      <c r="W27" s="81" t="str">
        <f aca="false">IF(B27=0,"0",T27*V27)</f>
        <v>0</v>
      </c>
      <c r="X27" s="16" t="n">
        <f aca="false">IF(B27=0,T27,"0")</f>
        <v>7025</v>
      </c>
      <c r="Y27" s="78" t="n">
        <f aca="false">+J27-0.1</f>
        <v>5.155</v>
      </c>
      <c r="Z27" s="78" t="n">
        <f aca="false">+X27*Y27</f>
        <v>36213.875</v>
      </c>
      <c r="AA27" s="82" t="n">
        <f aca="false">+C27</f>
        <v>7025</v>
      </c>
      <c r="AB27" s="78" t="n">
        <f aca="false">+AA27*$AB$6</f>
        <v>32244.75</v>
      </c>
      <c r="AC27" s="81" t="n">
        <f aca="false">+Z27-AB27</f>
        <v>3969.125</v>
      </c>
      <c r="AD27" s="83" t="n">
        <f aca="false">(+B27-D27-F27)*0.92</f>
        <v>0</v>
      </c>
      <c r="AE27" s="84" t="n">
        <v>5.185</v>
      </c>
      <c r="AF27" s="78" t="n">
        <f aca="false">+AD27*AE27</f>
        <v>0</v>
      </c>
      <c r="AG27" s="85" t="n">
        <f aca="false">+D27</f>
        <v>0</v>
      </c>
      <c r="AH27" s="80" t="n">
        <f aca="false">+I27-0.06</f>
        <v>4.58</v>
      </c>
      <c r="AI27" s="86" t="n">
        <f aca="false">+AG27*AH27</f>
        <v>0</v>
      </c>
      <c r="AJ27" s="85" t="n">
        <f aca="false">+E27</f>
        <v>0</v>
      </c>
      <c r="AK27" s="80" t="n">
        <f aca="false">+I27-0.0375</f>
        <v>4.6025</v>
      </c>
      <c r="AL27" s="78" t="n">
        <f aca="false">+AJ27*AK27</f>
        <v>0</v>
      </c>
      <c r="AM27" s="85" t="n">
        <f aca="false">+F27</f>
        <v>0</v>
      </c>
      <c r="AN27" s="80" t="n">
        <f aca="false">+I27-0.0825</f>
        <v>4.5575</v>
      </c>
      <c r="AO27" s="78" t="n">
        <f aca="false">AM27*AN27</f>
        <v>0</v>
      </c>
      <c r="AP27" s="85" t="n">
        <f aca="false">+T27+AG27+AJ27+AM27</f>
        <v>7025</v>
      </c>
      <c r="AQ27" s="79" t="n">
        <f aca="false">IF(ISERR(AR27/AP27),0,AR27/AP27)</f>
        <v>5.155</v>
      </c>
      <c r="AR27" s="78" t="n">
        <f aca="false">+W27+Z27+AI27+AL27+AO27</f>
        <v>36213.875</v>
      </c>
      <c r="AS27" s="87" t="n">
        <v>0</v>
      </c>
      <c r="AT27" s="78" t="n">
        <f aca="false">I$6-0.06</f>
        <v>4.58</v>
      </c>
      <c r="AU27" s="78" t="n">
        <f aca="false">AS27*AT27</f>
        <v>0</v>
      </c>
      <c r="AV27" s="88" t="n">
        <f aca="false">S27</f>
        <v>0</v>
      </c>
      <c r="AW27" s="89" t="n">
        <f aca="false">+Q27</f>
        <v>0</v>
      </c>
      <c r="AX27" s="86" t="n">
        <f aca="false">+W27+Z27+AI27+AL27</f>
        <v>36213.875</v>
      </c>
      <c r="AY27" s="89" t="n">
        <f aca="false">+U27+X27+AG27+AJ27</f>
        <v>7025</v>
      </c>
      <c r="AZ27" s="86" t="n">
        <f aca="false">+AB27</f>
        <v>32244.75</v>
      </c>
      <c r="BA27" s="90" t="n">
        <f aca="false">+AA27</f>
        <v>7025</v>
      </c>
      <c r="BB27" s="86" t="n">
        <f aca="false">+AF27</f>
        <v>0</v>
      </c>
      <c r="BC27" s="89" t="n">
        <f aca="false">+AD27</f>
        <v>0</v>
      </c>
      <c r="BD27" s="86" t="n">
        <f aca="false">AU27</f>
        <v>0</v>
      </c>
      <c r="BE27" s="86" t="n">
        <f aca="false">-AV27+AX27-BD27</f>
        <v>36213.875</v>
      </c>
      <c r="BF27" s="78" t="n">
        <f aca="false">(+AX27+BB27)-AV27-AZ27-BD27</f>
        <v>3969.125</v>
      </c>
    </row>
    <row r="28" customFormat="false" ht="12.75" hidden="false" customHeight="false" outlineLevel="0" collapsed="false">
      <c r="A28" s="16" t="n">
        <f aca="false">A27+1</f>
        <v>19</v>
      </c>
      <c r="B28" s="72" t="n">
        <v>0</v>
      </c>
      <c r="C28" s="72" t="n">
        <v>7875</v>
      </c>
      <c r="D28" s="72" t="n">
        <v>0</v>
      </c>
      <c r="E28" s="72" t="n">
        <v>0</v>
      </c>
      <c r="F28" s="72" t="n">
        <v>0</v>
      </c>
      <c r="G28" s="73" t="n">
        <f aca="false">SUM(C28:F28)</f>
        <v>7875</v>
      </c>
      <c r="H28" s="73" t="n">
        <f aca="false">G28-B28</f>
        <v>7875</v>
      </c>
      <c r="I28" s="74" t="n">
        <f aca="false">$I$6</f>
        <v>4.64</v>
      </c>
      <c r="J28" s="40" t="n">
        <v>5.07</v>
      </c>
      <c r="K28" s="75" t="n">
        <f aca="false">IF(G28*1.03&gt;B28,B28,G28*1.03)</f>
        <v>0</v>
      </c>
      <c r="L28" s="74" t="n">
        <f aca="false">+I28-0.04</f>
        <v>4.6</v>
      </c>
      <c r="M28" s="76" t="n">
        <f aca="false">+K28*L28</f>
        <v>0</v>
      </c>
      <c r="N28" s="77" t="n">
        <f aca="false">+B28-K28</f>
        <v>0</v>
      </c>
      <c r="O28" s="74" t="n">
        <f aca="false">+J28-0.02</f>
        <v>5.05</v>
      </c>
      <c r="P28" s="78" t="n">
        <f aca="false">+N28*O28</f>
        <v>0</v>
      </c>
      <c r="Q28" s="77" t="n">
        <f aca="false">+K28+N28</f>
        <v>0</v>
      </c>
      <c r="R28" s="79" t="n">
        <f aca="false">IF(ISERR(S28/Q28),0,S28/Q28)</f>
        <v>0</v>
      </c>
      <c r="S28" s="78" t="n">
        <f aca="false">+M28+P28</f>
        <v>0</v>
      </c>
      <c r="T28" s="75" t="n">
        <f aca="false">+C28</f>
        <v>7875</v>
      </c>
      <c r="U28" s="77" t="str">
        <f aca="false">IF(B28&gt;0,T28,"0")</f>
        <v>0</v>
      </c>
      <c r="V28" s="80" t="n">
        <f aca="false">+I28-0.05</f>
        <v>4.59</v>
      </c>
      <c r="W28" s="81" t="str">
        <f aca="false">IF(B28=0,"0",T28*V28)</f>
        <v>0</v>
      </c>
      <c r="X28" s="16" t="n">
        <f aca="false">IF(B28=0,T28,"0")</f>
        <v>7875</v>
      </c>
      <c r="Y28" s="78" t="n">
        <f aca="false">+J28-0.1</f>
        <v>4.97</v>
      </c>
      <c r="Z28" s="78" t="n">
        <f aca="false">+X28*Y28</f>
        <v>39138.75</v>
      </c>
      <c r="AA28" s="82" t="n">
        <f aca="false">+C28</f>
        <v>7875</v>
      </c>
      <c r="AB28" s="78" t="n">
        <f aca="false">+AA28*$AB$6</f>
        <v>36146.25</v>
      </c>
      <c r="AC28" s="81" t="n">
        <f aca="false">+Z28-AB28</f>
        <v>2992.50000000001</v>
      </c>
      <c r="AD28" s="83" t="n">
        <f aca="false">(+B28-D28-F28)*0.92</f>
        <v>0</v>
      </c>
      <c r="AE28" s="84" t="n">
        <v>4.97</v>
      </c>
      <c r="AF28" s="78" t="n">
        <f aca="false">+AD28*AE28</f>
        <v>0</v>
      </c>
      <c r="AG28" s="85" t="n">
        <f aca="false">+D28</f>
        <v>0</v>
      </c>
      <c r="AH28" s="80" t="n">
        <f aca="false">+I28-0.06</f>
        <v>4.58</v>
      </c>
      <c r="AI28" s="86" t="n">
        <f aca="false">+AG28*AH28</f>
        <v>0</v>
      </c>
      <c r="AJ28" s="85" t="n">
        <f aca="false">+E28</f>
        <v>0</v>
      </c>
      <c r="AK28" s="80" t="n">
        <f aca="false">+I28-0.0375</f>
        <v>4.6025</v>
      </c>
      <c r="AL28" s="78" t="n">
        <f aca="false">+AJ28*AK28</f>
        <v>0</v>
      </c>
      <c r="AM28" s="85" t="n">
        <f aca="false">+F28</f>
        <v>0</v>
      </c>
      <c r="AN28" s="80" t="n">
        <f aca="false">+I28-0.0825</f>
        <v>4.5575</v>
      </c>
      <c r="AO28" s="78" t="n">
        <f aca="false">AM28*AN28</f>
        <v>0</v>
      </c>
      <c r="AP28" s="85" t="n">
        <f aca="false">+T28+AG28+AJ28+AM28</f>
        <v>7875</v>
      </c>
      <c r="AQ28" s="79" t="n">
        <f aca="false">IF(ISERR(AR28/AP28),0,AR28/AP28)</f>
        <v>4.97</v>
      </c>
      <c r="AR28" s="78" t="n">
        <f aca="false">+W28+Z28+AI28+AL28+AO28</f>
        <v>39138.75</v>
      </c>
      <c r="AS28" s="87" t="n">
        <v>0</v>
      </c>
      <c r="AT28" s="78" t="n">
        <f aca="false">I$6-0.06</f>
        <v>4.58</v>
      </c>
      <c r="AU28" s="78" t="n">
        <f aca="false">AS28*AT28</f>
        <v>0</v>
      </c>
      <c r="AV28" s="88" t="n">
        <f aca="false">S28</f>
        <v>0</v>
      </c>
      <c r="AW28" s="89" t="n">
        <f aca="false">+Q28</f>
        <v>0</v>
      </c>
      <c r="AX28" s="86" t="n">
        <f aca="false">+W28+Z28+AI28+AL28</f>
        <v>39138.75</v>
      </c>
      <c r="AY28" s="89" t="n">
        <f aca="false">+U28+X28+AG28+AJ28</f>
        <v>7875</v>
      </c>
      <c r="AZ28" s="86" t="n">
        <f aca="false">+AB28</f>
        <v>36146.25</v>
      </c>
      <c r="BA28" s="90" t="n">
        <f aca="false">+AA28</f>
        <v>7875</v>
      </c>
      <c r="BB28" s="86" t="n">
        <f aca="false">+AF28</f>
        <v>0</v>
      </c>
      <c r="BC28" s="89" t="n">
        <f aca="false">+AD28</f>
        <v>0</v>
      </c>
      <c r="BD28" s="86" t="n">
        <f aca="false">AU28</f>
        <v>0</v>
      </c>
      <c r="BE28" s="86" t="n">
        <f aca="false">-AV28+AX28-BD28</f>
        <v>39138.75</v>
      </c>
      <c r="BF28" s="78" t="n">
        <f aca="false">(+AX28+BB28)-AV28-AZ28-BD28</f>
        <v>2992.50000000001</v>
      </c>
    </row>
    <row r="29" customFormat="false" ht="12.75" hidden="false" customHeight="false" outlineLevel="0" collapsed="false">
      <c r="A29" s="16" t="n">
        <f aca="false">A28+1</f>
        <v>20</v>
      </c>
      <c r="B29" s="72" t="n">
        <v>0</v>
      </c>
      <c r="C29" s="72" t="n">
        <v>7661</v>
      </c>
      <c r="D29" s="72" t="n">
        <v>0</v>
      </c>
      <c r="E29" s="72" t="n">
        <v>0</v>
      </c>
      <c r="F29" s="72" t="n">
        <v>0</v>
      </c>
      <c r="G29" s="73" t="n">
        <f aca="false">SUM(C29:F29)</f>
        <v>7661</v>
      </c>
      <c r="H29" s="73" t="n">
        <f aca="false">G29-B29</f>
        <v>7661</v>
      </c>
      <c r="I29" s="74" t="n">
        <f aca="false">$I$6</f>
        <v>4.64</v>
      </c>
      <c r="J29" s="40" t="n">
        <v>5.2</v>
      </c>
      <c r="K29" s="75" t="n">
        <f aca="false">IF(G29*1.03&gt;B29,B29,G29*1.03)</f>
        <v>0</v>
      </c>
      <c r="L29" s="74" t="n">
        <f aca="false">+I29-0.04</f>
        <v>4.6</v>
      </c>
      <c r="M29" s="76" t="n">
        <f aca="false">+K29*L29</f>
        <v>0</v>
      </c>
      <c r="N29" s="77" t="n">
        <f aca="false">+B29-K29</f>
        <v>0</v>
      </c>
      <c r="O29" s="74" t="n">
        <f aca="false">+J29-0.02</f>
        <v>5.18</v>
      </c>
      <c r="P29" s="78" t="n">
        <f aca="false">+N29*O29</f>
        <v>0</v>
      </c>
      <c r="Q29" s="77" t="n">
        <f aca="false">+K29+N29</f>
        <v>0</v>
      </c>
      <c r="R29" s="79" t="n">
        <f aca="false">IF(ISERR(S29/Q29),0,S29/Q29)</f>
        <v>0</v>
      </c>
      <c r="S29" s="78" t="n">
        <f aca="false">+M29+P29</f>
        <v>0</v>
      </c>
      <c r="T29" s="75" t="n">
        <f aca="false">+C29</f>
        <v>7661</v>
      </c>
      <c r="U29" s="77" t="str">
        <f aca="false">IF(B29&gt;0,T29,"0")</f>
        <v>0</v>
      </c>
      <c r="V29" s="80" t="n">
        <f aca="false">+I29-0.05</f>
        <v>4.59</v>
      </c>
      <c r="W29" s="81" t="str">
        <f aca="false">IF(B29=0,"0",T29*V29)</f>
        <v>0</v>
      </c>
      <c r="X29" s="16" t="n">
        <f aca="false">IF(B29=0,T29,"0")</f>
        <v>7661</v>
      </c>
      <c r="Y29" s="78" t="n">
        <f aca="false">+J29-0.1</f>
        <v>5.1</v>
      </c>
      <c r="Z29" s="78" t="n">
        <f aca="false">+X29*Y29</f>
        <v>39071.1</v>
      </c>
      <c r="AA29" s="82" t="n">
        <f aca="false">+C29</f>
        <v>7661</v>
      </c>
      <c r="AB29" s="78" t="n">
        <f aca="false">+AA29*$AB$6</f>
        <v>35163.99</v>
      </c>
      <c r="AC29" s="81" t="n">
        <f aca="false">+Z29-AB29</f>
        <v>3907.11000000001</v>
      </c>
      <c r="AD29" s="83" t="n">
        <f aca="false">(+B29-D29-F29)*0.92</f>
        <v>0</v>
      </c>
      <c r="AE29" s="84" t="n">
        <v>5.14</v>
      </c>
      <c r="AF29" s="78" t="n">
        <f aca="false">+AD29*AE29</f>
        <v>0</v>
      </c>
      <c r="AG29" s="85" t="n">
        <f aca="false">+D29</f>
        <v>0</v>
      </c>
      <c r="AH29" s="80" t="n">
        <f aca="false">+I29-0.06</f>
        <v>4.58</v>
      </c>
      <c r="AI29" s="86" t="n">
        <f aca="false">+AG29*AH29</f>
        <v>0</v>
      </c>
      <c r="AJ29" s="85" t="n">
        <f aca="false">+E29</f>
        <v>0</v>
      </c>
      <c r="AK29" s="80" t="n">
        <f aca="false">+I29-0.0375</f>
        <v>4.6025</v>
      </c>
      <c r="AL29" s="78" t="n">
        <f aca="false">+AJ29*AK29</f>
        <v>0</v>
      </c>
      <c r="AM29" s="85" t="n">
        <f aca="false">+F29</f>
        <v>0</v>
      </c>
      <c r="AN29" s="80" t="n">
        <f aca="false">+I29-0.0825</f>
        <v>4.5575</v>
      </c>
      <c r="AO29" s="78" t="n">
        <f aca="false">AM29*AN29</f>
        <v>0</v>
      </c>
      <c r="AP29" s="85" t="n">
        <f aca="false">+T29+AG29+AJ29+AM29</f>
        <v>7661</v>
      </c>
      <c r="AQ29" s="79" t="n">
        <f aca="false">IF(ISERR(AR29/AP29),0,AR29/AP29)</f>
        <v>5.1</v>
      </c>
      <c r="AR29" s="78" t="n">
        <f aca="false">+W29+Z29+AI29+AL29+AO29</f>
        <v>39071.1</v>
      </c>
      <c r="AS29" s="87" t="n">
        <v>0</v>
      </c>
      <c r="AT29" s="78" t="n">
        <f aca="false">I$6-0.06</f>
        <v>4.58</v>
      </c>
      <c r="AU29" s="78" t="n">
        <f aca="false">AS29*AT29</f>
        <v>0</v>
      </c>
      <c r="AV29" s="88" t="n">
        <f aca="false">S29</f>
        <v>0</v>
      </c>
      <c r="AW29" s="89" t="n">
        <f aca="false">+Q29</f>
        <v>0</v>
      </c>
      <c r="AX29" s="86" t="n">
        <f aca="false">+W29+Z29+AI29+AL29</f>
        <v>39071.1</v>
      </c>
      <c r="AY29" s="89" t="n">
        <f aca="false">+U29+X29+AG29+AJ29</f>
        <v>7661</v>
      </c>
      <c r="AZ29" s="86" t="n">
        <f aca="false">+AB29</f>
        <v>35163.99</v>
      </c>
      <c r="BA29" s="90" t="n">
        <f aca="false">+AA29</f>
        <v>7661</v>
      </c>
      <c r="BB29" s="86" t="n">
        <f aca="false">+AF29</f>
        <v>0</v>
      </c>
      <c r="BC29" s="89" t="n">
        <f aca="false">+AD29</f>
        <v>0</v>
      </c>
      <c r="BD29" s="86" t="n">
        <f aca="false">AU29</f>
        <v>0</v>
      </c>
      <c r="BE29" s="86" t="n">
        <f aca="false">-AV29+AX29-BD29</f>
        <v>39071.1</v>
      </c>
      <c r="BF29" s="78" t="n">
        <f aca="false">(+AX29+BB29)-AV29-AZ29-BD29</f>
        <v>3907.11000000001</v>
      </c>
    </row>
    <row r="30" customFormat="false" ht="12.75" hidden="false" customHeight="false" outlineLevel="0" collapsed="false">
      <c r="A30" s="16" t="n">
        <f aca="false">A29+1</f>
        <v>21</v>
      </c>
      <c r="B30" s="72" t="n">
        <v>0</v>
      </c>
      <c r="C30" s="72" t="n">
        <v>7824</v>
      </c>
      <c r="D30" s="72" t="n">
        <v>0</v>
      </c>
      <c r="E30" s="72" t="n">
        <v>0</v>
      </c>
      <c r="F30" s="72" t="n">
        <v>0</v>
      </c>
      <c r="G30" s="73" t="n">
        <f aca="false">SUM(C30:F30)</f>
        <v>7824</v>
      </c>
      <c r="H30" s="73" t="n">
        <f aca="false">G30-B30</f>
        <v>7824</v>
      </c>
      <c r="I30" s="74" t="n">
        <f aca="false">$I$6</f>
        <v>4.64</v>
      </c>
      <c r="J30" s="40" t="n">
        <v>5.25</v>
      </c>
      <c r="K30" s="75" t="n">
        <f aca="false">IF(G30*1.03&gt;B30,B30,G30*1.03)</f>
        <v>0</v>
      </c>
      <c r="L30" s="74" t="n">
        <f aca="false">+I30-0.04</f>
        <v>4.6</v>
      </c>
      <c r="M30" s="76" t="n">
        <f aca="false">+K30*L30</f>
        <v>0</v>
      </c>
      <c r="N30" s="77" t="n">
        <f aca="false">+B30-K30</f>
        <v>0</v>
      </c>
      <c r="O30" s="74" t="n">
        <f aca="false">+J30-0.02</f>
        <v>5.23</v>
      </c>
      <c r="P30" s="78" t="n">
        <f aca="false">+N30*O30</f>
        <v>0</v>
      </c>
      <c r="Q30" s="77" t="n">
        <f aca="false">+K30+N30</f>
        <v>0</v>
      </c>
      <c r="R30" s="79" t="n">
        <f aca="false">IF(ISERR(S30/Q30),0,S30/Q30)</f>
        <v>0</v>
      </c>
      <c r="S30" s="78" t="n">
        <f aca="false">+M30+P30</f>
        <v>0</v>
      </c>
      <c r="T30" s="75" t="n">
        <f aca="false">+C30</f>
        <v>7824</v>
      </c>
      <c r="U30" s="77" t="str">
        <f aca="false">IF(B30&gt;0,T30,"0")</f>
        <v>0</v>
      </c>
      <c r="V30" s="80" t="n">
        <f aca="false">+I30-0.05</f>
        <v>4.59</v>
      </c>
      <c r="W30" s="81" t="str">
        <f aca="false">IF(B30=0,"0",T30*V30)</f>
        <v>0</v>
      </c>
      <c r="X30" s="16" t="n">
        <f aca="false">IF(B30=0,T30,"0")</f>
        <v>7824</v>
      </c>
      <c r="Y30" s="78" t="n">
        <f aca="false">+J30-0.1</f>
        <v>5.15</v>
      </c>
      <c r="Z30" s="78" t="n">
        <f aca="false">+X30*Y30</f>
        <v>40293.6</v>
      </c>
      <c r="AA30" s="82" t="n">
        <f aca="false">+C30</f>
        <v>7824</v>
      </c>
      <c r="AB30" s="78" t="n">
        <f aca="false">+AA30*$AB$6</f>
        <v>35912.16</v>
      </c>
      <c r="AC30" s="81" t="n">
        <f aca="false">+Z30-AB30</f>
        <v>4381.44000000001</v>
      </c>
      <c r="AD30" s="83" t="n">
        <f aca="false">(+B30-D30-F30)*0.92</f>
        <v>0</v>
      </c>
      <c r="AE30" s="84" t="n">
        <v>5.185</v>
      </c>
      <c r="AF30" s="78" t="n">
        <f aca="false">+AD30*AE30</f>
        <v>0</v>
      </c>
      <c r="AG30" s="85" t="n">
        <f aca="false">+D30</f>
        <v>0</v>
      </c>
      <c r="AH30" s="80" t="n">
        <f aca="false">+I30-0.06</f>
        <v>4.58</v>
      </c>
      <c r="AI30" s="86" t="n">
        <f aca="false">+AG30*AH30</f>
        <v>0</v>
      </c>
      <c r="AJ30" s="85" t="n">
        <f aca="false">+E30</f>
        <v>0</v>
      </c>
      <c r="AK30" s="80" t="n">
        <f aca="false">+I30-0.0375</f>
        <v>4.6025</v>
      </c>
      <c r="AL30" s="78" t="n">
        <f aca="false">+AJ30*AK30</f>
        <v>0</v>
      </c>
      <c r="AM30" s="85" t="n">
        <f aca="false">+F30</f>
        <v>0</v>
      </c>
      <c r="AN30" s="80" t="n">
        <f aca="false">+I30-0.0825</f>
        <v>4.5575</v>
      </c>
      <c r="AO30" s="78" t="n">
        <f aca="false">AM30*AN30</f>
        <v>0</v>
      </c>
      <c r="AP30" s="85" t="n">
        <f aca="false">+T30+AG30+AJ30+AM30</f>
        <v>7824</v>
      </c>
      <c r="AQ30" s="79" t="n">
        <f aca="false">IF(ISERR(AR30/AP30),0,AR30/AP30)</f>
        <v>5.15</v>
      </c>
      <c r="AR30" s="78" t="n">
        <f aca="false">+W30+Z30+AI30+AL30+AO30</f>
        <v>40293.6</v>
      </c>
      <c r="AS30" s="87" t="n">
        <v>0</v>
      </c>
      <c r="AT30" s="78" t="n">
        <f aca="false">I$6-0.06</f>
        <v>4.58</v>
      </c>
      <c r="AU30" s="78" t="n">
        <f aca="false">AS30*AT30</f>
        <v>0</v>
      </c>
      <c r="AV30" s="88" t="n">
        <f aca="false">S30</f>
        <v>0</v>
      </c>
      <c r="AW30" s="89" t="n">
        <f aca="false">+Q30</f>
        <v>0</v>
      </c>
      <c r="AX30" s="86" t="n">
        <f aca="false">+W30+Z30+AI30+AL30</f>
        <v>40293.6</v>
      </c>
      <c r="AY30" s="89" t="n">
        <f aca="false">+U30+X30+AG30+AJ30</f>
        <v>7824</v>
      </c>
      <c r="AZ30" s="86" t="n">
        <f aca="false">+AB30</f>
        <v>35912.16</v>
      </c>
      <c r="BA30" s="90" t="n">
        <f aca="false">+AA30</f>
        <v>7824</v>
      </c>
      <c r="BB30" s="86" t="n">
        <f aca="false">+AF30</f>
        <v>0</v>
      </c>
      <c r="BC30" s="89" t="n">
        <f aca="false">+AD30</f>
        <v>0</v>
      </c>
      <c r="BD30" s="86" t="n">
        <f aca="false">AU30</f>
        <v>0</v>
      </c>
      <c r="BE30" s="86" t="n">
        <f aca="false">-AV30+AX30-BD30</f>
        <v>40293.6</v>
      </c>
      <c r="BF30" s="78" t="n">
        <f aca="false">(+AX30+BB30)-AV30-AZ30-BD30</f>
        <v>4381.44000000001</v>
      </c>
    </row>
    <row r="31" customFormat="false" ht="12.75" hidden="false" customHeight="false" outlineLevel="0" collapsed="false">
      <c r="A31" s="16" t="n">
        <f aca="false">A30+1</f>
        <v>22</v>
      </c>
      <c r="B31" s="72" t="n">
        <v>0</v>
      </c>
      <c r="C31" s="72" t="n">
        <v>7669</v>
      </c>
      <c r="D31" s="72" t="n">
        <v>0</v>
      </c>
      <c r="E31" s="72" t="n">
        <v>0</v>
      </c>
      <c r="F31" s="72" t="n">
        <v>0</v>
      </c>
      <c r="G31" s="73" t="n">
        <f aca="false">SUM(C31:F31)</f>
        <v>7669</v>
      </c>
      <c r="H31" s="73" t="n">
        <f aca="false">G31-B31</f>
        <v>7669</v>
      </c>
      <c r="I31" s="74" t="n">
        <f aca="false">$I$6</f>
        <v>4.64</v>
      </c>
      <c r="J31" s="40" t="n">
        <v>5.16</v>
      </c>
      <c r="K31" s="75" t="n">
        <f aca="false">IF(G31*1.03&gt;B31,B31,G31*1.03)</f>
        <v>0</v>
      </c>
      <c r="L31" s="74" t="n">
        <f aca="false">+I31-0.04</f>
        <v>4.6</v>
      </c>
      <c r="M31" s="76" t="n">
        <f aca="false">+K31*L31</f>
        <v>0</v>
      </c>
      <c r="N31" s="77" t="n">
        <f aca="false">+B31-K31</f>
        <v>0</v>
      </c>
      <c r="O31" s="74" t="n">
        <f aca="false">+J31-0.02</f>
        <v>5.14</v>
      </c>
      <c r="P31" s="78" t="n">
        <f aca="false">+N31*O31</f>
        <v>0</v>
      </c>
      <c r="Q31" s="77" t="n">
        <f aca="false">+K31+N31</f>
        <v>0</v>
      </c>
      <c r="R31" s="79" t="n">
        <f aca="false">IF(ISERR(S31/Q31),0,S31/Q31)</f>
        <v>0</v>
      </c>
      <c r="S31" s="78" t="n">
        <f aca="false">+M31+P31</f>
        <v>0</v>
      </c>
      <c r="T31" s="75" t="n">
        <f aca="false">+C31</f>
        <v>7669</v>
      </c>
      <c r="U31" s="77" t="str">
        <f aca="false">IF(B31&gt;0,T31,"0")</f>
        <v>0</v>
      </c>
      <c r="V31" s="80" t="n">
        <f aca="false">+I31-0.05</f>
        <v>4.59</v>
      </c>
      <c r="W31" s="81" t="str">
        <f aca="false">IF(B31=0,"0",T31*V31)</f>
        <v>0</v>
      </c>
      <c r="X31" s="16" t="n">
        <f aca="false">IF(B31=0,T31,"0")</f>
        <v>7669</v>
      </c>
      <c r="Y31" s="78" t="n">
        <f aca="false">+J31-0.1</f>
        <v>5.06</v>
      </c>
      <c r="Z31" s="78" t="n">
        <f aca="false">+X31*Y31</f>
        <v>38805.14</v>
      </c>
      <c r="AA31" s="82" t="n">
        <f aca="false">+C31</f>
        <v>7669</v>
      </c>
      <c r="AB31" s="78" t="n">
        <f aca="false">+AA31*$AB$6</f>
        <v>35200.71</v>
      </c>
      <c r="AC31" s="81" t="n">
        <f aca="false">+Z31-AB31</f>
        <v>3604.43000000001</v>
      </c>
      <c r="AD31" s="83" t="n">
        <f aca="false">(+B31-D31-F31)*0.92</f>
        <v>0</v>
      </c>
      <c r="AE31" s="84" t="n">
        <v>5.1</v>
      </c>
      <c r="AF31" s="78" t="n">
        <f aca="false">+AD31*AE31</f>
        <v>0</v>
      </c>
      <c r="AG31" s="85" t="n">
        <f aca="false">+D31</f>
        <v>0</v>
      </c>
      <c r="AH31" s="80" t="n">
        <f aca="false">+I31-0.06</f>
        <v>4.58</v>
      </c>
      <c r="AI31" s="86" t="n">
        <f aca="false">+AG31*AH31</f>
        <v>0</v>
      </c>
      <c r="AJ31" s="85" t="n">
        <f aca="false">+E31</f>
        <v>0</v>
      </c>
      <c r="AK31" s="80" t="n">
        <f aca="false">+I31-0.0375</f>
        <v>4.6025</v>
      </c>
      <c r="AL31" s="78" t="n">
        <f aca="false">+AJ31*AK31</f>
        <v>0</v>
      </c>
      <c r="AM31" s="85" t="n">
        <f aca="false">+F31</f>
        <v>0</v>
      </c>
      <c r="AN31" s="80" t="n">
        <f aca="false">+I31-0.0825</f>
        <v>4.5575</v>
      </c>
      <c r="AO31" s="78" t="n">
        <f aca="false">AM31*AN31</f>
        <v>0</v>
      </c>
      <c r="AP31" s="85" t="n">
        <f aca="false">+T31+AG31+AJ31+AM31</f>
        <v>7669</v>
      </c>
      <c r="AQ31" s="79" t="n">
        <f aca="false">IF(ISERR(AR31/AP31),0,AR31/AP31)</f>
        <v>5.06</v>
      </c>
      <c r="AR31" s="78" t="n">
        <f aca="false">+W31+Z31+AI31+AL31+AO31</f>
        <v>38805.14</v>
      </c>
      <c r="AS31" s="87" t="n">
        <v>0</v>
      </c>
      <c r="AT31" s="78" t="n">
        <f aca="false">I$6-0.06</f>
        <v>4.58</v>
      </c>
      <c r="AU31" s="78" t="n">
        <f aca="false">AS31*AT31</f>
        <v>0</v>
      </c>
      <c r="AV31" s="88" t="n">
        <f aca="false">S31</f>
        <v>0</v>
      </c>
      <c r="AW31" s="89" t="n">
        <f aca="false">+Q31</f>
        <v>0</v>
      </c>
      <c r="AX31" s="86" t="n">
        <f aca="false">+W31+Z31+AI31+AL31</f>
        <v>38805.14</v>
      </c>
      <c r="AY31" s="89" t="n">
        <f aca="false">+U31+X31+AG31+AJ31</f>
        <v>7669</v>
      </c>
      <c r="AZ31" s="86" t="n">
        <f aca="false">+AB31</f>
        <v>35200.71</v>
      </c>
      <c r="BA31" s="90" t="n">
        <f aca="false">+AA31</f>
        <v>7669</v>
      </c>
      <c r="BB31" s="86" t="n">
        <f aca="false">+AF31</f>
        <v>0</v>
      </c>
      <c r="BC31" s="89" t="n">
        <f aca="false">+AD31</f>
        <v>0</v>
      </c>
      <c r="BD31" s="86" t="n">
        <f aca="false">AU31</f>
        <v>0</v>
      </c>
      <c r="BE31" s="86" t="n">
        <f aca="false">-AV31+AX31-BD31</f>
        <v>38805.14</v>
      </c>
      <c r="BF31" s="78" t="n">
        <f aca="false">(+AX31+BB31)-AV31-AZ31-BD31</f>
        <v>3604.43000000001</v>
      </c>
    </row>
    <row r="32" customFormat="false" ht="12.75" hidden="false" customHeight="false" outlineLevel="0" collapsed="false">
      <c r="A32" s="16" t="n">
        <f aca="false">A31+1</f>
        <v>23</v>
      </c>
      <c r="B32" s="72" t="n">
        <v>24375.95</v>
      </c>
      <c r="C32" s="72" t="n">
        <v>7650</v>
      </c>
      <c r="D32" s="72" t="n">
        <v>22600</v>
      </c>
      <c r="E32" s="72" t="n">
        <v>0</v>
      </c>
      <c r="F32" s="72" t="n">
        <v>0</v>
      </c>
      <c r="G32" s="73" t="n">
        <f aca="false">SUM(C32:F32)</f>
        <v>30250</v>
      </c>
      <c r="H32" s="73" t="n">
        <f aca="false">G32-B32</f>
        <v>5874.05</v>
      </c>
      <c r="I32" s="74" t="n">
        <f aca="false">$I$6</f>
        <v>4.64</v>
      </c>
      <c r="J32" s="40" t="n">
        <v>5.17</v>
      </c>
      <c r="K32" s="75" t="n">
        <f aca="false">IF(G32*1.03&gt;B32,B32,G32*1.03)</f>
        <v>24375.95</v>
      </c>
      <c r="L32" s="74" t="n">
        <f aca="false">+I32-0.04</f>
        <v>4.6</v>
      </c>
      <c r="M32" s="76" t="n">
        <f aca="false">+K32*L32</f>
        <v>112129.37</v>
      </c>
      <c r="N32" s="77" t="n">
        <f aca="false">+B32-K32</f>
        <v>0</v>
      </c>
      <c r="O32" s="74" t="n">
        <f aca="false">+J32-0.02</f>
        <v>5.15</v>
      </c>
      <c r="P32" s="78" t="n">
        <f aca="false">+N32*O32</f>
        <v>0</v>
      </c>
      <c r="Q32" s="77" t="n">
        <f aca="false">+K32+N32</f>
        <v>24375.95</v>
      </c>
      <c r="R32" s="79" t="n">
        <f aca="false">IF(ISERR(S32/Q32),0,S32/Q32)</f>
        <v>4.6</v>
      </c>
      <c r="S32" s="78" t="n">
        <f aca="false">+M32+P32</f>
        <v>112129.37</v>
      </c>
      <c r="T32" s="75" t="n">
        <f aca="false">+C32</f>
        <v>7650</v>
      </c>
      <c r="U32" s="77" t="n">
        <f aca="false">IF(B32&gt;0,T32,"0")</f>
        <v>7650</v>
      </c>
      <c r="V32" s="80" t="n">
        <f aca="false">+I32-0.05</f>
        <v>4.59</v>
      </c>
      <c r="W32" s="81" t="n">
        <f aca="false">IF(B32=0,"0",T32*V32)</f>
        <v>35113.5</v>
      </c>
      <c r="X32" s="16" t="str">
        <f aca="false">IF(B32=0,T32,"0")</f>
        <v>0</v>
      </c>
      <c r="Y32" s="78" t="n">
        <f aca="false">+J32-0.1</f>
        <v>5.07</v>
      </c>
      <c r="Z32" s="78" t="n">
        <f aca="false">+X32*Y32</f>
        <v>0</v>
      </c>
      <c r="AA32" s="82" t="n">
        <f aca="false">+C32</f>
        <v>7650</v>
      </c>
      <c r="AB32" s="78" t="n">
        <f aca="false">+AA32*$AB$6</f>
        <v>35113.5</v>
      </c>
      <c r="AC32" s="81" t="n">
        <f aca="false">+Z32-AB32</f>
        <v>-35113.5</v>
      </c>
      <c r="AD32" s="83" t="n">
        <f aca="false">(+B32-D32-F32)*0.92</f>
        <v>1633.874</v>
      </c>
      <c r="AE32" s="84" t="n">
        <v>5.1</v>
      </c>
      <c r="AF32" s="78" t="n">
        <f aca="false">+AD32*AE32</f>
        <v>8332.7574</v>
      </c>
      <c r="AG32" s="85" t="n">
        <f aca="false">+D32</f>
        <v>22600</v>
      </c>
      <c r="AH32" s="80" t="n">
        <f aca="false">+I32-0.06</f>
        <v>4.58</v>
      </c>
      <c r="AI32" s="86" t="n">
        <f aca="false">+AG32*AH32</f>
        <v>103508</v>
      </c>
      <c r="AJ32" s="85" t="n">
        <f aca="false">+E32</f>
        <v>0</v>
      </c>
      <c r="AK32" s="80" t="n">
        <f aca="false">+I32-0.0375</f>
        <v>4.6025</v>
      </c>
      <c r="AL32" s="78" t="n">
        <f aca="false">+AJ32*AK32</f>
        <v>0</v>
      </c>
      <c r="AM32" s="85" t="n">
        <f aca="false">+F32</f>
        <v>0</v>
      </c>
      <c r="AN32" s="80" t="n">
        <f aca="false">+I32-0.0825</f>
        <v>4.5575</v>
      </c>
      <c r="AO32" s="78" t="n">
        <f aca="false">AM32*AN32</f>
        <v>0</v>
      </c>
      <c r="AP32" s="85" t="n">
        <f aca="false">+T32+AG32+AJ32+AM32</f>
        <v>30250</v>
      </c>
      <c r="AQ32" s="79" t="n">
        <f aca="false">IF(ISERR(AR32/AP32),0,AR32/AP32)</f>
        <v>4.58252892561984</v>
      </c>
      <c r="AR32" s="78" t="n">
        <f aca="false">+W32+Z32+AI32+AL32+AO32</f>
        <v>138621.5</v>
      </c>
      <c r="AS32" s="87" t="n">
        <v>69</v>
      </c>
      <c r="AT32" s="78" t="n">
        <f aca="false">I$6-0.06</f>
        <v>4.58</v>
      </c>
      <c r="AU32" s="78" t="n">
        <f aca="false">AS32*AT32</f>
        <v>316.02</v>
      </c>
      <c r="AV32" s="88" t="n">
        <f aca="false">S32</f>
        <v>112129.37</v>
      </c>
      <c r="AW32" s="89" t="n">
        <f aca="false">+Q32</f>
        <v>24375.95</v>
      </c>
      <c r="AX32" s="86" t="n">
        <f aca="false">+W32+Z32+AI32+AL32</f>
        <v>138621.5</v>
      </c>
      <c r="AY32" s="89" t="n">
        <f aca="false">+U32+X32+AG32+AJ32</f>
        <v>30250</v>
      </c>
      <c r="AZ32" s="86" t="n">
        <f aca="false">+AB32</f>
        <v>35113.5</v>
      </c>
      <c r="BA32" s="90" t="n">
        <f aca="false">+AA32</f>
        <v>7650</v>
      </c>
      <c r="BB32" s="86" t="n">
        <f aca="false">+AF32</f>
        <v>8332.7574</v>
      </c>
      <c r="BC32" s="89" t="n">
        <f aca="false">+AD32</f>
        <v>1633.874</v>
      </c>
      <c r="BD32" s="86" t="n">
        <f aca="false">AU32</f>
        <v>316.02</v>
      </c>
      <c r="BE32" s="86" t="n">
        <f aca="false">-AV32+AX32-BD32</f>
        <v>26176.11</v>
      </c>
      <c r="BF32" s="78" t="n">
        <f aca="false">(+AX32+BB32)-AV32-AZ32-BD32</f>
        <v>-604.632599999993</v>
      </c>
    </row>
    <row r="33" customFormat="false" ht="12.75" hidden="false" customHeight="false" outlineLevel="0" collapsed="false">
      <c r="A33" s="16" t="n">
        <f aca="false">A32+1</f>
        <v>24</v>
      </c>
      <c r="B33" s="72" t="n">
        <v>29279.32</v>
      </c>
      <c r="C33" s="72" t="n">
        <v>7778</v>
      </c>
      <c r="D33" s="72" t="n">
        <v>22600</v>
      </c>
      <c r="E33" s="72" t="n">
        <v>0</v>
      </c>
      <c r="F33" s="72" t="n">
        <v>0</v>
      </c>
      <c r="G33" s="73" t="n">
        <f aca="false">SUM(C33:F33)</f>
        <v>30378</v>
      </c>
      <c r="H33" s="73" t="n">
        <f aca="false">G33-B33</f>
        <v>1098.68</v>
      </c>
      <c r="I33" s="74" t="n">
        <f aca="false">$I$6</f>
        <v>4.64</v>
      </c>
      <c r="J33" s="40" t="n">
        <v>5.17</v>
      </c>
      <c r="K33" s="75" t="n">
        <f aca="false">IF(G33*1.03&gt;B33,B33,G33*1.03)</f>
        <v>29279.32</v>
      </c>
      <c r="L33" s="74" t="n">
        <f aca="false">+I33-0.04</f>
        <v>4.6</v>
      </c>
      <c r="M33" s="76" t="n">
        <f aca="false">+K33*L33</f>
        <v>134684.872</v>
      </c>
      <c r="N33" s="77" t="n">
        <f aca="false">+B33-K33</f>
        <v>0</v>
      </c>
      <c r="O33" s="74" t="n">
        <f aca="false">+J33-0.02</f>
        <v>5.15</v>
      </c>
      <c r="P33" s="78" t="n">
        <f aca="false">+N33*O33</f>
        <v>0</v>
      </c>
      <c r="Q33" s="77" t="n">
        <f aca="false">+K33+N33</f>
        <v>29279.32</v>
      </c>
      <c r="R33" s="79" t="n">
        <f aca="false">IF(ISERR(S33/Q33),0,S33/Q33)</f>
        <v>4.6</v>
      </c>
      <c r="S33" s="78" t="n">
        <f aca="false">+M33+P33</f>
        <v>134684.872</v>
      </c>
      <c r="T33" s="75" t="n">
        <f aca="false">+C33</f>
        <v>7778</v>
      </c>
      <c r="U33" s="77" t="n">
        <f aca="false">IF(B33&gt;0,T33,"0")</f>
        <v>7778</v>
      </c>
      <c r="V33" s="80" t="n">
        <f aca="false">+I33-0.05</f>
        <v>4.59</v>
      </c>
      <c r="W33" s="81" t="n">
        <f aca="false">IF(B33=0,"0",T33*V33)</f>
        <v>35701.02</v>
      </c>
      <c r="X33" s="16" t="str">
        <f aca="false">IF(B33=0,T33,"0")</f>
        <v>0</v>
      </c>
      <c r="Y33" s="78" t="n">
        <f aca="false">+J33-0.1</f>
        <v>5.07</v>
      </c>
      <c r="Z33" s="78" t="n">
        <f aca="false">+X33*Y33</f>
        <v>0</v>
      </c>
      <c r="AA33" s="82" t="n">
        <f aca="false">+C33</f>
        <v>7778</v>
      </c>
      <c r="AB33" s="78" t="n">
        <f aca="false">+AA33*$AB$6</f>
        <v>35701.02</v>
      </c>
      <c r="AC33" s="81" t="n">
        <f aca="false">+Z33-AB33</f>
        <v>-35701.02</v>
      </c>
      <c r="AD33" s="83" t="n">
        <f aca="false">(+B33-D33-F33)*0.92</f>
        <v>6144.9744</v>
      </c>
      <c r="AE33" s="84" t="n">
        <v>5.1</v>
      </c>
      <c r="AF33" s="78" t="n">
        <f aca="false">+AD33*AE33</f>
        <v>31339.36944</v>
      </c>
      <c r="AG33" s="85" t="n">
        <f aca="false">+D33</f>
        <v>22600</v>
      </c>
      <c r="AH33" s="80" t="n">
        <f aca="false">+I33-0.06</f>
        <v>4.58</v>
      </c>
      <c r="AI33" s="86" t="n">
        <f aca="false">+AG33*AH33</f>
        <v>103508</v>
      </c>
      <c r="AJ33" s="85" t="n">
        <f aca="false">+E33</f>
        <v>0</v>
      </c>
      <c r="AK33" s="80" t="n">
        <f aca="false">+I33-0.0375</f>
        <v>4.6025</v>
      </c>
      <c r="AL33" s="78" t="n">
        <f aca="false">+AJ33*AK33</f>
        <v>0</v>
      </c>
      <c r="AM33" s="85" t="n">
        <f aca="false">+F33</f>
        <v>0</v>
      </c>
      <c r="AN33" s="80" t="n">
        <f aca="false">+I33-0.0825</f>
        <v>4.5575</v>
      </c>
      <c r="AO33" s="78" t="n">
        <f aca="false">AM33*AN33</f>
        <v>0</v>
      </c>
      <c r="AP33" s="85" t="n">
        <f aca="false">+T33+AG33+AJ33+AM33</f>
        <v>30378</v>
      </c>
      <c r="AQ33" s="79" t="n">
        <f aca="false">IF(ISERR(AR33/AP33),0,AR33/AP33)</f>
        <v>4.58256040555665</v>
      </c>
      <c r="AR33" s="78" t="n">
        <f aca="false">+W33+Z33+AI33+AL33+AO33</f>
        <v>139209.02</v>
      </c>
      <c r="AS33" s="87" t="n">
        <v>0</v>
      </c>
      <c r="AT33" s="78" t="n">
        <f aca="false">I$6-0.06</f>
        <v>4.58</v>
      </c>
      <c r="AU33" s="78" t="n">
        <f aca="false">AS33*AT33</f>
        <v>0</v>
      </c>
      <c r="AV33" s="88" t="n">
        <f aca="false">S33</f>
        <v>134684.872</v>
      </c>
      <c r="AW33" s="89" t="n">
        <f aca="false">+Q33</f>
        <v>29279.32</v>
      </c>
      <c r="AX33" s="86" t="n">
        <f aca="false">+W33+Z33+AI33+AL33</f>
        <v>139209.02</v>
      </c>
      <c r="AY33" s="89" t="n">
        <f aca="false">+U33+X33+AG33+AJ33</f>
        <v>30378</v>
      </c>
      <c r="AZ33" s="86" t="n">
        <f aca="false">+AB33</f>
        <v>35701.02</v>
      </c>
      <c r="BA33" s="90" t="n">
        <f aca="false">+AA33</f>
        <v>7778</v>
      </c>
      <c r="BB33" s="86" t="n">
        <f aca="false">+AF33</f>
        <v>31339.36944</v>
      </c>
      <c r="BC33" s="89" t="n">
        <f aca="false">+AD33</f>
        <v>6144.9744</v>
      </c>
      <c r="BD33" s="86" t="n">
        <f aca="false">AU33</f>
        <v>0</v>
      </c>
      <c r="BE33" s="86" t="n">
        <f aca="false">-AV33+AX33-BD33</f>
        <v>4524.14800000002</v>
      </c>
      <c r="BF33" s="78" t="n">
        <f aca="false">(+AX33+BB33)-AV33-AZ33-BD33</f>
        <v>162.497440000028</v>
      </c>
    </row>
    <row r="34" customFormat="false" ht="12.75" hidden="false" customHeight="false" outlineLevel="0" collapsed="false">
      <c r="A34" s="16" t="n">
        <f aca="false">A33+1</f>
        <v>25</v>
      </c>
      <c r="B34" s="72" t="n">
        <v>30059.43</v>
      </c>
      <c r="C34" s="72" t="n">
        <v>7378</v>
      </c>
      <c r="D34" s="72" t="n">
        <v>22600</v>
      </c>
      <c r="E34" s="72" t="n">
        <v>0</v>
      </c>
      <c r="F34" s="72" t="n">
        <v>0</v>
      </c>
      <c r="G34" s="73" t="n">
        <f aca="false">SUM(C34:F34)</f>
        <v>29978</v>
      </c>
      <c r="H34" s="73" t="n">
        <f aca="false">G34-B34</f>
        <v>-81.4300000000003</v>
      </c>
      <c r="I34" s="74" t="n">
        <f aca="false">$I$6</f>
        <v>4.64</v>
      </c>
      <c r="J34" s="40" t="n">
        <v>5.17</v>
      </c>
      <c r="K34" s="75" t="n">
        <f aca="false">IF(G34*1.03&gt;B34,B34,G34*1.03)</f>
        <v>30059.43</v>
      </c>
      <c r="L34" s="74" t="n">
        <f aca="false">+I34-0.04</f>
        <v>4.6</v>
      </c>
      <c r="M34" s="76" t="n">
        <f aca="false">+K34*L34</f>
        <v>138273.378</v>
      </c>
      <c r="N34" s="77" t="n">
        <f aca="false">+B34-K34</f>
        <v>0</v>
      </c>
      <c r="O34" s="74" t="n">
        <f aca="false">+J34-0.02</f>
        <v>5.15</v>
      </c>
      <c r="P34" s="78" t="n">
        <f aca="false">+N34*O34</f>
        <v>0</v>
      </c>
      <c r="Q34" s="77" t="n">
        <f aca="false">+K34+N34</f>
        <v>30059.43</v>
      </c>
      <c r="R34" s="79" t="n">
        <f aca="false">IF(ISERR(S34/Q34),0,S34/Q34)</f>
        <v>4.6</v>
      </c>
      <c r="S34" s="78" t="n">
        <f aca="false">+M34+P34</f>
        <v>138273.378</v>
      </c>
      <c r="T34" s="75" t="n">
        <f aca="false">+C34</f>
        <v>7378</v>
      </c>
      <c r="U34" s="77" t="n">
        <f aca="false">IF(B34&gt;0,T34,"0")</f>
        <v>7378</v>
      </c>
      <c r="V34" s="80" t="n">
        <f aca="false">+I34-0.05</f>
        <v>4.59</v>
      </c>
      <c r="W34" s="81" t="n">
        <f aca="false">IF(B34=0,"0",T34*V34)</f>
        <v>33865.02</v>
      </c>
      <c r="X34" s="16" t="str">
        <f aca="false">IF(B34=0,T34,"0")</f>
        <v>0</v>
      </c>
      <c r="Y34" s="78" t="n">
        <f aca="false">+J34-0.1</f>
        <v>5.07</v>
      </c>
      <c r="Z34" s="78" t="n">
        <f aca="false">+X34*Y34</f>
        <v>0</v>
      </c>
      <c r="AA34" s="82" t="n">
        <f aca="false">+C34</f>
        <v>7378</v>
      </c>
      <c r="AB34" s="78" t="n">
        <f aca="false">+AA34*$AB$6</f>
        <v>33865.02</v>
      </c>
      <c r="AC34" s="81" t="n">
        <f aca="false">+Z34-AB34</f>
        <v>-33865.02</v>
      </c>
      <c r="AD34" s="83" t="n">
        <f aca="false">(+B34-D34-F34)*0.92</f>
        <v>6862.6756</v>
      </c>
      <c r="AE34" s="84" t="n">
        <v>5.1</v>
      </c>
      <c r="AF34" s="78" t="n">
        <f aca="false">+AD34*AE34</f>
        <v>34999.64556</v>
      </c>
      <c r="AG34" s="85" t="n">
        <f aca="false">+D34</f>
        <v>22600</v>
      </c>
      <c r="AH34" s="80" t="n">
        <f aca="false">+I34-0.06</f>
        <v>4.58</v>
      </c>
      <c r="AI34" s="86" t="n">
        <f aca="false">+AG34*AH34</f>
        <v>103508</v>
      </c>
      <c r="AJ34" s="85" t="n">
        <f aca="false">+E34</f>
        <v>0</v>
      </c>
      <c r="AK34" s="80" t="n">
        <f aca="false">+I34-0.0375</f>
        <v>4.6025</v>
      </c>
      <c r="AL34" s="78" t="n">
        <f aca="false">+AJ34*AK34</f>
        <v>0</v>
      </c>
      <c r="AM34" s="85" t="n">
        <f aca="false">+F34</f>
        <v>0</v>
      </c>
      <c r="AN34" s="80" t="n">
        <f aca="false">+I34-0.0825</f>
        <v>4.5575</v>
      </c>
      <c r="AO34" s="78" t="n">
        <f aca="false">AM34*AN34</f>
        <v>0</v>
      </c>
      <c r="AP34" s="85" t="n">
        <f aca="false">+T34+AG34+AJ34+AM34</f>
        <v>29978</v>
      </c>
      <c r="AQ34" s="79" t="n">
        <f aca="false">IF(ISERR(AR34/AP34),0,AR34/AP34)</f>
        <v>4.58246113816799</v>
      </c>
      <c r="AR34" s="78" t="n">
        <f aca="false">+W34+Z34+AI34+AL34+AO34</f>
        <v>137373.02</v>
      </c>
      <c r="AS34" s="87" t="n">
        <v>184</v>
      </c>
      <c r="AT34" s="78" t="n">
        <f aca="false">I$6-0.06</f>
        <v>4.58</v>
      </c>
      <c r="AU34" s="78" t="n">
        <f aca="false">AS34*AT34</f>
        <v>842.72</v>
      </c>
      <c r="AV34" s="88" t="n">
        <f aca="false">S34</f>
        <v>138273.378</v>
      </c>
      <c r="AW34" s="89" t="n">
        <f aca="false">+Q34</f>
        <v>30059.43</v>
      </c>
      <c r="AX34" s="86" t="n">
        <f aca="false">+W34+Z34+AI34+AL34</f>
        <v>137373.02</v>
      </c>
      <c r="AY34" s="89" t="n">
        <f aca="false">+U34+X34+AG34+AJ34</f>
        <v>29978</v>
      </c>
      <c r="AZ34" s="86" t="n">
        <f aca="false">+AB34</f>
        <v>33865.02</v>
      </c>
      <c r="BA34" s="90" t="n">
        <f aca="false">+AA34</f>
        <v>7378</v>
      </c>
      <c r="BB34" s="86" t="n">
        <f aca="false">+AF34</f>
        <v>34999.64556</v>
      </c>
      <c r="BC34" s="89" t="n">
        <f aca="false">+AD34</f>
        <v>6862.6756</v>
      </c>
      <c r="BD34" s="86" t="n">
        <f aca="false">AU34</f>
        <v>842.72</v>
      </c>
      <c r="BE34" s="86" t="n">
        <f aca="false">-AV34+AX34-BD34</f>
        <v>-1743.07800000001</v>
      </c>
      <c r="BF34" s="78" t="n">
        <f aca="false">(+AX34+BB34)-AV34-AZ34-BD34</f>
        <v>-608.45244</v>
      </c>
    </row>
    <row r="35" customFormat="false" ht="12.75" hidden="false" customHeight="false" outlineLevel="0" collapsed="false">
      <c r="A35" s="16" t="n">
        <f aca="false">A34+1</f>
        <v>26</v>
      </c>
      <c r="B35" s="72" t="n">
        <v>30031.51</v>
      </c>
      <c r="C35" s="72" t="n">
        <v>7442</v>
      </c>
      <c r="D35" s="72" t="n">
        <v>22400</v>
      </c>
      <c r="E35" s="72" t="n">
        <v>0</v>
      </c>
      <c r="F35" s="72" t="n">
        <v>0</v>
      </c>
      <c r="G35" s="73" t="n">
        <f aca="false">SUM(C35:F35)</f>
        <v>29842</v>
      </c>
      <c r="H35" s="73" t="n">
        <f aca="false">G35-B35</f>
        <v>-189.509999999998</v>
      </c>
      <c r="I35" s="74" t="n">
        <f aca="false">$I$6</f>
        <v>4.64</v>
      </c>
      <c r="J35" s="40" t="n">
        <v>5.1</v>
      </c>
      <c r="K35" s="75" t="n">
        <f aca="false">IF(G35*1.03&gt;B35,B35,G35*1.03)</f>
        <v>30031.51</v>
      </c>
      <c r="L35" s="74" t="n">
        <f aca="false">+I35-0.04</f>
        <v>4.6</v>
      </c>
      <c r="M35" s="76" t="n">
        <f aca="false">+K35*L35</f>
        <v>138144.946</v>
      </c>
      <c r="N35" s="77" t="n">
        <f aca="false">+B35-K35</f>
        <v>0</v>
      </c>
      <c r="O35" s="74" t="n">
        <f aca="false">+J35-0.02</f>
        <v>5.08</v>
      </c>
      <c r="P35" s="78" t="n">
        <f aca="false">+N35*O35</f>
        <v>0</v>
      </c>
      <c r="Q35" s="77" t="n">
        <f aca="false">+K35+N35</f>
        <v>30031.51</v>
      </c>
      <c r="R35" s="79" t="n">
        <f aca="false">IF(ISERR(S35/Q35),0,S35/Q35)</f>
        <v>4.6</v>
      </c>
      <c r="S35" s="78" t="n">
        <f aca="false">+M35+P35</f>
        <v>138144.946</v>
      </c>
      <c r="T35" s="75" t="n">
        <f aca="false">+C35</f>
        <v>7442</v>
      </c>
      <c r="U35" s="77" t="n">
        <f aca="false">IF(B35&gt;0,T35,"0")</f>
        <v>7442</v>
      </c>
      <c r="V35" s="80" t="n">
        <f aca="false">+I35-0.05</f>
        <v>4.59</v>
      </c>
      <c r="W35" s="81" t="n">
        <f aca="false">IF(B35=0,"0",T35*V35)</f>
        <v>34158.78</v>
      </c>
      <c r="X35" s="16" t="str">
        <f aca="false">IF(B35=0,T35,"0")</f>
        <v>0</v>
      </c>
      <c r="Y35" s="78" t="n">
        <f aca="false">+J35-0.1</f>
        <v>5</v>
      </c>
      <c r="Z35" s="78" t="n">
        <f aca="false">+X35*Y35</f>
        <v>0</v>
      </c>
      <c r="AA35" s="82" t="n">
        <f aca="false">+C35</f>
        <v>7442</v>
      </c>
      <c r="AB35" s="78" t="n">
        <f aca="false">+AA35*$AB$6</f>
        <v>34158.78</v>
      </c>
      <c r="AC35" s="81" t="n">
        <f aca="false">+Z35-AB35</f>
        <v>-34158.78</v>
      </c>
      <c r="AD35" s="83" t="n">
        <f aca="false">(+B35-D35-F35)*0.92</f>
        <v>7020.9892</v>
      </c>
      <c r="AE35" s="84" t="n">
        <v>5.03</v>
      </c>
      <c r="AF35" s="78" t="n">
        <f aca="false">+AD35*AE35</f>
        <v>35315.575676</v>
      </c>
      <c r="AG35" s="85" t="n">
        <f aca="false">+D35</f>
        <v>22400</v>
      </c>
      <c r="AH35" s="80" t="n">
        <f aca="false">+I35-0.06</f>
        <v>4.58</v>
      </c>
      <c r="AI35" s="86" t="n">
        <f aca="false">+AG35*AH35</f>
        <v>102592</v>
      </c>
      <c r="AJ35" s="85" t="n">
        <f aca="false">+E35</f>
        <v>0</v>
      </c>
      <c r="AK35" s="80" t="n">
        <f aca="false">+I35-0.0375</f>
        <v>4.6025</v>
      </c>
      <c r="AL35" s="78" t="n">
        <f aca="false">+AJ35*AK35</f>
        <v>0</v>
      </c>
      <c r="AM35" s="85" t="n">
        <f aca="false">+F35</f>
        <v>0</v>
      </c>
      <c r="AN35" s="80" t="n">
        <f aca="false">+I35-0.0825</f>
        <v>4.5575</v>
      </c>
      <c r="AO35" s="78" t="n">
        <f aca="false">AM35*AN35</f>
        <v>0</v>
      </c>
      <c r="AP35" s="85" t="n">
        <f aca="false">+T35+AG35+AJ35+AM35</f>
        <v>29842</v>
      </c>
      <c r="AQ35" s="79" t="n">
        <f aca="false">IF(ISERR(AR35/AP35),0,AR35/AP35)</f>
        <v>4.5824938006836</v>
      </c>
      <c r="AR35" s="78" t="n">
        <f aca="false">+W35+Z35+AI35+AL35+AO35</f>
        <v>136750.78</v>
      </c>
      <c r="AS35" s="87" t="n">
        <v>152</v>
      </c>
      <c r="AT35" s="78" t="n">
        <f aca="false">I$6-0.06</f>
        <v>4.58</v>
      </c>
      <c r="AU35" s="78" t="n">
        <f aca="false">AS35*AT35</f>
        <v>696.16</v>
      </c>
      <c r="AV35" s="88" t="n">
        <f aca="false">S35</f>
        <v>138144.946</v>
      </c>
      <c r="AW35" s="89" t="n">
        <f aca="false">+Q35</f>
        <v>30031.51</v>
      </c>
      <c r="AX35" s="86" t="n">
        <f aca="false">+W35+Z35+AI35+AL35</f>
        <v>136750.78</v>
      </c>
      <c r="AY35" s="89" t="n">
        <f aca="false">+U35+X35+AG35+AJ35</f>
        <v>29842</v>
      </c>
      <c r="AZ35" s="86" t="n">
        <f aca="false">+AB35</f>
        <v>34158.78</v>
      </c>
      <c r="BA35" s="90" t="n">
        <f aca="false">+AA35</f>
        <v>7442</v>
      </c>
      <c r="BB35" s="86" t="n">
        <f aca="false">+AF35</f>
        <v>35315.575676</v>
      </c>
      <c r="BC35" s="89" t="n">
        <f aca="false">+AD35</f>
        <v>7020.9892</v>
      </c>
      <c r="BD35" s="86" t="n">
        <f aca="false">AU35</f>
        <v>696.16</v>
      </c>
      <c r="BE35" s="86" t="n">
        <f aca="false">-AV35+AX35-BD35</f>
        <v>-2090.326</v>
      </c>
      <c r="BF35" s="78" t="n">
        <f aca="false">(+AX35+BB35)-AV35-AZ35-BD35</f>
        <v>-933.530323999989</v>
      </c>
    </row>
    <row r="36" customFormat="false" ht="12.75" hidden="false" customHeight="false" outlineLevel="0" collapsed="false">
      <c r="A36" s="16" t="n">
        <f aca="false">A35+1</f>
        <v>27</v>
      </c>
      <c r="B36" s="72" t="n">
        <v>30029.2</v>
      </c>
      <c r="C36" s="72" t="n">
        <v>7699</v>
      </c>
      <c r="D36" s="72" t="n">
        <v>22400</v>
      </c>
      <c r="E36" s="72" t="n">
        <v>0</v>
      </c>
      <c r="F36" s="72" t="n">
        <v>0</v>
      </c>
      <c r="G36" s="73" t="n">
        <f aca="false">SUM(C36:F36)</f>
        <v>30099</v>
      </c>
      <c r="H36" s="73" t="n">
        <f aca="false">G36-B36</f>
        <v>69.7999999999993</v>
      </c>
      <c r="I36" s="74" t="n">
        <f aca="false">$I$6</f>
        <v>4.64</v>
      </c>
      <c r="J36" s="40" t="n">
        <v>5.265</v>
      </c>
      <c r="K36" s="75" t="n">
        <f aca="false">IF(G36*1.03&gt;B36,B36,G36*1.03)</f>
        <v>30029.2</v>
      </c>
      <c r="L36" s="74" t="n">
        <f aca="false">+I36-0.04</f>
        <v>4.6</v>
      </c>
      <c r="M36" s="76" t="n">
        <f aca="false">+K36*L36</f>
        <v>138134.32</v>
      </c>
      <c r="N36" s="77" t="n">
        <f aca="false">+B36-K36</f>
        <v>0</v>
      </c>
      <c r="O36" s="74" t="n">
        <f aca="false">+J36-0.02</f>
        <v>5.245</v>
      </c>
      <c r="P36" s="78" t="n">
        <f aca="false">+N36*O36</f>
        <v>0</v>
      </c>
      <c r="Q36" s="77" t="n">
        <f aca="false">+K36+N36</f>
        <v>30029.2</v>
      </c>
      <c r="R36" s="79" t="n">
        <f aca="false">IF(ISERR(S36/Q36),0,S36/Q36)</f>
        <v>4.6</v>
      </c>
      <c r="S36" s="78" t="n">
        <f aca="false">+M36+P36</f>
        <v>138134.32</v>
      </c>
      <c r="T36" s="75" t="n">
        <f aca="false">+C36</f>
        <v>7699</v>
      </c>
      <c r="U36" s="77" t="n">
        <f aca="false">IF(B36&gt;0,T36,"0")</f>
        <v>7699</v>
      </c>
      <c r="V36" s="80" t="n">
        <f aca="false">+I36-0.05</f>
        <v>4.59</v>
      </c>
      <c r="W36" s="81" t="n">
        <f aca="false">IF(B36=0,"0",T36*V36)</f>
        <v>35338.41</v>
      </c>
      <c r="X36" s="16" t="str">
        <f aca="false">IF(B36=0,T36,"0")</f>
        <v>0</v>
      </c>
      <c r="Y36" s="78" t="n">
        <f aca="false">+J36-0.1</f>
        <v>5.165</v>
      </c>
      <c r="Z36" s="78" t="n">
        <f aca="false">+X36*Y36</f>
        <v>0</v>
      </c>
      <c r="AA36" s="82" t="n">
        <f aca="false">+C36</f>
        <v>7699</v>
      </c>
      <c r="AB36" s="78" t="n">
        <f aca="false">+AA36*$AB$6</f>
        <v>35338.41</v>
      </c>
      <c r="AC36" s="81" t="n">
        <f aca="false">+Z36-AB36</f>
        <v>-35338.41</v>
      </c>
      <c r="AD36" s="83" t="n">
        <f aca="false">(+B36-D36-F36)*0.92</f>
        <v>7018.864</v>
      </c>
      <c r="AE36" s="84" t="n">
        <v>5.19</v>
      </c>
      <c r="AF36" s="78" t="n">
        <f aca="false">+AD36*AE36</f>
        <v>36427.90416</v>
      </c>
      <c r="AG36" s="85" t="n">
        <f aca="false">+D36</f>
        <v>22400</v>
      </c>
      <c r="AH36" s="80" t="n">
        <f aca="false">+I36-0.06</f>
        <v>4.58</v>
      </c>
      <c r="AI36" s="86" t="n">
        <f aca="false">+AG36*AH36</f>
        <v>102592</v>
      </c>
      <c r="AJ36" s="85" t="n">
        <f aca="false">+E36</f>
        <v>0</v>
      </c>
      <c r="AK36" s="80" t="n">
        <f aca="false">+I36-0.0375</f>
        <v>4.6025</v>
      </c>
      <c r="AL36" s="78" t="n">
        <f aca="false">+AJ36*AK36</f>
        <v>0</v>
      </c>
      <c r="AM36" s="85" t="n">
        <f aca="false">+F36</f>
        <v>0</v>
      </c>
      <c r="AN36" s="80" t="n">
        <f aca="false">+I36-0.0825</f>
        <v>4.5575</v>
      </c>
      <c r="AO36" s="78" t="n">
        <f aca="false">AM36*AN36</f>
        <v>0</v>
      </c>
      <c r="AP36" s="85" t="n">
        <f aca="false">+T36+AG36+AJ36+AM36</f>
        <v>30099</v>
      </c>
      <c r="AQ36" s="79" t="n">
        <f aca="false">IF(ISERR(AR36/AP36),0,AR36/AP36)</f>
        <v>4.58255789228878</v>
      </c>
      <c r="AR36" s="78" t="n">
        <f aca="false">+W36+Z36+AI36+AL36+AO36</f>
        <v>137930.41</v>
      </c>
      <c r="AS36" s="87" t="n">
        <v>151</v>
      </c>
      <c r="AT36" s="78" t="n">
        <f aca="false">I$6-0.06</f>
        <v>4.58</v>
      </c>
      <c r="AU36" s="78" t="n">
        <f aca="false">AS36*AT36</f>
        <v>691.58</v>
      </c>
      <c r="AV36" s="88" t="n">
        <f aca="false">S36</f>
        <v>138134.32</v>
      </c>
      <c r="AW36" s="89" t="n">
        <f aca="false">+Q36</f>
        <v>30029.2</v>
      </c>
      <c r="AX36" s="86" t="n">
        <f aca="false">+W36+Z36+AI36+AL36</f>
        <v>137930.41</v>
      </c>
      <c r="AY36" s="89" t="n">
        <f aca="false">+U36+X36+AG36+AJ36</f>
        <v>30099</v>
      </c>
      <c r="AZ36" s="86" t="n">
        <f aca="false">+AB36</f>
        <v>35338.41</v>
      </c>
      <c r="BA36" s="90" t="n">
        <f aca="false">+AA36</f>
        <v>7699</v>
      </c>
      <c r="BB36" s="86" t="n">
        <f aca="false">+AF36</f>
        <v>36427.90416</v>
      </c>
      <c r="BC36" s="89" t="n">
        <f aca="false">+AD36</f>
        <v>7018.864</v>
      </c>
      <c r="BD36" s="86" t="n">
        <f aca="false">AU36</f>
        <v>691.58</v>
      </c>
      <c r="BE36" s="86" t="n">
        <f aca="false">-AV36+AX36-BD36</f>
        <v>-895.490000000004</v>
      </c>
      <c r="BF36" s="78" t="n">
        <f aca="false">(+AX36+BB36)-AV36-AZ36-BD36</f>
        <v>194.004160000006</v>
      </c>
    </row>
    <row r="37" customFormat="false" ht="12.75" hidden="false" customHeight="false" outlineLevel="0" collapsed="false">
      <c r="A37" s="16" t="n">
        <f aca="false">A36+1</f>
        <v>28</v>
      </c>
      <c r="B37" s="72" t="n">
        <v>1216.47</v>
      </c>
      <c r="C37" s="72" t="n">
        <v>8245</v>
      </c>
      <c r="D37" s="72" t="n">
        <v>0</v>
      </c>
      <c r="E37" s="72" t="n">
        <v>0</v>
      </c>
      <c r="F37" s="72" t="n">
        <v>0</v>
      </c>
      <c r="G37" s="73" t="n">
        <f aca="false">SUM(C37:F37)</f>
        <v>8245</v>
      </c>
      <c r="H37" s="73" t="n">
        <f aca="false">G37-B37</f>
        <v>7028.53</v>
      </c>
      <c r="I37" s="74" t="n">
        <f aca="false">$I$6</f>
        <v>4.64</v>
      </c>
      <c r="J37" s="40" t="n">
        <v>5.315</v>
      </c>
      <c r="K37" s="75" t="n">
        <f aca="false">IF(G37*1.03&gt;B37,B37,G37*1.03)</f>
        <v>1216.47</v>
      </c>
      <c r="L37" s="74" t="n">
        <f aca="false">+I37-0.04</f>
        <v>4.6</v>
      </c>
      <c r="M37" s="76" t="n">
        <f aca="false">+K37*L37</f>
        <v>5595.762</v>
      </c>
      <c r="N37" s="77" t="n">
        <f aca="false">+B37-K37</f>
        <v>0</v>
      </c>
      <c r="O37" s="74" t="n">
        <f aca="false">+J37-0.02</f>
        <v>5.295</v>
      </c>
      <c r="P37" s="78" t="n">
        <f aca="false">+N37*O37</f>
        <v>0</v>
      </c>
      <c r="Q37" s="77" t="n">
        <f aca="false">+K37+N37</f>
        <v>1216.47</v>
      </c>
      <c r="R37" s="79" t="n">
        <f aca="false">IF(ISERR(S37/Q37),0,S37/Q37)</f>
        <v>4.6</v>
      </c>
      <c r="S37" s="78" t="n">
        <f aca="false">+M37+P37</f>
        <v>5595.762</v>
      </c>
      <c r="T37" s="75" t="n">
        <f aca="false">+C37</f>
        <v>8245</v>
      </c>
      <c r="U37" s="77" t="n">
        <f aca="false">IF(B37&gt;0,T37,"0")</f>
        <v>8245</v>
      </c>
      <c r="V37" s="80" t="n">
        <f aca="false">+I37-0.05</f>
        <v>4.59</v>
      </c>
      <c r="W37" s="81" t="n">
        <f aca="false">IF(B37=0,"0",T37*V37)</f>
        <v>37844.55</v>
      </c>
      <c r="X37" s="16" t="str">
        <f aca="false">IF(B37=0,T37,"0")</f>
        <v>0</v>
      </c>
      <c r="Y37" s="78" t="n">
        <f aca="false">+J37-0.1</f>
        <v>5.215</v>
      </c>
      <c r="Z37" s="78" t="n">
        <f aca="false">+X37*Y37</f>
        <v>0</v>
      </c>
      <c r="AA37" s="82" t="n">
        <f aca="false">+C37</f>
        <v>8245</v>
      </c>
      <c r="AB37" s="78" t="n">
        <f aca="false">+AA37*$AB$6</f>
        <v>37844.55</v>
      </c>
      <c r="AC37" s="81" t="n">
        <f aca="false">+Z37-AB37</f>
        <v>-37844.55</v>
      </c>
      <c r="AD37" s="83" t="n">
        <f aca="false">(+B37-D37-F37)*0.92</f>
        <v>1119.1524</v>
      </c>
      <c r="AE37" s="84" t="n">
        <v>5.245</v>
      </c>
      <c r="AF37" s="78" t="n">
        <f aca="false">+AD37*AE37</f>
        <v>5869.954338</v>
      </c>
      <c r="AG37" s="85" t="n">
        <f aca="false">+D37</f>
        <v>0</v>
      </c>
      <c r="AH37" s="80" t="n">
        <f aca="false">+I37-0.06</f>
        <v>4.58</v>
      </c>
      <c r="AI37" s="86" t="n">
        <f aca="false">+AG37*AH37</f>
        <v>0</v>
      </c>
      <c r="AJ37" s="85" t="n">
        <f aca="false">+E37</f>
        <v>0</v>
      </c>
      <c r="AK37" s="80" t="n">
        <f aca="false">+I37-0.0375</f>
        <v>4.6025</v>
      </c>
      <c r="AL37" s="78" t="n">
        <f aca="false">+AJ37*AK37</f>
        <v>0</v>
      </c>
      <c r="AM37" s="85" t="n">
        <f aca="false">+F37</f>
        <v>0</v>
      </c>
      <c r="AN37" s="80" t="n">
        <f aca="false">+I37-0.0825</f>
        <v>4.5575</v>
      </c>
      <c r="AO37" s="78" t="n">
        <f aca="false">AM37*AN37</f>
        <v>0</v>
      </c>
      <c r="AP37" s="85" t="n">
        <f aca="false">+T37+AG37+AJ37+AM37</f>
        <v>8245</v>
      </c>
      <c r="AQ37" s="79" t="n">
        <f aca="false">IF(ISERR(AR37/AP37),0,AR37/AP37)</f>
        <v>4.59</v>
      </c>
      <c r="AR37" s="78" t="n">
        <f aca="false">+W37+Z37+AI37+AL37+AO37</f>
        <v>37844.55</v>
      </c>
      <c r="AS37" s="87" t="n">
        <v>0</v>
      </c>
      <c r="AT37" s="78" t="n">
        <f aca="false">I$6-0.06</f>
        <v>4.58</v>
      </c>
      <c r="AU37" s="78" t="n">
        <f aca="false">AS37*AT37</f>
        <v>0</v>
      </c>
      <c r="AV37" s="88" t="n">
        <f aca="false">S37</f>
        <v>5595.762</v>
      </c>
      <c r="AW37" s="89" t="n">
        <f aca="false">+Q37</f>
        <v>1216.47</v>
      </c>
      <c r="AX37" s="86" t="n">
        <f aca="false">+W37+Z37+AI37+AL37</f>
        <v>37844.55</v>
      </c>
      <c r="AY37" s="89" t="n">
        <f aca="false">+U37+X37+AG37+AJ37</f>
        <v>8245</v>
      </c>
      <c r="AZ37" s="86" t="n">
        <f aca="false">+AB37</f>
        <v>37844.55</v>
      </c>
      <c r="BA37" s="90" t="n">
        <f aca="false">+AA37</f>
        <v>8245</v>
      </c>
      <c r="BB37" s="86" t="n">
        <f aca="false">+AF37</f>
        <v>5869.954338</v>
      </c>
      <c r="BC37" s="89" t="n">
        <f aca="false">+AD37</f>
        <v>1119.1524</v>
      </c>
      <c r="BD37" s="86" t="n">
        <f aca="false">AU37</f>
        <v>0</v>
      </c>
      <c r="BE37" s="86" t="n">
        <f aca="false">-AV37+AX37-BD37</f>
        <v>32248.788</v>
      </c>
      <c r="BF37" s="78" t="n">
        <f aca="false">(+AX37+BB37)-AV37-AZ37-BD37</f>
        <v>274.192338000001</v>
      </c>
    </row>
    <row r="38" customFormat="false" ht="12.75" hidden="false" customHeight="false" outlineLevel="0" collapsed="false">
      <c r="A38" s="43" t="n">
        <f aca="false">A37+1</f>
        <v>29</v>
      </c>
      <c r="B38" s="72" t="n">
        <v>0</v>
      </c>
      <c r="C38" s="72" t="n">
        <v>8385</v>
      </c>
      <c r="D38" s="72" t="n">
        <v>0</v>
      </c>
      <c r="E38" s="72" t="n">
        <v>0</v>
      </c>
      <c r="F38" s="72" t="n">
        <v>0</v>
      </c>
      <c r="G38" s="73" t="n">
        <f aca="false">SUM(C38:F38)</f>
        <v>8385</v>
      </c>
      <c r="H38" s="73" t="n">
        <f aca="false">G38-B38</f>
        <v>8385</v>
      </c>
      <c r="I38" s="74" t="n">
        <f aca="false">$I$6</f>
        <v>4.64</v>
      </c>
      <c r="J38" s="40" t="n">
        <v>5.17</v>
      </c>
      <c r="K38" s="75" t="n">
        <f aca="false">IF(G38*1.03&gt;B38,B38,G38*1.03)</f>
        <v>0</v>
      </c>
      <c r="L38" s="74" t="n">
        <f aca="false">+I38-0.04</f>
        <v>4.6</v>
      </c>
      <c r="M38" s="76" t="n">
        <f aca="false">+K38*L38</f>
        <v>0</v>
      </c>
      <c r="N38" s="77" t="n">
        <f aca="false">+B38-K38</f>
        <v>0</v>
      </c>
      <c r="O38" s="74" t="n">
        <f aca="false">+J38-0.02</f>
        <v>5.15</v>
      </c>
      <c r="P38" s="78" t="n">
        <f aca="false">+N38*O38</f>
        <v>0</v>
      </c>
      <c r="Q38" s="77" t="n">
        <f aca="false">+K38+N38</f>
        <v>0</v>
      </c>
      <c r="R38" s="79" t="n">
        <f aca="false">IF(ISERR(S38/Q38),0,S38/Q38)</f>
        <v>0</v>
      </c>
      <c r="S38" s="78" t="n">
        <f aca="false">+M38+P38</f>
        <v>0</v>
      </c>
      <c r="T38" s="75" t="n">
        <f aca="false">+C38</f>
        <v>8385</v>
      </c>
      <c r="U38" s="77" t="str">
        <f aca="false">IF(B38&gt;0,T38,"0")</f>
        <v>0</v>
      </c>
      <c r="V38" s="80" t="n">
        <f aca="false">+I38-0.05</f>
        <v>4.59</v>
      </c>
      <c r="W38" s="81" t="str">
        <f aca="false">IF(B38=0,"0",T38*V38)</f>
        <v>0</v>
      </c>
      <c r="X38" s="16" t="n">
        <f aca="false">IF(B38=0,T38,"0")</f>
        <v>8385</v>
      </c>
      <c r="Y38" s="78" t="n">
        <f aca="false">+J38-0.1</f>
        <v>5.07</v>
      </c>
      <c r="Z38" s="78" t="n">
        <f aca="false">+X38*Y38</f>
        <v>42511.95</v>
      </c>
      <c r="AA38" s="82" t="n">
        <f aca="false">+C38</f>
        <v>8385</v>
      </c>
      <c r="AB38" s="78" t="n">
        <f aca="false">+AA38*$AB$6</f>
        <v>38487.15</v>
      </c>
      <c r="AC38" s="81" t="n">
        <f aca="false">+Z38-AB38</f>
        <v>4024.8</v>
      </c>
      <c r="AD38" s="83" t="n">
        <f aca="false">(+B38-D38-F38)*0.92</f>
        <v>0</v>
      </c>
      <c r="AE38" s="84" t="n">
        <v>5.095</v>
      </c>
      <c r="AF38" s="78" t="n">
        <f aca="false">+AD38*AE38</f>
        <v>0</v>
      </c>
      <c r="AG38" s="85" t="n">
        <f aca="false">+D38</f>
        <v>0</v>
      </c>
      <c r="AH38" s="80" t="n">
        <f aca="false">+I38-0.06</f>
        <v>4.58</v>
      </c>
      <c r="AI38" s="86" t="n">
        <f aca="false">+AG38*AH38</f>
        <v>0</v>
      </c>
      <c r="AJ38" s="85" t="n">
        <f aca="false">+E38</f>
        <v>0</v>
      </c>
      <c r="AK38" s="80" t="n">
        <f aca="false">+I38-0.0375</f>
        <v>4.6025</v>
      </c>
      <c r="AL38" s="78" t="n">
        <f aca="false">+AJ38*AK38</f>
        <v>0</v>
      </c>
      <c r="AM38" s="85" t="n">
        <f aca="false">+F38</f>
        <v>0</v>
      </c>
      <c r="AN38" s="80" t="n">
        <f aca="false">+I38-0.0825</f>
        <v>4.5575</v>
      </c>
      <c r="AO38" s="78" t="n">
        <f aca="false">AM38*AN38</f>
        <v>0</v>
      </c>
      <c r="AP38" s="85" t="n">
        <f aca="false">+T38+AG38+AJ38+AM38</f>
        <v>8385</v>
      </c>
      <c r="AQ38" s="79" t="n">
        <f aca="false">IF(ISERR(AR38/AP38),0,AR38/AP38)</f>
        <v>5.07</v>
      </c>
      <c r="AR38" s="78" t="n">
        <f aca="false">+W38+Z38+AI38+AL38+AO38</f>
        <v>42511.95</v>
      </c>
      <c r="AS38" s="87" t="n">
        <v>0</v>
      </c>
      <c r="AT38" s="78" t="n">
        <f aca="false">I$6-0.06</f>
        <v>4.58</v>
      </c>
      <c r="AU38" s="78" t="n">
        <f aca="false">AS38*AT38</f>
        <v>0</v>
      </c>
      <c r="AV38" s="88" t="n">
        <f aca="false">S38</f>
        <v>0</v>
      </c>
      <c r="AW38" s="89" t="n">
        <f aca="false">+Q38</f>
        <v>0</v>
      </c>
      <c r="AX38" s="86" t="n">
        <f aca="false">+W38+Z38+AI38+AL38</f>
        <v>42511.95</v>
      </c>
      <c r="AY38" s="89" t="n">
        <f aca="false">+U38+X38+AG38+AJ38</f>
        <v>8385</v>
      </c>
      <c r="AZ38" s="86" t="n">
        <f aca="false">+AB38</f>
        <v>38487.15</v>
      </c>
      <c r="BA38" s="90" t="n">
        <f aca="false">+AA38</f>
        <v>8385</v>
      </c>
      <c r="BB38" s="86" t="n">
        <f aca="false">+AF38</f>
        <v>0</v>
      </c>
      <c r="BC38" s="89" t="n">
        <f aca="false">+AD38</f>
        <v>0</v>
      </c>
      <c r="BD38" s="86" t="n">
        <f aca="false">AU38</f>
        <v>0</v>
      </c>
      <c r="BE38" s="86" t="n">
        <f aca="false">-AV38+AX38-BD38</f>
        <v>42511.95</v>
      </c>
      <c r="BF38" s="78" t="n">
        <f aca="false">(+AX38+BB38)-AV38-AZ38-BD38</f>
        <v>4024.8</v>
      </c>
    </row>
    <row r="39" customFormat="false" ht="12.75" hidden="false" customHeight="false" outlineLevel="0" collapsed="false">
      <c r="A39" s="43" t="n">
        <v>30</v>
      </c>
      <c r="B39" s="72" t="n">
        <v>0</v>
      </c>
      <c r="C39" s="72" t="n">
        <v>8472</v>
      </c>
      <c r="D39" s="72" t="n">
        <v>0</v>
      </c>
      <c r="E39" s="72" t="n">
        <v>0</v>
      </c>
      <c r="F39" s="72" t="n">
        <v>0</v>
      </c>
      <c r="G39" s="73" t="n">
        <f aca="false">SUM(C39:F39)</f>
        <v>8472</v>
      </c>
      <c r="H39" s="73" t="n">
        <f aca="false">G39-B39</f>
        <v>8472</v>
      </c>
      <c r="I39" s="74" t="n">
        <f aca="false">$I$6</f>
        <v>4.64</v>
      </c>
      <c r="J39" s="40" t="n">
        <v>5.105</v>
      </c>
      <c r="K39" s="75" t="n">
        <f aca="false">IF(G39*1.03&gt;B39,B39,G39*1.03)</f>
        <v>0</v>
      </c>
      <c r="L39" s="74" t="n">
        <f aca="false">+I39-0.04</f>
        <v>4.6</v>
      </c>
      <c r="M39" s="76" t="n">
        <f aca="false">+K39*L39</f>
        <v>0</v>
      </c>
      <c r="N39" s="77" t="n">
        <f aca="false">+B39-K39</f>
        <v>0</v>
      </c>
      <c r="O39" s="74" t="n">
        <f aca="false">+J39-0.02</f>
        <v>5.085</v>
      </c>
      <c r="P39" s="78" t="n">
        <f aca="false">+N39*O39</f>
        <v>0</v>
      </c>
      <c r="Q39" s="77" t="n">
        <f aca="false">+K39+N39</f>
        <v>0</v>
      </c>
      <c r="R39" s="79" t="n">
        <f aca="false">IF(ISERR(S39/Q39),0,S39/Q39)</f>
        <v>0</v>
      </c>
      <c r="S39" s="78" t="n">
        <f aca="false">+M39+P39</f>
        <v>0</v>
      </c>
      <c r="T39" s="75" t="n">
        <f aca="false">+C39</f>
        <v>8472</v>
      </c>
      <c r="U39" s="77" t="str">
        <f aca="false">IF(B39&gt;0,T39,"0")</f>
        <v>0</v>
      </c>
      <c r="V39" s="80" t="n">
        <f aca="false">+I39-0.05</f>
        <v>4.59</v>
      </c>
      <c r="W39" s="81" t="str">
        <f aca="false">IF(B39=0,"0",T39*V39)</f>
        <v>0</v>
      </c>
      <c r="X39" s="16" t="n">
        <f aca="false">IF(B39=0,T39,"0")</f>
        <v>8472</v>
      </c>
      <c r="Y39" s="78" t="n">
        <f aca="false">+J39-0.1</f>
        <v>5.005</v>
      </c>
      <c r="Z39" s="78" t="n">
        <f aca="false">+X39*Y39</f>
        <v>42402.36</v>
      </c>
      <c r="AA39" s="82" t="n">
        <f aca="false">+C39</f>
        <v>8472</v>
      </c>
      <c r="AB39" s="78" t="n">
        <f aca="false">+AA39*$AB$6</f>
        <v>38886.48</v>
      </c>
      <c r="AC39" s="81" t="n">
        <f aca="false">+Z39-AB39</f>
        <v>3515.88000000001</v>
      </c>
      <c r="AD39" s="83" t="n">
        <f aca="false">(+B39-D39-F39)*0.92</f>
        <v>0</v>
      </c>
      <c r="AE39" s="84" t="n">
        <v>4.99</v>
      </c>
      <c r="AF39" s="78" t="n">
        <f aca="false">+AD39*AE39</f>
        <v>0</v>
      </c>
      <c r="AG39" s="85" t="n">
        <f aca="false">+D39</f>
        <v>0</v>
      </c>
      <c r="AH39" s="80" t="n">
        <f aca="false">+I39-0.06</f>
        <v>4.58</v>
      </c>
      <c r="AI39" s="86" t="n">
        <f aca="false">+AG39*AH39</f>
        <v>0</v>
      </c>
      <c r="AJ39" s="85" t="n">
        <f aca="false">+E39</f>
        <v>0</v>
      </c>
      <c r="AK39" s="80" t="n">
        <f aca="false">+I39-0.0375</f>
        <v>4.6025</v>
      </c>
      <c r="AL39" s="78" t="n">
        <f aca="false">+AJ39*AK39</f>
        <v>0</v>
      </c>
      <c r="AM39" s="85" t="n">
        <f aca="false">+F39</f>
        <v>0</v>
      </c>
      <c r="AN39" s="80" t="n">
        <f aca="false">+I39-0.0825</f>
        <v>4.5575</v>
      </c>
      <c r="AO39" s="78" t="n">
        <f aca="false">AM39*AN39</f>
        <v>0</v>
      </c>
      <c r="AP39" s="85" t="n">
        <f aca="false">+T39+AG39+AJ39+AM39</f>
        <v>8472</v>
      </c>
      <c r="AQ39" s="79" t="n">
        <f aca="false">IF(ISERR(AR39/AP39),0,AR39/AP39)</f>
        <v>5.005</v>
      </c>
      <c r="AR39" s="78" t="n">
        <f aca="false">+W39+Z39+AI39+AL39+AO39</f>
        <v>42402.36</v>
      </c>
      <c r="AS39" s="87" t="n">
        <v>0</v>
      </c>
      <c r="AT39" s="78" t="n">
        <f aca="false">I$6-0.06</f>
        <v>4.58</v>
      </c>
      <c r="AU39" s="78" t="n">
        <f aca="false">AS39*AT39</f>
        <v>0</v>
      </c>
      <c r="AV39" s="88" t="n">
        <f aca="false">S39</f>
        <v>0</v>
      </c>
      <c r="AW39" s="89" t="n">
        <f aca="false">+Q39</f>
        <v>0</v>
      </c>
      <c r="AX39" s="86" t="n">
        <f aca="false">+W39+Z39+AI39+AL39</f>
        <v>42402.36</v>
      </c>
      <c r="AY39" s="89" t="n">
        <f aca="false">+U39+X39+AG39+AJ39</f>
        <v>8472</v>
      </c>
      <c r="AZ39" s="86" t="n">
        <f aca="false">+AB39</f>
        <v>38886.48</v>
      </c>
      <c r="BA39" s="90" t="n">
        <f aca="false">+AA39</f>
        <v>8472</v>
      </c>
      <c r="BB39" s="86" t="n">
        <f aca="false">+AF39</f>
        <v>0</v>
      </c>
      <c r="BC39" s="89" t="n">
        <f aca="false">+AD39</f>
        <v>0</v>
      </c>
      <c r="BD39" s="86" t="n">
        <f aca="false">AU39</f>
        <v>0</v>
      </c>
      <c r="BE39" s="86" t="n">
        <f aca="false">-AV39+AX39-BD39</f>
        <v>42402.36</v>
      </c>
      <c r="BF39" s="78" t="n">
        <f aca="false">(+AX39+BB39)-AV39-AZ39-BD39</f>
        <v>3515.88000000001</v>
      </c>
    </row>
    <row r="40" customFormat="false" ht="12.75" hidden="false" customHeight="false" outlineLevel="0" collapsed="false">
      <c r="A40" s="43" t="n">
        <v>31</v>
      </c>
      <c r="B40" s="72" t="n">
        <v>0</v>
      </c>
      <c r="C40" s="72" t="n">
        <v>0</v>
      </c>
      <c r="D40" s="72" t="n">
        <v>0</v>
      </c>
      <c r="E40" s="72" t="n">
        <v>0</v>
      </c>
      <c r="F40" s="72" t="n">
        <v>0</v>
      </c>
      <c r="G40" s="73" t="n">
        <f aca="false">SUM(C40:F40)</f>
        <v>0</v>
      </c>
      <c r="H40" s="73" t="n">
        <f aca="false">G40-B40</f>
        <v>0</v>
      </c>
      <c r="I40" s="74" t="n">
        <f aca="false">$I$6</f>
        <v>4.64</v>
      </c>
      <c r="J40" s="40" t="n">
        <v>0</v>
      </c>
      <c r="K40" s="75" t="n">
        <f aca="false">IF(G40*1.03&gt;B40,B40,G40*1.03)</f>
        <v>0</v>
      </c>
      <c r="L40" s="74" t="n">
        <f aca="false">+I40-0.04</f>
        <v>4.6</v>
      </c>
      <c r="M40" s="76" t="n">
        <f aca="false">+K40*L40</f>
        <v>0</v>
      </c>
      <c r="N40" s="77" t="n">
        <f aca="false">+B40-K40</f>
        <v>0</v>
      </c>
      <c r="O40" s="74" t="n">
        <f aca="false">+J40-0.02</f>
        <v>-0.02</v>
      </c>
      <c r="P40" s="78" t="n">
        <f aca="false">+N40*O40</f>
        <v>-0</v>
      </c>
      <c r="Q40" s="77" t="n">
        <f aca="false">+K40+N40</f>
        <v>0</v>
      </c>
      <c r="R40" s="79" t="n">
        <f aca="false">IF(ISERR(S40/Q40),0,S40/Q40)</f>
        <v>0</v>
      </c>
      <c r="S40" s="78" t="n">
        <f aca="false">+M40+P40</f>
        <v>0</v>
      </c>
      <c r="T40" s="75" t="n">
        <f aca="false">+C40</f>
        <v>0</v>
      </c>
      <c r="U40" s="77" t="str">
        <f aca="false">IF(B40&gt;0,T40,"0")</f>
        <v>0</v>
      </c>
      <c r="V40" s="80" t="n">
        <f aca="false">+I40-0.05</f>
        <v>4.59</v>
      </c>
      <c r="W40" s="81" t="str">
        <f aca="false">IF(B40=0,"0",T40*V40)</f>
        <v>0</v>
      </c>
      <c r="X40" s="16" t="n">
        <f aca="false">IF(B40=0,T40,"0")</f>
        <v>0</v>
      </c>
      <c r="Y40" s="78" t="n">
        <f aca="false">+J40-0.1</f>
        <v>-0.1</v>
      </c>
      <c r="Z40" s="78" t="n">
        <f aca="false">+X40*Y40</f>
        <v>-0</v>
      </c>
      <c r="AA40" s="82" t="n">
        <f aca="false">+C40</f>
        <v>0</v>
      </c>
      <c r="AB40" s="78" t="n">
        <f aca="false">+AA40*$AB$6</f>
        <v>0</v>
      </c>
      <c r="AC40" s="81" t="n">
        <f aca="false">+Z40-AB40</f>
        <v>-0</v>
      </c>
      <c r="AD40" s="83" t="n">
        <f aca="false">(+B40-D40-F40)*0.92</f>
        <v>0</v>
      </c>
      <c r="AE40" s="84" t="n">
        <v>0</v>
      </c>
      <c r="AF40" s="78" t="n">
        <f aca="false">+AD40*AE40</f>
        <v>0</v>
      </c>
      <c r="AG40" s="93" t="n">
        <f aca="false">+D40</f>
        <v>0</v>
      </c>
      <c r="AH40" s="80" t="n">
        <f aca="false">+I40-0.06</f>
        <v>4.58</v>
      </c>
      <c r="AI40" s="86" t="n">
        <f aca="false">+AG40*AH40</f>
        <v>0</v>
      </c>
      <c r="AJ40" s="85" t="n">
        <f aca="false">+E40</f>
        <v>0</v>
      </c>
      <c r="AK40" s="80" t="n">
        <f aca="false">+I40-0.0375</f>
        <v>4.6025</v>
      </c>
      <c r="AL40" s="78" t="n">
        <f aca="false">+AJ40*AK40</f>
        <v>0</v>
      </c>
      <c r="AM40" s="85" t="n">
        <f aca="false">+F40</f>
        <v>0</v>
      </c>
      <c r="AN40" s="80" t="n">
        <f aca="false">+I40-0.0825</f>
        <v>4.5575</v>
      </c>
      <c r="AO40" s="78" t="n">
        <f aca="false">AM40*AN40</f>
        <v>0</v>
      </c>
      <c r="AP40" s="85" t="n">
        <f aca="false">+T40+AG40+AJ40+AM40</f>
        <v>0</v>
      </c>
      <c r="AQ40" s="79" t="n">
        <f aca="false">IF(ISERR(AR40/AP40),0,AR40/AP40)</f>
        <v>0</v>
      </c>
      <c r="AR40" s="78" t="n">
        <f aca="false">+W40+Z40+AI40+AL40+AO40</f>
        <v>0</v>
      </c>
      <c r="AS40" s="87" t="n">
        <v>0</v>
      </c>
      <c r="AT40" s="78" t="n">
        <f aca="false">I$6-0.06</f>
        <v>4.58</v>
      </c>
      <c r="AU40" s="78" t="n">
        <f aca="false">AS40*AT40</f>
        <v>0</v>
      </c>
      <c r="AV40" s="88" t="n">
        <f aca="false">S40</f>
        <v>0</v>
      </c>
      <c r="AW40" s="89"/>
      <c r="AX40" s="86" t="n">
        <f aca="false">+W40+Z40+AI40+AL40</f>
        <v>0</v>
      </c>
      <c r="AY40" s="89" t="n">
        <f aca="false">+U40+X40+AG40+AJ40</f>
        <v>0</v>
      </c>
      <c r="AZ40" s="86" t="n">
        <f aca="false">+AB40</f>
        <v>0</v>
      </c>
      <c r="BA40" s="90" t="n">
        <f aca="false">+AA40</f>
        <v>0</v>
      </c>
      <c r="BB40" s="86" t="n">
        <f aca="false">+AF40</f>
        <v>0</v>
      </c>
      <c r="BC40" s="89" t="n">
        <f aca="false">+AD40</f>
        <v>0</v>
      </c>
      <c r="BD40" s="94" t="n">
        <f aca="false">AU40</f>
        <v>0</v>
      </c>
      <c r="BE40" s="86" t="n">
        <f aca="false">-AV40+AX40-BD40</f>
        <v>0</v>
      </c>
      <c r="BF40" s="78" t="n">
        <f aca="false">(+AX40+BB40)-AV40-AZ40-BD40</f>
        <v>0</v>
      </c>
    </row>
    <row r="41" customFormat="false" ht="12.75" hidden="false" customHeight="false" outlineLevel="0" collapsed="false">
      <c r="A41" s="10"/>
      <c r="B41" s="95" t="n">
        <f aca="false">SUM(B10:B40)</f>
        <v>569378.04</v>
      </c>
      <c r="C41" s="95" t="n">
        <f aca="false">SUM(C10:C40)</f>
        <v>237961</v>
      </c>
      <c r="D41" s="95" t="n">
        <f aca="false">SUM(D10:D40)</f>
        <v>344600</v>
      </c>
      <c r="E41" s="95" t="n">
        <f aca="false">SUM(E10:E40)</f>
        <v>10545</v>
      </c>
      <c r="F41" s="95" t="n">
        <f aca="false">SUM(F10:F40)</f>
        <v>58455</v>
      </c>
      <c r="G41" s="95" t="n">
        <f aca="false">SUM(G10:G40)</f>
        <v>651561</v>
      </c>
      <c r="H41" s="95" t="n">
        <f aca="false">SUM(H10:H40)</f>
        <v>82182.96</v>
      </c>
      <c r="I41" s="96"/>
      <c r="J41" s="97"/>
      <c r="K41" s="98" t="n">
        <f aca="false">SUM(K10:K40)</f>
        <v>566154.19</v>
      </c>
      <c r="L41" s="99" t="n">
        <f aca="false">IF(ISERR(M41/K41),0,M41/K41)</f>
        <v>4.6</v>
      </c>
      <c r="M41" s="100" t="n">
        <f aca="false">SUM(M10:M40)</f>
        <v>2604309.274</v>
      </c>
      <c r="N41" s="95" t="n">
        <f aca="false">SUM(N10:N40)</f>
        <v>3223.84999999999</v>
      </c>
      <c r="O41" s="99" t="n">
        <f aca="false">IF(ISERR(P41/N41),0,P41/N41)</f>
        <v>4.92551635466911</v>
      </c>
      <c r="P41" s="100" t="n">
        <f aca="false">SUM(P10:P40)</f>
        <v>15879.1259</v>
      </c>
      <c r="Q41" s="95" t="n">
        <f aca="false">SUM(Q10:Q40)</f>
        <v>569378.04</v>
      </c>
      <c r="R41" s="99" t="n">
        <f aca="false">IF(ISERR(S41/Q41),0,S41/Q41)</f>
        <v>4.6018430916303</v>
      </c>
      <c r="S41" s="100" t="n">
        <f aca="false">SUM(S10:S40)</f>
        <v>2620188.3999</v>
      </c>
      <c r="T41" s="98" t="n">
        <f aca="false">SUM(T10:T40)</f>
        <v>237961</v>
      </c>
      <c r="U41" s="95" t="n">
        <f aca="false">SUM(U9:U40)</f>
        <v>175315</v>
      </c>
      <c r="V41" s="101" t="n">
        <f aca="false">IF(ISERR(X44/T41),0,X44/T41)</f>
        <v>0</v>
      </c>
      <c r="W41" s="102" t="n">
        <f aca="false">SUM(W10:W40)</f>
        <v>804695.85</v>
      </c>
      <c r="X41" s="96" t="n">
        <f aca="false">SUM(X10:X40)</f>
        <v>62646</v>
      </c>
      <c r="Y41" s="100"/>
      <c r="Z41" s="102" t="n">
        <f aca="false">SUM(Z10:Z40)</f>
        <v>318310.7</v>
      </c>
      <c r="AA41" s="103" t="n">
        <f aca="false">SUM(AA10:AA40)</f>
        <v>237961</v>
      </c>
      <c r="AB41" s="102" t="n">
        <f aca="false">SUM(AB10:AB40)</f>
        <v>1092240.99</v>
      </c>
      <c r="AC41" s="104" t="n">
        <f aca="false">SUM(AC10:AC40)</f>
        <v>-513310.09</v>
      </c>
      <c r="AD41" s="105" t="n">
        <f aca="false">SUM(AD10:AD40)</f>
        <v>153017.1968</v>
      </c>
      <c r="AE41" s="106"/>
      <c r="AF41" s="102" t="n">
        <f aca="false">SUM(AF10:AF40)</f>
        <v>742696.84422</v>
      </c>
      <c r="AG41" s="95" t="n">
        <f aca="false">SUM(AG10:AG40)</f>
        <v>344600</v>
      </c>
      <c r="AH41" s="101" t="n">
        <f aca="false">IF(ISERR(AI41/AG41),0,AI41/AG41)</f>
        <v>4.58</v>
      </c>
      <c r="AI41" s="100" t="n">
        <f aca="false">SUM(AI10:AI40)</f>
        <v>1578268</v>
      </c>
      <c r="AJ41" s="107" t="n">
        <f aca="false">SUM(AJ10:AJ40)</f>
        <v>10545</v>
      </c>
      <c r="AK41" s="101" t="n">
        <f aca="false">IF(ISERR(AL41/AJ41),0,AL41/AJ41)</f>
        <v>4.895</v>
      </c>
      <c r="AL41" s="100" t="n">
        <f aca="false">SUM(AL10:AL40)</f>
        <v>51617.775</v>
      </c>
      <c r="AM41" s="107" t="n">
        <f aca="false">SUM(AM10:AM40)</f>
        <v>58455</v>
      </c>
      <c r="AN41" s="108"/>
      <c r="AO41" s="100" t="n">
        <f aca="false">SUM(AO10:AO40)</f>
        <v>266408.6625</v>
      </c>
      <c r="AP41" s="107" t="n">
        <f aca="false">SUM(AP10:AP40)</f>
        <v>651561</v>
      </c>
      <c r="AQ41" s="99" t="n">
        <f aca="false">IF(ISERR(AR41/AP41),0,AR41/AP41)</f>
        <v>4.63394983355357</v>
      </c>
      <c r="AR41" s="100" t="n">
        <f aca="false">SUM(AR10:AR40)</f>
        <v>3019300.9875</v>
      </c>
      <c r="AS41" s="98" t="n">
        <f aca="false">SUM(AS10:AS40)</f>
        <v>1510</v>
      </c>
      <c r="AT41" s="100" t="n">
        <f aca="false">AU41/AS41</f>
        <v>4.58</v>
      </c>
      <c r="AU41" s="100" t="n">
        <f aca="false">SUM(AU10:AU40)</f>
        <v>6915.8</v>
      </c>
      <c r="AV41" s="109" t="n">
        <f aca="false">SUM(AV10:AV40)</f>
        <v>2620188.3999</v>
      </c>
      <c r="AW41" s="110" t="n">
        <f aca="false">SUM(AW10:AW40)</f>
        <v>569378.04</v>
      </c>
      <c r="AX41" s="100" t="n">
        <f aca="false">SUM(AX10:AX40)</f>
        <v>3019300.9875</v>
      </c>
      <c r="AY41" s="110" t="n">
        <f aca="false">SUM(AY10:AY40)</f>
        <v>651561</v>
      </c>
      <c r="AZ41" s="100" t="n">
        <f aca="false">SUM(AZ10:AZ40)</f>
        <v>1092240.99</v>
      </c>
      <c r="BA41" s="111" t="n">
        <f aca="false">SUM(BA10:BA40)</f>
        <v>237961</v>
      </c>
      <c r="BB41" s="100" t="n">
        <f aca="false">SUM(BB10:BB40)</f>
        <v>742696.84422</v>
      </c>
      <c r="BC41" s="110" t="n">
        <f aca="false">SUM(BC10:BC40)</f>
        <v>153017.1968</v>
      </c>
      <c r="BD41" s="76" t="n">
        <f aca="false">SUM(BD10:BD40)</f>
        <v>6915.8</v>
      </c>
      <c r="BE41" s="112" t="n">
        <f aca="false">SUM(BE10:BE40)</f>
        <v>392196.7876</v>
      </c>
      <c r="BF41" s="112" t="n">
        <f aca="false">SUM(BF10:BF40)</f>
        <v>42652.6418200003</v>
      </c>
    </row>
    <row r="42" customFormat="false" ht="12.75" hidden="false" customHeight="false" outlineLevel="0" collapsed="false">
      <c r="B42" s="113"/>
      <c r="C42" s="113"/>
      <c r="D42" s="113"/>
      <c r="E42" s="77"/>
      <c r="F42" s="77"/>
      <c r="G42" s="113"/>
      <c r="I42" s="10"/>
      <c r="J42" s="114"/>
      <c r="K42" s="69"/>
      <c r="Q42" s="115" t="n">
        <f aca="false">+Q41-B41</f>
        <v>0</v>
      </c>
      <c r="T42" s="115" t="n">
        <f aca="false">+C41-T41</f>
        <v>0</v>
      </c>
      <c r="U42" s="115"/>
      <c r="AA42" s="116"/>
      <c r="AC42" s="16"/>
      <c r="AD42" s="117"/>
      <c r="AE42" s="117"/>
      <c r="AG42" s="115" t="n">
        <f aca="false">+D41-AG41</f>
        <v>0</v>
      </c>
      <c r="AJ42" s="115" t="n">
        <f aca="false">+E41-AJ41</f>
        <v>0</v>
      </c>
      <c r="AM42" s="115" t="n">
        <f aca="false">+F41-AM41</f>
        <v>0</v>
      </c>
      <c r="AP42" s="115" t="n">
        <f aca="false">+G41-AP41</f>
        <v>0</v>
      </c>
      <c r="AV42" s="71"/>
      <c r="BA42" s="116"/>
      <c r="BD42" s="118"/>
    </row>
    <row r="43" customFormat="false" ht="12.75" hidden="false" customHeight="false" outlineLevel="0" collapsed="false">
      <c r="X43" s="10"/>
      <c r="Z43" s="10"/>
      <c r="AA43" s="90"/>
      <c r="AB43" s="10"/>
      <c r="AC43" s="43"/>
      <c r="AD43" s="119"/>
      <c r="AE43" s="119"/>
      <c r="AF43" s="10"/>
    </row>
    <row r="44" customFormat="false" ht="12.75" hidden="false" customHeight="false" outlineLevel="0" collapsed="false">
      <c r="W44" s="78" t="n">
        <f aca="false">804695.85+318310.7</f>
        <v>1123006.55</v>
      </c>
      <c r="X44" s="120"/>
      <c r="Y44" s="121"/>
      <c r="Z44" s="76"/>
      <c r="AA44" s="122"/>
      <c r="AB44" s="76"/>
      <c r="AC44" s="123"/>
      <c r="AD44" s="124"/>
      <c r="AE44" s="124"/>
      <c r="AF44" s="76"/>
    </row>
    <row r="45" customFormat="false" ht="12.75" hidden="false" customHeight="false" outlineLevel="0" collapsed="false">
      <c r="AC45" s="16"/>
      <c r="AM45" s="1" t="n">
        <f aca="false">1578268+266408.66</f>
        <v>1844676.66</v>
      </c>
    </row>
    <row r="46" customFormat="false" ht="12.75" hidden="false" customHeight="false" outlineLevel="0" collapsed="false">
      <c r="AC46" s="16"/>
    </row>
    <row r="47" customFormat="false" ht="12.75" hidden="false" customHeight="false" outlineLevel="0" collapsed="false">
      <c r="AC47" s="16"/>
    </row>
    <row r="48" customFormat="false" ht="12.75" hidden="false" customHeight="false" outlineLevel="0" collapsed="false">
      <c r="AC48" s="16"/>
    </row>
    <row r="49" customFormat="false" ht="12.75" hidden="false" customHeight="false" outlineLevel="0" collapsed="false">
      <c r="AC49" s="16"/>
    </row>
    <row r="50" customFormat="false" ht="12.75" hidden="false" customHeight="false" outlineLevel="0" collapsed="false">
      <c r="AC50" s="16"/>
    </row>
    <row r="51" customFormat="false" ht="12.75" hidden="false" customHeight="false" outlineLevel="0" collapsed="false">
      <c r="AC51" s="16"/>
    </row>
    <row r="52" customFormat="false" ht="12.75" hidden="false" customHeight="false" outlineLevel="0" collapsed="false">
      <c r="AC52" s="16"/>
    </row>
    <row r="53" customFormat="false" ht="12.75" hidden="false" customHeight="false" outlineLevel="0" collapsed="false">
      <c r="AC53" s="16"/>
    </row>
    <row r="54" customFormat="false" ht="12.75" hidden="false" customHeight="false" outlineLevel="0" collapsed="false">
      <c r="AC54" s="16"/>
    </row>
    <row r="55" customFormat="false" ht="12.75" hidden="false" customHeight="false" outlineLevel="0" collapsed="false">
      <c r="AC55" s="16"/>
    </row>
    <row r="56" customFormat="false" ht="12.75" hidden="false" customHeight="false" outlineLevel="0" collapsed="false">
      <c r="AC56" s="16"/>
    </row>
    <row r="57" customFormat="false" ht="12.75" hidden="false" customHeight="false" outlineLevel="0" collapsed="false">
      <c r="AC57" s="16"/>
    </row>
    <row r="58" customFormat="false" ht="12.75" hidden="false" customHeight="false" outlineLevel="0" collapsed="false">
      <c r="AC58" s="16"/>
    </row>
    <row r="59" customFormat="false" ht="12.75" hidden="false" customHeight="false" outlineLevel="0" collapsed="false">
      <c r="AC59" s="16"/>
    </row>
    <row r="60" customFormat="false" ht="12.75" hidden="false" customHeight="false" outlineLevel="0" collapsed="false">
      <c r="AC60" s="16"/>
    </row>
    <row r="61" customFormat="false" ht="12.75" hidden="false" customHeight="false" outlineLevel="0" collapsed="false">
      <c r="AC61" s="16"/>
    </row>
    <row r="62" customFormat="false" ht="12.75" hidden="false" customHeight="false" outlineLevel="0" collapsed="false">
      <c r="AC62" s="16"/>
    </row>
    <row r="63" customFormat="false" ht="12.75" hidden="false" customHeight="false" outlineLevel="0" collapsed="false">
      <c r="AC63" s="16"/>
    </row>
    <row r="64" customFormat="false" ht="12.75" hidden="false" customHeight="false" outlineLevel="0" collapsed="false">
      <c r="AC64" s="16"/>
    </row>
    <row r="65" customFormat="false" ht="12.75" hidden="false" customHeight="false" outlineLevel="0" collapsed="false">
      <c r="AC65" s="16"/>
    </row>
    <row r="66" customFormat="false" ht="12.75" hidden="false" customHeight="false" outlineLevel="0" collapsed="false">
      <c r="AC66" s="16"/>
    </row>
    <row r="67" customFormat="false" ht="12.75" hidden="false" customHeight="false" outlineLevel="0" collapsed="false">
      <c r="AC67" s="16"/>
    </row>
    <row r="68" customFormat="false" ht="12.75" hidden="false" customHeight="false" outlineLevel="0" collapsed="false">
      <c r="AC68" s="16"/>
    </row>
    <row r="69" customFormat="false" ht="12.75" hidden="false" customHeight="false" outlineLevel="0" collapsed="false">
      <c r="AC69" s="16"/>
    </row>
  </sheetData>
  <mergeCells count="9">
    <mergeCell ref="K5:S5"/>
    <mergeCell ref="T5:Z5"/>
    <mergeCell ref="AA5:AC5"/>
    <mergeCell ref="AD5:AF5"/>
    <mergeCell ref="AG5:AI5"/>
    <mergeCell ref="AJ5:AK5"/>
    <mergeCell ref="AM5:AO5"/>
    <mergeCell ref="AS5:AU5"/>
    <mergeCell ref="AV5:BE5"/>
  </mergeCells>
  <printOptions headings="false" gridLines="false" gridLinesSet="true" horizontalCentered="false" verticalCentered="false"/>
  <pageMargins left="0.470138888888889" right="0.309722222222222" top="0.329861111111111" bottom="0.279861111111111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7"/>
    <col collapsed="false" customWidth="true" hidden="false" outlineLevel="0" max="3" min="3" style="0" width="7.99"/>
    <col collapsed="false" customWidth="true" hidden="false" outlineLevel="0" max="4" min="4" style="0" width="5.85"/>
    <col collapsed="false" customWidth="true" hidden="false" outlineLevel="0" max="5" min="5" style="0" width="12.99"/>
    <col collapsed="false" customWidth="true" hidden="false" outlineLevel="0" max="6" min="6" style="0" width="11.56"/>
    <col collapsed="false" customWidth="true" hidden="false" outlineLevel="0" max="7" min="7" style="0" width="6.85"/>
    <col collapsed="false" customWidth="true" hidden="false" outlineLevel="0" max="8" min="8" style="0" width="10.13"/>
  </cols>
  <sheetData>
    <row r="1" customFormat="false" ht="18" hidden="false" customHeight="false" outlineLevel="0" collapsed="false">
      <c r="A1" s="125" t="s">
        <v>84</v>
      </c>
      <c r="B1" s="125"/>
      <c r="C1" s="125"/>
      <c r="D1" s="125"/>
      <c r="E1" s="125"/>
      <c r="F1" s="125"/>
      <c r="G1" s="125"/>
      <c r="H1" s="125"/>
    </row>
    <row r="2" customFormat="false" ht="12.75" hidden="false" customHeight="false" outlineLevel="0" collapsed="false">
      <c r="A2" s="37" t="s">
        <v>85</v>
      </c>
      <c r="B2" s="37"/>
      <c r="C2" s="37"/>
      <c r="D2" s="37"/>
      <c r="E2" s="37"/>
      <c r="F2" s="37"/>
      <c r="G2" s="37"/>
      <c r="H2" s="37"/>
    </row>
    <row r="3" customFormat="false" ht="15" hidden="false" customHeight="true" outlineLevel="0" collapsed="false">
      <c r="A3" s="37" t="s">
        <v>86</v>
      </c>
      <c r="B3" s="37"/>
      <c r="C3" s="37"/>
      <c r="D3" s="37"/>
      <c r="E3" s="37"/>
      <c r="F3" s="37"/>
      <c r="G3" s="37"/>
      <c r="H3" s="37"/>
    </row>
    <row r="4" customFormat="false" ht="15" hidden="false" customHeight="true" outlineLevel="0" collapsed="false">
      <c r="A4" s="37" t="s">
        <v>87</v>
      </c>
      <c r="B4" s="37"/>
      <c r="C4" s="37"/>
      <c r="D4" s="37"/>
      <c r="E4" s="37"/>
      <c r="F4" s="37"/>
      <c r="G4" s="37"/>
      <c r="H4" s="37"/>
    </row>
    <row r="8" customFormat="false" ht="12.75" hidden="false" customHeight="false" outlineLevel="0" collapsed="false">
      <c r="E8" s="126" t="s">
        <v>88</v>
      </c>
      <c r="F8" s="127" t="n">
        <v>189177</v>
      </c>
    </row>
    <row r="9" customFormat="false" ht="12.75" hidden="false" customHeight="false" outlineLevel="0" collapsed="false">
      <c r="D9" s="128"/>
      <c r="E9" s="126" t="s">
        <v>89</v>
      </c>
      <c r="F9" s="129" t="n">
        <v>36831</v>
      </c>
    </row>
    <row r="10" customFormat="false" ht="14.25" hidden="false" customHeight="false" outlineLevel="0" collapsed="false">
      <c r="A10" s="130" t="s">
        <v>90</v>
      </c>
      <c r="B10" s="131" t="n">
        <v>101079</v>
      </c>
      <c r="C10" s="131"/>
      <c r="E10" s="126" t="s">
        <v>91</v>
      </c>
      <c r="F10" s="132" t="n">
        <v>36770</v>
      </c>
    </row>
    <row r="11" customFormat="false" ht="15.75" hidden="false" customHeight="false" outlineLevel="0" collapsed="false">
      <c r="A11" s="133" t="s">
        <v>92</v>
      </c>
      <c r="B11" s="131"/>
      <c r="C11" s="131"/>
      <c r="E11" s="126" t="s">
        <v>93</v>
      </c>
      <c r="F11" s="134" t="s">
        <v>94</v>
      </c>
    </row>
    <row r="12" customFormat="false" ht="15.75" hidden="false" customHeight="false" outlineLevel="0" collapsed="false">
      <c r="A12" s="133" t="s">
        <v>95</v>
      </c>
      <c r="B12" s="131"/>
      <c r="C12" s="131"/>
      <c r="E12" s="126" t="s">
        <v>96</v>
      </c>
      <c r="F12" s="1"/>
    </row>
    <row r="13" customFormat="false" ht="15.75" hidden="false" customHeight="false" outlineLevel="0" collapsed="false">
      <c r="A13" s="133" t="s">
        <v>97</v>
      </c>
      <c r="E13" s="126" t="s">
        <v>98</v>
      </c>
      <c r="F13" s="1"/>
    </row>
    <row r="14" customFormat="false" ht="12.75" hidden="false" customHeight="false" outlineLevel="0" collapsed="false">
      <c r="E14" s="126" t="s">
        <v>99</v>
      </c>
      <c r="F14" s="135"/>
    </row>
    <row r="15" customFormat="false" ht="12.75" hidden="false" customHeight="false" outlineLevel="0" collapsed="false">
      <c r="E15" s="126" t="s">
        <v>100</v>
      </c>
      <c r="F15" s="1"/>
    </row>
    <row r="16" customFormat="false" ht="12.75" hidden="false" customHeight="false" outlineLevel="0" collapsed="false">
      <c r="F16" s="136"/>
    </row>
    <row r="17" customFormat="false" ht="13.5" hidden="false" customHeight="false" outlineLevel="0" collapsed="false">
      <c r="A17" s="137"/>
      <c r="B17" s="137"/>
      <c r="C17" s="137"/>
      <c r="D17" s="137"/>
      <c r="E17" s="137"/>
      <c r="F17" s="137"/>
      <c r="G17" s="137"/>
      <c r="H17" s="137"/>
    </row>
    <row r="18" customFormat="false" ht="16.5" hidden="false" customHeight="false" outlineLevel="0" collapsed="false">
      <c r="A18" s="138" t="s">
        <v>101</v>
      </c>
      <c r="B18" s="138"/>
      <c r="C18" s="138"/>
      <c r="D18" s="138"/>
      <c r="E18" s="138"/>
      <c r="F18" s="138"/>
      <c r="G18" s="138"/>
      <c r="H18" s="138"/>
    </row>
    <row r="20" customFormat="false" ht="12.75" hidden="false" customHeight="false" outlineLevel="0" collapsed="false">
      <c r="A20" s="0" t="s">
        <v>102</v>
      </c>
    </row>
    <row r="21" customFormat="false" ht="12.75" hidden="false" customHeight="false" outlineLevel="0" collapsed="false">
      <c r="D21" s="136"/>
    </row>
    <row r="22" customFormat="false" ht="12.75" hidden="false" customHeight="false" outlineLevel="0" collapsed="false">
      <c r="B22" s="56" t="s">
        <v>103</v>
      </c>
      <c r="E22" s="56" t="s">
        <v>104</v>
      </c>
    </row>
    <row r="23" customFormat="false" ht="12.75" hidden="false" customHeight="false" outlineLevel="0" collapsed="false">
      <c r="B23" s="139"/>
    </row>
    <row r="24" customFormat="false" ht="12.75" hidden="false" customHeight="false" outlineLevel="0" collapsed="false">
      <c r="B24" s="140" t="n">
        <f aca="false">+F10</f>
        <v>36770</v>
      </c>
      <c r="E24" s="141" t="n">
        <f aca="false">+'[1]HPL Agreement'!BE41</f>
        <v>125788.1251</v>
      </c>
    </row>
    <row r="25" customFormat="false" ht="12.75" hidden="false" customHeight="false" outlineLevel="0" collapsed="false">
      <c r="B25" s="140"/>
    </row>
    <row r="26" customFormat="false" ht="12.75" hidden="false" customHeight="false" outlineLevel="0" collapsed="false">
      <c r="B26" s="140"/>
    </row>
    <row r="27" customFormat="false" ht="12.75" hidden="false" customHeight="false" outlineLevel="0" collapsed="false">
      <c r="B27" s="139"/>
    </row>
    <row r="28" customFormat="false" ht="12.75" hidden="false" customHeight="false" outlineLevel="0" collapsed="false">
      <c r="B28" s="139"/>
      <c r="C28" s="139"/>
      <c r="D28" s="139"/>
    </row>
    <row r="29" customFormat="false" ht="12.75" hidden="false" customHeight="false" outlineLevel="0" collapsed="false">
      <c r="B29" s="139"/>
      <c r="C29" s="139"/>
      <c r="D29" s="139"/>
      <c r="E29" s="139"/>
      <c r="F29" s="139"/>
    </row>
    <row r="30" customFormat="false" ht="12.75" hidden="false" customHeight="false" outlineLevel="0" collapsed="false">
      <c r="A30" s="142" t="s">
        <v>105</v>
      </c>
    </row>
    <row r="31" customFormat="false" ht="13.5" hidden="false" customHeight="false" outlineLevel="0" collapsed="false">
      <c r="A31" s="137"/>
      <c r="B31" s="137"/>
      <c r="C31" s="137"/>
      <c r="D31" s="137"/>
      <c r="E31" s="137"/>
      <c r="F31" s="137"/>
      <c r="G31" s="137"/>
      <c r="H31" s="137"/>
    </row>
    <row r="33" customFormat="false" ht="12.75" hidden="false" customHeight="false" outlineLevel="0" collapsed="false">
      <c r="A33" s="143" t="s">
        <v>106</v>
      </c>
      <c r="B33" s="142"/>
      <c r="C33" s="142"/>
      <c r="D33" s="143"/>
      <c r="G33" s="144"/>
    </row>
    <row r="34" customFormat="false" ht="12.75" hidden="false" customHeight="false" outlineLevel="0" collapsed="false">
      <c r="A34" s="135" t="s">
        <v>107</v>
      </c>
      <c r="B34" s="142"/>
      <c r="C34" s="142"/>
      <c r="D34" s="142"/>
      <c r="G34" s="144"/>
    </row>
    <row r="35" customFormat="false" ht="12.75" hidden="false" customHeight="false" outlineLevel="0" collapsed="false">
      <c r="A35" s="135" t="s">
        <v>108</v>
      </c>
      <c r="B35" s="142"/>
      <c r="C35" s="142"/>
      <c r="D35" s="142"/>
      <c r="G35" s="144"/>
    </row>
    <row r="36" customFormat="false" ht="12.75" hidden="false" customHeight="false" outlineLevel="0" collapsed="false">
      <c r="A36" s="142" t="s">
        <v>109</v>
      </c>
      <c r="B36" s="135" t="s">
        <v>110</v>
      </c>
      <c r="C36" s="145"/>
      <c r="D36" s="142"/>
      <c r="G36" s="144"/>
    </row>
    <row r="37" customFormat="false" ht="12.75" hidden="false" customHeight="false" outlineLevel="0" collapsed="false">
      <c r="A37" s="142" t="s">
        <v>111</v>
      </c>
      <c r="B37" s="135" t="s">
        <v>112</v>
      </c>
      <c r="C37" s="145"/>
      <c r="D37" s="142"/>
    </row>
    <row r="38" customFormat="false" ht="12.75" hidden="false" customHeight="false" outlineLevel="0" collapsed="false">
      <c r="A38" s="142" t="s">
        <v>113</v>
      </c>
      <c r="B38" s="142"/>
      <c r="C38" s="145"/>
      <c r="D38" s="142"/>
      <c r="G38" s="146"/>
    </row>
    <row r="39" customFormat="false" ht="12.75" hidden="false" customHeight="false" outlineLevel="0" collapsed="false">
      <c r="A39" s="142"/>
      <c r="B39" s="142"/>
      <c r="C39" s="145"/>
      <c r="D39" s="142"/>
      <c r="G39" s="146"/>
    </row>
    <row r="40" customFormat="false" ht="12.75" hidden="false" customHeight="false" outlineLevel="0" collapsed="false">
      <c r="A40" s="142" t="s">
        <v>114</v>
      </c>
      <c r="B40" s="142"/>
      <c r="C40" s="145"/>
      <c r="D40" s="142"/>
      <c r="G40" s="146"/>
    </row>
    <row r="41" customFormat="false" ht="12.75" hidden="false" customHeight="false" outlineLevel="0" collapsed="false">
      <c r="A41" s="142" t="s">
        <v>115</v>
      </c>
      <c r="B41" s="142"/>
      <c r="C41" s="145"/>
      <c r="D41" s="142"/>
      <c r="G41" s="146"/>
    </row>
    <row r="42" customFormat="false" ht="12.75" hidden="false" customHeight="false" outlineLevel="0" collapsed="false">
      <c r="A42" s="142"/>
      <c r="B42" s="142"/>
      <c r="C42" s="145"/>
      <c r="D42" s="142"/>
      <c r="G42" s="146"/>
    </row>
    <row r="43" customFormat="false" ht="12.75" hidden="false" customHeight="false" outlineLevel="0" collapsed="false">
      <c r="A43" s="142"/>
      <c r="B43" s="142"/>
      <c r="C43" s="145"/>
      <c r="D43" s="142"/>
      <c r="G43" s="146"/>
    </row>
    <row r="44" customFormat="false" ht="12.75" hidden="false" customHeight="false" outlineLevel="0" collapsed="false">
      <c r="G44" s="146"/>
    </row>
    <row r="45" customFormat="false" ht="12.75" hidden="false" customHeight="false" outlineLevel="0" collapsed="false">
      <c r="A45" s="147" t="s">
        <v>116</v>
      </c>
      <c r="B45" s="148"/>
      <c r="C45" s="148"/>
      <c r="D45" s="148"/>
      <c r="E45" s="148"/>
      <c r="F45" s="148"/>
      <c r="G45" s="148"/>
      <c r="H45" s="149"/>
    </row>
    <row r="46" customFormat="false" ht="12.75" hidden="false" customHeight="false" outlineLevel="0" collapsed="false">
      <c r="A46" s="150"/>
      <c r="B46" s="151"/>
      <c r="C46" s="151"/>
      <c r="D46" s="151"/>
      <c r="E46" s="151"/>
      <c r="F46" s="151"/>
      <c r="G46" s="151"/>
      <c r="H46" s="152"/>
    </row>
    <row r="47" customFormat="false" ht="12.75" hidden="false" customHeight="false" outlineLevel="0" collapsed="false">
      <c r="A47" s="153" t="s">
        <v>117</v>
      </c>
      <c r="B47" s="154" t="s">
        <v>118</v>
      </c>
      <c r="C47" s="154" t="s">
        <v>119</v>
      </c>
      <c r="D47" s="154" t="s">
        <v>120</v>
      </c>
      <c r="E47" s="154" t="s">
        <v>121</v>
      </c>
      <c r="F47" s="154" t="s">
        <v>122</v>
      </c>
      <c r="G47" s="154" t="s">
        <v>123</v>
      </c>
      <c r="H47" s="155" t="s">
        <v>124</v>
      </c>
    </row>
    <row r="48" customFormat="false" ht="12.75" hidden="false" customHeight="false" outlineLevel="0" collapsed="false">
      <c r="A48" s="150" t="n">
        <v>45000</v>
      </c>
      <c r="B48" s="151" t="s">
        <v>125</v>
      </c>
      <c r="C48" s="151"/>
      <c r="D48" s="151" t="s">
        <v>126</v>
      </c>
      <c r="E48" s="151" t="s">
        <v>126</v>
      </c>
      <c r="F48" s="151"/>
      <c r="G48" s="151"/>
      <c r="H48" s="156" t="n">
        <f aca="false">E24</f>
        <v>125788.1251</v>
      </c>
    </row>
    <row r="49" customFormat="false" ht="12.75" hidden="false" customHeight="false" outlineLevel="0" collapsed="false">
      <c r="A49" s="157"/>
      <c r="B49" s="158"/>
      <c r="C49" s="158"/>
      <c r="D49" s="158"/>
      <c r="E49" s="158"/>
      <c r="F49" s="158"/>
      <c r="G49" s="158"/>
      <c r="H49" s="159"/>
    </row>
  </sheetData>
  <mergeCells count="5">
    <mergeCell ref="A1:H1"/>
    <mergeCell ref="A2:H2"/>
    <mergeCell ref="A3:H3"/>
    <mergeCell ref="A4:H4"/>
    <mergeCell ref="A18:H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2000-11-01T13:47:02Z</dcterms:created>
  <dc:creator>DJDobb</dc:creator>
  <dc:description/>
  <dc:language>en-US</dc:language>
  <cp:lastModifiedBy>Megan Parker</cp:lastModifiedBy>
  <cp:lastPrinted>2000-11-01T14:00:30Z</cp:lastPrinted>
  <cp:revision>0</cp:revision>
  <dc:subject/>
  <dc:title/>
</cp:coreProperties>
</file>