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Longs" sheetId="2" state="visible" r:id="rId4"/>
    <sheet name="Top 5" sheetId="3" state="visible" r:id="rId5"/>
    <sheet name="Demand" sheetId="4" state="visible" r:id="rId6"/>
    <sheet name="ENE Universe" sheetId="5" state="visible" r:id="rId7"/>
    <sheet name="EIM" sheetId="6" state="visible" r:id="rId8"/>
    <sheet name="JS" sheetId="7" state="visible" r:id="rId9"/>
  </sheets>
  <definedNames>
    <definedName function="false" hidden="false" localSheetId="4" name="_xlnm.Print_Area" vbProcedure="false">'ENE Universe'!$D$2:$W$124</definedName>
    <definedName function="false" hidden="false" localSheetId="4" name="_xlnm.Print_Titles" vbProcedure="false">'ENE Universe'!$1:$1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<sst xmlns="http://schemas.openxmlformats.org/spreadsheetml/2006/main" count="1752" uniqueCount="560">
  <si>
    <t xml:space="preserve">Stuctured</t>
  </si>
  <si>
    <t xml:space="preserve">Sales  &amp; </t>
  </si>
  <si>
    <t xml:space="preserve">Jacobs Sirine</t>
  </si>
  <si>
    <t xml:space="preserve">EIM </t>
  </si>
  <si>
    <t xml:space="preserve">Origination</t>
  </si>
  <si>
    <t xml:space="preserve">Marketing</t>
  </si>
  <si>
    <t xml:space="preserve">Company</t>
  </si>
  <si>
    <t xml:space="preserve">Description</t>
  </si>
  <si>
    <t xml:space="preserve">Ownership</t>
  </si>
  <si>
    <t xml:space="preserve">Location</t>
  </si>
  <si>
    <t xml:space="preserve">Priority</t>
  </si>
  <si>
    <t xml:space="preserve">(Tons Short)</t>
  </si>
  <si>
    <t xml:space="preserve">Comments / Status</t>
  </si>
  <si>
    <t xml:space="preserve">DR</t>
  </si>
  <si>
    <t xml:space="preserve">3M</t>
  </si>
  <si>
    <t xml:space="preserve">Consumer Products</t>
  </si>
  <si>
    <t xml:space="preserve">Public</t>
  </si>
  <si>
    <t xml:space="preserve">St Paul, MN</t>
  </si>
  <si>
    <t xml:space="preserve">Pulp;  8,000 TPA existing trade;  OCC opportunity;  EES transaction</t>
  </si>
  <si>
    <t xml:space="preserve">GB</t>
  </si>
  <si>
    <t xml:space="preserve">Abitibi Consolidated</t>
  </si>
  <si>
    <t xml:space="preserve"> Newsprint </t>
  </si>
  <si>
    <t xml:space="preserve">Montreal, Canada</t>
  </si>
  <si>
    <t xml:space="preserve">Market pulp long with Donahue purchase</t>
  </si>
  <si>
    <t xml:space="preserve">FB/CS</t>
  </si>
  <si>
    <t xml:space="preserve">Alstrom - Dexter</t>
  </si>
  <si>
    <t xml:space="preserve">Oil Filters &amp; Pharmaceutical Products</t>
  </si>
  <si>
    <t xml:space="preserve">Private</t>
  </si>
  <si>
    <t xml:space="preserve">Atlanta</t>
  </si>
  <si>
    <t xml:space="preserve">B</t>
  </si>
  <si>
    <t xml:space="preserve">NBSK</t>
  </si>
  <si>
    <t xml:space="preserve">CS</t>
  </si>
  <si>
    <t xml:space="preserve">American Tissue Corp</t>
  </si>
  <si>
    <t xml:space="preserve">Tissue</t>
  </si>
  <si>
    <t xml:space="preserve">Hauppauge, NY</t>
  </si>
  <si>
    <t xml:space="preserve">FB</t>
  </si>
  <si>
    <t xml:space="preserve">Appleton  - Coated</t>
  </si>
  <si>
    <t xml:space="preserve">Coated Papers</t>
  </si>
  <si>
    <t xml:space="preserve">WI</t>
  </si>
  <si>
    <t xml:space="preserve">C</t>
  </si>
  <si>
    <t xml:space="preserve">Multiple grades</t>
  </si>
  <si>
    <t xml:space="preserve">Appleton - Papers</t>
  </si>
  <si>
    <t xml:space="preserve">Specialty Papers</t>
  </si>
  <si>
    <t xml:space="preserve">A</t>
  </si>
  <si>
    <t xml:space="preserve">Multiple grades; Management Buyout</t>
  </si>
  <si>
    <t xml:space="preserve">JB/CS</t>
  </si>
  <si>
    <t xml:space="preserve"> </t>
  </si>
  <si>
    <t xml:space="preserve">Badger Paper</t>
  </si>
  <si>
    <t xml:space="preserve">Uncoated Free Sheet and Specialty Papers</t>
  </si>
  <si>
    <t xml:space="preserve">50/50 NBSK/NBHK;  Financial Distress - violated loan covenants $26MM Debt $43.4MM Assets $6.5MM market cap;  Sell/Buy @ index or fixed</t>
  </si>
  <si>
    <t xml:space="preserve">Belgravia/West Linn</t>
  </si>
  <si>
    <t xml:space="preserve">VAC/OR</t>
  </si>
  <si>
    <t xml:space="preserve">NBSK &amp; NBHK;  Bought mill from Simpson for $14MM</t>
  </si>
  <si>
    <t xml:space="preserve">Belgravia/Pasadena</t>
  </si>
  <si>
    <t xml:space="preserve">Pulp Mill</t>
  </si>
  <si>
    <t xml:space="preserve">VAC/TX</t>
  </si>
  <si>
    <t xml:space="preserve">Paper mill is operating but pulp mill is not</t>
  </si>
  <si>
    <t xml:space="preserve">Boise Cascade</t>
  </si>
  <si>
    <t xml:space="preserve">Paper &amp; Wood Products</t>
  </si>
  <si>
    <t xml:space="preserve">Boise, ID</t>
  </si>
  <si>
    <t xml:space="preserve">Long Pulp;  Bought 5,000 tons</t>
  </si>
  <si>
    <t xml:space="preserve">Bowater</t>
  </si>
  <si>
    <t xml:space="preserve">Newsprint, UCFS, Pulp, Forest Products</t>
  </si>
  <si>
    <t xml:space="preserve">Greenville, SC</t>
  </si>
  <si>
    <t xml:space="preserve">Long Pulp</t>
  </si>
  <si>
    <t xml:space="preserve">Brant Allen Industries</t>
  </si>
  <si>
    <t xml:space="preserve">Newsprint</t>
  </si>
  <si>
    <t xml:space="preserve">Brian McDougall / Mohawk Pulp</t>
  </si>
  <si>
    <t xml:space="preserve">Groundwood Paper</t>
  </si>
  <si>
    <t xml:space="preserve">Quebec</t>
  </si>
  <si>
    <t xml:space="preserve">12,000 tons groundwood</t>
  </si>
  <si>
    <t xml:space="preserve">Buckeye Technologies</t>
  </si>
  <si>
    <t xml:space="preserve">Consumer Products, Hygiene</t>
  </si>
  <si>
    <t xml:space="preserve">Memphis, TN</t>
  </si>
  <si>
    <t xml:space="preserve">Canfor</t>
  </si>
  <si>
    <t xml:space="preserve">Forest Products</t>
  </si>
  <si>
    <t xml:space="preserve">Vancouver, BC</t>
  </si>
  <si>
    <t xml:space="preserve">DC</t>
  </si>
  <si>
    <t xml:space="preserve">Cascades - Rolland</t>
  </si>
  <si>
    <t xml:space="preserve">CDM Papiers Décor</t>
  </si>
  <si>
    <t xml:space="preserve">Cellu Holding Inc</t>
  </si>
  <si>
    <t xml:space="preserve">JB</t>
  </si>
  <si>
    <t xml:space="preserve">Charter House/Cellu-Tissue</t>
  </si>
  <si>
    <t xml:space="preserve">Tissue Producer</t>
  </si>
  <si>
    <t xml:space="preserve">NYC</t>
  </si>
  <si>
    <t xml:space="preserve">Have discussed monetization structure</t>
  </si>
  <si>
    <t xml:space="preserve">Chandler</t>
  </si>
  <si>
    <t xml:space="preserve">Specialty Paper Mill</t>
  </si>
  <si>
    <t xml:space="preserve">Mill start-up</t>
  </si>
  <si>
    <t xml:space="preserve">City Forest Corp</t>
  </si>
  <si>
    <t xml:space="preserve">Workout</t>
  </si>
  <si>
    <t xml:space="preserve">Congoleum Corg</t>
  </si>
  <si>
    <t xml:space="preserve">Floor Tile Manufacturing</t>
  </si>
  <si>
    <t xml:space="preserve">Mercerville, NJ</t>
  </si>
  <si>
    <t xml:space="preserve">CC</t>
  </si>
  <si>
    <t xml:space="preserve">Crabar Business Systems</t>
  </si>
  <si>
    <t xml:space="preserve">Business Forms</t>
  </si>
  <si>
    <t xml:space="preserve">Dayton, OH</t>
  </si>
  <si>
    <t xml:space="preserve">Defferiat mill.</t>
  </si>
  <si>
    <t xml:space="preserve">Crane &amp; Co.</t>
  </si>
  <si>
    <t xml:space="preserve">Currency manufacturer</t>
  </si>
  <si>
    <t xml:space="preserve">Boston</t>
  </si>
  <si>
    <t xml:space="preserve">Short cotton tons</t>
  </si>
  <si>
    <t xml:space="preserve">Creative Paper</t>
  </si>
  <si>
    <t xml:space="preserve">Massachuetts</t>
  </si>
  <si>
    <t xml:space="preserve">Owner not interested</t>
  </si>
  <si>
    <t xml:space="preserve">Crocker Technical Paper</t>
  </si>
  <si>
    <t xml:space="preserve">Crown Vantage</t>
  </si>
  <si>
    <t xml:space="preserve">Crystal Tissue</t>
  </si>
  <si>
    <t xml:space="preserve">Printed Tissue</t>
  </si>
  <si>
    <t xml:space="preserve">DGI/American Hygene/Drypers</t>
  </si>
  <si>
    <t xml:space="preserve">Disposable Diapers</t>
  </si>
  <si>
    <t xml:space="preserve">HK/Atlanta</t>
  </si>
  <si>
    <t xml:space="preserve">Fluff Pulp</t>
  </si>
  <si>
    <t xml:space="preserve">Domtar</t>
  </si>
  <si>
    <t xml:space="preserve">Specialty Papers &amp; Lumber</t>
  </si>
  <si>
    <t xml:space="preserve">Pulp long but close to balance</t>
  </si>
  <si>
    <t xml:space="preserve">Eastman Kodak</t>
  </si>
  <si>
    <t xml:space="preserve">Film</t>
  </si>
  <si>
    <t xml:space="preserve">Rochester, NY</t>
  </si>
  <si>
    <t xml:space="preserve">Specialty hardwood:  50,000 - 60,000 TPY;  Not interested in risk management</t>
  </si>
  <si>
    <t xml:space="preserve">EHV Weidmann Industries</t>
  </si>
  <si>
    <t xml:space="preserve">Fibermark</t>
  </si>
  <si>
    <t xml:space="preserve">Specialty Fiber Material</t>
  </si>
  <si>
    <t xml:space="preserve">Battleboro, VT</t>
  </si>
  <si>
    <t xml:space="preserve">NBSK / NBHK;  $230MM Private Placement</t>
  </si>
  <si>
    <t xml:space="preserve">Finch Pruyn</t>
  </si>
  <si>
    <t xml:space="preserve">Printing &amp; Specialty Papers</t>
  </si>
  <si>
    <t xml:space="preserve">Glen Falls, NY</t>
  </si>
  <si>
    <t xml:space="preserve">D</t>
  </si>
  <si>
    <t xml:space="preserve">NBSK;  Market power for pulp supply discussion;  No progress</t>
  </si>
  <si>
    <t xml:space="preserve">Fletcher Challenge</t>
  </si>
  <si>
    <t xml:space="preserve">New Zealand</t>
  </si>
  <si>
    <t xml:space="preserve">Flower City Tissue Mills</t>
  </si>
  <si>
    <t xml:space="preserve">Tissue manufacturing and converting</t>
  </si>
  <si>
    <t xml:space="preserve">Fournier Group</t>
  </si>
  <si>
    <t xml:space="preserve">Pharmaceuticals</t>
  </si>
  <si>
    <t xml:space="preserve">France</t>
  </si>
  <si>
    <t xml:space="preserve">Fox River Fiber Corp</t>
  </si>
  <si>
    <t xml:space="preserve">Writing, Printing &amp; Specialty Papers</t>
  </si>
  <si>
    <t xml:space="preserve">Appleton, WI</t>
  </si>
  <si>
    <t xml:space="preserve">Fraser Paper (Nexfor)</t>
  </si>
  <si>
    <t xml:space="preserve">Stamford, CT</t>
  </si>
  <si>
    <t xml:space="preserve">Substantial Long;  Tom Stinson -Purchase 60,000 tons physical</t>
  </si>
  <si>
    <t xml:space="preserve">French Paper Company</t>
  </si>
  <si>
    <t xml:space="preserve">Georgia Pacific</t>
  </si>
  <si>
    <t xml:space="preserve">Glatfelter</t>
  </si>
  <si>
    <t xml:space="preserve">Engineered Papers &amp; Specialty Papers</t>
  </si>
  <si>
    <t xml:space="preserve">York, PA</t>
  </si>
  <si>
    <t xml:space="preserve">75% NBHK, 15% TMP Relatively conservative;  No response from company; Phillip Morris is paying index, can we use MO as lever w/ company?</t>
  </si>
  <si>
    <t xml:space="preserve">Gray's Harbor</t>
  </si>
  <si>
    <t xml:space="preserve">Uncoated Free Sheet</t>
  </si>
  <si>
    <t xml:space="preserve">WA</t>
  </si>
  <si>
    <t xml:space="preserve">75% NBHK; 40% Pope &amp; Talbot pulp;  $10MM capital lease w/ Boeing;  West Linn combo?  Originally IP/ITT Rayonier asset</t>
  </si>
  <si>
    <t xml:space="preserve">Great Lakes Pulp &amp; Fibre</t>
  </si>
  <si>
    <t xml:space="preserve">DIP;  Want to sell asset</t>
  </si>
  <si>
    <t xml:space="preserve">Great Northern Paper</t>
  </si>
  <si>
    <t xml:space="preserve">Coated and Uncoated Papers</t>
  </si>
  <si>
    <t xml:space="preserve">Millinocket, ME</t>
  </si>
  <si>
    <t xml:space="preserve">Gulf States Paper</t>
  </si>
  <si>
    <t xml:space="preserve">Tuscaloosa, AL</t>
  </si>
  <si>
    <t xml:space="preserve">SBSK</t>
  </si>
  <si>
    <t xml:space="preserve">Gusmer Enterprises</t>
  </si>
  <si>
    <t xml:space="preserve">Cotton</t>
  </si>
  <si>
    <t xml:space="preserve">Hollingsworth &amp; Vose Co</t>
  </si>
  <si>
    <t xml:space="preserve">Specialty Industrial and Technical Papers</t>
  </si>
  <si>
    <t xml:space="preserve">East Walpole, MA</t>
  </si>
  <si>
    <t xml:space="preserve">Setting - up manufacturing;  Synthetic pulp</t>
  </si>
  <si>
    <t xml:space="preserve">Interlake Acquisition Corp</t>
  </si>
  <si>
    <t xml:space="preserve">International Paper</t>
  </si>
  <si>
    <t xml:space="preserve">J. Ford &amp; Co.</t>
  </si>
  <si>
    <t xml:space="preserve">Small paper maker</t>
  </si>
  <si>
    <t xml:space="preserve">Pulp</t>
  </si>
  <si>
    <t xml:space="preserve">J.D. Irving Ltd</t>
  </si>
  <si>
    <t xml:space="preserve">St. John, NB, Canada</t>
  </si>
  <si>
    <t xml:space="preserve">Transacting hardwood, Clickpaper</t>
  </si>
  <si>
    <t xml:space="preserve">Keiffer Paper Mills</t>
  </si>
  <si>
    <t xml:space="preserve">Kimberly Clark</t>
  </si>
  <si>
    <t xml:space="preserve">Dallas</t>
  </si>
  <si>
    <t xml:space="preserve">Mtg. with senior management;  Coosa Pines Mill</t>
  </si>
  <si>
    <t xml:space="preserve">Knowlton Specialty apers</t>
  </si>
  <si>
    <t xml:space="preserve">Filter papers and specialty papers</t>
  </si>
  <si>
    <t xml:space="preserve">Watertown, NY</t>
  </si>
  <si>
    <t xml:space="preserve">KPS/Blue Ridge Paper</t>
  </si>
  <si>
    <t xml:space="preserve">Packaging &amp; Paper for Food Industry</t>
  </si>
  <si>
    <t xml:space="preserve">NYC/NC</t>
  </si>
  <si>
    <t xml:space="preserve">Acquisition of Champion Intl.' s seven plant 'Canton' system;  Distressed sale mgmt</t>
  </si>
  <si>
    <t xml:space="preserve">KPS/Curtis Specialty Papers</t>
  </si>
  <si>
    <t xml:space="preserve">Specialty Papers - Coated &amp; Uncoated</t>
  </si>
  <si>
    <t xml:space="preserve">NYC/NJ-MI-MA-VA</t>
  </si>
  <si>
    <t xml:space="preserve">59% NBSK, 35% NBHK, 6% SBSK;  Purchased Crown Vantage assets for $22MM ($10MM equity)</t>
  </si>
  <si>
    <t xml:space="preserve">Little Rapids Corp</t>
  </si>
  <si>
    <t xml:space="preserve">Medical Products</t>
  </si>
  <si>
    <t xml:space="preserve">Ashwaubenon, WI</t>
  </si>
  <si>
    <t xml:space="preserve">12,000 tons financial proposed</t>
  </si>
  <si>
    <t xml:space="preserve">Louisiana-Pacific</t>
  </si>
  <si>
    <t xml:space="preserve">Wood Products &amp; Pulp</t>
  </si>
  <si>
    <t xml:space="preserve">Portland, OR</t>
  </si>
  <si>
    <t xml:space="preserve">Samoa pulp mill</t>
  </si>
  <si>
    <t xml:space="preserve">Lydall</t>
  </si>
  <si>
    <t xml:space="preserve">Manchester, CT</t>
  </si>
  <si>
    <t xml:space="preserve">Madison Paper Industries</t>
  </si>
  <si>
    <t xml:space="preserve">Maine</t>
  </si>
  <si>
    <t xml:space="preserve">NBSK; Owned by NY Times;</t>
  </si>
  <si>
    <t xml:space="preserve">Marcal</t>
  </si>
  <si>
    <t xml:space="preserve">Tissue manufacturer</t>
  </si>
  <si>
    <t xml:space="preserve">Elmwood Park, NJ</t>
  </si>
  <si>
    <t xml:space="preserve">Wastepaper;  Refinancing Debt</t>
  </si>
  <si>
    <t xml:space="preserve">Massachusetts Recycling Assoc</t>
  </si>
  <si>
    <t xml:space="preserve">Mead</t>
  </si>
  <si>
    <t xml:space="preserve">Net long pulp, basically balanced;  Short OCC</t>
  </si>
  <si>
    <t xml:space="preserve">Merrimac Paper</t>
  </si>
  <si>
    <t xml:space="preserve">Coated and Uncoated Papers &amp; Packaging</t>
  </si>
  <si>
    <t xml:space="preserve">Lawrence, MA</t>
  </si>
  <si>
    <t xml:space="preserve">MH Dielectrics Inc</t>
  </si>
  <si>
    <t xml:space="preserve">FB/GD</t>
  </si>
  <si>
    <t xml:space="preserve">Millar Western Forest Products</t>
  </si>
  <si>
    <t xml:space="preserve">BCTMP Producer</t>
  </si>
  <si>
    <t xml:space="preserve">Edmonton, AB </t>
  </si>
  <si>
    <t xml:space="preserve">Mohawk Paper</t>
  </si>
  <si>
    <t xml:space="preserve">Albany, NY</t>
  </si>
  <si>
    <t xml:space="preserve">NBHK / NBSK;  3 discussions;  $35MM / year revenue;  Premium text and cover paper producer - 2 mills, 3 machines, 100,000 TPA capacity</t>
  </si>
  <si>
    <t xml:space="preserve">Monadnock Paper Mills</t>
  </si>
  <si>
    <t xml:space="preserve">Technical and Graphic Papers</t>
  </si>
  <si>
    <t xml:space="preserve">Bennington, NH</t>
  </si>
  <si>
    <t xml:space="preserve">Selling spot pulp</t>
  </si>
  <si>
    <t xml:space="preserve">Munksjo AB</t>
  </si>
  <si>
    <t xml:space="preserve">Specialty Papers, Packaging, Pulp &amp; Consumer Tissue</t>
  </si>
  <si>
    <t xml:space="preserve">Sweden</t>
  </si>
  <si>
    <t xml:space="preserve">Short BEK;  Interested in hedging;  European Long</t>
  </si>
  <si>
    <t xml:space="preserve">Nicolaus Paper</t>
  </si>
  <si>
    <t xml:space="preserve">Ivex Group sub;  DIP</t>
  </si>
  <si>
    <t xml:space="preserve">Nippon Unipak</t>
  </si>
  <si>
    <t xml:space="preserve">Norampac - Cascades</t>
  </si>
  <si>
    <t xml:space="preserve">Packaging, Fine Papers &amp; Tissue</t>
  </si>
  <si>
    <t xml:space="preserve">Pacifica Papers</t>
  </si>
  <si>
    <t xml:space="preserve">Newsprint, Pulp, Printing &amp; Writing Papers</t>
  </si>
  <si>
    <t xml:space="preserve">54% NBSK, 46% DIP</t>
  </si>
  <si>
    <t xml:space="preserve">Paper-Pak Products Inc</t>
  </si>
  <si>
    <t xml:space="preserve">Consumer Products;  Hygeine</t>
  </si>
  <si>
    <t xml:space="preserve">La Verne, CA</t>
  </si>
  <si>
    <t xml:space="preserve">Papier Masson</t>
  </si>
  <si>
    <t xml:space="preserve">Ontario</t>
  </si>
  <si>
    <t xml:space="preserve">PaperlinX /Spicers Paper</t>
  </si>
  <si>
    <t xml:space="preserve">Santa Fe, CA</t>
  </si>
  <si>
    <t xml:space="preserve">Distributor not manufacturer</t>
  </si>
  <si>
    <t xml:space="preserve">Parsons &amp; Whittermore</t>
  </si>
  <si>
    <t xml:space="preserve">Partners Concept Development</t>
  </si>
  <si>
    <t xml:space="preserve">Playtex</t>
  </si>
  <si>
    <t xml:space="preserve">Westport, CT</t>
  </si>
  <si>
    <t xml:space="preserve">Pope &amp; Talbot</t>
  </si>
  <si>
    <t xml:space="preserve">Port Huron Fiber</t>
  </si>
  <si>
    <t xml:space="preserve">DIP Producer</t>
  </si>
  <si>
    <t xml:space="preserve">Potlatch</t>
  </si>
  <si>
    <t xml:space="preserve">Forest Products, Tissue, Printing &amp; Writing Papers</t>
  </si>
  <si>
    <t xml:space="preserve">Spokane, WA</t>
  </si>
  <si>
    <t xml:space="preserve">14% NBSK, 37% HDWD,  14% DIP, 35% BEK;  Potential Long</t>
  </si>
  <si>
    <t xml:space="preserve">Preco Corp</t>
  </si>
  <si>
    <t xml:space="preserve">New York</t>
  </si>
  <si>
    <t xml:space="preserve">82% NBSK, 18% DIP</t>
  </si>
  <si>
    <t xml:space="preserve">Proctor &amp; Gamble</t>
  </si>
  <si>
    <t xml:space="preserve">Cincinatti</t>
  </si>
  <si>
    <t xml:space="preserve">Rayonier</t>
  </si>
  <si>
    <t xml:space="preserve">Lumber</t>
  </si>
  <si>
    <t xml:space="preserve">Jacksonville, FL</t>
  </si>
  <si>
    <t xml:space="preserve">Riverside Paper Corp</t>
  </si>
  <si>
    <t xml:space="preserve">Printing &amp; Writing Papers &amp; Art Paper</t>
  </si>
  <si>
    <t xml:space="preserve">Recycled</t>
  </si>
  <si>
    <t xml:space="preserve">Sappi</t>
  </si>
  <si>
    <t xml:space="preserve">Coated and Specialty Papers; Pulp</t>
  </si>
  <si>
    <t xml:space="preserve">50/50 NBSK/NBHK;  S.D. Warren;  60% integrated;  Duke working on outsourcing</t>
  </si>
  <si>
    <t xml:space="preserve">SCA Tissue</t>
  </si>
  <si>
    <t xml:space="preserve">Consumer Tissue</t>
  </si>
  <si>
    <t xml:space="preserve">Bought GP assets with GP supply contract</t>
  </si>
  <si>
    <t xml:space="preserve">Schweitzer Mauduit</t>
  </si>
  <si>
    <t xml:space="preserve">Tobacco, Printing &amp; Writing Papers</t>
  </si>
  <si>
    <t xml:space="preserve">NBSK;  KC spin-off 5 yrs. ago</t>
  </si>
  <si>
    <t xml:space="preserve">Sealed Air Corp</t>
  </si>
  <si>
    <t xml:space="preserve">Food Packaging</t>
  </si>
  <si>
    <t xml:space="preserve">Saddle Brook, NJ</t>
  </si>
  <si>
    <t xml:space="preserve">Shasta Paper</t>
  </si>
  <si>
    <t xml:space="preserve">Simkins Industries</t>
  </si>
  <si>
    <t xml:space="preserve">Simplicity Holdings</t>
  </si>
  <si>
    <t xml:space="preserve">Simpson Paper</t>
  </si>
  <si>
    <t xml:space="preserve">Lumber &amp; Packaging</t>
  </si>
  <si>
    <t xml:space="preserve">Tacoma, WA</t>
  </si>
  <si>
    <t xml:space="preserve">18% NBSK, 61% HDWD, 21% DIP;  NBSK Pulp Mill</t>
  </si>
  <si>
    <t xml:space="preserve">Slocan Forest Products</t>
  </si>
  <si>
    <t xml:space="preserve">CTMP &amp; Lumber Producer</t>
  </si>
  <si>
    <t xml:space="preserve">Richmond, British Columbia</t>
  </si>
  <si>
    <t xml:space="preserve">Millar Western wants to buy Fiberco (Sub)</t>
  </si>
  <si>
    <t xml:space="preserve">Smurfit Stone Container</t>
  </si>
  <si>
    <t xml:space="preserve">Containerboard</t>
  </si>
  <si>
    <t xml:space="preserve">Chicago, IL</t>
  </si>
  <si>
    <t xml:space="preserve">Smurfit Newsprint</t>
  </si>
  <si>
    <t xml:space="preserve">Southworth Co.</t>
  </si>
  <si>
    <t xml:space="preserve">Spexel Inc</t>
  </si>
  <si>
    <t xml:space="preserve">Currency, Government Paper, Cotton Pulp, Text &amp; Cover Papers</t>
  </si>
  <si>
    <t xml:space="preserve">Former Domtar mill</t>
  </si>
  <si>
    <t xml:space="preserve">St. Mary's Paper / Belgravia</t>
  </si>
  <si>
    <t xml:space="preserve">Stora Enso/Consolidated Papers</t>
  </si>
  <si>
    <t xml:space="preserve">Coated Groundwood</t>
  </si>
  <si>
    <t xml:space="preserve">Decisions made in Helsinki</t>
  </si>
  <si>
    <t xml:space="preserve">GB/DR</t>
  </si>
  <si>
    <t xml:space="preserve">Sun Capital/Smart Papers</t>
  </si>
  <si>
    <t xml:space="preserve">Boca Raton / Cincinatti</t>
  </si>
  <si>
    <t xml:space="preserve">NBSK / NBHK;  Recent acquisition of $90MM book value Hamilton Mill for $10MM from IP/Champion.  Own 2 other paper related assets;  Placed $3MM bid for energy assets</t>
  </si>
  <si>
    <t xml:space="preserve">Tembec</t>
  </si>
  <si>
    <t xml:space="preserve">Tyco Int'l/Kendall Healthcare</t>
  </si>
  <si>
    <t xml:space="preserve">Diapers</t>
  </si>
  <si>
    <t xml:space="preserve">King of Prussia, PA</t>
  </si>
  <si>
    <t xml:space="preserve">Uniforet (Tripap)</t>
  </si>
  <si>
    <t xml:space="preserve">Pulp &amp; Lumber</t>
  </si>
  <si>
    <t xml:space="preserve">Tripap consumes pulp</t>
  </si>
  <si>
    <t xml:space="preserve">Universal Forest Products</t>
  </si>
  <si>
    <t xml:space="preserve">Grand Rapids, MI</t>
  </si>
  <si>
    <t xml:space="preserve">UPM-Kymmene</t>
  </si>
  <si>
    <t xml:space="preserve">Helsinki, Chicago, MN, NB Canada</t>
  </si>
  <si>
    <t xml:space="preserve">Quasi-Govt Entity;  Long-term Bowater &amp; Tembec</t>
  </si>
  <si>
    <t xml:space="preserve">Wausau-Mosinee</t>
  </si>
  <si>
    <t xml:space="preserve">Mosinee, WI</t>
  </si>
  <si>
    <t xml:space="preserve">Interested in expanding tissue business for industrial towling</t>
  </si>
  <si>
    <t xml:space="preserve">Wellspring Capital/Paragon</t>
  </si>
  <si>
    <t xml:space="preserve">Fluff Pulp;  Large gas customer</t>
  </si>
  <si>
    <t xml:space="preserve">West Fraser Timber</t>
  </si>
  <si>
    <t xml:space="preserve">Timber, Newsprint, Paper</t>
  </si>
  <si>
    <t xml:space="preserve">Long BCTMP</t>
  </si>
  <si>
    <t xml:space="preserve">West Linn Paper Property Co</t>
  </si>
  <si>
    <t xml:space="preserve">26% NBSK, 74% HDWD</t>
  </si>
  <si>
    <t xml:space="preserve">Western Pulp Ltd Partnership / Doman</t>
  </si>
  <si>
    <t xml:space="preserve">Packaging and Nursery Products</t>
  </si>
  <si>
    <t xml:space="preserve">Corvallis, OR</t>
  </si>
  <si>
    <t xml:space="preserve">Westvaco</t>
  </si>
  <si>
    <t xml:space="preserve">NY, NY</t>
  </si>
  <si>
    <t xml:space="preserve">Weyerhaeuser</t>
  </si>
  <si>
    <t xml:space="preserve">Timer, Printing &amp; Writing Papers</t>
  </si>
  <si>
    <t xml:space="preserve">Pulp Long</t>
  </si>
  <si>
    <t xml:space="preserve">Wicor</t>
  </si>
  <si>
    <t xml:space="preserve">89% NBSK, 11% DIP</t>
  </si>
  <si>
    <t xml:space="preserve">Willamette</t>
  </si>
  <si>
    <t xml:space="preserve">White paper, Brown paper, Building materials</t>
  </si>
  <si>
    <t xml:space="preserve">78% NBSK, 5% HDWD, 17% DIP;  Weyerhaueser</t>
  </si>
  <si>
    <t xml:space="preserve">Windsor Stevens</t>
  </si>
  <si>
    <t xml:space="preserve">Insulation </t>
  </si>
  <si>
    <t xml:space="preserve">Poquonock, CT</t>
  </si>
  <si>
    <t xml:space="preserve">Small</t>
  </si>
  <si>
    <t xml:space="preserve">Commodity</t>
  </si>
  <si>
    <t xml:space="preserve">NBHK</t>
  </si>
  <si>
    <t xml:space="preserve">SBHK</t>
  </si>
  <si>
    <t xml:space="preserve">BHKP</t>
  </si>
  <si>
    <t xml:space="preserve">UBKP</t>
  </si>
  <si>
    <t xml:space="preserve">DIP</t>
  </si>
  <si>
    <t xml:space="preserve">BEK</t>
  </si>
  <si>
    <t xml:space="preserve">BCTMP</t>
  </si>
  <si>
    <t xml:space="preserve">Fluff</t>
  </si>
  <si>
    <t xml:space="preserve">Dissolving</t>
  </si>
  <si>
    <t xml:space="preserve">Synthetic</t>
  </si>
  <si>
    <t xml:space="preserve">Sawdust</t>
  </si>
  <si>
    <t xml:space="preserve">Wetlap</t>
  </si>
  <si>
    <t xml:space="preserve">Speciality</t>
  </si>
  <si>
    <t xml:space="preserve">Total</t>
  </si>
  <si>
    <t xml:space="preserve">Tons</t>
  </si>
  <si>
    <t xml:space="preserve">% of NBSK</t>
  </si>
  <si>
    <t xml:space="preserve">% Total</t>
  </si>
  <si>
    <t xml:space="preserve">% of SBHK</t>
  </si>
  <si>
    <t xml:space="preserve">ü</t>
  </si>
  <si>
    <t xml:space="preserve">Pasadena Papers (Belgravia)</t>
  </si>
  <si>
    <t xml:space="preserve">% of SBSK</t>
  </si>
  <si>
    <t xml:space="preserve">% of BEK</t>
  </si>
  <si>
    <t xml:space="preserve">Cellu-Tissue (Charter House)</t>
  </si>
  <si>
    <t xml:space="preserve">Curtis Specialty Papers (KPS)</t>
  </si>
  <si>
    <t xml:space="preserve">% of NBHK</t>
  </si>
  <si>
    <t xml:space="preserve">Other</t>
  </si>
  <si>
    <t xml:space="preserve">% of Other</t>
  </si>
  <si>
    <t xml:space="preserve">James Hardy</t>
  </si>
  <si>
    <t xml:space="preserve">Drypers DSG</t>
  </si>
  <si>
    <t xml:space="preserve">Source:  EIM Origination</t>
  </si>
  <si>
    <t xml:space="preserve">South America</t>
  </si>
  <si>
    <t xml:space="preserve">Brazil</t>
  </si>
  <si>
    <t xml:space="preserve">BSK</t>
  </si>
  <si>
    <t xml:space="preserve">BHK</t>
  </si>
  <si>
    <t xml:space="preserve">Sulfite</t>
  </si>
  <si>
    <t xml:space="preserve">Semi-mechanical</t>
  </si>
  <si>
    <t xml:space="preserve">Mechanical</t>
  </si>
  <si>
    <t xml:space="preserve">Other Latin</t>
  </si>
  <si>
    <t xml:space="preserve">Total SA</t>
  </si>
  <si>
    <t xml:space="preserve">Softwood</t>
  </si>
  <si>
    <t xml:space="preserve">Hardwood</t>
  </si>
  <si>
    <t xml:space="preserve">Asia</t>
  </si>
  <si>
    <t xml:space="preserve">Japan</t>
  </si>
  <si>
    <t xml:space="preserve">Other Far East</t>
  </si>
  <si>
    <t xml:space="preserve">Middle East</t>
  </si>
  <si>
    <t xml:space="preserve">Total Asia</t>
  </si>
  <si>
    <t xml:space="preserve">Rep-Fin</t>
  </si>
  <si>
    <t xml:space="preserve">Rep-Phy</t>
  </si>
  <si>
    <t xml:space="preserve">R</t>
  </si>
  <si>
    <t xml:space="preserve">Alpha Trading</t>
  </si>
  <si>
    <t xml:space="preserve">CB</t>
  </si>
  <si>
    <t xml:space="preserve">Alberta Pacific</t>
  </si>
  <si>
    <t xml:space="preserve">MF</t>
  </si>
  <si>
    <t xml:space="preserve">Alstrom </t>
  </si>
  <si>
    <t xml:space="preserve">American Papr Mills Vermont</t>
  </si>
  <si>
    <t xml:space="preserve">JM</t>
  </si>
  <si>
    <t xml:space="preserve">Arquest</t>
  </si>
  <si>
    <t xml:space="preserve">Bowaters</t>
  </si>
  <si>
    <t xml:space="preserve">Buckeye</t>
  </si>
  <si>
    <t xml:space="preserve">Boise cascade</t>
  </si>
  <si>
    <t xml:space="preserve">Burrows</t>
  </si>
  <si>
    <t xml:space="preserve">Commodity Paper</t>
  </si>
  <si>
    <t xml:space="preserve">Celupa</t>
  </si>
  <si>
    <t xml:space="preserve">Celgar</t>
  </si>
  <si>
    <t xml:space="preserve">Non-Commodity Paper</t>
  </si>
  <si>
    <t xml:space="preserve">Copamex</t>
  </si>
  <si>
    <t xml:space="preserve">EB Eddy Paper</t>
  </si>
  <si>
    <t xml:space="preserve">MH Dielectic</t>
  </si>
  <si>
    <t xml:space="preserve">Eastern Paper (Preco Corp)</t>
  </si>
  <si>
    <t xml:space="preserve">First Quality</t>
  </si>
  <si>
    <t xml:space="preserve">Fletcher</t>
  </si>
  <si>
    <t xml:space="preserve">French Paper</t>
  </si>
  <si>
    <t xml:space="preserve">Gulf States</t>
  </si>
  <si>
    <t xml:space="preserve">Georgia-Pacific</t>
  </si>
  <si>
    <t xml:space="preserve">Great Lakes Pulp &amp; Fiber</t>
  </si>
  <si>
    <t xml:space="preserve">Filters</t>
  </si>
  <si>
    <t xml:space="preserve">Hospital Speciality</t>
  </si>
  <si>
    <t xml:space="preserve">ivex</t>
  </si>
  <si>
    <t xml:space="preserve">Interlake Acquisition Corp(Stora)</t>
  </si>
  <si>
    <t xml:space="preserve">Specialty Tissue</t>
  </si>
  <si>
    <t xml:space="preserve">EB</t>
  </si>
  <si>
    <t xml:space="preserve">Johnson &amp; Johnson</t>
  </si>
  <si>
    <t xml:space="preserve">Kimberely Clark - Mexico</t>
  </si>
  <si>
    <t xml:space="preserve">Kodak</t>
  </si>
  <si>
    <t xml:space="preserve">Knowlton Specialty Papers</t>
  </si>
  <si>
    <t xml:space="preserve">Kruger</t>
  </si>
  <si>
    <t xml:space="preserve">Longview Fiber</t>
  </si>
  <si>
    <t xml:space="preserve">Marubini</t>
  </si>
  <si>
    <t xml:space="preserve">Maldonado</t>
  </si>
  <si>
    <t xml:space="preserve">Mexalit</t>
  </si>
  <si>
    <t xml:space="preserve">Mexapapel</t>
  </si>
  <si>
    <t xml:space="preserve">Miller Western</t>
  </si>
  <si>
    <t xml:space="preserve">Mohawk Pulp</t>
  </si>
  <si>
    <t xml:space="preserve">Norske Skog</t>
  </si>
  <si>
    <t xml:space="preserve">Paragon (Wellspring Capital)</t>
  </si>
  <si>
    <t xml:space="preserve">Parsons &amp; Whittemore</t>
  </si>
  <si>
    <t xml:space="preserve">Pondercael</t>
  </si>
  <si>
    <t xml:space="preserve">Sappi (S.D. Warren)</t>
  </si>
  <si>
    <t xml:space="preserve">SCA North America</t>
  </si>
  <si>
    <t xml:space="preserve">Skeena Cellulose</t>
  </si>
  <si>
    <t xml:space="preserve">Smart Papers (Sun Capital)</t>
  </si>
  <si>
    <t xml:space="preserve">Smurfit Stone</t>
  </si>
  <si>
    <t xml:space="preserve">St. Mary's Paper  (Belgravia)</t>
  </si>
  <si>
    <t xml:space="preserve">Valentine Paper</t>
  </si>
  <si>
    <t xml:space="preserve">West Frazer</t>
  </si>
  <si>
    <t xml:space="preserve">West Linn (Belgravia)</t>
  </si>
  <si>
    <t xml:space="preserve">Western Pulp</t>
  </si>
  <si>
    <t xml:space="preserve">Totals</t>
  </si>
  <si>
    <t xml:space="preserve">Total Coverage</t>
  </si>
  <si>
    <t xml:space="preserve">6,118,549 MT Pulp  (88% of Total Tons)</t>
  </si>
  <si>
    <t xml:space="preserve">46 Companies   (60% of Total)</t>
  </si>
  <si>
    <t xml:space="preserve">Shutdown Mills</t>
  </si>
  <si>
    <t xml:space="preserve">New Projects</t>
  </si>
  <si>
    <t xml:space="preserve">Specialty Paper</t>
  </si>
  <si>
    <t xml:space="preserve">Bryja</t>
  </si>
  <si>
    <t xml:space="preserve">Mexico</t>
  </si>
  <si>
    <t xml:space="preserve">Gettar</t>
  </si>
  <si>
    <t xml:space="preserve">Grupo Durango</t>
  </si>
  <si>
    <t xml:space="preserve">Kimberly Clark Mexico</t>
  </si>
  <si>
    <t xml:space="preserve">Pipsa Mex</t>
  </si>
  <si>
    <t xml:space="preserve">Pondersil</t>
  </si>
  <si>
    <t xml:space="preserve">% of Total</t>
  </si>
  <si>
    <t xml:space="preserve">Kraft</t>
  </si>
  <si>
    <t xml:space="preserve">TMP</t>
  </si>
  <si>
    <t xml:space="preserve">Substitutes</t>
  </si>
  <si>
    <t xml:space="preserve">RMP</t>
  </si>
  <si>
    <t xml:space="preserve">Sulphite</t>
  </si>
  <si>
    <t xml:space="preserve">Brant Allen</t>
  </si>
  <si>
    <t xml:space="preserve">Casades</t>
  </si>
  <si>
    <t xml:space="preserve">Congoleum</t>
  </si>
  <si>
    <t xml:space="preserve">Crane</t>
  </si>
  <si>
    <t xml:space="preserve">Crocker Technical</t>
  </si>
  <si>
    <t xml:space="preserve">Dexter</t>
  </si>
  <si>
    <t xml:space="preserve">EHV Weidmann</t>
  </si>
  <si>
    <t xml:space="preserve">Fletcher Paper</t>
  </si>
  <si>
    <t xml:space="preserve">Flower City Tissue</t>
  </si>
  <si>
    <t xml:space="preserve">Fournier</t>
  </si>
  <si>
    <t xml:space="preserve">Fraser Paper</t>
  </si>
  <si>
    <t xml:space="preserve">Grays Harbor</t>
  </si>
  <si>
    <t xml:space="preserve">Great Northern</t>
  </si>
  <si>
    <t xml:space="preserve">Hollingworth &amp; Vose</t>
  </si>
  <si>
    <t xml:space="preserve">Ivex</t>
  </si>
  <si>
    <t xml:space="preserve">Knowlton Specialty</t>
  </si>
  <si>
    <t xml:space="preserve">Madison Paper</t>
  </si>
  <si>
    <t xml:space="preserve">MH Dielectrics</t>
  </si>
  <si>
    <t xml:space="preserve">Monadnock Paper</t>
  </si>
  <si>
    <t xml:space="preserve">NVF Co</t>
  </si>
  <si>
    <t xml:space="preserve">Paper-Pak</t>
  </si>
  <si>
    <t xml:space="preserve">Preco</t>
  </si>
  <si>
    <t xml:space="preserve">Sealed Air</t>
  </si>
  <si>
    <t xml:space="preserve">Smurfit-Stone</t>
  </si>
  <si>
    <t xml:space="preserve">Southworth</t>
  </si>
  <si>
    <t xml:space="preserve">West Linn</t>
  </si>
  <si>
    <t xml:space="preserve">Jacob Sirine Study</t>
  </si>
  <si>
    <t xml:space="preserve">Internal Pulp</t>
  </si>
  <si>
    <t xml:space="preserve">Purchased Pulp</t>
  </si>
  <si>
    <t xml:space="preserve">Pulp Short</t>
  </si>
  <si>
    <t xml:space="preserve">Abitibi-Consolidated</t>
  </si>
  <si>
    <t xml:space="preserve">Abitibi-Consolidated / Augusta Newsprint</t>
  </si>
  <si>
    <t xml:space="preserve">Abitibi-Consolidated / Parsons &amp; Whittemore</t>
  </si>
  <si>
    <t xml:space="preserve">Alhstrom Paper</t>
  </si>
  <si>
    <t xml:space="preserve">Alliance Forest Products</t>
  </si>
  <si>
    <t xml:space="preserve">American Tissue</t>
  </si>
  <si>
    <t xml:space="preserve">Appleton Papers</t>
  </si>
  <si>
    <t xml:space="preserve">Badger Paper Mills</t>
  </si>
  <si>
    <t xml:space="preserve">Belgravia</t>
  </si>
  <si>
    <t xml:space="preserve">Blue Ridge Paper Products</t>
  </si>
  <si>
    <t xml:space="preserve">Bontex</t>
  </si>
  <si>
    <t xml:space="preserve">Brant-Allen Industries</t>
  </si>
  <si>
    <t xml:space="preserve">Brownville Specialty Paper</t>
  </si>
  <si>
    <t xml:space="preserve">Burrows Paper</t>
  </si>
  <si>
    <t xml:space="preserve">Caraustar Industries</t>
  </si>
  <si>
    <t xml:space="preserve">Cascades</t>
  </si>
  <si>
    <t xml:space="preserve">Cellu Holding</t>
  </si>
  <si>
    <t xml:space="preserve">Cellu-Tissue</t>
  </si>
  <si>
    <t xml:space="preserve">Congoleum Corp</t>
  </si>
  <si>
    <t xml:space="preserve">Consolidated Papers</t>
  </si>
  <si>
    <t xml:space="preserve">Crabar Paper &amp; Allied Products</t>
  </si>
  <si>
    <t xml:space="preserve">Crocker Technical Papers</t>
  </si>
  <si>
    <t xml:space="preserve">Crystal Tissue </t>
  </si>
  <si>
    <t xml:space="preserve">Daishowa Paper</t>
  </si>
  <si>
    <t xml:space="preserve">Edwards Paper Company</t>
  </si>
  <si>
    <t xml:space="preserve">EHV-Weidmann Industries</t>
  </si>
  <si>
    <t xml:space="preserve">Equitable Bag Co</t>
  </si>
  <si>
    <t xml:space="preserve">Felix Schoeller</t>
  </si>
  <si>
    <t xml:space="preserve">FiberMark</t>
  </si>
  <si>
    <t xml:space="preserve">Finch, Pruyn</t>
  </si>
  <si>
    <t xml:space="preserve">Fort James</t>
  </si>
  <si>
    <t xml:space="preserve">Gilman Paper</t>
  </si>
  <si>
    <t xml:space="preserve">Grays Harbor </t>
  </si>
  <si>
    <t xml:space="preserve">Hollingsworth &amp; Vose</t>
  </si>
  <si>
    <t xml:space="preserve">Interface Solutions</t>
  </si>
  <si>
    <t xml:space="preserve">IP</t>
  </si>
  <si>
    <t xml:space="preserve">J.D. Irving</t>
  </si>
  <si>
    <t xml:space="preserve">J.Ford</t>
  </si>
  <si>
    <t xml:space="preserve">Little Rapids</t>
  </si>
  <si>
    <t xml:space="preserve">Longview Fibre</t>
  </si>
  <si>
    <t xml:space="preserve">Marcal Paper</t>
  </si>
  <si>
    <t xml:space="preserve">Nexfor</t>
  </si>
  <si>
    <t xml:space="preserve">Norampac</t>
  </si>
  <si>
    <t xml:space="preserve">NVF</t>
  </si>
  <si>
    <t xml:space="preserve">Omni Supply Company</t>
  </si>
  <si>
    <t xml:space="preserve">Paper-Pak Products</t>
  </si>
  <si>
    <t xml:space="preserve">Plainwell Paper</t>
  </si>
  <si>
    <t xml:space="preserve">Quin-T Corp</t>
  </si>
  <si>
    <t xml:space="preserve">Rexam</t>
  </si>
  <si>
    <t xml:space="preserve">Riverside Paper</t>
  </si>
  <si>
    <t xml:space="preserve">Schweitzer - Mauduit Intl</t>
  </si>
  <si>
    <t xml:space="preserve">Shryock Brothers</t>
  </si>
  <si>
    <t xml:space="preserve">SP Newsprint</t>
  </si>
  <si>
    <t xml:space="preserve">Stora Enso</t>
  </si>
  <si>
    <t xml:space="preserve">USM</t>
  </si>
  <si>
    <t xml:space="preserve">West Linn Paper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</si>
</sst>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\(#,##0\)"/>
    <numFmt numFmtId="166" formatCode="_(* #,##0.00_);_(* \(#,##0.00\);_(* \-??_);_(@_)"/>
    <numFmt numFmtId="167" formatCode="0%"/>
    <numFmt numFmtId="168" formatCode="0.0%"/>
    <numFmt numFmtId="169" formatCode="_(* #,##0_);_(* \(#,##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2"/>
      <name val="Arial"/>
      <family val="0"/>
    </font>
    <font>
      <b val="true"/>
      <sz val="12"/>
      <name val="Arial"/>
      <family val="2"/>
    </font>
    <font>
      <b val="true"/>
      <sz val="12"/>
      <name val="ZapfDingbats"/>
      <family val="5"/>
      <charset val="2"/>
    </font>
    <font>
      <sz val="8"/>
      <name val="Arial"/>
      <family val="2"/>
    </font>
    <font>
      <b val="true"/>
      <sz val="14"/>
      <name val="ZapfDingbats"/>
      <family val="5"/>
      <charset val="2"/>
    </font>
    <font>
      <b val="true"/>
      <sz val="9.25"/>
      <name val="Arial"/>
      <family val="2"/>
    </font>
    <font>
      <b val="true"/>
      <sz val="11.25"/>
      <color rgb="FF000000"/>
      <name val="Arial"/>
      <family val="2"/>
    </font>
    <font>
      <sz val="9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EIM Pulp Short Universe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noFill/>
        <a:ln w="12600">
          <a:noFill/>
        </a:ln>
      </c:spPr>
    </c:sideWall>
    <c:backWall>
      <c:spPr>
        <a:noFill/>
        <a:ln w="12600">
          <a:noFill/>
        </a:ln>
      </c:spPr>
    </c:backWall>
    <c:plotArea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0"/>
          <c:dPt>
            <c:idx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660066"/>
              </a:solidFill>
              <a:ln w="0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rgbClr val="ff8080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'ENE Universe'!$F$134:$S$134</c:f>
              <c:strCache>
                <c:ptCount val="6"/>
                <c:pt idx="0">
                  <c:v>NBSK</c:v>
                </c:pt>
                <c:pt idx="1">
                  <c:v>NBHK</c:v>
                </c:pt>
                <c:pt idx="2">
                  <c:v>BEK</c:v>
                </c:pt>
                <c:pt idx="3">
                  <c:v>SBSK</c:v>
                </c:pt>
                <c:pt idx="4">
                  <c:v>Cotton</c:v>
                </c:pt>
                <c:pt idx="5">
                  <c:v/>
                </c:pt>
              </c:strCache>
            </c:strRef>
          </c:cat>
          <c:val>
            <c:numRef>
              <c:f>'ENE Universe'!$F$135:$S$135</c:f>
              <c:numCache>
                <c:formatCode>[$-409]#,##0_);\(#,##0\)</c:formatCode>
                <c:ptCount val="6"/>
                <c:pt idx="0">
                  <c:v>2299966.2</c:v>
                </c:pt>
                <c:pt idx="1">
                  <c:v>1828270.75</c:v>
                </c:pt>
                <c:pt idx="2">
                  <c:v>867070.75</c:v>
                </c:pt>
                <c:pt idx="3">
                  <c:v>377570.75</c:v>
                </c:pt>
                <c:pt idx="4">
                  <c:v>32100</c:v>
                </c:pt>
              </c:numCache>
            </c:numRef>
          </c:val>
        </c:ser>
      </c:pie3DChart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432720</xdr:colOff>
      <xdr:row>137</xdr:row>
      <xdr:rowOff>47160</xdr:rowOff>
    </xdr:from>
    <xdr:to>
      <xdr:col>10</xdr:col>
      <xdr:colOff>720</xdr:colOff>
      <xdr:row>154</xdr:row>
      <xdr:rowOff>142920</xdr:rowOff>
    </xdr:to>
    <xdr:graphicFrame>
      <xdr:nvGraphicFramePr>
        <xdr:cNvPr id="0" name="Chart 2"/>
        <xdr:cNvGraphicFramePr/>
      </xdr:nvGraphicFramePr>
      <xdr:xfrm>
        <a:off x="3864240" y="22897800"/>
        <a:ext cx="3914640" cy="344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0.701241379310345</cdr:x>
      <cdr:y>0.675991649269311</cdr:y>
    </cdr:from>
    <cdr:to>
      <cdr:x>1.02124137931034</cdr:x>
      <cdr:y>0.726409185803758</cdr:y>
    </cdr:to>
    <cdr:sp>
      <cdr:nvSpPr>
        <cdr:cNvPr id="1" name="Text 1"/>
        <cdr:cNvSpPr/>
      </cdr:nvSpPr>
      <cdr:spPr>
        <a:xfrm>
          <a:off x="2745360" y="2331360"/>
          <a:ext cx="1252800" cy="173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920" strike="noStrike" u="none">
              <a:effectLst/>
              <a:uFillTx/>
              <a:latin typeface="Arial"/>
            </a:rPr>
            <a:t>7 MM Total Tons</a:t>
          </a:r>
          <a:endParaRPr b="0" sz="92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2" min="2" style="0" width="11.42"/>
    <col collapsed="false" customWidth="true" hidden="false" outlineLevel="0" max="3" min="3" style="0" width="33.85"/>
    <col collapsed="false" customWidth="true" hidden="false" outlineLevel="0" max="4" min="4" style="0" width="55.42"/>
    <col collapsed="false" customWidth="true" hidden="false" outlineLevel="0" max="5" min="5" style="0" width="10.71"/>
    <col collapsed="false" customWidth="true" hidden="false" outlineLevel="0" max="6" min="6" style="1" width="20.13"/>
    <col collapsed="false" customWidth="true" hidden="false" outlineLevel="0" max="7" min="7" style="0" width="7.56"/>
    <col collapsed="false" customWidth="true" hidden="false" outlineLevel="0" max="8" min="8" style="2" width="13.41"/>
    <col collapsed="false" customWidth="true" hidden="false" outlineLevel="0" max="9" min="9" style="2" width="14.28"/>
    <col collapsed="false" customWidth="true" hidden="false" outlineLevel="0" max="10" min="10" style="1" width="50.28"/>
  </cols>
  <sheetData>
    <row r="1" customFormat="false" ht="12.75" hidden="false" customHeight="false" outlineLevel="0" collapsed="false">
      <c r="H1" s="0"/>
    </row>
    <row r="2" customFormat="false" ht="12.75" hidden="false" customHeight="false" outlineLevel="0" collapsed="false">
      <c r="A2" s="3" t="s">
        <v>0</v>
      </c>
      <c r="B2" s="3" t="s">
        <v>1</v>
      </c>
      <c r="C2" s="3"/>
      <c r="D2" s="3"/>
      <c r="E2" s="3"/>
      <c r="F2" s="4"/>
      <c r="G2" s="3"/>
      <c r="H2" s="3" t="s">
        <v>2</v>
      </c>
      <c r="I2" s="5" t="s">
        <v>3</v>
      </c>
      <c r="J2" s="4"/>
    </row>
    <row r="3" customFormat="false" ht="12.75" hidden="false" customHeight="false" outlineLevel="0" collapsed="false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4" t="s">
        <v>9</v>
      </c>
      <c r="G3" s="3" t="s">
        <v>10</v>
      </c>
      <c r="H3" s="3" t="s">
        <v>11</v>
      </c>
      <c r="I3" s="5" t="s">
        <v>11</v>
      </c>
      <c r="J3" s="4" t="s">
        <v>12</v>
      </c>
    </row>
    <row r="4" customFormat="false" ht="25.5" hidden="false" customHeight="false" outlineLevel="0" collapsed="false">
      <c r="A4" s="6"/>
      <c r="B4" s="6" t="s">
        <v>13</v>
      </c>
      <c r="C4" s="6" t="s">
        <v>14</v>
      </c>
      <c r="D4" s="6" t="s">
        <v>15</v>
      </c>
      <c r="E4" s="6" t="s">
        <v>16</v>
      </c>
      <c r="F4" s="7" t="s">
        <v>17</v>
      </c>
      <c r="G4" s="6"/>
      <c r="H4" s="8"/>
      <c r="I4" s="9" t="n">
        <v>15000</v>
      </c>
      <c r="J4" s="7" t="s">
        <v>18</v>
      </c>
    </row>
    <row r="5" customFormat="false" ht="12.75" hidden="false" customHeight="false" outlineLevel="0" collapsed="false">
      <c r="A5" s="6"/>
      <c r="B5" s="6" t="s">
        <v>19</v>
      </c>
      <c r="C5" s="6" t="s">
        <v>20</v>
      </c>
      <c r="D5" s="6" t="s">
        <v>21</v>
      </c>
      <c r="E5" s="6" t="s">
        <v>16</v>
      </c>
      <c r="F5" s="7" t="s">
        <v>22</v>
      </c>
      <c r="G5" s="6"/>
      <c r="H5" s="10" t="n">
        <v>-2838501</v>
      </c>
      <c r="I5" s="9" t="n">
        <v>-290000</v>
      </c>
      <c r="J5" s="7" t="s">
        <v>23</v>
      </c>
    </row>
    <row r="6" customFormat="false" ht="12.75" hidden="false" customHeight="false" outlineLevel="0" collapsed="false">
      <c r="A6" s="0" t="s">
        <v>24</v>
      </c>
      <c r="B6" s="0" t="s">
        <v>19</v>
      </c>
      <c r="C6" s="0" t="s">
        <v>25</v>
      </c>
      <c r="D6" s="0" t="s">
        <v>26</v>
      </c>
      <c r="E6" s="0" t="s">
        <v>27</v>
      </c>
      <c r="F6" s="1" t="s">
        <v>28</v>
      </c>
      <c r="G6" s="0" t="s">
        <v>29</v>
      </c>
      <c r="H6" s="2" t="n">
        <v>46160</v>
      </c>
      <c r="I6" s="11" t="n">
        <v>50000</v>
      </c>
      <c r="J6" s="12" t="s">
        <v>30</v>
      </c>
    </row>
    <row r="7" customFormat="false" ht="12.75" hidden="false" customHeight="false" outlineLevel="0" collapsed="false">
      <c r="A7" s="0" t="s">
        <v>31</v>
      </c>
      <c r="B7" s="0" t="s">
        <v>13</v>
      </c>
      <c r="C7" s="0" t="s">
        <v>32</v>
      </c>
      <c r="D7" s="0" t="s">
        <v>33</v>
      </c>
      <c r="E7" s="0" t="s">
        <v>27</v>
      </c>
      <c r="F7" s="1" t="s">
        <v>34</v>
      </c>
      <c r="H7" s="2" t="n">
        <v>87242</v>
      </c>
      <c r="I7" s="11"/>
      <c r="J7" s="12"/>
    </row>
    <row r="8" customFormat="false" ht="12.75" hidden="false" customHeight="false" outlineLevel="0" collapsed="false">
      <c r="A8" s="0" t="s">
        <v>35</v>
      </c>
      <c r="B8" s="0" t="s">
        <v>19</v>
      </c>
      <c r="C8" s="0" t="s">
        <v>36</v>
      </c>
      <c r="D8" s="0" t="s">
        <v>37</v>
      </c>
      <c r="E8" s="0" t="s">
        <v>16</v>
      </c>
      <c r="F8" s="1" t="s">
        <v>38</v>
      </c>
      <c r="G8" s="0" t="s">
        <v>39</v>
      </c>
      <c r="I8" s="11" t="n">
        <v>200000</v>
      </c>
      <c r="J8" s="12" t="s">
        <v>40</v>
      </c>
    </row>
    <row r="9" customFormat="false" ht="12.75" hidden="false" customHeight="false" outlineLevel="0" collapsed="false">
      <c r="A9" s="0" t="s">
        <v>35</v>
      </c>
      <c r="B9" s="0" t="s">
        <v>19</v>
      </c>
      <c r="C9" s="0" t="s">
        <v>41</v>
      </c>
      <c r="D9" s="0" t="s">
        <v>42</v>
      </c>
      <c r="E9" s="0" t="s">
        <v>16</v>
      </c>
      <c r="F9" s="1" t="s">
        <v>38</v>
      </c>
      <c r="G9" s="0" t="s">
        <v>43</v>
      </c>
      <c r="H9" s="2" t="n">
        <v>228902</v>
      </c>
      <c r="I9" s="11" t="n">
        <v>200000</v>
      </c>
      <c r="J9" s="12" t="s">
        <v>44</v>
      </c>
    </row>
    <row r="10" customFormat="false" ht="38.25" hidden="false" customHeight="false" outlineLevel="0" collapsed="false">
      <c r="A10" s="0" t="s">
        <v>45</v>
      </c>
      <c r="B10" s="0" t="s">
        <v>46</v>
      </c>
      <c r="C10" s="0" t="s">
        <v>47</v>
      </c>
      <c r="D10" s="0" t="s">
        <v>48</v>
      </c>
      <c r="E10" s="0" t="s">
        <v>16</v>
      </c>
      <c r="F10" s="1" t="s">
        <v>38</v>
      </c>
      <c r="G10" s="0" t="s">
        <v>29</v>
      </c>
      <c r="H10" s="2" t="n">
        <v>64685</v>
      </c>
      <c r="I10" s="11" t="n">
        <v>50000</v>
      </c>
      <c r="J10" s="12" t="s">
        <v>49</v>
      </c>
    </row>
    <row r="11" customFormat="false" ht="12.75" hidden="false" customHeight="false" outlineLevel="0" collapsed="false">
      <c r="A11" s="0" t="s">
        <v>24</v>
      </c>
      <c r="B11" s="0" t="s">
        <v>19</v>
      </c>
      <c r="C11" s="0" t="s">
        <v>50</v>
      </c>
      <c r="D11" s="0" t="s">
        <v>37</v>
      </c>
      <c r="E11" s="0" t="s">
        <v>27</v>
      </c>
      <c r="F11" s="1" t="s">
        <v>51</v>
      </c>
      <c r="G11" s="0" t="s">
        <v>43</v>
      </c>
      <c r="H11" s="2" t="n">
        <v>85372</v>
      </c>
      <c r="I11" s="13" t="n">
        <v>90000</v>
      </c>
      <c r="J11" s="12" t="s">
        <v>52</v>
      </c>
    </row>
    <row r="12" customFormat="false" ht="12.75" hidden="false" customHeight="false" outlineLevel="0" collapsed="false">
      <c r="A12" s="0" t="s">
        <v>24</v>
      </c>
      <c r="B12" s="0" t="s">
        <v>19</v>
      </c>
      <c r="C12" s="0" t="s">
        <v>53</v>
      </c>
      <c r="D12" s="0" t="s">
        <v>54</v>
      </c>
      <c r="E12" s="0" t="s">
        <v>27</v>
      </c>
      <c r="F12" s="1" t="s">
        <v>55</v>
      </c>
      <c r="G12" s="0" t="s">
        <v>39</v>
      </c>
      <c r="H12" s="2" t="n">
        <v>84744</v>
      </c>
      <c r="I12" s="13"/>
      <c r="J12" s="12" t="s">
        <v>56</v>
      </c>
    </row>
    <row r="13" customFormat="false" ht="12.75" hidden="false" customHeight="false" outlineLevel="0" collapsed="false">
      <c r="B13" s="0" t="s">
        <v>13</v>
      </c>
      <c r="C13" s="0" t="s">
        <v>57</v>
      </c>
      <c r="D13" s="0" t="s">
        <v>58</v>
      </c>
      <c r="E13" s="0" t="s">
        <v>16</v>
      </c>
      <c r="F13" s="1" t="s">
        <v>59</v>
      </c>
      <c r="H13" s="2" t="n">
        <v>-731192</v>
      </c>
      <c r="I13" s="13" t="n">
        <v>137908</v>
      </c>
      <c r="J13" s="12" t="s">
        <v>60</v>
      </c>
    </row>
    <row r="14" customFormat="false" ht="12.75" hidden="false" customHeight="false" outlineLevel="0" collapsed="false">
      <c r="A14" s="0" t="s">
        <v>31</v>
      </c>
      <c r="B14" s="0" t="s">
        <v>19</v>
      </c>
      <c r="C14" s="0" t="s">
        <v>61</v>
      </c>
      <c r="D14" s="0" t="s">
        <v>62</v>
      </c>
      <c r="E14" s="0" t="s">
        <v>16</v>
      </c>
      <c r="F14" s="1" t="s">
        <v>63</v>
      </c>
      <c r="H14" s="2" t="n">
        <v>-1146709</v>
      </c>
      <c r="I14" s="13" t="n">
        <v>-1400000</v>
      </c>
      <c r="J14" s="12" t="s">
        <v>64</v>
      </c>
    </row>
    <row r="15" customFormat="false" ht="12.75" hidden="false" customHeight="false" outlineLevel="0" collapsed="false">
      <c r="B15" s="0" t="s">
        <v>13</v>
      </c>
      <c r="C15" s="0" t="s">
        <v>65</v>
      </c>
      <c r="D15" s="0" t="s">
        <v>66</v>
      </c>
      <c r="H15" s="2" t="n">
        <v>-399555</v>
      </c>
      <c r="I15" s="13"/>
      <c r="J15" s="12"/>
    </row>
    <row r="16" customFormat="false" ht="12.75" hidden="false" customHeight="false" outlineLevel="0" collapsed="false">
      <c r="B16" s="0" t="s">
        <v>19</v>
      </c>
      <c r="C16" s="0" t="s">
        <v>67</v>
      </c>
      <c r="D16" s="0" t="s">
        <v>68</v>
      </c>
      <c r="F16" s="1" t="s">
        <v>69</v>
      </c>
      <c r="H16" s="2" t="n">
        <v>33663</v>
      </c>
      <c r="I16" s="13"/>
      <c r="J16" s="12" t="s">
        <v>70</v>
      </c>
    </row>
    <row r="17" customFormat="false" ht="12.75" hidden="false" customHeight="false" outlineLevel="0" collapsed="false">
      <c r="A17" s="0" t="s">
        <v>45</v>
      </c>
      <c r="B17" s="0" t="s">
        <v>19</v>
      </c>
      <c r="C17" s="0" t="s">
        <v>71</v>
      </c>
      <c r="D17" s="0" t="s">
        <v>72</v>
      </c>
      <c r="E17" s="0" t="s">
        <v>16</v>
      </c>
      <c r="F17" s="1" t="s">
        <v>73</v>
      </c>
      <c r="I17" s="13"/>
      <c r="J17" s="12"/>
    </row>
    <row r="18" customFormat="false" ht="12.75" hidden="false" customHeight="false" outlineLevel="0" collapsed="false">
      <c r="A18" s="0" t="s">
        <v>35</v>
      </c>
      <c r="B18" s="0" t="s">
        <v>19</v>
      </c>
      <c r="C18" s="0" t="s">
        <v>74</v>
      </c>
      <c r="D18" s="0" t="s">
        <v>75</v>
      </c>
      <c r="E18" s="0" t="s">
        <v>16</v>
      </c>
      <c r="F18" s="1" t="s">
        <v>76</v>
      </c>
      <c r="I18" s="13"/>
      <c r="J18" s="12"/>
    </row>
    <row r="19" customFormat="false" ht="12.75" hidden="false" customHeight="false" outlineLevel="0" collapsed="false">
      <c r="A19" s="0" t="s">
        <v>77</v>
      </c>
      <c r="B19" s="0" t="s">
        <v>13</v>
      </c>
      <c r="C19" s="0" t="s">
        <v>78</v>
      </c>
      <c r="E19" s="0" t="s">
        <v>16</v>
      </c>
      <c r="F19" s="1" t="s">
        <v>69</v>
      </c>
      <c r="H19" s="2" t="n">
        <v>139081</v>
      </c>
      <c r="I19" s="13"/>
      <c r="J19" s="12"/>
    </row>
    <row r="20" customFormat="false" ht="12.75" hidden="false" customHeight="false" outlineLevel="0" collapsed="false">
      <c r="A20" s="0" t="s">
        <v>31</v>
      </c>
      <c r="B20" s="0" t="s">
        <v>19</v>
      </c>
      <c r="C20" s="0" t="s">
        <v>79</v>
      </c>
      <c r="F20" s="1" t="s">
        <v>69</v>
      </c>
      <c r="H20" s="2" t="n">
        <v>29050</v>
      </c>
      <c r="I20" s="13"/>
      <c r="J20" s="12"/>
    </row>
    <row r="21" customFormat="false" ht="12.75" hidden="false" customHeight="false" outlineLevel="0" collapsed="false">
      <c r="A21" s="0" t="s">
        <v>31</v>
      </c>
      <c r="B21" s="0" t="s">
        <v>13</v>
      </c>
      <c r="C21" s="0" t="s">
        <v>80</v>
      </c>
      <c r="H21" s="2" t="n">
        <v>26460</v>
      </c>
      <c r="I21" s="13"/>
      <c r="J21" s="12"/>
    </row>
    <row r="22" customFormat="false" ht="12.75" hidden="false" customHeight="false" outlineLevel="0" collapsed="false">
      <c r="A22" s="0" t="s">
        <v>81</v>
      </c>
      <c r="B22" s="0" t="s">
        <v>13</v>
      </c>
      <c r="C22" s="0" t="s">
        <v>82</v>
      </c>
      <c r="D22" s="0" t="s">
        <v>83</v>
      </c>
      <c r="E22" s="0" t="s">
        <v>27</v>
      </c>
      <c r="F22" s="1" t="s">
        <v>84</v>
      </c>
      <c r="G22" s="0" t="s">
        <v>29</v>
      </c>
      <c r="H22" s="2" t="n">
        <v>89399</v>
      </c>
      <c r="I22" s="13"/>
      <c r="J22" s="12" t="s">
        <v>85</v>
      </c>
    </row>
    <row r="23" customFormat="false" ht="12.75" hidden="false" customHeight="false" outlineLevel="0" collapsed="false">
      <c r="A23" s="0" t="s">
        <v>81</v>
      </c>
      <c r="B23" s="0" t="s">
        <v>19</v>
      </c>
      <c r="C23" s="0" t="s">
        <v>86</v>
      </c>
      <c r="D23" s="0" t="s">
        <v>87</v>
      </c>
      <c r="E23" s="0" t="s">
        <v>27</v>
      </c>
      <c r="F23" s="1" t="s">
        <v>69</v>
      </c>
      <c r="G23" s="0" t="s">
        <v>39</v>
      </c>
      <c r="I23" s="13"/>
      <c r="J23" s="12" t="s">
        <v>88</v>
      </c>
    </row>
    <row r="24" customFormat="false" ht="12.75" hidden="false" customHeight="false" outlineLevel="0" collapsed="false">
      <c r="B24" s="0" t="s">
        <v>19</v>
      </c>
      <c r="C24" s="0" t="s">
        <v>89</v>
      </c>
      <c r="H24" s="2" t="n">
        <v>14480</v>
      </c>
      <c r="I24" s="13"/>
      <c r="J24" s="12" t="s">
        <v>90</v>
      </c>
    </row>
    <row r="25" customFormat="false" ht="12.75" hidden="false" customHeight="false" outlineLevel="0" collapsed="false">
      <c r="B25" s="0" t="s">
        <v>13</v>
      </c>
      <c r="C25" s="0" t="s">
        <v>91</v>
      </c>
      <c r="D25" s="0" t="s">
        <v>92</v>
      </c>
      <c r="E25" s="0" t="s">
        <v>16</v>
      </c>
      <c r="F25" s="1" t="s">
        <v>93</v>
      </c>
      <c r="H25" s="2" t="n">
        <v>35250</v>
      </c>
      <c r="I25" s="13"/>
      <c r="J25" s="12"/>
    </row>
    <row r="26" customFormat="false" ht="12.75" hidden="false" customHeight="false" outlineLevel="0" collapsed="false">
      <c r="A26" s="0" t="s">
        <v>81</v>
      </c>
      <c r="B26" s="0" t="s">
        <v>94</v>
      </c>
      <c r="C26" s="0" t="s">
        <v>95</v>
      </c>
      <c r="D26" s="0" t="s">
        <v>96</v>
      </c>
      <c r="E26" s="0" t="s">
        <v>27</v>
      </c>
      <c r="F26" s="1" t="s">
        <v>97</v>
      </c>
      <c r="G26" s="0" t="s">
        <v>39</v>
      </c>
      <c r="H26" s="2" t="n">
        <v>-36503</v>
      </c>
      <c r="I26" s="13"/>
      <c r="J26" s="12" t="s">
        <v>98</v>
      </c>
    </row>
    <row r="27" customFormat="false" ht="12.75" hidden="false" customHeight="false" outlineLevel="0" collapsed="false">
      <c r="B27" s="0" t="s">
        <v>13</v>
      </c>
      <c r="C27" s="0" t="s">
        <v>99</v>
      </c>
      <c r="D27" s="0" t="s">
        <v>100</v>
      </c>
      <c r="E27" s="0" t="s">
        <v>27</v>
      </c>
      <c r="F27" s="1" t="s">
        <v>101</v>
      </c>
      <c r="H27" s="2" t="n">
        <v>55658</v>
      </c>
      <c r="I27" s="13"/>
      <c r="J27" s="12" t="s">
        <v>102</v>
      </c>
    </row>
    <row r="28" customFormat="false" ht="12.75" hidden="false" customHeight="false" outlineLevel="0" collapsed="false">
      <c r="B28" s="0" t="s">
        <v>13</v>
      </c>
      <c r="C28" s="0" t="s">
        <v>103</v>
      </c>
      <c r="E28" s="0" t="s">
        <v>27</v>
      </c>
      <c r="F28" s="1" t="s">
        <v>104</v>
      </c>
      <c r="H28" s="2" t="n">
        <v>35500</v>
      </c>
      <c r="I28" s="13"/>
      <c r="J28" s="12" t="s">
        <v>105</v>
      </c>
    </row>
    <row r="29" customFormat="false" ht="12.75" hidden="false" customHeight="false" outlineLevel="0" collapsed="false">
      <c r="B29" s="0" t="s">
        <v>13</v>
      </c>
      <c r="C29" s="0" t="s">
        <v>106</v>
      </c>
      <c r="H29" s="2" t="n">
        <v>10200</v>
      </c>
      <c r="I29" s="13"/>
      <c r="J29" s="12"/>
    </row>
    <row r="30" customFormat="false" ht="12.75" hidden="false" customHeight="false" outlineLevel="0" collapsed="false">
      <c r="A30" s="0" t="s">
        <v>81</v>
      </c>
      <c r="B30" s="0" t="s">
        <v>13</v>
      </c>
      <c r="C30" s="0" t="s">
        <v>107</v>
      </c>
      <c r="H30" s="2" t="n">
        <v>249560</v>
      </c>
      <c r="I30" s="13"/>
      <c r="J30" s="12"/>
    </row>
    <row r="31" customFormat="false" ht="12.75" hidden="false" customHeight="false" outlineLevel="0" collapsed="false">
      <c r="B31" s="0" t="s">
        <v>13</v>
      </c>
      <c r="C31" s="0" t="s">
        <v>108</v>
      </c>
      <c r="D31" s="0" t="s">
        <v>109</v>
      </c>
      <c r="H31" s="2" t="n">
        <v>4715</v>
      </c>
      <c r="I31" s="13"/>
      <c r="J31" s="12"/>
    </row>
    <row r="32" customFormat="false" ht="12.75" hidden="false" customHeight="false" outlineLevel="0" collapsed="false">
      <c r="A32" s="0" t="s">
        <v>24</v>
      </c>
      <c r="B32" s="0" t="s">
        <v>19</v>
      </c>
      <c r="C32" s="0" t="s">
        <v>110</v>
      </c>
      <c r="D32" s="0" t="s">
        <v>111</v>
      </c>
      <c r="E32" s="0" t="s">
        <v>27</v>
      </c>
      <c r="F32" s="1" t="s">
        <v>112</v>
      </c>
      <c r="G32" s="0" t="s">
        <v>29</v>
      </c>
      <c r="I32" s="13" t="n">
        <v>132000</v>
      </c>
      <c r="J32" s="12" t="s">
        <v>113</v>
      </c>
    </row>
    <row r="33" customFormat="false" ht="12.75" hidden="false" customHeight="false" outlineLevel="0" collapsed="false">
      <c r="A33" s="0" t="s">
        <v>45</v>
      </c>
      <c r="B33" s="0" t="s">
        <v>19</v>
      </c>
      <c r="C33" s="0" t="s">
        <v>114</v>
      </c>
      <c r="D33" s="0" t="s">
        <v>115</v>
      </c>
      <c r="E33" s="0" t="s">
        <v>16</v>
      </c>
      <c r="F33" s="1" t="s">
        <v>22</v>
      </c>
      <c r="H33" s="2" t="n">
        <v>-101809</v>
      </c>
      <c r="I33" s="13"/>
      <c r="J33" s="12" t="s">
        <v>116</v>
      </c>
    </row>
    <row r="34" customFormat="false" ht="25.5" hidden="false" customHeight="false" outlineLevel="0" collapsed="false">
      <c r="B34" s="0" t="s">
        <v>19</v>
      </c>
      <c r="C34" s="0" t="s">
        <v>117</v>
      </c>
      <c r="D34" s="0" t="s">
        <v>118</v>
      </c>
      <c r="E34" s="0" t="s">
        <v>16</v>
      </c>
      <c r="F34" s="1" t="s">
        <v>119</v>
      </c>
      <c r="H34" s="2" t="n">
        <v>104451</v>
      </c>
      <c r="I34" s="13"/>
      <c r="J34" s="12" t="s">
        <v>120</v>
      </c>
    </row>
    <row r="35" customFormat="false" ht="12.75" hidden="false" customHeight="false" outlineLevel="0" collapsed="false">
      <c r="B35" s="0" t="s">
        <v>13</v>
      </c>
      <c r="C35" s="0" t="s">
        <v>121</v>
      </c>
      <c r="E35" s="0" t="s">
        <v>27</v>
      </c>
      <c r="H35" s="2" t="n">
        <v>15000</v>
      </c>
      <c r="I35" s="13"/>
      <c r="J35" s="12"/>
    </row>
    <row r="36" customFormat="false" ht="12.75" hidden="false" customHeight="false" outlineLevel="0" collapsed="false">
      <c r="A36" s="0" t="s">
        <v>81</v>
      </c>
      <c r="B36" s="0" t="s">
        <v>19</v>
      </c>
      <c r="C36" s="0" t="s">
        <v>122</v>
      </c>
      <c r="D36" s="0" t="s">
        <v>123</v>
      </c>
      <c r="E36" s="0" t="s">
        <v>16</v>
      </c>
      <c r="F36" s="1" t="s">
        <v>124</v>
      </c>
      <c r="G36" s="0" t="s">
        <v>29</v>
      </c>
      <c r="H36" s="2" t="n">
        <v>93109</v>
      </c>
      <c r="I36" s="13" t="n">
        <v>120000</v>
      </c>
      <c r="J36" s="12" t="s">
        <v>125</v>
      </c>
    </row>
    <row r="37" customFormat="false" ht="25.5" hidden="false" customHeight="false" outlineLevel="0" collapsed="false">
      <c r="A37" s="14" t="s">
        <v>24</v>
      </c>
      <c r="B37" s="14" t="s">
        <v>19</v>
      </c>
      <c r="C37" s="14" t="s">
        <v>126</v>
      </c>
      <c r="D37" s="14" t="s">
        <v>127</v>
      </c>
      <c r="E37" s="14" t="s">
        <v>27</v>
      </c>
      <c r="F37" s="15" t="s">
        <v>128</v>
      </c>
      <c r="G37" s="14" t="s">
        <v>129</v>
      </c>
      <c r="H37" s="16" t="n">
        <v>-53072</v>
      </c>
      <c r="I37" s="13" t="n">
        <v>36000</v>
      </c>
      <c r="J37" s="17" t="s">
        <v>130</v>
      </c>
    </row>
    <row r="38" customFormat="false" ht="12.75" hidden="false" customHeight="false" outlineLevel="0" collapsed="false">
      <c r="B38" s="0" t="s">
        <v>13</v>
      </c>
      <c r="C38" s="0" t="s">
        <v>131</v>
      </c>
      <c r="D38" s="0" t="s">
        <v>75</v>
      </c>
      <c r="E38" s="0" t="s">
        <v>16</v>
      </c>
      <c r="F38" s="1" t="s">
        <v>132</v>
      </c>
      <c r="H38" s="2" t="n">
        <v>-325600</v>
      </c>
      <c r="I38" s="13" t="n">
        <v>10000</v>
      </c>
      <c r="J38" s="12"/>
    </row>
    <row r="39" customFormat="false" ht="12.75" hidden="false" customHeight="false" outlineLevel="0" collapsed="false">
      <c r="B39" s="0" t="s">
        <v>13</v>
      </c>
      <c r="C39" s="0" t="s">
        <v>133</v>
      </c>
      <c r="D39" s="0" t="s">
        <v>134</v>
      </c>
      <c r="E39" s="0" t="s">
        <v>27</v>
      </c>
      <c r="F39" s="1" t="s">
        <v>119</v>
      </c>
      <c r="H39" s="2" t="n">
        <v>5440</v>
      </c>
      <c r="I39" s="13"/>
      <c r="J39" s="12"/>
    </row>
    <row r="40" customFormat="false" ht="12.75" hidden="false" customHeight="false" outlineLevel="0" collapsed="false">
      <c r="B40" s="0" t="s">
        <v>13</v>
      </c>
      <c r="C40" s="0" t="s">
        <v>135</v>
      </c>
      <c r="D40" s="0" t="s">
        <v>136</v>
      </c>
      <c r="F40" s="1" t="s">
        <v>137</v>
      </c>
      <c r="H40" s="2" t="n">
        <v>3300</v>
      </c>
      <c r="I40" s="13"/>
      <c r="J40" s="12"/>
    </row>
    <row r="41" customFormat="false" ht="12.75" hidden="false" customHeight="false" outlineLevel="0" collapsed="false">
      <c r="B41" s="0" t="s">
        <v>19</v>
      </c>
      <c r="C41" s="0" t="s">
        <v>138</v>
      </c>
      <c r="D41" s="0" t="s">
        <v>139</v>
      </c>
      <c r="E41" s="0" t="s">
        <v>27</v>
      </c>
      <c r="F41" s="1" t="s">
        <v>140</v>
      </c>
      <c r="H41" s="2" t="n">
        <v>108075</v>
      </c>
      <c r="I41" s="13"/>
      <c r="J41" s="12"/>
    </row>
    <row r="42" customFormat="false" ht="25.5" hidden="false" customHeight="false" outlineLevel="0" collapsed="false">
      <c r="A42" s="14"/>
      <c r="B42" s="14" t="s">
        <v>19</v>
      </c>
      <c r="C42" s="14" t="s">
        <v>141</v>
      </c>
      <c r="D42" s="14" t="s">
        <v>139</v>
      </c>
      <c r="E42" s="14"/>
      <c r="F42" s="15" t="s">
        <v>142</v>
      </c>
      <c r="G42" s="14"/>
      <c r="H42" s="16" t="n">
        <f aca="false">-245902-145064</f>
        <v>-390966</v>
      </c>
      <c r="I42" s="13"/>
      <c r="J42" s="17" t="s">
        <v>143</v>
      </c>
    </row>
    <row r="43" customFormat="false" ht="12.75" hidden="false" customHeight="false" outlineLevel="0" collapsed="false">
      <c r="B43" s="0" t="s">
        <v>13</v>
      </c>
      <c r="C43" s="0" t="s">
        <v>144</v>
      </c>
      <c r="H43" s="2" t="n">
        <v>13824</v>
      </c>
      <c r="I43" s="13"/>
      <c r="J43" s="12"/>
    </row>
    <row r="44" customFormat="false" ht="12.75" hidden="false" customHeight="false" outlineLevel="0" collapsed="false">
      <c r="A44" s="0" t="s">
        <v>31</v>
      </c>
      <c r="B44" s="0" t="s">
        <v>19</v>
      </c>
      <c r="C44" s="0" t="s">
        <v>145</v>
      </c>
      <c r="D44" s="0" t="s">
        <v>75</v>
      </c>
      <c r="E44" s="0" t="s">
        <v>16</v>
      </c>
      <c r="F44" s="1" t="s">
        <v>28</v>
      </c>
      <c r="H44" s="2" t="n">
        <v>478100</v>
      </c>
      <c r="I44" s="13"/>
      <c r="J44" s="12"/>
    </row>
    <row r="45" customFormat="false" ht="38.25" hidden="false" customHeight="false" outlineLevel="0" collapsed="false">
      <c r="A45" s="0" t="s">
        <v>81</v>
      </c>
      <c r="B45" s="0" t="s">
        <v>13</v>
      </c>
      <c r="C45" s="0" t="s">
        <v>146</v>
      </c>
      <c r="D45" s="0" t="s">
        <v>147</v>
      </c>
      <c r="E45" s="0" t="s">
        <v>16</v>
      </c>
      <c r="F45" s="1" t="s">
        <v>148</v>
      </c>
      <c r="G45" s="0" t="s">
        <v>129</v>
      </c>
      <c r="H45" s="2" t="n">
        <v>-103984</v>
      </c>
      <c r="I45" s="13" t="n">
        <v>148483</v>
      </c>
      <c r="J45" s="1" t="s">
        <v>149</v>
      </c>
    </row>
    <row r="46" customFormat="false" ht="38.25" hidden="false" customHeight="false" outlineLevel="0" collapsed="false">
      <c r="A46" s="0" t="s">
        <v>24</v>
      </c>
      <c r="B46" s="0" t="s">
        <v>13</v>
      </c>
      <c r="C46" s="0" t="s">
        <v>150</v>
      </c>
      <c r="D46" s="0" t="s">
        <v>151</v>
      </c>
      <c r="E46" s="0" t="s">
        <v>27</v>
      </c>
      <c r="F46" s="1" t="s">
        <v>152</v>
      </c>
      <c r="G46" s="0" t="s">
        <v>43</v>
      </c>
      <c r="H46" s="2" t="n">
        <v>109965</v>
      </c>
      <c r="I46" s="13" t="n">
        <v>120000</v>
      </c>
      <c r="J46" s="1" t="s">
        <v>153</v>
      </c>
    </row>
    <row r="47" customFormat="false" ht="12.75" hidden="false" customHeight="false" outlineLevel="0" collapsed="false">
      <c r="A47" s="14"/>
      <c r="B47" s="14" t="s">
        <v>19</v>
      </c>
      <c r="C47" s="14" t="s">
        <v>154</v>
      </c>
      <c r="D47" s="14"/>
      <c r="E47" s="14"/>
      <c r="F47" s="15"/>
      <c r="G47" s="14"/>
      <c r="H47" s="16"/>
      <c r="I47" s="13" t="n">
        <v>-350000</v>
      </c>
      <c r="J47" s="15" t="s">
        <v>155</v>
      </c>
    </row>
    <row r="48" customFormat="false" ht="12.75" hidden="false" customHeight="false" outlineLevel="0" collapsed="false">
      <c r="A48" s="14" t="s">
        <v>35</v>
      </c>
      <c r="B48" s="0" t="s">
        <v>13</v>
      </c>
      <c r="C48" s="0" t="s">
        <v>156</v>
      </c>
      <c r="D48" s="0" t="s">
        <v>157</v>
      </c>
      <c r="E48" s="0" t="s">
        <v>27</v>
      </c>
      <c r="F48" s="1" t="s">
        <v>158</v>
      </c>
      <c r="I48" s="13" t="n">
        <v>16433</v>
      </c>
      <c r="J48" s="1" t="s">
        <v>30</v>
      </c>
    </row>
    <row r="49" customFormat="false" ht="12.75" hidden="false" customHeight="false" outlineLevel="0" collapsed="false">
      <c r="A49" s="0" t="s">
        <v>31</v>
      </c>
      <c r="B49" s="0" t="s">
        <v>19</v>
      </c>
      <c r="C49" s="0" t="s">
        <v>159</v>
      </c>
      <c r="D49" s="0" t="s">
        <v>75</v>
      </c>
      <c r="E49" s="0" t="s">
        <v>27</v>
      </c>
      <c r="F49" s="1" t="s">
        <v>160</v>
      </c>
      <c r="I49" s="13" t="n">
        <v>-80000</v>
      </c>
      <c r="J49" s="1" t="s">
        <v>161</v>
      </c>
    </row>
    <row r="50" customFormat="false" ht="12.75" hidden="false" customHeight="false" outlineLevel="0" collapsed="false">
      <c r="B50" s="0" t="s">
        <v>13</v>
      </c>
      <c r="C50" s="0" t="s">
        <v>162</v>
      </c>
      <c r="H50" s="2" t="n">
        <v>8848</v>
      </c>
      <c r="I50" s="13" t="n">
        <v>8008</v>
      </c>
      <c r="J50" s="1" t="s">
        <v>163</v>
      </c>
    </row>
    <row r="51" customFormat="false" ht="12.75" hidden="false" customHeight="false" outlineLevel="0" collapsed="false">
      <c r="A51" s="14"/>
      <c r="B51" s="14" t="s">
        <v>13</v>
      </c>
      <c r="C51" s="14" t="s">
        <v>164</v>
      </c>
      <c r="D51" s="14" t="s">
        <v>165</v>
      </c>
      <c r="E51" s="14" t="s">
        <v>27</v>
      </c>
      <c r="F51" s="15" t="s">
        <v>166</v>
      </c>
      <c r="G51" s="14"/>
      <c r="H51" s="16" t="n">
        <v>71922</v>
      </c>
      <c r="I51" s="13"/>
      <c r="J51" s="15" t="s">
        <v>167</v>
      </c>
    </row>
    <row r="52" customFormat="false" ht="12.75" hidden="false" customHeight="false" outlineLevel="0" collapsed="false">
      <c r="A52" s="14"/>
      <c r="B52" s="14" t="s">
        <v>19</v>
      </c>
      <c r="C52" s="14" t="s">
        <v>168</v>
      </c>
      <c r="D52" s="14"/>
      <c r="E52" s="14"/>
      <c r="F52" s="15"/>
      <c r="G52" s="14"/>
      <c r="H52" s="16" t="n">
        <v>65075</v>
      </c>
      <c r="I52" s="13"/>
      <c r="J52" s="15"/>
    </row>
    <row r="53" customFormat="false" ht="12.75" hidden="false" customHeight="false" outlineLevel="0" collapsed="false">
      <c r="A53" s="14"/>
      <c r="B53" s="14" t="s">
        <v>19</v>
      </c>
      <c r="C53" s="14" t="s">
        <v>169</v>
      </c>
      <c r="D53" s="14" t="s">
        <v>75</v>
      </c>
      <c r="E53" s="14" t="s">
        <v>16</v>
      </c>
      <c r="F53" s="15" t="s">
        <v>142</v>
      </c>
      <c r="G53" s="14"/>
      <c r="H53" s="16" t="n">
        <v>-1282573</v>
      </c>
      <c r="I53" s="13"/>
      <c r="J53" s="15"/>
    </row>
    <row r="54" customFormat="false" ht="12.75" hidden="false" customHeight="false" outlineLevel="0" collapsed="false">
      <c r="A54" s="14" t="s">
        <v>31</v>
      </c>
      <c r="B54" s="14" t="s">
        <v>19</v>
      </c>
      <c r="C54" s="14" t="s">
        <v>170</v>
      </c>
      <c r="D54" s="14" t="s">
        <v>171</v>
      </c>
      <c r="E54" s="14" t="s">
        <v>27</v>
      </c>
      <c r="F54" s="15" t="s">
        <v>69</v>
      </c>
      <c r="G54" s="14"/>
      <c r="H54" s="16" t="n">
        <v>39312</v>
      </c>
      <c r="I54" s="13" t="n">
        <v>1000</v>
      </c>
      <c r="J54" s="15" t="s">
        <v>172</v>
      </c>
    </row>
    <row r="55" customFormat="false" ht="12.75" hidden="false" customHeight="false" outlineLevel="0" collapsed="false">
      <c r="A55" s="14"/>
      <c r="B55" s="14" t="s">
        <v>19</v>
      </c>
      <c r="C55" s="14" t="s">
        <v>173</v>
      </c>
      <c r="D55" s="14" t="s">
        <v>75</v>
      </c>
      <c r="E55" s="14" t="s">
        <v>27</v>
      </c>
      <c r="F55" s="15" t="s">
        <v>174</v>
      </c>
      <c r="G55" s="14"/>
      <c r="H55" s="16" t="n">
        <v>-166407</v>
      </c>
      <c r="I55" s="13"/>
      <c r="J55" s="15" t="s">
        <v>175</v>
      </c>
    </row>
    <row r="56" customFormat="false" ht="12.75" hidden="false" customHeight="false" outlineLevel="0" collapsed="false">
      <c r="A56" s="14" t="s">
        <v>31</v>
      </c>
      <c r="B56" s="14" t="s">
        <v>13</v>
      </c>
      <c r="C56" s="14" t="s">
        <v>176</v>
      </c>
      <c r="D56" s="14"/>
      <c r="E56" s="14"/>
      <c r="F56" s="15"/>
      <c r="G56" s="14"/>
      <c r="H56" s="16"/>
      <c r="I56" s="13"/>
      <c r="J56" s="15"/>
    </row>
    <row r="57" customFormat="false" ht="12.75" hidden="false" customHeight="false" outlineLevel="0" collapsed="false">
      <c r="A57" s="0" t="s">
        <v>35</v>
      </c>
      <c r="B57" s="0" t="s">
        <v>19</v>
      </c>
      <c r="C57" s="0" t="s">
        <v>177</v>
      </c>
      <c r="D57" s="0" t="s">
        <v>15</v>
      </c>
      <c r="E57" s="0" t="s">
        <v>16</v>
      </c>
      <c r="F57" s="1" t="s">
        <v>178</v>
      </c>
      <c r="G57" s="0" t="s">
        <v>39</v>
      </c>
      <c r="H57" s="2" t="n">
        <v>918205</v>
      </c>
      <c r="I57" s="13"/>
      <c r="J57" s="1" t="s">
        <v>179</v>
      </c>
    </row>
    <row r="58" customFormat="false" ht="12.75" hidden="false" customHeight="false" outlineLevel="0" collapsed="false">
      <c r="A58" s="14"/>
      <c r="B58" s="14" t="s">
        <v>13</v>
      </c>
      <c r="C58" s="14" t="s">
        <v>180</v>
      </c>
      <c r="D58" s="14" t="s">
        <v>181</v>
      </c>
      <c r="E58" s="14" t="s">
        <v>27</v>
      </c>
      <c r="F58" s="15" t="s">
        <v>182</v>
      </c>
      <c r="G58" s="14"/>
      <c r="H58" s="16" t="n">
        <v>5752</v>
      </c>
      <c r="I58" s="13"/>
      <c r="J58" s="15"/>
    </row>
    <row r="59" customFormat="false" ht="25.5" hidden="false" customHeight="false" outlineLevel="0" collapsed="false">
      <c r="A59" s="0" t="s">
        <v>81</v>
      </c>
      <c r="B59" s="0" t="s">
        <v>19</v>
      </c>
      <c r="C59" s="0" t="s">
        <v>183</v>
      </c>
      <c r="D59" s="0" t="s">
        <v>184</v>
      </c>
      <c r="E59" s="0" t="s">
        <v>27</v>
      </c>
      <c r="F59" s="1" t="s">
        <v>185</v>
      </c>
      <c r="G59" s="0" t="s">
        <v>46</v>
      </c>
      <c r="H59" s="2" t="n">
        <v>-373343</v>
      </c>
      <c r="I59" s="13"/>
      <c r="J59" s="1" t="s">
        <v>186</v>
      </c>
    </row>
    <row r="60" customFormat="false" ht="25.5" hidden="false" customHeight="false" outlineLevel="0" collapsed="false">
      <c r="A60" s="0" t="s">
        <v>81</v>
      </c>
      <c r="B60" s="0" t="s">
        <v>13</v>
      </c>
      <c r="C60" s="0" t="s">
        <v>187</v>
      </c>
      <c r="D60" s="0" t="s">
        <v>188</v>
      </c>
      <c r="E60" s="0" t="s">
        <v>27</v>
      </c>
      <c r="F60" s="1" t="s">
        <v>189</v>
      </c>
      <c r="G60" s="0" t="s">
        <v>43</v>
      </c>
      <c r="I60" s="13" t="n">
        <v>78000</v>
      </c>
      <c r="J60" s="1" t="s">
        <v>190</v>
      </c>
    </row>
    <row r="61" customFormat="false" ht="12.75" hidden="false" customHeight="false" outlineLevel="0" collapsed="false">
      <c r="A61" s="0" t="s">
        <v>31</v>
      </c>
      <c r="B61" s="0" t="s">
        <v>19</v>
      </c>
      <c r="C61" s="0" t="s">
        <v>191</v>
      </c>
      <c r="D61" s="0" t="s">
        <v>192</v>
      </c>
      <c r="E61" s="0" t="s">
        <v>27</v>
      </c>
      <c r="F61" s="1" t="s">
        <v>193</v>
      </c>
      <c r="H61" s="2" t="n">
        <v>66598</v>
      </c>
      <c r="I61" s="13" t="n">
        <v>30000</v>
      </c>
      <c r="J61" s="1" t="s">
        <v>194</v>
      </c>
    </row>
    <row r="62" customFormat="false" ht="12.75" hidden="false" customHeight="false" outlineLevel="0" collapsed="false">
      <c r="A62" s="14" t="s">
        <v>45</v>
      </c>
      <c r="B62" s="14" t="s">
        <v>13</v>
      </c>
      <c r="C62" s="14" t="s">
        <v>195</v>
      </c>
      <c r="D62" s="14" t="s">
        <v>196</v>
      </c>
      <c r="E62" s="14" t="s">
        <v>16</v>
      </c>
      <c r="F62" s="15" t="s">
        <v>197</v>
      </c>
      <c r="G62" s="14"/>
      <c r="H62" s="16"/>
      <c r="I62" s="13"/>
      <c r="J62" s="15" t="s">
        <v>198</v>
      </c>
    </row>
    <row r="63" customFormat="false" ht="12.75" hidden="false" customHeight="false" outlineLevel="0" collapsed="false">
      <c r="B63" s="0" t="s">
        <v>13</v>
      </c>
      <c r="C63" s="0" t="s">
        <v>199</v>
      </c>
      <c r="D63" s="0" t="s">
        <v>42</v>
      </c>
      <c r="E63" s="0" t="s">
        <v>16</v>
      </c>
      <c r="F63" s="1" t="s">
        <v>200</v>
      </c>
      <c r="H63" s="2" t="n">
        <v>12142</v>
      </c>
      <c r="I63" s="13"/>
    </row>
    <row r="64" customFormat="false" ht="12.75" hidden="false" customHeight="false" outlineLevel="0" collapsed="false">
      <c r="B64" s="0" t="s">
        <v>13</v>
      </c>
      <c r="C64" s="0" t="s">
        <v>201</v>
      </c>
      <c r="F64" s="1" t="s">
        <v>202</v>
      </c>
      <c r="H64" s="2" t="n">
        <v>-58300</v>
      </c>
      <c r="I64" s="13" t="n">
        <v>43725</v>
      </c>
      <c r="J64" s="1" t="s">
        <v>203</v>
      </c>
    </row>
    <row r="65" customFormat="false" ht="12.75" hidden="false" customHeight="false" outlineLevel="0" collapsed="false">
      <c r="A65" s="0" t="s">
        <v>81</v>
      </c>
      <c r="B65" s="0" t="s">
        <v>13</v>
      </c>
      <c r="C65" s="0" t="s">
        <v>204</v>
      </c>
      <c r="D65" s="0" t="s">
        <v>205</v>
      </c>
      <c r="E65" s="0" t="s">
        <v>27</v>
      </c>
      <c r="F65" s="1" t="s">
        <v>206</v>
      </c>
      <c r="H65" s="2" t="n">
        <v>-164520</v>
      </c>
      <c r="I65" s="13" t="n">
        <v>180000</v>
      </c>
      <c r="J65" s="1" t="s">
        <v>207</v>
      </c>
    </row>
    <row r="66" customFormat="false" ht="12.75" hidden="false" customHeight="false" outlineLevel="0" collapsed="false">
      <c r="A66" s="0" t="s">
        <v>31</v>
      </c>
      <c r="B66" s="0" t="s">
        <v>13</v>
      </c>
      <c r="C66" s="0" t="s">
        <v>208</v>
      </c>
      <c r="I66" s="13"/>
    </row>
    <row r="67" customFormat="false" ht="12.75" hidden="false" customHeight="false" outlineLevel="0" collapsed="false">
      <c r="A67" s="0" t="s">
        <v>81</v>
      </c>
      <c r="B67" s="0" t="s">
        <v>19</v>
      </c>
      <c r="C67" s="0" t="s">
        <v>209</v>
      </c>
      <c r="D67" s="0" t="s">
        <v>139</v>
      </c>
      <c r="E67" s="0" t="s">
        <v>16</v>
      </c>
      <c r="F67" s="1" t="s">
        <v>97</v>
      </c>
      <c r="G67" s="0" t="s">
        <v>39</v>
      </c>
      <c r="H67" s="2" t="n">
        <v>-2738</v>
      </c>
      <c r="I67" s="13"/>
      <c r="J67" s="1" t="s">
        <v>210</v>
      </c>
    </row>
    <row r="68" customFormat="false" ht="12.75" hidden="false" customHeight="false" outlineLevel="0" collapsed="false">
      <c r="B68" s="0" t="s">
        <v>19</v>
      </c>
      <c r="C68" s="0" t="s">
        <v>211</v>
      </c>
      <c r="D68" s="0" t="s">
        <v>212</v>
      </c>
      <c r="E68" s="0" t="s">
        <v>27</v>
      </c>
      <c r="F68" s="1" t="s">
        <v>213</v>
      </c>
      <c r="H68" s="2" t="n">
        <v>42196</v>
      </c>
      <c r="I68" s="13" t="n">
        <v>30000</v>
      </c>
    </row>
    <row r="69" customFormat="false" ht="12.75" hidden="false" customHeight="false" outlineLevel="0" collapsed="false">
      <c r="B69" s="0" t="s">
        <v>13</v>
      </c>
      <c r="C69" s="0" t="s">
        <v>214</v>
      </c>
      <c r="H69" s="2" t="n">
        <v>3024</v>
      </c>
      <c r="I69" s="13"/>
    </row>
    <row r="70" customFormat="false" ht="12.75" hidden="false" customHeight="false" outlineLevel="0" collapsed="false">
      <c r="A70" s="0" t="s">
        <v>215</v>
      </c>
      <c r="B70" s="0" t="s">
        <v>13</v>
      </c>
      <c r="C70" s="0" t="s">
        <v>216</v>
      </c>
      <c r="D70" s="0" t="s">
        <v>217</v>
      </c>
      <c r="E70" s="0" t="s">
        <v>27</v>
      </c>
      <c r="F70" s="1" t="s">
        <v>218</v>
      </c>
      <c r="I70" s="13"/>
    </row>
    <row r="71" customFormat="false" ht="38.25" hidden="false" customHeight="false" outlineLevel="0" collapsed="false">
      <c r="A71" s="14" t="s">
        <v>45</v>
      </c>
      <c r="B71" s="14" t="s">
        <v>19</v>
      </c>
      <c r="C71" s="14" t="s">
        <v>219</v>
      </c>
      <c r="D71" s="14" t="s">
        <v>127</v>
      </c>
      <c r="E71" s="14" t="s">
        <v>27</v>
      </c>
      <c r="F71" s="15" t="s">
        <v>220</v>
      </c>
      <c r="G71" s="14" t="s">
        <v>29</v>
      </c>
      <c r="H71" s="16" t="n">
        <v>33663</v>
      </c>
      <c r="I71" s="13" t="n">
        <v>60000</v>
      </c>
      <c r="J71" s="15" t="s">
        <v>221</v>
      </c>
    </row>
    <row r="72" customFormat="false" ht="12.75" hidden="false" customHeight="false" outlineLevel="0" collapsed="false">
      <c r="A72" s="0" t="s">
        <v>45</v>
      </c>
      <c r="B72" s="0" t="s">
        <v>13</v>
      </c>
      <c r="C72" s="0" t="s">
        <v>222</v>
      </c>
      <c r="D72" s="0" t="s">
        <v>223</v>
      </c>
      <c r="E72" s="0" t="s">
        <v>27</v>
      </c>
      <c r="F72" s="1" t="s">
        <v>224</v>
      </c>
      <c r="H72" s="2" t="n">
        <v>31950</v>
      </c>
      <c r="I72" s="13"/>
      <c r="J72" s="1" t="s">
        <v>225</v>
      </c>
    </row>
    <row r="73" customFormat="false" ht="12.75" hidden="false" customHeight="false" outlineLevel="0" collapsed="false">
      <c r="B73" s="0" t="s">
        <v>13</v>
      </c>
      <c r="C73" s="0" t="s">
        <v>226</v>
      </c>
      <c r="D73" s="0" t="s">
        <v>227</v>
      </c>
      <c r="E73" s="0" t="s">
        <v>16</v>
      </c>
      <c r="F73" s="1" t="s">
        <v>228</v>
      </c>
      <c r="H73" s="2" t="n">
        <v>35500</v>
      </c>
      <c r="I73" s="13"/>
      <c r="J73" s="1" t="s">
        <v>229</v>
      </c>
    </row>
    <row r="74" customFormat="false" ht="12.75" hidden="false" customHeight="false" outlineLevel="0" collapsed="false">
      <c r="B74" s="0" t="s">
        <v>13</v>
      </c>
      <c r="C74" s="0" t="s">
        <v>230</v>
      </c>
      <c r="H74" s="2" t="n">
        <v>59619</v>
      </c>
      <c r="I74" s="13"/>
      <c r="J74" s="1" t="s">
        <v>231</v>
      </c>
    </row>
    <row r="75" customFormat="false" ht="12.75" hidden="false" customHeight="false" outlineLevel="0" collapsed="false">
      <c r="B75" s="0" t="s">
        <v>13</v>
      </c>
      <c r="C75" s="0" t="s">
        <v>232</v>
      </c>
      <c r="I75" s="13"/>
    </row>
    <row r="76" customFormat="false" ht="12.75" hidden="false" customHeight="false" outlineLevel="0" collapsed="false">
      <c r="A76" s="14" t="s">
        <v>31</v>
      </c>
      <c r="B76" s="14" t="s">
        <v>19</v>
      </c>
      <c r="C76" s="14" t="s">
        <v>233</v>
      </c>
      <c r="D76" s="14" t="s">
        <v>234</v>
      </c>
      <c r="E76" s="14" t="s">
        <v>16</v>
      </c>
      <c r="F76" s="15" t="s">
        <v>69</v>
      </c>
      <c r="G76" s="14"/>
      <c r="H76" s="16" t="n">
        <v>-159281</v>
      </c>
      <c r="I76" s="13"/>
      <c r="J76" s="15"/>
    </row>
    <row r="77" customFormat="false" ht="12.75" hidden="false" customHeight="false" outlineLevel="0" collapsed="false">
      <c r="B77" s="0" t="s">
        <v>13</v>
      </c>
      <c r="C77" s="0" t="s">
        <v>235</v>
      </c>
      <c r="D77" s="0" t="s">
        <v>236</v>
      </c>
      <c r="F77" s="1" t="s">
        <v>76</v>
      </c>
      <c r="H77" s="2" t="n">
        <v>-373655</v>
      </c>
      <c r="I77" s="13" t="n">
        <v>134346</v>
      </c>
      <c r="J77" s="1" t="s">
        <v>237</v>
      </c>
    </row>
    <row r="78" customFormat="false" ht="12.75" hidden="false" customHeight="false" outlineLevel="0" collapsed="false">
      <c r="B78" s="0" t="s">
        <v>19</v>
      </c>
      <c r="C78" s="0" t="s">
        <v>238</v>
      </c>
      <c r="D78" s="0" t="s">
        <v>239</v>
      </c>
      <c r="E78" s="0" t="s">
        <v>27</v>
      </c>
      <c r="F78" s="1" t="s">
        <v>240</v>
      </c>
      <c r="H78" s="2" t="n">
        <v>7722</v>
      </c>
      <c r="I78" s="13"/>
    </row>
    <row r="79" customFormat="false" ht="12.75" hidden="false" customHeight="false" outlineLevel="0" collapsed="false">
      <c r="B79" s="0" t="s">
        <v>19</v>
      </c>
      <c r="C79" s="0" t="s">
        <v>241</v>
      </c>
      <c r="D79" s="0" t="s">
        <v>66</v>
      </c>
      <c r="E79" s="0" t="s">
        <v>27</v>
      </c>
      <c r="F79" s="1" t="s">
        <v>242</v>
      </c>
      <c r="H79" s="2" t="n">
        <v>35397</v>
      </c>
      <c r="I79" s="13"/>
    </row>
    <row r="80" customFormat="false" ht="12.75" hidden="false" customHeight="false" outlineLevel="0" collapsed="false">
      <c r="A80" s="14" t="s">
        <v>35</v>
      </c>
      <c r="B80" s="14"/>
      <c r="C80" s="14" t="s">
        <v>243</v>
      </c>
      <c r="D80" s="14" t="s">
        <v>139</v>
      </c>
      <c r="E80" s="14" t="s">
        <v>16</v>
      </c>
      <c r="F80" s="15" t="s">
        <v>244</v>
      </c>
      <c r="G80" s="14"/>
      <c r="H80" s="16" t="n">
        <v>108857</v>
      </c>
      <c r="I80" s="13"/>
      <c r="J80" s="15" t="s">
        <v>245</v>
      </c>
    </row>
    <row r="81" customFormat="false" ht="12.75" hidden="false" customHeight="false" outlineLevel="0" collapsed="false">
      <c r="A81" s="0" t="s">
        <v>35</v>
      </c>
      <c r="B81" s="0" t="s">
        <v>19</v>
      </c>
      <c r="C81" s="0" t="s">
        <v>246</v>
      </c>
      <c r="H81" s="2" t="n">
        <v>-252694</v>
      </c>
      <c r="I81" s="13"/>
    </row>
    <row r="82" customFormat="false" ht="12.75" hidden="false" customHeight="false" outlineLevel="0" collapsed="false">
      <c r="B82" s="0" t="s">
        <v>19</v>
      </c>
      <c r="C82" s="0" t="s">
        <v>247</v>
      </c>
      <c r="I82" s="13"/>
    </row>
    <row r="83" customFormat="false" ht="12.75" hidden="false" customHeight="false" outlineLevel="0" collapsed="false">
      <c r="B83" s="0" t="s">
        <v>13</v>
      </c>
      <c r="C83" s="0" t="s">
        <v>248</v>
      </c>
      <c r="D83" s="0" t="s">
        <v>239</v>
      </c>
      <c r="E83" s="0" t="s">
        <v>16</v>
      </c>
      <c r="F83" s="1" t="s">
        <v>249</v>
      </c>
      <c r="I83" s="13"/>
    </row>
    <row r="84" customFormat="false" ht="12.75" hidden="false" customHeight="false" outlineLevel="0" collapsed="false">
      <c r="A84" s="0" t="s">
        <v>35</v>
      </c>
      <c r="B84" s="0" t="s">
        <v>13</v>
      </c>
      <c r="C84" s="0" t="s">
        <v>250</v>
      </c>
      <c r="D84" s="0" t="s">
        <v>75</v>
      </c>
      <c r="E84" s="0" t="s">
        <v>16</v>
      </c>
      <c r="F84" s="1" t="s">
        <v>197</v>
      </c>
      <c r="I84" s="13"/>
    </row>
    <row r="85" customFormat="false" ht="12.75" hidden="false" customHeight="false" outlineLevel="0" collapsed="false">
      <c r="B85" s="0" t="s">
        <v>19</v>
      </c>
      <c r="C85" s="0" t="s">
        <v>251</v>
      </c>
      <c r="D85" s="0" t="s">
        <v>252</v>
      </c>
      <c r="I85" s="13"/>
    </row>
    <row r="86" customFormat="false" ht="25.5" hidden="false" customHeight="false" outlineLevel="0" collapsed="false">
      <c r="A86" s="0" t="s">
        <v>45</v>
      </c>
      <c r="B86" s="0" t="s">
        <v>13</v>
      </c>
      <c r="C86" s="0" t="s">
        <v>253</v>
      </c>
      <c r="D86" s="0" t="s">
        <v>254</v>
      </c>
      <c r="E86" s="0" t="s">
        <v>16</v>
      </c>
      <c r="F86" s="1" t="s">
        <v>255</v>
      </c>
      <c r="H86" s="2" t="n">
        <v>-62598</v>
      </c>
      <c r="I86" s="13" t="n">
        <v>148685</v>
      </c>
      <c r="J86" s="1" t="s">
        <v>256</v>
      </c>
    </row>
    <row r="87" customFormat="false" ht="12.75" hidden="false" customHeight="false" outlineLevel="0" collapsed="false">
      <c r="B87" s="0" t="s">
        <v>19</v>
      </c>
      <c r="C87" s="0" t="s">
        <v>257</v>
      </c>
      <c r="F87" s="1" t="s">
        <v>258</v>
      </c>
      <c r="H87" s="2" t="n">
        <v>9566</v>
      </c>
      <c r="I87" s="13" t="n">
        <v>60438</v>
      </c>
      <c r="J87" s="1" t="s">
        <v>259</v>
      </c>
    </row>
    <row r="88" customFormat="false" ht="12.75" hidden="false" customHeight="false" outlineLevel="0" collapsed="false">
      <c r="A88" s="14" t="s">
        <v>81</v>
      </c>
      <c r="B88" s="14" t="s">
        <v>13</v>
      </c>
      <c r="C88" s="14" t="s">
        <v>260</v>
      </c>
      <c r="D88" s="14" t="s">
        <v>15</v>
      </c>
      <c r="E88" s="14" t="s">
        <v>16</v>
      </c>
      <c r="F88" s="15" t="s">
        <v>261</v>
      </c>
      <c r="G88" s="14" t="s">
        <v>39</v>
      </c>
      <c r="H88" s="16" t="n">
        <v>1480075</v>
      </c>
      <c r="I88" s="13"/>
      <c r="J88" s="15"/>
    </row>
    <row r="89" customFormat="false" ht="12.75" hidden="false" customHeight="false" outlineLevel="0" collapsed="false">
      <c r="A89" s="0" t="s">
        <v>45</v>
      </c>
      <c r="B89" s="0" t="s">
        <v>19</v>
      </c>
      <c r="C89" s="0" t="s">
        <v>262</v>
      </c>
      <c r="D89" s="0" t="s">
        <v>263</v>
      </c>
      <c r="E89" s="0" t="s">
        <v>16</v>
      </c>
      <c r="F89" s="1" t="s">
        <v>264</v>
      </c>
      <c r="I89" s="13"/>
    </row>
    <row r="90" customFormat="false" ht="12.75" hidden="false" customHeight="false" outlineLevel="0" collapsed="false">
      <c r="A90" s="0" t="s">
        <v>31</v>
      </c>
      <c r="B90" s="0" t="s">
        <v>13</v>
      </c>
      <c r="C90" s="0" t="s">
        <v>265</v>
      </c>
      <c r="D90" s="0" t="s">
        <v>266</v>
      </c>
      <c r="E90" s="0" t="s">
        <v>27</v>
      </c>
      <c r="H90" s="2" t="n">
        <v>29640</v>
      </c>
      <c r="I90" s="13"/>
      <c r="J90" s="1" t="s">
        <v>267</v>
      </c>
    </row>
    <row r="91" customFormat="false" ht="25.5" hidden="false" customHeight="false" outlineLevel="0" collapsed="false">
      <c r="A91" s="0" t="s">
        <v>35</v>
      </c>
      <c r="B91" s="0" t="s">
        <v>19</v>
      </c>
      <c r="C91" s="0" t="s">
        <v>268</v>
      </c>
      <c r="D91" s="0" t="s">
        <v>269</v>
      </c>
      <c r="E91" s="0" t="s">
        <v>16</v>
      </c>
      <c r="F91" s="1" t="s">
        <v>101</v>
      </c>
      <c r="H91" s="2" t="n">
        <v>437918</v>
      </c>
      <c r="I91" s="13" t="n">
        <v>50000</v>
      </c>
      <c r="J91" s="1" t="s">
        <v>270</v>
      </c>
    </row>
    <row r="92" customFormat="false" ht="12.75" hidden="false" customHeight="false" outlineLevel="0" collapsed="false">
      <c r="B92" s="0" t="s">
        <v>19</v>
      </c>
      <c r="C92" s="0" t="s">
        <v>271</v>
      </c>
      <c r="D92" s="0" t="s">
        <v>272</v>
      </c>
      <c r="E92" s="0" t="s">
        <v>16</v>
      </c>
      <c r="F92" s="1" t="s">
        <v>228</v>
      </c>
      <c r="I92" s="13"/>
      <c r="J92" s="1" t="s">
        <v>273</v>
      </c>
    </row>
    <row r="93" customFormat="false" ht="12.75" hidden="false" customHeight="false" outlineLevel="0" collapsed="false">
      <c r="A93" s="0" t="s">
        <v>45</v>
      </c>
      <c r="B93" s="0" t="s">
        <v>19</v>
      </c>
      <c r="C93" s="0" t="s">
        <v>274</v>
      </c>
      <c r="D93" s="0" t="s">
        <v>275</v>
      </c>
      <c r="E93" s="0" t="s">
        <v>16</v>
      </c>
      <c r="F93" s="1" t="s">
        <v>28</v>
      </c>
      <c r="G93" s="0" t="s">
        <v>39</v>
      </c>
      <c r="H93" s="2" t="n">
        <v>64787</v>
      </c>
      <c r="I93" s="13" t="n">
        <v>50000</v>
      </c>
      <c r="J93" s="1" t="s">
        <v>276</v>
      </c>
    </row>
    <row r="94" customFormat="false" ht="12.75" hidden="false" customHeight="false" outlineLevel="0" collapsed="false">
      <c r="B94" s="0" t="s">
        <v>13</v>
      </c>
      <c r="C94" s="0" t="s">
        <v>277</v>
      </c>
      <c r="D94" s="0" t="s">
        <v>278</v>
      </c>
      <c r="E94" s="0" t="s">
        <v>16</v>
      </c>
      <c r="F94" s="1" t="s">
        <v>279</v>
      </c>
      <c r="H94" s="2" t="n">
        <v>33140</v>
      </c>
      <c r="I94" s="13"/>
    </row>
    <row r="95" customFormat="false" ht="12.75" hidden="false" customHeight="false" outlineLevel="0" collapsed="false">
      <c r="B95" s="0" t="s">
        <v>19</v>
      </c>
      <c r="C95" s="0" t="s">
        <v>280</v>
      </c>
      <c r="E95" s="0" t="s">
        <v>27</v>
      </c>
      <c r="I95" s="13"/>
    </row>
    <row r="96" customFormat="false" ht="12.75" hidden="false" customHeight="false" outlineLevel="0" collapsed="false">
      <c r="B96" s="0" t="s">
        <v>13</v>
      </c>
      <c r="C96" s="0" t="s">
        <v>281</v>
      </c>
      <c r="E96" s="0" t="s">
        <v>27</v>
      </c>
      <c r="H96" s="2" t="n">
        <v>39723</v>
      </c>
      <c r="I96" s="13"/>
      <c r="J96" s="1" t="s">
        <v>267</v>
      </c>
    </row>
    <row r="97" customFormat="false" ht="12.75" hidden="false" customHeight="false" outlineLevel="0" collapsed="false">
      <c r="B97" s="0" t="s">
        <v>13</v>
      </c>
      <c r="C97" s="0" t="s">
        <v>282</v>
      </c>
      <c r="E97" s="0" t="s">
        <v>27</v>
      </c>
      <c r="H97" s="2" t="n">
        <v>2070</v>
      </c>
      <c r="I97" s="13"/>
    </row>
    <row r="98" customFormat="false" ht="12.75" hidden="false" customHeight="false" outlineLevel="0" collapsed="false">
      <c r="A98" s="14" t="s">
        <v>31</v>
      </c>
      <c r="B98" s="14" t="s">
        <v>19</v>
      </c>
      <c r="C98" s="14" t="s">
        <v>283</v>
      </c>
      <c r="D98" s="14" t="s">
        <v>284</v>
      </c>
      <c r="E98" s="14" t="s">
        <v>27</v>
      </c>
      <c r="F98" s="15" t="s">
        <v>285</v>
      </c>
      <c r="G98" s="14"/>
      <c r="H98" s="16" t="n">
        <v>57847</v>
      </c>
      <c r="I98" s="13" t="n">
        <v>92240</v>
      </c>
      <c r="J98" s="15" t="s">
        <v>286</v>
      </c>
    </row>
    <row r="99" customFormat="false" ht="25.5" hidden="false" customHeight="false" outlineLevel="0" collapsed="false">
      <c r="A99" s="14" t="s">
        <v>45</v>
      </c>
      <c r="B99" s="14" t="s">
        <v>13</v>
      </c>
      <c r="C99" s="14" t="s">
        <v>287</v>
      </c>
      <c r="D99" s="14" t="s">
        <v>288</v>
      </c>
      <c r="E99" s="14" t="s">
        <v>16</v>
      </c>
      <c r="F99" s="15" t="s">
        <v>289</v>
      </c>
      <c r="G99" s="14"/>
      <c r="H99" s="16"/>
      <c r="I99" s="13"/>
      <c r="J99" s="15" t="s">
        <v>290</v>
      </c>
    </row>
    <row r="100" customFormat="false" ht="12.75" hidden="false" customHeight="false" outlineLevel="0" collapsed="false">
      <c r="A100" s="18" t="s">
        <v>77</v>
      </c>
      <c r="B100" s="18" t="s">
        <v>19</v>
      </c>
      <c r="C100" s="18" t="s">
        <v>291</v>
      </c>
      <c r="D100" s="18" t="s">
        <v>292</v>
      </c>
      <c r="E100" s="18" t="s">
        <v>16</v>
      </c>
      <c r="F100" s="19" t="s">
        <v>293</v>
      </c>
      <c r="G100" s="18"/>
      <c r="H100" s="20" t="n">
        <v>-1065622</v>
      </c>
      <c r="I100" s="21" t="n">
        <v>-250000</v>
      </c>
      <c r="J100" s="19" t="s">
        <v>64</v>
      </c>
    </row>
    <row r="101" customFormat="false" ht="12.75" hidden="false" customHeight="false" outlineLevel="0" collapsed="false">
      <c r="A101" s="14" t="s">
        <v>35</v>
      </c>
      <c r="B101" s="14" t="s">
        <v>13</v>
      </c>
      <c r="C101" s="14" t="s">
        <v>294</v>
      </c>
      <c r="D101" s="14" t="s">
        <v>66</v>
      </c>
      <c r="E101" s="14"/>
      <c r="F101" s="15"/>
      <c r="G101" s="14"/>
      <c r="H101" s="16" t="n">
        <v>-169050</v>
      </c>
      <c r="I101" s="13" t="n">
        <v>6049</v>
      </c>
      <c r="J101" s="15" t="s">
        <v>30</v>
      </c>
    </row>
    <row r="102" customFormat="false" ht="12.75" hidden="false" customHeight="false" outlineLevel="0" collapsed="false">
      <c r="A102" s="14" t="s">
        <v>35</v>
      </c>
      <c r="B102" s="14" t="s">
        <v>13</v>
      </c>
      <c r="C102" s="14" t="s">
        <v>295</v>
      </c>
      <c r="D102" s="14"/>
      <c r="E102" s="14"/>
      <c r="F102" s="15"/>
      <c r="G102" s="14"/>
      <c r="H102" s="16" t="n">
        <v>6240</v>
      </c>
      <c r="I102" s="13"/>
      <c r="J102" s="15"/>
    </row>
    <row r="103" customFormat="false" ht="12.75" hidden="false" customHeight="false" outlineLevel="0" collapsed="false">
      <c r="A103" s="14" t="s">
        <v>31</v>
      </c>
      <c r="B103" s="14" t="s">
        <v>19</v>
      </c>
      <c r="C103" s="14" t="s">
        <v>296</v>
      </c>
      <c r="D103" s="14" t="s">
        <v>297</v>
      </c>
      <c r="E103" s="14" t="s">
        <v>27</v>
      </c>
      <c r="F103" s="15" t="s">
        <v>69</v>
      </c>
      <c r="G103" s="14"/>
      <c r="H103" s="16" t="n">
        <v>11152</v>
      </c>
      <c r="I103" s="13"/>
      <c r="J103" s="15" t="s">
        <v>298</v>
      </c>
    </row>
    <row r="104" customFormat="false" ht="12.75" hidden="false" customHeight="false" outlineLevel="0" collapsed="false">
      <c r="A104" s="14"/>
      <c r="B104" s="14" t="s">
        <v>19</v>
      </c>
      <c r="C104" s="14" t="s">
        <v>299</v>
      </c>
      <c r="D104" s="14"/>
      <c r="E104" s="14"/>
      <c r="F104" s="15" t="s">
        <v>242</v>
      </c>
      <c r="G104" s="14"/>
      <c r="H104" s="16"/>
      <c r="I104" s="13"/>
      <c r="J104" s="15"/>
    </row>
    <row r="105" customFormat="false" ht="12.75" hidden="false" customHeight="false" outlineLevel="0" collapsed="false">
      <c r="A105" s="0" t="s">
        <v>35</v>
      </c>
      <c r="B105" s="0" t="s">
        <v>19</v>
      </c>
      <c r="C105" s="0" t="s">
        <v>300</v>
      </c>
      <c r="D105" s="0" t="s">
        <v>301</v>
      </c>
      <c r="E105" s="0" t="s">
        <v>16</v>
      </c>
      <c r="F105" s="1" t="s">
        <v>38</v>
      </c>
      <c r="G105" s="0" t="s">
        <v>39</v>
      </c>
      <c r="H105" s="2" t="n">
        <f aca="false">228054-283613</f>
        <v>-55559</v>
      </c>
      <c r="I105" s="13" t="n">
        <v>200000</v>
      </c>
      <c r="J105" s="1" t="s">
        <v>302</v>
      </c>
    </row>
    <row r="106" customFormat="false" ht="38.25" hidden="false" customHeight="false" outlineLevel="0" collapsed="false">
      <c r="A106" s="0" t="s">
        <v>24</v>
      </c>
      <c r="B106" s="0" t="s">
        <v>303</v>
      </c>
      <c r="C106" s="0" t="s">
        <v>304</v>
      </c>
      <c r="D106" s="0" t="s">
        <v>127</v>
      </c>
      <c r="E106" s="0" t="s">
        <v>27</v>
      </c>
      <c r="F106" s="1" t="s">
        <v>305</v>
      </c>
      <c r="G106" s="0" t="s">
        <v>43</v>
      </c>
      <c r="I106" s="13" t="n">
        <v>100000</v>
      </c>
      <c r="J106" s="1" t="s">
        <v>306</v>
      </c>
    </row>
    <row r="107" customFormat="false" ht="12.75" hidden="false" customHeight="false" outlineLevel="0" collapsed="false">
      <c r="A107" s="0" t="s">
        <v>81</v>
      </c>
      <c r="B107" s="0" t="s">
        <v>19</v>
      </c>
      <c r="C107" s="0" t="s">
        <v>307</v>
      </c>
      <c r="D107" s="0" t="s">
        <v>75</v>
      </c>
      <c r="E107" s="0" t="s">
        <v>16</v>
      </c>
      <c r="F107" s="1" t="s">
        <v>69</v>
      </c>
      <c r="H107" s="2" t="n">
        <v>-170096</v>
      </c>
      <c r="I107" s="13"/>
    </row>
    <row r="108" customFormat="false" ht="12.75" hidden="false" customHeight="false" outlineLevel="0" collapsed="false">
      <c r="A108" s="14" t="s">
        <v>81</v>
      </c>
      <c r="B108" s="14" t="s">
        <v>19</v>
      </c>
      <c r="C108" s="14" t="s">
        <v>308</v>
      </c>
      <c r="D108" s="14" t="s">
        <v>309</v>
      </c>
      <c r="E108" s="14" t="s">
        <v>16</v>
      </c>
      <c r="F108" s="15" t="s">
        <v>310</v>
      </c>
      <c r="G108" s="14"/>
      <c r="H108" s="16"/>
      <c r="I108" s="16" t="n">
        <v>100000</v>
      </c>
      <c r="J108" s="15" t="s">
        <v>113</v>
      </c>
    </row>
    <row r="109" customFormat="false" ht="12.75" hidden="false" customHeight="false" outlineLevel="0" collapsed="false">
      <c r="A109" s="14"/>
      <c r="B109" s="14" t="s">
        <v>19</v>
      </c>
      <c r="C109" s="14" t="s">
        <v>311</v>
      </c>
      <c r="D109" s="14" t="s">
        <v>312</v>
      </c>
      <c r="E109" s="14" t="s">
        <v>16</v>
      </c>
      <c r="F109" s="15" t="s">
        <v>69</v>
      </c>
      <c r="G109" s="14"/>
      <c r="H109" s="16"/>
      <c r="I109" s="16"/>
      <c r="J109" s="15" t="s">
        <v>313</v>
      </c>
    </row>
    <row r="110" customFormat="false" ht="12.75" hidden="false" customHeight="false" outlineLevel="0" collapsed="false">
      <c r="A110" s="14"/>
      <c r="B110" s="14"/>
      <c r="C110" s="14" t="s">
        <v>314</v>
      </c>
      <c r="D110" s="14" t="s">
        <v>263</v>
      </c>
      <c r="E110" s="14" t="s">
        <v>16</v>
      </c>
      <c r="F110" s="15" t="s">
        <v>315</v>
      </c>
      <c r="G110" s="14"/>
      <c r="H110" s="16"/>
      <c r="I110" s="16"/>
      <c r="J110" s="15"/>
    </row>
    <row r="111" customFormat="false" ht="25.5" hidden="false" customHeight="false" outlineLevel="0" collapsed="false">
      <c r="A111" s="14"/>
      <c r="B111" s="14" t="s">
        <v>19</v>
      </c>
      <c r="C111" s="14" t="s">
        <v>316</v>
      </c>
      <c r="D111" s="14" t="s">
        <v>75</v>
      </c>
      <c r="E111" s="14" t="s">
        <v>16</v>
      </c>
      <c r="F111" s="15" t="s">
        <v>317</v>
      </c>
      <c r="G111" s="14"/>
      <c r="H111" s="16" t="n">
        <v>-1460</v>
      </c>
      <c r="I111" s="16" t="n">
        <v>140000</v>
      </c>
      <c r="J111" s="15" t="s">
        <v>318</v>
      </c>
    </row>
    <row r="112" customFormat="false" ht="25.5" hidden="false" customHeight="false" outlineLevel="0" collapsed="false">
      <c r="A112" s="0" t="s">
        <v>35</v>
      </c>
      <c r="B112" s="0" t="s">
        <v>19</v>
      </c>
      <c r="C112" s="0" t="s">
        <v>319</v>
      </c>
      <c r="D112" s="0" t="s">
        <v>139</v>
      </c>
      <c r="E112" s="0" t="s">
        <v>16</v>
      </c>
      <c r="F112" s="1" t="s">
        <v>320</v>
      </c>
      <c r="G112" s="0" t="s">
        <v>43</v>
      </c>
      <c r="H112" s="2" t="n">
        <v>368083</v>
      </c>
      <c r="J112" s="1" t="s">
        <v>321</v>
      </c>
    </row>
    <row r="113" customFormat="false" ht="12.75" hidden="false" customHeight="false" outlineLevel="0" collapsed="false">
      <c r="A113" s="0" t="s">
        <v>81</v>
      </c>
      <c r="B113" s="0" t="s">
        <v>13</v>
      </c>
      <c r="C113" s="0" t="s">
        <v>322</v>
      </c>
      <c r="D113" s="0" t="s">
        <v>111</v>
      </c>
      <c r="E113" s="0" t="s">
        <v>27</v>
      </c>
      <c r="F113" s="1" t="s">
        <v>28</v>
      </c>
      <c r="G113" s="0" t="s">
        <v>43</v>
      </c>
      <c r="I113" s="13" t="n">
        <v>50000</v>
      </c>
      <c r="J113" s="1" t="s">
        <v>323</v>
      </c>
    </row>
    <row r="114" customFormat="false" ht="12.75" hidden="false" customHeight="false" outlineLevel="0" collapsed="false">
      <c r="A114" s="0" t="s">
        <v>35</v>
      </c>
      <c r="B114" s="0" t="s">
        <v>13</v>
      </c>
      <c r="C114" s="0" t="s">
        <v>324</v>
      </c>
      <c r="D114" s="0" t="s">
        <v>325</v>
      </c>
      <c r="E114" s="0" t="s">
        <v>16</v>
      </c>
      <c r="F114" s="1" t="s">
        <v>76</v>
      </c>
      <c r="J114" s="1" t="s">
        <v>326</v>
      </c>
    </row>
    <row r="115" customFormat="false" ht="12.75" hidden="false" customHeight="false" outlineLevel="0" collapsed="false">
      <c r="A115" s="0" t="s">
        <v>24</v>
      </c>
      <c r="B115" s="0" t="s">
        <v>13</v>
      </c>
      <c r="C115" s="0" t="s">
        <v>327</v>
      </c>
      <c r="H115" s="2" t="n">
        <v>85372</v>
      </c>
      <c r="I115" s="2" t="n">
        <v>96044</v>
      </c>
      <c r="J115" s="1" t="s">
        <v>328</v>
      </c>
    </row>
    <row r="116" customFormat="false" ht="12.75" hidden="false" customHeight="false" outlineLevel="0" collapsed="false">
      <c r="A116" s="0" t="s">
        <v>35</v>
      </c>
      <c r="B116" s="0" t="s">
        <v>13</v>
      </c>
      <c r="C116" s="14" t="s">
        <v>329</v>
      </c>
      <c r="D116" s="14" t="s">
        <v>330</v>
      </c>
      <c r="E116" s="14" t="s">
        <v>27</v>
      </c>
      <c r="F116" s="1" t="s">
        <v>331</v>
      </c>
    </row>
    <row r="117" customFormat="false" ht="12.75" hidden="false" customHeight="false" outlineLevel="0" collapsed="false">
      <c r="A117" s="0" t="s">
        <v>77</v>
      </c>
      <c r="B117" s="0" t="s">
        <v>19</v>
      </c>
      <c r="C117" s="0" t="s">
        <v>332</v>
      </c>
      <c r="D117" s="0" t="s">
        <v>292</v>
      </c>
      <c r="E117" s="0" t="s">
        <v>16</v>
      </c>
      <c r="F117" s="1" t="s">
        <v>333</v>
      </c>
      <c r="H117" s="2" t="n">
        <v>-2342592</v>
      </c>
    </row>
    <row r="118" customFormat="false" ht="12.75" hidden="false" customHeight="false" outlineLevel="0" collapsed="false">
      <c r="B118" s="0" t="s">
        <v>13</v>
      </c>
      <c r="C118" s="0" t="s">
        <v>334</v>
      </c>
      <c r="D118" s="0" t="s">
        <v>335</v>
      </c>
      <c r="E118" s="0" t="s">
        <v>16</v>
      </c>
      <c r="F118" s="1" t="s">
        <v>285</v>
      </c>
      <c r="H118" s="2" t="n">
        <v>-1691515</v>
      </c>
      <c r="I118" s="2" t="n">
        <v>-2000000</v>
      </c>
      <c r="J118" s="1" t="s">
        <v>336</v>
      </c>
    </row>
    <row r="119" customFormat="false" ht="12.75" hidden="false" customHeight="false" outlineLevel="0" collapsed="false">
      <c r="B119" s="0" t="s">
        <v>13</v>
      </c>
      <c r="C119" s="0" t="s">
        <v>337</v>
      </c>
      <c r="H119" s="2" t="n">
        <v>-9102</v>
      </c>
      <c r="I119" s="2" t="n">
        <v>21043</v>
      </c>
      <c r="J119" s="1" t="s">
        <v>338</v>
      </c>
    </row>
    <row r="120" customFormat="false" ht="12.75" hidden="false" customHeight="false" outlineLevel="0" collapsed="false">
      <c r="B120" s="0" t="s">
        <v>13</v>
      </c>
      <c r="C120" s="0" t="s">
        <v>339</v>
      </c>
      <c r="D120" s="0" t="s">
        <v>340</v>
      </c>
      <c r="E120" s="0" t="s">
        <v>16</v>
      </c>
      <c r="H120" s="2" t="n">
        <v>-655011</v>
      </c>
      <c r="I120" s="2" t="n">
        <v>301667</v>
      </c>
      <c r="J120" s="1" t="s">
        <v>341</v>
      </c>
    </row>
    <row r="121" customFormat="false" ht="12.75" hidden="false" customHeight="false" outlineLevel="0" collapsed="false">
      <c r="B121" s="0" t="s">
        <v>13</v>
      </c>
      <c r="C121" s="0" t="s">
        <v>342</v>
      </c>
      <c r="D121" s="0" t="s">
        <v>343</v>
      </c>
      <c r="E121" s="0" t="s">
        <v>27</v>
      </c>
      <c r="F121" s="1" t="s">
        <v>344</v>
      </c>
      <c r="H121" s="2" t="n">
        <v>3000</v>
      </c>
      <c r="J121" s="1" t="s">
        <v>345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27"/>
  <sheetViews>
    <sheetView showFormulas="false" showGridLines="true" showRowColHeaders="true" showZeros="true" rightToLeft="false" tabSelected="false" showOutlineSymbols="true" defaultGridColor="true" view="normal" topLeftCell="E1" colorId="64" zoomScale="85" zoomScaleNormal="85" zoomScalePageLayoutView="100" workbookViewId="0">
      <selection pane="topLeft" activeCell="U23" activeCellId="0" sqref="U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2" min="2" style="0" width="10.56"/>
    <col collapsed="false" customWidth="true" hidden="false" outlineLevel="0" max="3" min="3" style="0" width="17.7"/>
    <col collapsed="false" customWidth="true" hidden="false" outlineLevel="0" max="4" min="4" style="0" width="32.28"/>
    <col collapsed="false" customWidth="true" hidden="false" outlineLevel="0" max="5" min="5" style="0" width="11.85"/>
    <col collapsed="false" customWidth="true" hidden="false" outlineLevel="0" max="7" min="6" style="0" width="10.56"/>
    <col collapsed="false" customWidth="true" hidden="false" outlineLevel="0" max="8" min="8" style="0" width="8.99"/>
    <col collapsed="false" customWidth="true" hidden="false" outlineLevel="0" max="9" min="9" style="0" width="6.13"/>
    <col collapsed="false" customWidth="true" hidden="false" outlineLevel="0" max="11" min="10" style="0" width="8.99"/>
    <col collapsed="false" customWidth="true" hidden="false" outlineLevel="0" max="12" min="12" style="0" width="4.85"/>
    <col collapsed="false" customWidth="true" hidden="false" outlineLevel="0" max="13" min="13" style="0" width="8.99"/>
    <col collapsed="false" customWidth="true" hidden="false" outlineLevel="0" max="14" min="14" style="0" width="6.41"/>
    <col collapsed="false" customWidth="true" hidden="false" outlineLevel="0" max="15" min="15" style="0" width="10.56"/>
    <col collapsed="false" customWidth="true" hidden="false" outlineLevel="0" max="16" min="16" style="0" width="9.41"/>
    <col collapsed="false" customWidth="true" hidden="false" outlineLevel="0" max="17" min="17" style="0" width="8.85"/>
    <col collapsed="false" customWidth="true" hidden="false" outlineLevel="0" max="18" min="18" style="0" width="8.99"/>
    <col collapsed="false" customWidth="true" hidden="false" outlineLevel="0" max="19" min="19" style="0" width="6.85"/>
    <col collapsed="false" customWidth="true" hidden="false" outlineLevel="0" max="21" min="21" style="0" width="11.56"/>
  </cols>
  <sheetData>
    <row r="1" customFormat="false" ht="12.75" hidden="false" customHeight="false" outlineLevel="0" collapsed="false">
      <c r="A1" s="3" t="s">
        <v>0</v>
      </c>
      <c r="B1" s="3" t="s">
        <v>1</v>
      </c>
      <c r="C1" s="3"/>
      <c r="D1" s="3"/>
      <c r="E1" s="22" t="s">
        <v>346</v>
      </c>
    </row>
    <row r="2" customFormat="false" ht="12.75" hidden="false" customHeight="false" outlineLevel="0" collapsed="false">
      <c r="A2" s="3" t="s">
        <v>4</v>
      </c>
      <c r="B2" s="3" t="s">
        <v>5</v>
      </c>
      <c r="C2" s="23" t="s">
        <v>6</v>
      </c>
      <c r="D2" s="3" t="s">
        <v>7</v>
      </c>
      <c r="E2" s="0" t="s">
        <v>30</v>
      </c>
      <c r="F2" s="0" t="s">
        <v>161</v>
      </c>
      <c r="G2" s="0" t="s">
        <v>347</v>
      </c>
      <c r="H2" s="0" t="s">
        <v>348</v>
      </c>
      <c r="I2" s="0" t="s">
        <v>349</v>
      </c>
      <c r="J2" s="0" t="s">
        <v>350</v>
      </c>
      <c r="K2" s="0" t="s">
        <v>351</v>
      </c>
      <c r="L2" s="0" t="s">
        <v>352</v>
      </c>
      <c r="M2" s="0" t="s">
        <v>353</v>
      </c>
      <c r="N2" s="0" t="s">
        <v>163</v>
      </c>
      <c r="O2" s="0" t="s">
        <v>354</v>
      </c>
      <c r="P2" s="0" t="s">
        <v>355</v>
      </c>
      <c r="Q2" s="0" t="s">
        <v>356</v>
      </c>
      <c r="R2" s="0" t="s">
        <v>357</v>
      </c>
      <c r="S2" s="0" t="s">
        <v>358</v>
      </c>
      <c r="T2" s="0" t="s">
        <v>359</v>
      </c>
      <c r="U2" s="0" t="s">
        <v>360</v>
      </c>
    </row>
    <row r="3" customFormat="false" ht="12.75" hidden="false" customHeight="false" outlineLevel="0" collapsed="false">
      <c r="A3" s="24"/>
      <c r="B3" s="24" t="s">
        <v>19</v>
      </c>
      <c r="C3" s="25" t="s">
        <v>20</v>
      </c>
      <c r="D3" s="24" t="s">
        <v>21</v>
      </c>
      <c r="E3" s="16" t="n">
        <v>-290000</v>
      </c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 t="n">
        <f aca="false">SUM(E3:T3)</f>
        <v>-290000</v>
      </c>
    </row>
    <row r="4" customFormat="false" ht="12.75" hidden="false" customHeight="false" outlineLevel="0" collapsed="false">
      <c r="A4" s="14"/>
      <c r="B4" s="14" t="s">
        <v>13</v>
      </c>
      <c r="C4" s="18" t="s">
        <v>57</v>
      </c>
      <c r="D4" s="14" t="s">
        <v>58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 t="n">
        <f aca="false">SUM(E4:T4)</f>
        <v>0</v>
      </c>
    </row>
    <row r="5" customFormat="false" ht="12.75" hidden="false" customHeight="false" outlineLevel="0" collapsed="false">
      <c r="A5" s="14" t="s">
        <v>31</v>
      </c>
      <c r="B5" s="14" t="s">
        <v>19</v>
      </c>
      <c r="C5" s="18" t="s">
        <v>61</v>
      </c>
      <c r="D5" s="14" t="s">
        <v>62</v>
      </c>
      <c r="E5" s="16" t="n">
        <v>-1300000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 t="n">
        <f aca="false">SUM(E5:T5)</f>
        <v>-1300000</v>
      </c>
    </row>
    <row r="6" customFormat="false" ht="12.75" hidden="false" customHeight="false" outlineLevel="0" collapsed="false">
      <c r="A6" s="0" t="s">
        <v>45</v>
      </c>
      <c r="B6" s="0" t="s">
        <v>19</v>
      </c>
      <c r="C6" s="0" t="s">
        <v>71</v>
      </c>
      <c r="D6" s="0" t="s">
        <v>72</v>
      </c>
      <c r="E6" s="2"/>
      <c r="F6" s="2"/>
      <c r="G6" s="2"/>
      <c r="H6" s="2"/>
      <c r="I6" s="2"/>
      <c r="J6" s="2"/>
      <c r="K6" s="2"/>
      <c r="L6" s="2"/>
      <c r="M6" s="2"/>
      <c r="N6" s="2"/>
      <c r="O6" s="2" t="n">
        <v>-400000</v>
      </c>
      <c r="P6" s="2"/>
      <c r="Q6" s="2"/>
      <c r="R6" s="2"/>
      <c r="S6" s="2"/>
      <c r="T6" s="2"/>
      <c r="U6" s="2" t="n">
        <f aca="false">SUM(E6:T6)</f>
        <v>-400000</v>
      </c>
    </row>
    <row r="7" customFormat="false" ht="12.75" hidden="false" customHeight="false" outlineLevel="0" collapsed="false">
      <c r="A7" s="0" t="s">
        <v>35</v>
      </c>
      <c r="B7" s="0" t="s">
        <v>19</v>
      </c>
      <c r="C7" s="0" t="s">
        <v>74</v>
      </c>
      <c r="D7" s="0" t="s">
        <v>75</v>
      </c>
      <c r="E7" s="2" t="n">
        <v>-1100000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 t="n">
        <f aca="false">SUM(E7:T7)</f>
        <v>-1100000</v>
      </c>
    </row>
    <row r="8" customFormat="false" ht="12.75" hidden="false" customHeight="false" outlineLevel="0" collapsed="false">
      <c r="A8" s="0" t="s">
        <v>45</v>
      </c>
      <c r="B8" s="0" t="s">
        <v>19</v>
      </c>
      <c r="C8" s="0" t="s">
        <v>114</v>
      </c>
      <c r="D8" s="0" t="s">
        <v>115</v>
      </c>
      <c r="E8" s="2" t="n">
        <v>-250000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n">
        <f aca="false">SUM(E8:T8)</f>
        <v>-250000</v>
      </c>
    </row>
    <row r="9" customFormat="false" ht="12.75" hidden="false" customHeight="false" outlineLevel="0" collapsed="false">
      <c r="A9" s="14"/>
      <c r="B9" s="14" t="s">
        <v>19</v>
      </c>
      <c r="C9" s="14" t="s">
        <v>141</v>
      </c>
      <c r="D9" s="14" t="s">
        <v>139</v>
      </c>
      <c r="E9" s="2"/>
      <c r="F9" s="2"/>
      <c r="G9" s="2" t="n">
        <v>-225000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 t="n">
        <f aca="false">SUM(E9:T9)</f>
        <v>-225000</v>
      </c>
    </row>
    <row r="10" customFormat="false" ht="12.75" hidden="false" customHeight="false" outlineLevel="0" collapsed="false">
      <c r="A10" s="0" t="s">
        <v>31</v>
      </c>
      <c r="B10" s="0" t="s">
        <v>19</v>
      </c>
      <c r="C10" s="18" t="s">
        <v>145</v>
      </c>
      <c r="D10" s="0" t="s">
        <v>75</v>
      </c>
      <c r="E10" s="2"/>
      <c r="F10" s="2" t="n">
        <v>-490000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 t="n">
        <f aca="false">SUM(E10:T10)</f>
        <v>-490000</v>
      </c>
    </row>
    <row r="11" customFormat="false" ht="12.75" hidden="false" customHeight="false" outlineLevel="0" collapsed="false">
      <c r="A11" s="14"/>
      <c r="B11" s="14" t="s">
        <v>19</v>
      </c>
      <c r="C11" s="18" t="s">
        <v>154</v>
      </c>
      <c r="D11" s="14"/>
      <c r="E11" s="2"/>
      <c r="F11" s="2"/>
      <c r="G11" s="2"/>
      <c r="H11" s="2"/>
      <c r="I11" s="2"/>
      <c r="J11" s="2"/>
      <c r="K11" s="2" t="n">
        <v>-350000</v>
      </c>
      <c r="L11" s="2"/>
      <c r="M11" s="2"/>
      <c r="N11" s="2"/>
      <c r="O11" s="2"/>
      <c r="P11" s="2"/>
      <c r="Q11" s="2"/>
      <c r="R11" s="2"/>
      <c r="S11" s="2"/>
      <c r="T11" s="2"/>
      <c r="U11" s="2" t="n">
        <f aca="false">SUM(E11:T11)</f>
        <v>-350000</v>
      </c>
    </row>
    <row r="12" customFormat="false" ht="12.75" hidden="false" customHeight="false" outlineLevel="0" collapsed="false">
      <c r="A12" s="0" t="s">
        <v>31</v>
      </c>
      <c r="B12" s="0" t="s">
        <v>19</v>
      </c>
      <c r="C12" s="0" t="s">
        <v>159</v>
      </c>
      <c r="D12" s="0" t="s">
        <v>75</v>
      </c>
      <c r="E12" s="2"/>
      <c r="F12" s="2" t="n">
        <v>-80000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 t="n">
        <f aca="false">SUM(E12:T12)</f>
        <v>-80000</v>
      </c>
    </row>
    <row r="13" customFormat="false" ht="12.75" hidden="false" customHeight="false" outlineLevel="0" collapsed="false">
      <c r="A13" s="14"/>
      <c r="B13" s="14" t="s">
        <v>19</v>
      </c>
      <c r="C13" s="18" t="s">
        <v>169</v>
      </c>
      <c r="D13" s="14" t="s">
        <v>75</v>
      </c>
      <c r="E13" s="2" t="n">
        <v>-490000</v>
      </c>
      <c r="F13" s="2" t="n">
        <v>-300000</v>
      </c>
      <c r="G13" s="2" t="n">
        <v>-250000</v>
      </c>
      <c r="H13" s="2"/>
      <c r="I13" s="2"/>
      <c r="J13" s="2"/>
      <c r="K13" s="2"/>
      <c r="L13" s="2"/>
      <c r="M13" s="2"/>
      <c r="N13" s="2"/>
      <c r="O13" s="2" t="n">
        <v>-350000</v>
      </c>
      <c r="P13" s="2"/>
      <c r="Q13" s="2"/>
      <c r="R13" s="2"/>
      <c r="S13" s="2"/>
      <c r="T13" s="2"/>
      <c r="U13" s="2" t="n">
        <f aca="false">SUM(E13:T13)</f>
        <v>-1390000</v>
      </c>
    </row>
    <row r="14" customFormat="false" ht="12.75" hidden="false" customHeight="false" outlineLevel="0" collapsed="false">
      <c r="A14" s="0" t="s">
        <v>215</v>
      </c>
      <c r="B14" s="0" t="s">
        <v>13</v>
      </c>
      <c r="C14" s="0" t="s">
        <v>216</v>
      </c>
      <c r="D14" s="0" t="s">
        <v>217</v>
      </c>
      <c r="E14" s="2"/>
      <c r="F14" s="2"/>
      <c r="G14" s="2"/>
      <c r="H14" s="2"/>
      <c r="I14" s="2"/>
      <c r="J14" s="2"/>
      <c r="K14" s="2"/>
      <c r="L14" s="2"/>
      <c r="M14" s="2" t="n">
        <v>-300000</v>
      </c>
      <c r="N14" s="2"/>
      <c r="O14" s="2"/>
      <c r="P14" s="2"/>
      <c r="Q14" s="2"/>
      <c r="R14" s="2"/>
      <c r="S14" s="2"/>
      <c r="T14" s="2"/>
      <c r="U14" s="2" t="n">
        <f aca="false">SUM(E14:T14)</f>
        <v>-300000</v>
      </c>
    </row>
    <row r="15" customFormat="false" ht="12.75" hidden="false" customHeight="false" outlineLevel="0" collapsed="false">
      <c r="A15" s="0" t="s">
        <v>35</v>
      </c>
      <c r="B15" s="0" t="s">
        <v>19</v>
      </c>
      <c r="C15" s="0" t="s">
        <v>246</v>
      </c>
      <c r="E15" s="2"/>
      <c r="F15" s="2" t="n">
        <v>-400000</v>
      </c>
      <c r="G15" s="2" t="n">
        <v>-200000</v>
      </c>
      <c r="H15" s="2" t="n">
        <v>-400000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 t="n">
        <f aca="false">SUM(E15:T15)</f>
        <v>-1000000</v>
      </c>
    </row>
    <row r="16" customFormat="false" ht="12.75" hidden="false" customHeight="false" outlineLevel="0" collapsed="false">
      <c r="A16" s="0" t="s">
        <v>35</v>
      </c>
      <c r="B16" s="0" t="s">
        <v>13</v>
      </c>
      <c r="C16" s="0" t="s">
        <v>250</v>
      </c>
      <c r="D16" s="0" t="s">
        <v>75</v>
      </c>
      <c r="E16" s="2" t="n">
        <v>-500000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 t="n">
        <v>-250000</v>
      </c>
      <c r="S16" s="2"/>
      <c r="T16" s="2"/>
      <c r="U16" s="2" t="n">
        <f aca="false">SUM(E16:T16)</f>
        <v>-750000</v>
      </c>
    </row>
    <row r="17" customFormat="false" ht="12.75" hidden="false" customHeight="false" outlineLevel="0" collapsed="false">
      <c r="A17" s="0" t="s">
        <v>45</v>
      </c>
      <c r="B17" s="0" t="s">
        <v>19</v>
      </c>
      <c r="C17" s="0" t="s">
        <v>262</v>
      </c>
      <c r="D17" s="0" t="s">
        <v>263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 t="n">
        <v>-380000</v>
      </c>
      <c r="P17" s="2" t="n">
        <v>-250000</v>
      </c>
      <c r="Q17" s="2"/>
      <c r="R17" s="2"/>
      <c r="S17" s="2"/>
      <c r="T17" s="2"/>
      <c r="U17" s="2" t="n">
        <f aca="false">SUM(E17:T17)</f>
        <v>-630000</v>
      </c>
    </row>
    <row r="18" customFormat="false" ht="12.75" hidden="false" customHeight="false" outlineLevel="0" collapsed="false">
      <c r="A18" s="0" t="s">
        <v>35</v>
      </c>
      <c r="B18" s="0" t="s">
        <v>19</v>
      </c>
      <c r="C18" s="0" t="s">
        <v>268</v>
      </c>
      <c r="D18" s="0" t="s">
        <v>269</v>
      </c>
      <c r="E18" s="2"/>
      <c r="F18" s="2"/>
      <c r="G18" s="2" t="n">
        <v>-250000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 t="n">
        <f aca="false">SUM(E18:T18)</f>
        <v>-250000</v>
      </c>
    </row>
    <row r="19" customFormat="false" ht="12.75" hidden="false" customHeight="false" outlineLevel="0" collapsed="false">
      <c r="A19" s="14" t="s">
        <v>31</v>
      </c>
      <c r="B19" s="14" t="s">
        <v>19</v>
      </c>
      <c r="C19" s="14" t="s">
        <v>283</v>
      </c>
      <c r="D19" s="14" t="s">
        <v>284</v>
      </c>
      <c r="E19" s="2"/>
      <c r="F19" s="2"/>
      <c r="G19" s="2"/>
      <c r="H19" s="2"/>
      <c r="I19" s="2"/>
      <c r="J19" s="2" t="n">
        <v>-120000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 t="n">
        <f aca="false">SUM(E19:T19)</f>
        <v>-120000</v>
      </c>
    </row>
    <row r="20" customFormat="false" ht="12.75" hidden="false" customHeight="false" outlineLevel="0" collapsed="false">
      <c r="A20" s="14" t="s">
        <v>45</v>
      </c>
      <c r="B20" s="14" t="s">
        <v>13</v>
      </c>
      <c r="C20" s="14" t="s">
        <v>287</v>
      </c>
      <c r="D20" s="14" t="s">
        <v>288</v>
      </c>
      <c r="E20" s="2"/>
      <c r="F20" s="2"/>
      <c r="G20" s="2"/>
      <c r="H20" s="2"/>
      <c r="I20" s="2"/>
      <c r="J20" s="2"/>
      <c r="K20" s="2"/>
      <c r="L20" s="2"/>
      <c r="M20" s="2" t="n">
        <v>-300000</v>
      </c>
      <c r="N20" s="2"/>
      <c r="O20" s="2"/>
      <c r="P20" s="2"/>
      <c r="Q20" s="2"/>
      <c r="R20" s="2"/>
      <c r="S20" s="2"/>
      <c r="T20" s="2"/>
      <c r="U20" s="2" t="n">
        <f aca="false">SUM(E20:T20)</f>
        <v>-300000</v>
      </c>
    </row>
    <row r="21" customFormat="false" ht="12.75" hidden="false" customHeight="false" outlineLevel="0" collapsed="false">
      <c r="A21" s="14" t="s">
        <v>77</v>
      </c>
      <c r="B21" s="14" t="s">
        <v>19</v>
      </c>
      <c r="C21" s="14" t="s">
        <v>291</v>
      </c>
      <c r="D21" s="18" t="s">
        <v>292</v>
      </c>
      <c r="E21" s="2"/>
      <c r="F21" s="2"/>
      <c r="G21" s="2" t="n">
        <v>-225000</v>
      </c>
      <c r="H21" s="2" t="n">
        <v>-225000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 t="n">
        <f aca="false">SUM(E21:T21)</f>
        <v>-450000</v>
      </c>
    </row>
    <row r="22" customFormat="false" ht="12.75" hidden="false" customHeight="false" outlineLevel="0" collapsed="false">
      <c r="A22" s="0" t="s">
        <v>81</v>
      </c>
      <c r="B22" s="0" t="s">
        <v>19</v>
      </c>
      <c r="C22" s="0" t="s">
        <v>307</v>
      </c>
      <c r="D22" s="0" t="s">
        <v>75</v>
      </c>
      <c r="E22" s="2" t="n">
        <f aca="false">-0.8*1100000</f>
        <v>-880000</v>
      </c>
      <c r="F22" s="2"/>
      <c r="G22" s="2" t="n">
        <f aca="false">-0.2*1100000</f>
        <v>-220000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 t="n">
        <f aca="false">SUM(E22:T22)</f>
        <v>-1100000</v>
      </c>
    </row>
    <row r="23" customFormat="false" ht="12.75" hidden="false" customHeight="false" outlineLevel="0" collapsed="false">
      <c r="A23" s="14"/>
      <c r="B23" s="14" t="s">
        <v>19</v>
      </c>
      <c r="C23" s="14" t="s">
        <v>316</v>
      </c>
      <c r="D23" s="14" t="s">
        <v>75</v>
      </c>
      <c r="E23" s="2" t="n">
        <f aca="false">0.6*140000-100000</f>
        <v>-16000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 t="n">
        <f aca="false">SUM(E23:T23)</f>
        <v>-16000</v>
      </c>
    </row>
    <row r="24" customFormat="false" ht="12.75" hidden="false" customHeight="false" outlineLevel="0" collapsed="false">
      <c r="A24" s="0" t="s">
        <v>35</v>
      </c>
      <c r="B24" s="0" t="s">
        <v>13</v>
      </c>
      <c r="C24" s="0" t="s">
        <v>324</v>
      </c>
      <c r="D24" s="0" t="s">
        <v>325</v>
      </c>
      <c r="E24" s="2"/>
      <c r="F24" s="2"/>
      <c r="G24" s="2"/>
      <c r="H24" s="2"/>
      <c r="I24" s="2"/>
      <c r="J24" s="2"/>
      <c r="K24" s="2"/>
      <c r="L24" s="2"/>
      <c r="M24" s="2" t="n">
        <v>-350000</v>
      </c>
      <c r="N24" s="2"/>
      <c r="O24" s="2"/>
      <c r="P24" s="2"/>
      <c r="Q24" s="2"/>
      <c r="R24" s="2"/>
      <c r="S24" s="2"/>
      <c r="T24" s="2"/>
      <c r="U24" s="2" t="n">
        <f aca="false">SUM(E24:T24)</f>
        <v>-350000</v>
      </c>
    </row>
    <row r="25" customFormat="false" ht="12.75" hidden="false" customHeight="false" outlineLevel="0" collapsed="false">
      <c r="A25" s="0" t="s">
        <v>35</v>
      </c>
      <c r="B25" s="0" t="s">
        <v>13</v>
      </c>
      <c r="C25" s="14" t="s">
        <v>329</v>
      </c>
      <c r="D25" s="14" t="s">
        <v>330</v>
      </c>
      <c r="E25" s="2" t="n">
        <v>-250000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 t="n">
        <v>-150000</v>
      </c>
      <c r="U25" s="2" t="n">
        <f aca="false">SUM(E25:T25)</f>
        <v>-400000</v>
      </c>
    </row>
    <row r="26" customFormat="false" ht="12.75" hidden="false" customHeight="false" outlineLevel="0" collapsed="false">
      <c r="A26" s="0" t="s">
        <v>77</v>
      </c>
      <c r="B26" s="0" t="s">
        <v>19</v>
      </c>
      <c r="C26" s="14" t="s">
        <v>332</v>
      </c>
      <c r="D26" s="0" t="s">
        <v>292</v>
      </c>
      <c r="E26" s="2"/>
      <c r="F26" s="2" t="n">
        <v>-25000</v>
      </c>
      <c r="G26" s="2"/>
      <c r="H26" s="2" t="n">
        <v>-25000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 t="n">
        <f aca="false">SUM(E26:T26)</f>
        <v>-50000</v>
      </c>
    </row>
    <row r="27" customFormat="false" ht="12.75" hidden="false" customHeight="false" outlineLevel="0" collapsed="false">
      <c r="C27" s="26" t="s">
        <v>360</v>
      </c>
      <c r="E27" s="27" t="n">
        <f aca="false">SUM(E3:E26)</f>
        <v>-5076000</v>
      </c>
      <c r="F27" s="27" t="n">
        <f aca="false">SUM(F3:F26)</f>
        <v>-1295000</v>
      </c>
      <c r="G27" s="27" t="n">
        <f aca="false">SUM(G3:G26)</f>
        <v>-1370000</v>
      </c>
      <c r="H27" s="27" t="n">
        <f aca="false">SUM(H3:H26)</f>
        <v>-650000</v>
      </c>
      <c r="I27" s="27" t="n">
        <f aca="false">SUM(I3:I26)</f>
        <v>0</v>
      </c>
      <c r="J27" s="27" t="n">
        <f aca="false">SUM(J3:J26)</f>
        <v>-120000</v>
      </c>
      <c r="K27" s="27" t="n">
        <f aca="false">SUM(K3:K26)</f>
        <v>-350000</v>
      </c>
      <c r="L27" s="27" t="n">
        <f aca="false">SUM(L3:L26)</f>
        <v>0</v>
      </c>
      <c r="M27" s="27" t="n">
        <f aca="false">SUM(M3:M26)</f>
        <v>-950000</v>
      </c>
      <c r="N27" s="27" t="n">
        <f aca="false">SUM(N3:N26)</f>
        <v>0</v>
      </c>
      <c r="O27" s="27" t="n">
        <f aca="false">SUM(O3:O26)</f>
        <v>-1130000</v>
      </c>
      <c r="P27" s="27" t="n">
        <f aca="false">SUM(P3:P26)</f>
        <v>-250000</v>
      </c>
      <c r="Q27" s="27" t="n">
        <f aca="false">SUM(Q3:Q26)</f>
        <v>0</v>
      </c>
      <c r="R27" s="27" t="n">
        <f aca="false">SUM(R3:R26)</f>
        <v>-250000</v>
      </c>
      <c r="S27" s="27" t="n">
        <f aca="false">SUM(S3:S26)</f>
        <v>0</v>
      </c>
      <c r="T27" s="27" t="n">
        <f aca="false">SUM(T3:T26)</f>
        <v>-150000</v>
      </c>
      <c r="U27" s="27" t="n">
        <f aca="false">SUM(U3:U26)</f>
        <v>-11591000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28" width="3.85"/>
    <col collapsed="false" customWidth="true" hidden="false" outlineLevel="0" max="2" min="2" style="0" width="28.56"/>
    <col collapsed="false" customWidth="true" hidden="false" outlineLevel="0" max="3" min="3" style="29" width="9.7"/>
    <col collapsed="false" customWidth="true" hidden="false" outlineLevel="0" max="4" min="4" style="29" width="10.41"/>
    <col collapsed="false" customWidth="true" hidden="false" outlineLevel="0" max="5" min="5" style="29" width="7.56"/>
    <col collapsed="false" customWidth="true" hidden="false" outlineLevel="0" max="6" min="6" style="29" width="3.85"/>
    <col collapsed="false" customWidth="true" hidden="false" outlineLevel="0" max="7" min="7" style="28" width="4.7"/>
    <col collapsed="false" customWidth="true" hidden="false" outlineLevel="0" max="8" min="8" style="0" width="26.7"/>
    <col collapsed="false" customWidth="true" hidden="false" outlineLevel="0" max="9" min="9" style="0" width="8.14"/>
    <col collapsed="false" customWidth="true" hidden="false" outlineLevel="0" max="10" min="10" style="0" width="10.41"/>
    <col collapsed="false" customWidth="true" hidden="false" outlineLevel="0" max="12" min="11" style="0" width="7.56"/>
  </cols>
  <sheetData>
    <row r="1" customFormat="false" ht="15.75" hidden="false" customHeight="false" outlineLevel="0" collapsed="false">
      <c r="A1" s="30"/>
      <c r="B1" s="31" t="s">
        <v>30</v>
      </c>
      <c r="C1" s="32" t="s">
        <v>361</v>
      </c>
      <c r="D1" s="32" t="s">
        <v>362</v>
      </c>
      <c r="E1" s="32" t="s">
        <v>363</v>
      </c>
      <c r="F1" s="32"/>
      <c r="G1" s="33"/>
      <c r="H1" s="31" t="s">
        <v>348</v>
      </c>
      <c r="I1" s="32" t="s">
        <v>361</v>
      </c>
      <c r="J1" s="32" t="s">
        <v>364</v>
      </c>
      <c r="K1" s="32" t="s">
        <v>363</v>
      </c>
      <c r="L1" s="22"/>
    </row>
    <row r="2" customFormat="false" ht="15" hidden="false" customHeight="false" outlineLevel="0" collapsed="false">
      <c r="A2" s="34" t="s">
        <v>365</v>
      </c>
      <c r="B2" s="35" t="s">
        <v>260</v>
      </c>
      <c r="C2" s="36" t="n">
        <v>500000</v>
      </c>
      <c r="D2" s="37" t="n">
        <f aca="false">C2/'ENE Universe'!$F$121</f>
        <v>0.217394499101769</v>
      </c>
      <c r="E2" s="38" t="n">
        <f aca="false">C2/'ENE Universe'!$U$121</f>
        <v>0.0698734948760089</v>
      </c>
      <c r="F2" s="38"/>
      <c r="G2" s="34" t="s">
        <v>365</v>
      </c>
      <c r="H2" s="35" t="s">
        <v>319</v>
      </c>
      <c r="I2" s="36" t="n">
        <f aca="false">(368083-$G$69)/4</f>
        <v>92020.75</v>
      </c>
      <c r="J2" s="37" t="n">
        <f aca="false">I2/'ENE Universe'!$I$121</f>
        <v>0.449603814907602</v>
      </c>
      <c r="K2" s="38" t="n">
        <f aca="false">I2/'ENE Universe'!$U$121</f>
        <v>0.012859622807223</v>
      </c>
    </row>
    <row r="3" customFormat="false" ht="15" hidden="false" customHeight="false" outlineLevel="0" collapsed="false">
      <c r="A3" s="34" t="s">
        <v>365</v>
      </c>
      <c r="B3" s="39" t="s">
        <v>177</v>
      </c>
      <c r="C3" s="36" t="n">
        <v>200000</v>
      </c>
      <c r="D3" s="37" t="n">
        <f aca="false">C3/'ENE Universe'!$F$121</f>
        <v>0.0869577996407078</v>
      </c>
      <c r="E3" s="38" t="n">
        <f aca="false">C3/'ENE Universe'!$U$121</f>
        <v>0.0279493979504036</v>
      </c>
      <c r="F3" s="38"/>
      <c r="G3" s="34" t="s">
        <v>365</v>
      </c>
      <c r="H3" s="35" t="s">
        <v>366</v>
      </c>
      <c r="I3" s="40" t="n">
        <f aca="false">120000*0.7</f>
        <v>84000</v>
      </c>
      <c r="J3" s="37" t="n">
        <f aca="false">I3/'ENE Universe'!$I$121</f>
        <v>0.410415264516302</v>
      </c>
      <c r="K3" s="38" t="n">
        <f aca="false">I3/'ENE Universe'!$U$121</f>
        <v>0.0117387471391695</v>
      </c>
    </row>
    <row r="4" customFormat="false" ht="15" hidden="false" customHeight="false" outlineLevel="0" collapsed="false">
      <c r="A4" s="34" t="s">
        <v>365</v>
      </c>
      <c r="B4" s="39" t="s">
        <v>300</v>
      </c>
      <c r="C4" s="36" t="n">
        <v>150000</v>
      </c>
      <c r="D4" s="37" t="n">
        <f aca="false">C4/'ENE Universe'!$F$121</f>
        <v>0.0652183497305308</v>
      </c>
      <c r="E4" s="38" t="n">
        <f aca="false">C4/'ENE Universe'!$U$121</f>
        <v>0.0209620484628027</v>
      </c>
      <c r="F4" s="38"/>
      <c r="G4" s="34" t="s">
        <v>365</v>
      </c>
      <c r="H4" s="35" t="s">
        <v>265</v>
      </c>
      <c r="I4" s="36" t="n">
        <f aca="false">30000*0.4</f>
        <v>12000</v>
      </c>
      <c r="J4" s="37" t="n">
        <f aca="false">I4/'ENE Universe'!$I$121</f>
        <v>0.0586307520737575</v>
      </c>
      <c r="K4" s="38" t="n">
        <f aca="false">I4/'ENE Universe'!$U$121</f>
        <v>0.00167696387702421</v>
      </c>
    </row>
    <row r="5" customFormat="false" ht="15" hidden="false" customHeight="false" outlineLevel="0" collapsed="false">
      <c r="A5" s="34" t="s">
        <v>365</v>
      </c>
      <c r="B5" s="39" t="s">
        <v>319</v>
      </c>
      <c r="C5" s="36" t="n">
        <v>147233.2</v>
      </c>
      <c r="D5" s="37" t="n">
        <f aca="false">C5/'ENE Universe'!$F$121</f>
        <v>0.0640153755303013</v>
      </c>
      <c r="E5" s="38" t="n">
        <f aca="false">C5/'ENE Universe'!$U$121</f>
        <v>0.0205753964915568</v>
      </c>
      <c r="F5" s="38"/>
      <c r="G5" s="34" t="s">
        <v>365</v>
      </c>
      <c r="H5" s="35" t="s">
        <v>146</v>
      </c>
      <c r="I5" s="36" t="n">
        <v>7500</v>
      </c>
      <c r="J5" s="37" t="n">
        <f aca="false">I5/'ENE Universe'!$I$121</f>
        <v>0.0366442200460984</v>
      </c>
      <c r="K5" s="38" t="n">
        <f aca="false">I5/'ENE Universe'!$U$121</f>
        <v>0.00104810242314013</v>
      </c>
    </row>
    <row r="6" customFormat="false" ht="15" hidden="false" customHeight="false" outlineLevel="0" collapsed="false">
      <c r="A6" s="34" t="s">
        <v>365</v>
      </c>
      <c r="B6" s="39" t="s">
        <v>268</v>
      </c>
      <c r="C6" s="36" t="n">
        <v>125000</v>
      </c>
      <c r="D6" s="37" t="n">
        <f aca="false">C6/'ENE Universe'!$F$121</f>
        <v>0.0543486247754424</v>
      </c>
      <c r="E6" s="38" t="n">
        <f aca="false">C6/'ENE Universe'!$U$121</f>
        <v>0.0174683737190022</v>
      </c>
      <c r="F6" s="38"/>
      <c r="G6" s="34" t="s">
        <v>365</v>
      </c>
      <c r="H6" s="35" t="s">
        <v>191</v>
      </c>
      <c r="I6" s="36" t="n">
        <f aca="false">34000*0.2</f>
        <v>6800</v>
      </c>
      <c r="J6" s="37" t="n">
        <f aca="false">I6/'ENE Universe'!$I$121</f>
        <v>0.0332240928417959</v>
      </c>
      <c r="K6" s="38" t="n">
        <f aca="false">I6/'ENE Universe'!$U$121</f>
        <v>0.000950279530313721</v>
      </c>
    </row>
    <row r="7" customFormat="false" ht="15" hidden="false" customHeight="false" outlineLevel="0" collapsed="false">
      <c r="B7" s="41" t="s">
        <v>360</v>
      </c>
      <c r="C7" s="36" t="n">
        <f aca="false">SUM(C2:C6)</f>
        <v>1122233.2</v>
      </c>
      <c r="D7" s="37" t="n">
        <f aca="false">SUM(D2:D6)</f>
        <v>0.487934648778752</v>
      </c>
      <c r="E7" s="37" t="n">
        <f aca="false">SUM(E2:E6)</f>
        <v>0.156828711499774</v>
      </c>
      <c r="F7" s="37"/>
      <c r="G7" s="42"/>
      <c r="H7" s="41" t="s">
        <v>360</v>
      </c>
      <c r="I7" s="36" t="n">
        <f aca="false">SUM(I2:I6)</f>
        <v>202320.75</v>
      </c>
      <c r="J7" s="37" t="n">
        <f aca="false">SUM(J2:J6)</f>
        <v>0.988518144385556</v>
      </c>
      <c r="K7" s="37" t="n">
        <f aca="false">SUM(K2:K6)</f>
        <v>0.0282737157768706</v>
      </c>
    </row>
    <row r="8" customFormat="false" ht="15" hidden="false" customHeight="false" outlineLevel="0" collapsed="false">
      <c r="B8" s="39"/>
      <c r="C8" s="43"/>
      <c r="D8" s="43"/>
      <c r="E8" s="43"/>
      <c r="F8" s="43"/>
      <c r="G8" s="42"/>
      <c r="H8" s="39"/>
      <c r="I8" s="43"/>
      <c r="J8" s="43"/>
      <c r="K8" s="43"/>
    </row>
    <row r="9" customFormat="false" ht="15" hidden="false" customHeight="false" outlineLevel="0" collapsed="false">
      <c r="B9" s="31" t="s">
        <v>161</v>
      </c>
      <c r="C9" s="32" t="s">
        <v>361</v>
      </c>
      <c r="D9" s="32" t="s">
        <v>367</v>
      </c>
      <c r="E9" s="32" t="s">
        <v>363</v>
      </c>
      <c r="F9" s="32"/>
      <c r="G9" s="42"/>
      <c r="H9" s="31" t="s">
        <v>352</v>
      </c>
      <c r="I9" s="32" t="s">
        <v>361</v>
      </c>
      <c r="J9" s="32" t="s">
        <v>368</v>
      </c>
      <c r="K9" s="32" t="s">
        <v>363</v>
      </c>
    </row>
    <row r="10" customFormat="false" ht="15" hidden="false" customHeight="false" outlineLevel="0" collapsed="false">
      <c r="A10" s="34" t="s">
        <v>365</v>
      </c>
      <c r="B10" s="35" t="s">
        <v>319</v>
      </c>
      <c r="C10" s="36" t="n">
        <f aca="false">(368083-$G$69)/4</f>
        <v>92020.75</v>
      </c>
      <c r="D10" s="37" t="n">
        <f aca="false">C10/'ENE Universe'!$G$121</f>
        <v>0.243717899228158</v>
      </c>
      <c r="E10" s="38" t="n">
        <f aca="false">C10/'ENE Universe'!$U$121</f>
        <v>0.012859622807223</v>
      </c>
      <c r="F10" s="38"/>
      <c r="G10" s="34" t="s">
        <v>365</v>
      </c>
      <c r="H10" s="35" t="s">
        <v>260</v>
      </c>
      <c r="I10" s="36" t="n">
        <v>450000</v>
      </c>
      <c r="J10" s="37" t="n">
        <f aca="false">I10/'ENE Universe'!$J$121</f>
        <v>0.518988790707102</v>
      </c>
      <c r="K10" s="38" t="n">
        <f aca="false">I10/'ENE Universe'!$U$121</f>
        <v>0.062886145388408</v>
      </c>
    </row>
    <row r="11" customFormat="false" ht="15" hidden="false" customHeight="false" outlineLevel="0" collapsed="false">
      <c r="A11" s="34" t="s">
        <v>365</v>
      </c>
      <c r="B11" s="35" t="s">
        <v>369</v>
      </c>
      <c r="C11" s="36" t="n">
        <v>50000</v>
      </c>
      <c r="D11" s="37" t="n">
        <f aca="false">C11/'ENE Universe'!$G$121</f>
        <v>0.132425512304648</v>
      </c>
      <c r="E11" s="38" t="n">
        <f aca="false">C11/'ENE Universe'!$U$121</f>
        <v>0.00698734948760089</v>
      </c>
      <c r="F11" s="38"/>
      <c r="G11" s="34" t="s">
        <v>365</v>
      </c>
      <c r="H11" s="35" t="s">
        <v>177</v>
      </c>
      <c r="I11" s="36" t="n">
        <v>300000</v>
      </c>
      <c r="J11" s="37" t="n">
        <f aca="false">I11/'ENE Universe'!$J$121</f>
        <v>0.345992527138068</v>
      </c>
      <c r="K11" s="38" t="n">
        <f aca="false">I11/'ENE Universe'!$U$121</f>
        <v>0.0419240969256054</v>
      </c>
    </row>
    <row r="12" customFormat="false" ht="15" hidden="false" customHeight="false" outlineLevel="0" collapsed="false">
      <c r="A12" s="34" t="s">
        <v>365</v>
      </c>
      <c r="B12" s="35" t="s">
        <v>36</v>
      </c>
      <c r="C12" s="36" t="n">
        <v>40000</v>
      </c>
      <c r="D12" s="37" t="n">
        <f aca="false">C12/'ENE Universe'!$G$121</f>
        <v>0.105940409843718</v>
      </c>
      <c r="E12" s="38" t="n">
        <f aca="false">C12/'ENE Universe'!$U$121</f>
        <v>0.00558987959008071</v>
      </c>
      <c r="F12" s="38"/>
      <c r="G12" s="34" t="s">
        <v>365</v>
      </c>
      <c r="H12" s="35" t="s">
        <v>319</v>
      </c>
      <c r="I12" s="36" t="n">
        <f aca="false">(368083-$G$69)/4</f>
        <v>92020.75</v>
      </c>
      <c r="J12" s="37" t="n">
        <f aca="false">I12/'ENE Universe'!$J$121</f>
        <v>0.106128306138801</v>
      </c>
      <c r="K12" s="38" t="n">
        <f aca="false">I12/'ENE Universe'!$U$121</f>
        <v>0.012859622807223</v>
      </c>
    </row>
    <row r="13" customFormat="false" ht="15" hidden="false" customHeight="false" outlineLevel="0" collapsed="false">
      <c r="A13" s="34" t="s">
        <v>365</v>
      </c>
      <c r="B13" s="35" t="s">
        <v>209</v>
      </c>
      <c r="C13" s="36" t="n">
        <f aca="false">75000/2</f>
        <v>37500</v>
      </c>
      <c r="D13" s="37" t="n">
        <f aca="false">C13/'ENE Universe'!$G$121</f>
        <v>0.0993191342284857</v>
      </c>
      <c r="E13" s="38" t="n">
        <f aca="false">C13/'ENE Universe'!$U$121</f>
        <v>0.00524051211570067</v>
      </c>
      <c r="F13" s="38"/>
      <c r="G13" s="34" t="s">
        <v>365</v>
      </c>
      <c r="H13" s="35" t="s">
        <v>370</v>
      </c>
      <c r="I13" s="36" t="n">
        <v>23000</v>
      </c>
      <c r="J13" s="37" t="n">
        <f aca="false">I13/'ENE Universe'!$J$121</f>
        <v>0.0265260937472519</v>
      </c>
      <c r="K13" s="38" t="n">
        <f aca="false">I13/'ENE Universe'!$U$121</f>
        <v>0.00321418076429641</v>
      </c>
    </row>
    <row r="14" customFormat="false" ht="15" hidden="false" customHeight="false" outlineLevel="0" collapsed="false">
      <c r="A14" s="34" t="s">
        <v>365</v>
      </c>
      <c r="B14" s="35" t="s">
        <v>366</v>
      </c>
      <c r="C14" s="40" t="n">
        <f aca="false">120000*0.3</f>
        <v>36000</v>
      </c>
      <c r="D14" s="37" t="n">
        <f aca="false">C14/'ENE Universe'!$G$121</f>
        <v>0.0953463688593462</v>
      </c>
      <c r="E14" s="38" t="n">
        <f aca="false">C14/'ENE Universe'!$U$121</f>
        <v>0.00503089163107264</v>
      </c>
      <c r="F14" s="38"/>
      <c r="G14" s="34" t="s">
        <v>365</v>
      </c>
      <c r="H14" s="35" t="s">
        <v>191</v>
      </c>
      <c r="I14" s="36" t="n">
        <f aca="false">34000*0.2</f>
        <v>6800</v>
      </c>
      <c r="J14" s="37" t="n">
        <f aca="false">I14/'ENE Universe'!$J$121</f>
        <v>0.00784249728179621</v>
      </c>
      <c r="K14" s="38" t="n">
        <f aca="false">I14/'ENE Universe'!$U$121</f>
        <v>0.000950279530313721</v>
      </c>
    </row>
    <row r="15" customFormat="false" ht="15" hidden="false" customHeight="false" outlineLevel="0" collapsed="false">
      <c r="B15" s="41" t="s">
        <v>360</v>
      </c>
      <c r="C15" s="36" t="n">
        <f aca="false">SUM(C10:C14)</f>
        <v>255520.75</v>
      </c>
      <c r="D15" s="37" t="n">
        <f aca="false">SUM(D10:D14)</f>
        <v>0.676749324464355</v>
      </c>
      <c r="E15" s="37" t="n">
        <f aca="false">SUM(E10:E14)</f>
        <v>0.0357082556316779</v>
      </c>
      <c r="F15" s="37"/>
      <c r="G15" s="42"/>
      <c r="H15" s="41" t="s">
        <v>360</v>
      </c>
      <c r="I15" s="36" t="n">
        <f aca="false">SUM(I10:I14)</f>
        <v>871820.75</v>
      </c>
      <c r="J15" s="37" t="n">
        <f aca="false">SUM(J10:J14)</f>
        <v>1.00547821501302</v>
      </c>
      <c r="K15" s="37" t="n">
        <f aca="false">SUM(K10:K14)</f>
        <v>0.121834325415847</v>
      </c>
    </row>
    <row r="16" customFormat="false" ht="15" hidden="false" customHeight="false" outlineLevel="0" collapsed="false">
      <c r="B16" s="39"/>
      <c r="C16" s="43"/>
      <c r="D16" s="43"/>
      <c r="E16" s="43"/>
      <c r="F16" s="43"/>
      <c r="G16" s="42"/>
      <c r="H16" s="39"/>
      <c r="I16" s="43"/>
      <c r="J16" s="43"/>
      <c r="K16" s="43"/>
    </row>
    <row r="17" customFormat="false" ht="15" hidden="false" customHeight="false" outlineLevel="0" collapsed="false">
      <c r="B17" s="31" t="s">
        <v>347</v>
      </c>
      <c r="C17" s="32" t="s">
        <v>361</v>
      </c>
      <c r="D17" s="32" t="s">
        <v>371</v>
      </c>
      <c r="E17" s="32" t="s">
        <v>363</v>
      </c>
      <c r="F17" s="32"/>
      <c r="G17" s="42"/>
      <c r="H17" s="31" t="s">
        <v>372</v>
      </c>
      <c r="I17" s="32" t="s">
        <v>361</v>
      </c>
      <c r="J17" s="32" t="s">
        <v>373</v>
      </c>
      <c r="K17" s="32" t="s">
        <v>363</v>
      </c>
    </row>
    <row r="18" customFormat="false" ht="15" hidden="false" customHeight="false" outlineLevel="0" collapsed="false">
      <c r="A18" s="34" t="s">
        <v>365</v>
      </c>
      <c r="B18" s="35" t="s">
        <v>177</v>
      </c>
      <c r="C18" s="36" t="n">
        <v>300000</v>
      </c>
      <c r="D18" s="37" t="n">
        <f aca="false">C18/'ENE Universe'!$H$121</f>
        <v>0.164089481823193</v>
      </c>
      <c r="E18" s="38" t="n">
        <f aca="false">C18/'ENE Universe'!$U$121</f>
        <v>0.0419240969256054</v>
      </c>
      <c r="F18" s="38"/>
      <c r="G18" s="34" t="s">
        <v>365</v>
      </c>
      <c r="H18" s="35" t="s">
        <v>260</v>
      </c>
      <c r="I18" s="36" t="n">
        <v>350000</v>
      </c>
      <c r="J18" s="37" t="n">
        <f aca="false">I18/'ENE Universe'!$K$121</f>
        <v>0.22176601784266</v>
      </c>
      <c r="K18" s="38" t="n">
        <f aca="false">I18/'ENE Universe'!$U$121</f>
        <v>0.0489114464132062</v>
      </c>
    </row>
    <row r="19" customFormat="false" ht="15" hidden="false" customHeight="false" outlineLevel="0" collapsed="false">
      <c r="A19" s="34" t="s">
        <v>365</v>
      </c>
      <c r="B19" s="35" t="s">
        <v>32</v>
      </c>
      <c r="C19" s="36" t="n">
        <v>215000</v>
      </c>
      <c r="D19" s="37" t="n">
        <f aca="false">C19/'ENE Universe'!$H$121</f>
        <v>0.117597461973288</v>
      </c>
      <c r="E19" s="38" t="n">
        <f aca="false">C19/'ENE Universe'!$U$121</f>
        <v>0.0300456027966838</v>
      </c>
      <c r="F19" s="38"/>
      <c r="G19" s="34" t="s">
        <v>365</v>
      </c>
      <c r="H19" s="35" t="s">
        <v>374</v>
      </c>
      <c r="I19" s="36" t="n">
        <v>250000</v>
      </c>
      <c r="J19" s="37" t="n">
        <f aca="false">I19/'ENE Universe'!$K$121</f>
        <v>0.158404298459043</v>
      </c>
      <c r="K19" s="38" t="n">
        <f aca="false">I19/'ENE Universe'!$U$121</f>
        <v>0.0349367474380045</v>
      </c>
    </row>
    <row r="20" customFormat="false" ht="15" hidden="false" customHeight="false" outlineLevel="0" collapsed="false">
      <c r="A20" s="34" t="s">
        <v>365</v>
      </c>
      <c r="B20" s="35" t="s">
        <v>260</v>
      </c>
      <c r="C20" s="36" t="n">
        <v>200000</v>
      </c>
      <c r="D20" s="37" t="n">
        <f aca="false">C20/'ENE Universe'!$H$121</f>
        <v>0.109392987882129</v>
      </c>
      <c r="E20" s="38" t="n">
        <f aca="false">C20/'ENE Universe'!$U$121</f>
        <v>0.0279493979504036</v>
      </c>
      <c r="F20" s="38"/>
      <c r="G20" s="34" t="s">
        <v>365</v>
      </c>
      <c r="H20" s="35" t="s">
        <v>177</v>
      </c>
      <c r="I20" s="36" t="n">
        <v>200000</v>
      </c>
      <c r="J20" s="37" t="n">
        <f aca="false">I20/'ENE Universe'!$K$121</f>
        <v>0.126723438767234</v>
      </c>
      <c r="K20" s="38" t="n">
        <f aca="false">I20/'ENE Universe'!$U$121</f>
        <v>0.0279493979504036</v>
      </c>
    </row>
    <row r="21" customFormat="false" ht="15" hidden="false" customHeight="false" outlineLevel="0" collapsed="false">
      <c r="A21" s="34" t="s">
        <v>365</v>
      </c>
      <c r="B21" s="35" t="s">
        <v>300</v>
      </c>
      <c r="C21" s="36" t="n">
        <v>150000</v>
      </c>
      <c r="D21" s="37" t="n">
        <f aca="false">C21/'ENE Universe'!$H$121</f>
        <v>0.0820447409115964</v>
      </c>
      <c r="E21" s="38" t="n">
        <f aca="false">C21/'ENE Universe'!$U$121</f>
        <v>0.0209620484628027</v>
      </c>
      <c r="F21" s="38"/>
      <c r="G21" s="34" t="s">
        <v>365</v>
      </c>
      <c r="H21" s="35" t="s">
        <v>308</v>
      </c>
      <c r="I21" s="36" t="n">
        <v>100000</v>
      </c>
      <c r="J21" s="37" t="n">
        <f aca="false">I21/'ENE Universe'!$K$121</f>
        <v>0.0633617193836172</v>
      </c>
      <c r="K21" s="38" t="n">
        <f aca="false">I21/'ENE Universe'!$U$121</f>
        <v>0.0139746989752018</v>
      </c>
    </row>
    <row r="22" customFormat="false" ht="15" hidden="false" customHeight="false" outlineLevel="0" collapsed="false">
      <c r="A22" s="34" t="s">
        <v>365</v>
      </c>
      <c r="B22" s="35" t="s">
        <v>319</v>
      </c>
      <c r="C22" s="36" t="n">
        <f aca="false">(368083-$G$69)/4</f>
        <v>92020.75</v>
      </c>
      <c r="D22" s="37" t="n">
        <f aca="false">C22/'ENE Universe'!$H$121</f>
        <v>0.0503321239482719</v>
      </c>
      <c r="E22" s="38" t="n">
        <f aca="false">C22/'ENE Universe'!$U$121</f>
        <v>0.012859622807223</v>
      </c>
      <c r="F22" s="38"/>
      <c r="G22" s="34" t="s">
        <v>365</v>
      </c>
      <c r="H22" s="35" t="s">
        <v>375</v>
      </c>
      <c r="I22" s="36" t="n">
        <v>75000</v>
      </c>
      <c r="J22" s="37" t="n">
        <f aca="false">I22/'ENE Universe'!$K$121</f>
        <v>0.0475212895377129</v>
      </c>
      <c r="K22" s="38" t="n">
        <f aca="false">I22/'ENE Universe'!$U$121</f>
        <v>0.0104810242314013</v>
      </c>
    </row>
    <row r="23" customFormat="false" ht="15" hidden="false" customHeight="false" outlineLevel="0" collapsed="false">
      <c r="B23" s="41" t="s">
        <v>360</v>
      </c>
      <c r="C23" s="36" t="n">
        <f aca="false">SUM(C18:C22)</f>
        <v>957020.75</v>
      </c>
      <c r="D23" s="37" t="n">
        <f aca="false">SUM(D18:D22)</f>
        <v>0.523456796538478</v>
      </c>
      <c r="E23" s="37" t="n">
        <f aca="false">SUM(E18:E22)</f>
        <v>0.133740768942718</v>
      </c>
      <c r="F23" s="37"/>
      <c r="G23" s="42"/>
      <c r="H23" s="41" t="s">
        <v>360</v>
      </c>
      <c r="I23" s="36" t="n">
        <f aca="false">SUM(I18:I22)</f>
        <v>975000</v>
      </c>
      <c r="J23" s="37" t="n">
        <f aca="false">SUM(J18:J22)</f>
        <v>0.617776763990268</v>
      </c>
      <c r="K23" s="37" t="n">
        <f aca="false">SUM(K18:K22)</f>
        <v>0.136253315008217</v>
      </c>
    </row>
    <row r="24" customFormat="false" ht="9" hidden="false" customHeight="true" outlineLevel="0" collapsed="false">
      <c r="E24" s="37"/>
      <c r="F24" s="37"/>
    </row>
    <row r="25" customFormat="false" ht="15" hidden="false" customHeight="false" outlineLevel="0" collapsed="false">
      <c r="B25" s="44" t="s">
        <v>376</v>
      </c>
    </row>
    <row r="34" customFormat="false" ht="15" hidden="false" customHeight="false" outlineLevel="0" collapsed="false">
      <c r="G34" s="45"/>
      <c r="H34" s="2"/>
      <c r="I34" s="2"/>
      <c r="J34" s="2"/>
    </row>
    <row r="35" customFormat="false" ht="15" hidden="false" customHeight="false" outlineLevel="0" collapsed="false">
      <c r="G35" s="45"/>
      <c r="H35" s="2"/>
      <c r="I35" s="2"/>
      <c r="J35" s="2"/>
    </row>
    <row r="36" customFormat="false" ht="15" hidden="false" customHeight="false" outlineLevel="0" collapsed="false">
      <c r="G36" s="45"/>
      <c r="H36" s="2"/>
      <c r="I36" s="2"/>
      <c r="J36" s="2"/>
    </row>
    <row r="37" customFormat="false" ht="15" hidden="false" customHeight="false" outlineLevel="0" collapsed="false">
      <c r="G37" s="45"/>
      <c r="H37" s="2"/>
      <c r="I37" s="2"/>
      <c r="J3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50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E48" activeCellId="0" sqref="E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41"/>
    <col collapsed="false" customWidth="true" hidden="false" outlineLevel="0" max="2" min="2" style="0" width="15.41"/>
    <col collapsed="false" customWidth="true" hidden="false" outlineLevel="0" max="3" min="3" style="0" width="12.85"/>
  </cols>
  <sheetData>
    <row r="1" customFormat="false" ht="12.75" hidden="false" customHeight="false" outlineLevel="0" collapsed="false">
      <c r="A1" s="0" t="s">
        <v>377</v>
      </c>
    </row>
    <row r="2" customFormat="false" ht="12.75" hidden="false" customHeight="false" outlineLevel="0" collapsed="false">
      <c r="A2" s="0" t="s">
        <v>378</v>
      </c>
      <c r="B2" s="0" t="s">
        <v>379</v>
      </c>
      <c r="C2" s="0" t="n">
        <v>263000</v>
      </c>
    </row>
    <row r="3" customFormat="false" ht="12.75" hidden="false" customHeight="false" outlineLevel="0" collapsed="false">
      <c r="B3" s="0" t="s">
        <v>380</v>
      </c>
      <c r="C3" s="0" t="n">
        <v>599000</v>
      </c>
    </row>
    <row r="4" customFormat="false" ht="12.75" hidden="false" customHeight="false" outlineLevel="0" collapsed="false">
      <c r="B4" s="0" t="s">
        <v>381</v>
      </c>
      <c r="C4" s="0" t="n">
        <v>12500</v>
      </c>
    </row>
    <row r="5" customFormat="false" ht="12.75" hidden="false" customHeight="false" outlineLevel="0" collapsed="false">
      <c r="B5" s="0" t="s">
        <v>350</v>
      </c>
      <c r="C5" s="0" t="n">
        <v>1800</v>
      </c>
    </row>
    <row r="6" customFormat="false" ht="12.75" hidden="false" customHeight="false" outlineLevel="0" collapsed="false">
      <c r="B6" s="0" t="s">
        <v>382</v>
      </c>
      <c r="C6" s="0" t="n">
        <v>0</v>
      </c>
    </row>
    <row r="7" customFormat="false" ht="12.75" hidden="false" customHeight="false" outlineLevel="0" collapsed="false">
      <c r="B7" s="0" t="s">
        <v>383</v>
      </c>
      <c r="C7" s="0" t="n">
        <v>60000</v>
      </c>
    </row>
    <row r="9" customFormat="false" ht="12.75" hidden="false" customHeight="false" outlineLevel="0" collapsed="false">
      <c r="A9" s="0" t="s">
        <v>384</v>
      </c>
      <c r="B9" s="0" t="s">
        <v>379</v>
      </c>
      <c r="C9" s="0" t="n">
        <v>741000</v>
      </c>
    </row>
    <row r="10" customFormat="false" ht="12.75" hidden="false" customHeight="false" outlineLevel="0" collapsed="false">
      <c r="B10" s="0" t="s">
        <v>380</v>
      </c>
      <c r="C10" s="0" t="n">
        <v>295000</v>
      </c>
    </row>
    <row r="11" customFormat="false" ht="12.75" hidden="false" customHeight="false" outlineLevel="0" collapsed="false">
      <c r="B11" s="0" t="s">
        <v>381</v>
      </c>
      <c r="C11" s="0" t="n">
        <v>3000</v>
      </c>
    </row>
    <row r="12" customFormat="false" ht="12.75" hidden="false" customHeight="false" outlineLevel="0" collapsed="false">
      <c r="B12" s="0" t="s">
        <v>350</v>
      </c>
      <c r="C12" s="0" t="n">
        <v>41000</v>
      </c>
    </row>
    <row r="13" customFormat="false" ht="12.75" hidden="false" customHeight="false" outlineLevel="0" collapsed="false">
      <c r="B13" s="0" t="s">
        <v>382</v>
      </c>
      <c r="C13" s="0" t="n">
        <v>0</v>
      </c>
    </row>
    <row r="14" customFormat="false" ht="12.75" hidden="false" customHeight="false" outlineLevel="0" collapsed="false">
      <c r="B14" s="0" t="s">
        <v>383</v>
      </c>
      <c r="C14" s="0" t="n">
        <v>104000</v>
      </c>
    </row>
    <row r="16" customFormat="false" ht="12.75" hidden="false" customHeight="false" outlineLevel="0" collapsed="false">
      <c r="A16" s="0" t="s">
        <v>385</v>
      </c>
      <c r="B16" s="0" t="s">
        <v>386</v>
      </c>
      <c r="C16" s="46" t="n">
        <f aca="false">C2+C9</f>
        <v>1004000</v>
      </c>
    </row>
    <row r="17" customFormat="false" ht="12.75" hidden="false" customHeight="false" outlineLevel="0" collapsed="false">
      <c r="B17" s="0" t="s">
        <v>387</v>
      </c>
      <c r="C17" s="46" t="n">
        <f aca="false">C3+C10</f>
        <v>894000</v>
      </c>
    </row>
    <row r="18" customFormat="false" ht="12.75" hidden="false" customHeight="false" outlineLevel="0" collapsed="false">
      <c r="B18" s="0" t="s">
        <v>372</v>
      </c>
      <c r="C18" s="46" t="n">
        <f aca="false">SUM(C4:C7,C11:C14)</f>
        <v>222300</v>
      </c>
    </row>
    <row r="19" customFormat="false" ht="12.75" hidden="false" customHeight="false" outlineLevel="0" collapsed="false">
      <c r="C19" s="46" t="n">
        <f aca="false">SUM(C16:C18)</f>
        <v>2120300</v>
      </c>
    </row>
    <row r="20" customFormat="false" ht="12.75" hidden="false" customHeight="false" outlineLevel="0" collapsed="false">
      <c r="C20" s="46"/>
    </row>
    <row r="21" customFormat="false" ht="12.75" hidden="false" customHeight="false" outlineLevel="0" collapsed="false">
      <c r="C21" s="46"/>
    </row>
    <row r="23" customFormat="false" ht="12.75" hidden="false" customHeight="false" outlineLevel="0" collapsed="false">
      <c r="A23" s="0" t="s">
        <v>388</v>
      </c>
    </row>
    <row r="24" customFormat="false" ht="12.75" hidden="false" customHeight="false" outlineLevel="0" collapsed="false">
      <c r="A24" s="0" t="s">
        <v>389</v>
      </c>
      <c r="B24" s="0" t="s">
        <v>379</v>
      </c>
      <c r="C24" s="0" t="n">
        <v>1343000</v>
      </c>
    </row>
    <row r="25" customFormat="false" ht="12.75" hidden="false" customHeight="false" outlineLevel="0" collapsed="false">
      <c r="B25" s="0" t="s">
        <v>380</v>
      </c>
      <c r="C25" s="0" t="n">
        <v>1462000</v>
      </c>
    </row>
    <row r="26" customFormat="false" ht="12.75" hidden="false" customHeight="false" outlineLevel="0" collapsed="false">
      <c r="B26" s="0" t="s">
        <v>381</v>
      </c>
      <c r="C26" s="0" t="n">
        <v>43000</v>
      </c>
    </row>
    <row r="27" customFormat="false" ht="12.75" hidden="false" customHeight="false" outlineLevel="0" collapsed="false">
      <c r="B27" s="0" t="s">
        <v>350</v>
      </c>
      <c r="C27" s="0" t="n">
        <v>333000</v>
      </c>
    </row>
    <row r="28" customFormat="false" ht="12.75" hidden="false" customHeight="false" outlineLevel="0" collapsed="false">
      <c r="B28" s="0" t="s">
        <v>382</v>
      </c>
      <c r="C28" s="0" t="n">
        <v>5000</v>
      </c>
    </row>
    <row r="29" customFormat="false" ht="12.75" hidden="false" customHeight="false" outlineLevel="0" collapsed="false">
      <c r="B29" s="0" t="s">
        <v>383</v>
      </c>
      <c r="C29" s="0" t="n">
        <v>502000</v>
      </c>
    </row>
    <row r="31" customFormat="false" ht="12.75" hidden="false" customHeight="false" outlineLevel="0" collapsed="false">
      <c r="A31" s="0" t="s">
        <v>390</v>
      </c>
      <c r="B31" s="0" t="s">
        <v>379</v>
      </c>
      <c r="C31" s="0" t="n">
        <v>2568000</v>
      </c>
    </row>
    <row r="32" customFormat="false" ht="12.75" hidden="false" customHeight="false" outlineLevel="0" collapsed="false">
      <c r="B32" s="0" t="s">
        <v>380</v>
      </c>
      <c r="C32" s="0" t="n">
        <v>3498000</v>
      </c>
    </row>
    <row r="33" customFormat="false" ht="12.75" hidden="false" customHeight="false" outlineLevel="0" collapsed="false">
      <c r="B33" s="0" t="s">
        <v>381</v>
      </c>
      <c r="C33" s="0" t="n">
        <v>120000</v>
      </c>
    </row>
    <row r="34" customFormat="false" ht="12.75" hidden="false" customHeight="false" outlineLevel="0" collapsed="false">
      <c r="B34" s="0" t="s">
        <v>350</v>
      </c>
      <c r="C34" s="0" t="n">
        <v>788000</v>
      </c>
    </row>
    <row r="35" customFormat="false" ht="12.75" hidden="false" customHeight="false" outlineLevel="0" collapsed="false">
      <c r="B35" s="0" t="s">
        <v>382</v>
      </c>
      <c r="C35" s="0" t="n">
        <v>0</v>
      </c>
    </row>
    <row r="36" customFormat="false" ht="12.75" hidden="false" customHeight="false" outlineLevel="0" collapsed="false">
      <c r="B36" s="0" t="s">
        <v>383</v>
      </c>
      <c r="C36" s="0" t="n">
        <v>949000</v>
      </c>
    </row>
    <row r="38" customFormat="false" ht="12.75" hidden="false" customHeight="false" outlineLevel="0" collapsed="false">
      <c r="A38" s="0" t="s">
        <v>391</v>
      </c>
      <c r="B38" s="0" t="s">
        <v>379</v>
      </c>
      <c r="C38" s="0" t="n">
        <v>242000</v>
      </c>
    </row>
    <row r="39" customFormat="false" ht="12.75" hidden="false" customHeight="false" outlineLevel="0" collapsed="false">
      <c r="B39" s="0" t="s">
        <v>380</v>
      </c>
      <c r="C39" s="0" t="n">
        <v>232000</v>
      </c>
    </row>
    <row r="40" customFormat="false" ht="12.75" hidden="false" customHeight="false" outlineLevel="0" collapsed="false">
      <c r="B40" s="0" t="s">
        <v>381</v>
      </c>
      <c r="C40" s="0" t="n">
        <v>28000</v>
      </c>
    </row>
    <row r="41" customFormat="false" ht="12.75" hidden="false" customHeight="false" outlineLevel="0" collapsed="false">
      <c r="B41" s="0" t="s">
        <v>350</v>
      </c>
      <c r="C41" s="0" t="n">
        <v>25000</v>
      </c>
    </row>
    <row r="42" customFormat="false" ht="12.75" hidden="false" customHeight="false" outlineLevel="0" collapsed="false">
      <c r="B42" s="0" t="s">
        <v>382</v>
      </c>
      <c r="C42" s="0" t="n">
        <v>2000</v>
      </c>
    </row>
    <row r="43" customFormat="false" ht="12.75" hidden="false" customHeight="false" outlineLevel="0" collapsed="false">
      <c r="B43" s="0" t="s">
        <v>383</v>
      </c>
      <c r="C43" s="0" t="n">
        <v>50000</v>
      </c>
    </row>
    <row r="45" customFormat="false" ht="12.75" hidden="false" customHeight="false" outlineLevel="0" collapsed="false">
      <c r="A45" s="0" t="s">
        <v>392</v>
      </c>
      <c r="B45" s="0" t="s">
        <v>386</v>
      </c>
      <c r="C45" s="46" t="n">
        <f aca="false">C24+C31+C38</f>
        <v>4153000</v>
      </c>
    </row>
    <row r="46" customFormat="false" ht="12.75" hidden="false" customHeight="false" outlineLevel="0" collapsed="false">
      <c r="B46" s="0" t="s">
        <v>387</v>
      </c>
      <c r="C46" s="46" t="n">
        <f aca="false">C25+C32+C39</f>
        <v>5192000</v>
      </c>
    </row>
    <row r="47" customFormat="false" ht="12.75" hidden="false" customHeight="false" outlineLevel="0" collapsed="false">
      <c r="B47" s="0" t="s">
        <v>372</v>
      </c>
      <c r="C47" s="46" t="n">
        <f aca="false">SUM(C26:C29,C33:C36,C40:C43)</f>
        <v>2845000</v>
      </c>
    </row>
    <row r="48" customFormat="false" ht="12.75" hidden="false" customHeight="false" outlineLevel="0" collapsed="false">
      <c r="C48" s="46" t="n">
        <f aca="false">SUM(C45:C47)</f>
        <v>12190000</v>
      </c>
    </row>
    <row r="49" customFormat="false" ht="12.75" hidden="false" customHeight="false" outlineLevel="0" collapsed="false">
      <c r="C49" s="46"/>
    </row>
    <row r="50" customFormat="false" ht="12.75" hidden="false" customHeight="false" outlineLevel="0" collapsed="false">
      <c r="C50" s="4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58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5" ySplit="1" topLeftCell="F113" activePane="bottomRight" state="frozen"/>
      <selection pane="topLeft" activeCell="A1" activeCellId="0" sqref="A1"/>
      <selection pane="topRight" activeCell="F1" activeCellId="0" sqref="F1"/>
      <selection pane="bottomLeft" activeCell="A113" activeCellId="0" sqref="A113"/>
      <selection pane="bottomRight" activeCell="D2" activeCellId="0" sqref="D2:W124"/>
    </sheetView>
  </sheetViews>
  <sheetFormatPr defaultColWidth="9.0546875" defaultRowHeight="12.75" customHeight="true" zeroHeight="false" outlineLevelRow="0" outlineLevelCol="1"/>
  <cols>
    <col collapsed="false" customWidth="true" hidden="true" outlineLevel="0" max="1" min="1" style="0" width="11.13"/>
    <col collapsed="false" customWidth="true" hidden="true" outlineLevel="0" max="2" min="2" style="0" width="11.42"/>
    <col collapsed="false" customWidth="true" hidden="false" outlineLevel="0" max="3" min="3" style="0" width="4.14"/>
    <col collapsed="false" customWidth="true" hidden="false" outlineLevel="0" max="4" min="4" style="0" width="33.85"/>
    <col collapsed="false" customWidth="true" hidden="false" outlineLevel="0" max="5" min="5" style="0" width="10.71"/>
    <col collapsed="false" customWidth="true" hidden="false" outlineLevel="0" max="6" min="6" style="2" width="14.41"/>
    <col collapsed="false" customWidth="true" hidden="false" outlineLevel="0" max="7" min="7" style="2" width="10.99"/>
    <col collapsed="false" customWidth="true" hidden="false" outlineLevel="0" max="8" min="8" style="2" width="13.28"/>
    <col collapsed="false" customWidth="true" hidden="false" outlineLevel="0" max="9" min="9" style="2" width="11.7"/>
    <col collapsed="false" customWidth="true" hidden="false" outlineLevel="0" max="10" min="10" style="2" width="11.28"/>
    <col collapsed="false" customWidth="true" hidden="false" outlineLevel="0" max="11" min="11" style="2" width="11.56"/>
    <col collapsed="false" customWidth="true" hidden="true" outlineLevel="1" max="12" min="12" style="2" width="11.99"/>
    <col collapsed="false" customWidth="true" hidden="true" outlineLevel="1" max="13" min="13" style="2" width="11.85"/>
    <col collapsed="false" customWidth="true" hidden="true" outlineLevel="1" max="14" min="14" style="2" width="10.56"/>
    <col collapsed="false" customWidth="true" hidden="true" outlineLevel="1" max="15" min="15" style="2" width="11.85"/>
    <col collapsed="false" customWidth="true" hidden="true" outlineLevel="1" max="16" min="16" style="2" width="10.41"/>
    <col collapsed="false" customWidth="true" hidden="true" outlineLevel="1" max="17" min="17" style="2" width="10.56"/>
    <col collapsed="false" customWidth="true" hidden="true" outlineLevel="1" max="18" min="18" style="2" width="10.41"/>
    <col collapsed="false" customWidth="true" hidden="true" outlineLevel="1" max="19" min="19" style="2" width="10.56"/>
    <col collapsed="false" customWidth="true" hidden="true" outlineLevel="1" max="20" min="20" style="2" width="9.56"/>
    <col collapsed="false" customWidth="true" hidden="false" outlineLevel="0" max="21" min="21" style="2" width="14.56"/>
    <col collapsed="false" customWidth="true" hidden="false" outlineLevel="0" max="24" min="24" style="0" width="13.28"/>
  </cols>
  <sheetData>
    <row r="1" customFormat="false" ht="12.75" hidden="false" customHeight="false" outlineLevel="0" collapsed="false">
      <c r="A1" s="3" t="s">
        <v>4</v>
      </c>
      <c r="B1" s="3" t="s">
        <v>5</v>
      </c>
      <c r="C1" s="3"/>
      <c r="D1" s="3" t="s">
        <v>6</v>
      </c>
      <c r="E1" s="3" t="s">
        <v>7</v>
      </c>
      <c r="F1" s="3" t="s">
        <v>30</v>
      </c>
      <c r="G1" s="3" t="s">
        <v>161</v>
      </c>
      <c r="H1" s="3" t="s">
        <v>347</v>
      </c>
      <c r="I1" s="3" t="s">
        <v>348</v>
      </c>
      <c r="J1" s="3" t="s">
        <v>352</v>
      </c>
      <c r="K1" s="3" t="s">
        <v>372</v>
      </c>
      <c r="L1" s="3" t="s">
        <v>350</v>
      </c>
      <c r="M1" s="3" t="s">
        <v>351</v>
      </c>
      <c r="N1" s="3" t="s">
        <v>353</v>
      </c>
      <c r="O1" s="3" t="s">
        <v>354</v>
      </c>
      <c r="P1" s="3" t="s">
        <v>356</v>
      </c>
      <c r="Q1" s="3" t="s">
        <v>357</v>
      </c>
      <c r="R1" s="3" t="s">
        <v>358</v>
      </c>
      <c r="S1" s="3" t="s">
        <v>163</v>
      </c>
      <c r="T1" s="3" t="s">
        <v>359</v>
      </c>
      <c r="U1" s="3" t="s">
        <v>360</v>
      </c>
      <c r="V1" s="3" t="s">
        <v>393</v>
      </c>
      <c r="W1" s="3" t="s">
        <v>394</v>
      </c>
    </row>
    <row r="2" customFormat="false" ht="12.75" hidden="false" customHeight="false" outlineLevel="0" collapsed="false">
      <c r="A2" s="3"/>
      <c r="B2" s="3"/>
      <c r="C2" s="3"/>
      <c r="D2" s="24" t="s">
        <v>14</v>
      </c>
      <c r="E2" s="6" t="s">
        <v>15</v>
      </c>
      <c r="F2" s="2" t="n">
        <v>25000</v>
      </c>
      <c r="K2" s="2" t="n">
        <f aca="false">SUM(L2:T2)</f>
        <v>0</v>
      </c>
      <c r="U2" s="2" t="n">
        <f aca="false">SUM(F2:K2)</f>
        <v>25000</v>
      </c>
      <c r="V2" s="0" t="s">
        <v>395</v>
      </c>
      <c r="W2" s="0" t="s">
        <v>395</v>
      </c>
    </row>
    <row r="3" customFormat="false" ht="12.75" hidden="false" customHeight="false" outlineLevel="0" collapsed="false">
      <c r="A3" s="3"/>
      <c r="B3" s="3"/>
      <c r="C3" s="3"/>
      <c r="D3" s="24" t="s">
        <v>396</v>
      </c>
      <c r="E3" s="6"/>
      <c r="V3" s="0" t="s">
        <v>81</v>
      </c>
      <c r="W3" s="0" t="s">
        <v>397</v>
      </c>
    </row>
    <row r="4" customFormat="false" ht="12.75" hidden="false" customHeight="false" outlineLevel="0" collapsed="false">
      <c r="A4" s="3"/>
      <c r="B4" s="3"/>
      <c r="C4" s="3"/>
      <c r="D4" s="24" t="s">
        <v>398</v>
      </c>
      <c r="E4" s="6"/>
      <c r="V4" s="0" t="s">
        <v>395</v>
      </c>
      <c r="W4" s="0" t="s">
        <v>395</v>
      </c>
    </row>
    <row r="5" customFormat="false" ht="12.75" hidden="false" customHeight="false" outlineLevel="0" collapsed="false">
      <c r="A5" s="3"/>
      <c r="B5" s="3"/>
      <c r="C5" s="3"/>
      <c r="D5" s="24" t="s">
        <v>20</v>
      </c>
      <c r="E5" s="6"/>
      <c r="V5" s="0" t="s">
        <v>29</v>
      </c>
      <c r="W5" s="0" t="s">
        <v>399</v>
      </c>
    </row>
    <row r="6" customFormat="false" ht="12.75" hidden="false" customHeight="false" outlineLevel="0" collapsed="false">
      <c r="A6" s="3"/>
      <c r="B6" s="3"/>
      <c r="C6" s="3"/>
      <c r="D6" s="14" t="s">
        <v>400</v>
      </c>
      <c r="E6" s="0" t="s">
        <v>26</v>
      </c>
      <c r="F6" s="2" t="n">
        <v>40000</v>
      </c>
      <c r="K6" s="2" t="n">
        <f aca="false">SUM(L6:T6)</f>
        <v>0</v>
      </c>
      <c r="U6" s="2" t="n">
        <f aca="false">SUM(F6:K6)</f>
        <v>40000</v>
      </c>
      <c r="V6" s="0" t="s">
        <v>29</v>
      </c>
      <c r="W6" s="0" t="s">
        <v>29</v>
      </c>
    </row>
    <row r="7" customFormat="false" ht="12.75" hidden="false" customHeight="false" outlineLevel="0" collapsed="false">
      <c r="A7" s="3"/>
      <c r="B7" s="3"/>
      <c r="C7" s="3"/>
      <c r="D7" s="24" t="s">
        <v>401</v>
      </c>
      <c r="V7" s="0" t="s">
        <v>402</v>
      </c>
      <c r="W7" s="0" t="s">
        <v>402</v>
      </c>
    </row>
    <row r="8" customFormat="false" ht="12.75" hidden="false" customHeight="false" outlineLevel="0" collapsed="false">
      <c r="A8" s="3"/>
      <c r="B8" s="3"/>
      <c r="C8" s="3"/>
      <c r="D8" s="14" t="s">
        <v>32</v>
      </c>
      <c r="E8" s="0" t="s">
        <v>33</v>
      </c>
      <c r="F8" s="2" t="n">
        <v>53000</v>
      </c>
      <c r="G8" s="2" t="n">
        <v>19000</v>
      </c>
      <c r="H8" s="2" t="n">
        <v>215000</v>
      </c>
      <c r="K8" s="2" t="n">
        <f aca="false">SUM(L8:T8)</f>
        <v>0</v>
      </c>
      <c r="U8" s="2" t="n">
        <f aca="false">SUM(F8:K8)</f>
        <v>287000</v>
      </c>
      <c r="V8" s="0" t="s">
        <v>395</v>
      </c>
      <c r="W8" s="0" t="s">
        <v>397</v>
      </c>
    </row>
    <row r="9" customFormat="false" ht="12.75" hidden="false" customHeight="false" outlineLevel="0" collapsed="false">
      <c r="A9" s="3"/>
      <c r="B9" s="3"/>
      <c r="C9" s="3"/>
      <c r="D9" s="14" t="s">
        <v>36</v>
      </c>
      <c r="E9" s="0" t="s">
        <v>37</v>
      </c>
      <c r="F9" s="2" t="n">
        <v>50000</v>
      </c>
      <c r="G9" s="2" t="n">
        <v>40000</v>
      </c>
      <c r="H9" s="2" t="n">
        <v>40000</v>
      </c>
      <c r="K9" s="2" t="n">
        <f aca="false">SUM(L9:T9)</f>
        <v>0</v>
      </c>
      <c r="U9" s="2" t="n">
        <f aca="false">SUM(F9:K9)</f>
        <v>130000</v>
      </c>
      <c r="V9" s="0" t="s">
        <v>29</v>
      </c>
      <c r="W9" s="0" t="s">
        <v>29</v>
      </c>
    </row>
    <row r="10" customFormat="false" ht="12.75" hidden="false" customHeight="false" outlineLevel="0" collapsed="false">
      <c r="A10" s="3"/>
      <c r="B10" s="3"/>
      <c r="C10" s="3"/>
      <c r="D10" s="14" t="s">
        <v>41</v>
      </c>
      <c r="E10" s="0" t="s">
        <v>42</v>
      </c>
      <c r="F10" s="2" t="n">
        <v>46000</v>
      </c>
      <c r="G10" s="2" t="n">
        <v>15000</v>
      </c>
      <c r="H10" s="2" t="n">
        <v>9000</v>
      </c>
      <c r="I10" s="2" t="n">
        <v>3600</v>
      </c>
      <c r="K10" s="2" t="n">
        <f aca="false">SUM(L10:T10)</f>
        <v>2200</v>
      </c>
      <c r="M10" s="2" t="n">
        <v>2200</v>
      </c>
      <c r="U10" s="2" t="n">
        <f aca="false">SUM(F10:K10)</f>
        <v>75800</v>
      </c>
      <c r="V10" s="0" t="s">
        <v>29</v>
      </c>
      <c r="W10" s="0" t="s">
        <v>29</v>
      </c>
    </row>
    <row r="11" customFormat="false" ht="12.75" hidden="false" customHeight="false" outlineLevel="0" collapsed="false">
      <c r="A11" s="3"/>
      <c r="B11" s="3"/>
      <c r="C11" s="3"/>
      <c r="D11" s="14" t="s">
        <v>403</v>
      </c>
      <c r="E11" s="0" t="s">
        <v>272</v>
      </c>
      <c r="K11" s="2" t="n">
        <f aca="false">SUM(L11:T11)</f>
        <v>20000</v>
      </c>
      <c r="O11" s="2" t="n">
        <v>20000</v>
      </c>
      <c r="U11" s="2" t="n">
        <f aca="false">SUM(F11:K11)</f>
        <v>20000</v>
      </c>
      <c r="V11" s="0" t="s">
        <v>399</v>
      </c>
      <c r="W11" s="0" t="s">
        <v>399</v>
      </c>
    </row>
    <row r="12" customFormat="false" ht="12.75" hidden="false" customHeight="false" outlineLevel="0" collapsed="false">
      <c r="A12" s="3"/>
      <c r="B12" s="3"/>
      <c r="C12" s="3"/>
      <c r="D12" s="14" t="s">
        <v>47</v>
      </c>
      <c r="E12" s="0" t="s">
        <v>48</v>
      </c>
      <c r="F12" s="2" t="n">
        <f aca="false">0.3*35000</f>
        <v>10500</v>
      </c>
      <c r="G12" s="2" t="n">
        <f aca="false">0.1*35000</f>
        <v>3500</v>
      </c>
      <c r="H12" s="2" t="n">
        <f aca="false">0.4*35000</f>
        <v>14000</v>
      </c>
      <c r="I12" s="2" t="n">
        <f aca="false">35000*0.1</f>
        <v>3500</v>
      </c>
      <c r="K12" s="2" t="n">
        <f aca="false">SUM(L12:T12)</f>
        <v>3500</v>
      </c>
      <c r="N12" s="2" t="n">
        <f aca="false">35000*0.1</f>
        <v>3500</v>
      </c>
      <c r="U12" s="2" t="n">
        <f aca="false">SUM(F12:K12)</f>
        <v>35000</v>
      </c>
      <c r="V12" s="0" t="s">
        <v>29</v>
      </c>
      <c r="W12" s="0" t="s">
        <v>399</v>
      </c>
    </row>
    <row r="13" customFormat="false" ht="12.75" hidden="false" customHeight="false" outlineLevel="0" collapsed="false">
      <c r="A13" s="3"/>
      <c r="B13" s="3"/>
      <c r="C13" s="3"/>
      <c r="D13" s="14" t="s">
        <v>404</v>
      </c>
      <c r="V13" s="0" t="s">
        <v>29</v>
      </c>
      <c r="W13" s="0" t="s">
        <v>399</v>
      </c>
    </row>
    <row r="14" customFormat="false" ht="12.75" hidden="false" customHeight="false" outlineLevel="0" collapsed="false">
      <c r="A14" s="3"/>
      <c r="B14" s="3"/>
      <c r="C14" s="3"/>
      <c r="D14" s="14" t="s">
        <v>405</v>
      </c>
      <c r="V14" s="0" t="s">
        <v>29</v>
      </c>
      <c r="W14" s="0" t="s">
        <v>399</v>
      </c>
    </row>
    <row r="15" customFormat="false" ht="12.75" hidden="false" customHeight="false" outlineLevel="0" collapsed="false">
      <c r="A15" s="3"/>
      <c r="B15" s="3"/>
      <c r="C15" s="3"/>
      <c r="D15" s="14" t="s">
        <v>406</v>
      </c>
      <c r="V15" s="0" t="s">
        <v>395</v>
      </c>
      <c r="W15" s="0" t="s">
        <v>395</v>
      </c>
    </row>
    <row r="16" customFormat="false" ht="12.75" hidden="false" customHeight="false" outlineLevel="0" collapsed="false">
      <c r="A16" s="3"/>
      <c r="B16" s="3"/>
      <c r="C16" s="3"/>
      <c r="D16" s="14" t="s">
        <v>407</v>
      </c>
      <c r="K16" s="2" t="n">
        <f aca="false">SUM(L16:T16)</f>
        <v>0</v>
      </c>
      <c r="U16" s="2" t="n">
        <f aca="false">SUM(F16:K16)</f>
        <v>0</v>
      </c>
      <c r="V16" s="0" t="s">
        <v>29</v>
      </c>
      <c r="W16" s="0" t="s">
        <v>29</v>
      </c>
    </row>
    <row r="17" customFormat="false" ht="12.75" hidden="false" customHeight="false" outlineLevel="0" collapsed="false">
      <c r="A17" s="3"/>
      <c r="B17" s="3"/>
      <c r="C17" s="3"/>
      <c r="D17" s="14" t="s">
        <v>74</v>
      </c>
      <c r="V17" s="0" t="s">
        <v>395</v>
      </c>
      <c r="W17" s="0" t="s">
        <v>395</v>
      </c>
    </row>
    <row r="18" customFormat="false" ht="12.75" hidden="false" customHeight="false" outlineLevel="0" collapsed="false">
      <c r="A18" s="3"/>
      <c r="B18" s="3"/>
      <c r="C18" s="3"/>
      <c r="D18" s="14" t="s">
        <v>78</v>
      </c>
      <c r="E18" s="0" t="s">
        <v>408</v>
      </c>
      <c r="F18" s="2" t="n">
        <v>67000</v>
      </c>
      <c r="H18" s="2" t="n">
        <v>67000</v>
      </c>
      <c r="K18" s="2" t="n">
        <f aca="false">SUM(L18:T18)</f>
        <v>40000</v>
      </c>
      <c r="M18" s="2" t="n">
        <v>40000</v>
      </c>
      <c r="U18" s="2" t="n">
        <f aca="false">SUM(F18:K18)</f>
        <v>174000</v>
      </c>
      <c r="V18" s="0" t="s">
        <v>395</v>
      </c>
      <c r="W18" s="0" t="s">
        <v>397</v>
      </c>
    </row>
    <row r="19" customFormat="false" ht="12.75" hidden="false" customHeight="false" outlineLevel="0" collapsed="false">
      <c r="A19" s="3"/>
      <c r="B19" s="3"/>
      <c r="C19" s="3"/>
      <c r="D19" s="14" t="s">
        <v>409</v>
      </c>
      <c r="V19" s="0" t="s">
        <v>397</v>
      </c>
      <c r="W19" s="0" t="s">
        <v>397</v>
      </c>
    </row>
    <row r="20" customFormat="false" ht="12.75" hidden="false" customHeight="false" outlineLevel="0" collapsed="false">
      <c r="A20" s="3"/>
      <c r="B20" s="3"/>
      <c r="C20" s="3"/>
      <c r="D20" s="14" t="s">
        <v>410</v>
      </c>
      <c r="V20" s="0" t="s">
        <v>395</v>
      </c>
      <c r="W20" s="0" t="s">
        <v>399</v>
      </c>
    </row>
    <row r="21" customFormat="false" ht="12.75" hidden="false" customHeight="false" outlineLevel="0" collapsed="false">
      <c r="A21" s="3"/>
      <c r="B21" s="3"/>
      <c r="C21" s="3"/>
      <c r="D21" s="14" t="s">
        <v>79</v>
      </c>
      <c r="E21" s="0" t="s">
        <v>411</v>
      </c>
      <c r="F21" s="2" t="n">
        <v>30000</v>
      </c>
      <c r="K21" s="2" t="n">
        <f aca="false">SUM(L21:T21)</f>
        <v>0</v>
      </c>
      <c r="U21" s="2" t="n">
        <f aca="false">SUM(F21:K21)</f>
        <v>30000</v>
      </c>
      <c r="V21" s="0" t="s">
        <v>395</v>
      </c>
      <c r="W21" s="0" t="s">
        <v>399</v>
      </c>
    </row>
    <row r="22" customFormat="false" ht="12.75" hidden="false" customHeight="false" outlineLevel="0" collapsed="false">
      <c r="A22" s="3"/>
      <c r="B22" s="3"/>
      <c r="C22" s="3"/>
      <c r="D22" s="14" t="s">
        <v>369</v>
      </c>
      <c r="E22" s="0" t="s">
        <v>83</v>
      </c>
      <c r="F22" s="2" t="n">
        <v>55000</v>
      </c>
      <c r="G22" s="2" t="n">
        <v>50000</v>
      </c>
      <c r="H22" s="2" t="n">
        <v>50000</v>
      </c>
      <c r="K22" s="2" t="n">
        <f aca="false">SUM(L22:T22)</f>
        <v>0</v>
      </c>
      <c r="U22" s="2" t="n">
        <f aca="false">SUM(F22:K22)</f>
        <v>155000</v>
      </c>
      <c r="V22" s="0" t="s">
        <v>395</v>
      </c>
      <c r="W22" s="0" t="s">
        <v>397</v>
      </c>
    </row>
    <row r="23" customFormat="false" ht="12.75" hidden="false" customHeight="false" outlineLevel="0" collapsed="false">
      <c r="A23" s="3"/>
      <c r="B23" s="3"/>
      <c r="C23" s="3"/>
      <c r="D23" s="14" t="s">
        <v>412</v>
      </c>
      <c r="V23" s="0" t="s">
        <v>397</v>
      </c>
      <c r="W23" s="0" t="s">
        <v>397</v>
      </c>
    </row>
    <row r="24" customFormat="false" ht="12.75" hidden="false" customHeight="false" outlineLevel="0" collapsed="false">
      <c r="A24" s="3"/>
      <c r="B24" s="3"/>
      <c r="C24" s="3"/>
      <c r="D24" s="14" t="s">
        <v>91</v>
      </c>
      <c r="E24" s="0" t="s">
        <v>92</v>
      </c>
      <c r="K24" s="2" t="n">
        <f aca="false">SUM(L24:T24)</f>
        <v>35000</v>
      </c>
      <c r="N24" s="2" t="n">
        <v>35000</v>
      </c>
      <c r="U24" s="2" t="n">
        <f aca="false">SUM(F24:K24)</f>
        <v>35000</v>
      </c>
      <c r="V24" s="0" t="s">
        <v>395</v>
      </c>
      <c r="W24" s="0" t="s">
        <v>402</v>
      </c>
    </row>
    <row r="25" customFormat="false" ht="12.75" hidden="false" customHeight="false" outlineLevel="0" collapsed="false">
      <c r="A25" s="3"/>
      <c r="B25" s="3"/>
      <c r="C25" s="3"/>
      <c r="D25" s="14" t="s">
        <v>99</v>
      </c>
      <c r="E25" s="0" t="s">
        <v>100</v>
      </c>
      <c r="F25" s="2" t="n">
        <v>17000</v>
      </c>
      <c r="K25" s="2" t="n">
        <f aca="false">SUM(L25:T25)</f>
        <v>39000</v>
      </c>
      <c r="P25" s="2" t="n">
        <v>11000</v>
      </c>
      <c r="S25" s="2" t="n">
        <v>28000</v>
      </c>
      <c r="U25" s="2" t="n">
        <f aca="false">SUM(F25:K25)</f>
        <v>56000</v>
      </c>
      <c r="V25" s="0" t="s">
        <v>395</v>
      </c>
      <c r="W25" s="0" t="s">
        <v>402</v>
      </c>
    </row>
    <row r="26" customFormat="false" ht="12.75" hidden="false" customHeight="false" outlineLevel="0" collapsed="false">
      <c r="A26" s="3"/>
      <c r="B26" s="3"/>
      <c r="C26" s="3"/>
      <c r="D26" s="14" t="s">
        <v>103</v>
      </c>
      <c r="K26" s="2" t="n">
        <f aca="false">SUM(L26:T26)</f>
        <v>35500</v>
      </c>
      <c r="M26" s="2" t="n">
        <v>35500</v>
      </c>
      <c r="U26" s="2" t="n">
        <f aca="false">SUM(F26:K26)</f>
        <v>35500</v>
      </c>
      <c r="V26" s="0" t="s">
        <v>399</v>
      </c>
      <c r="W26" s="0" t="s">
        <v>399</v>
      </c>
    </row>
    <row r="27" customFormat="false" ht="12.75" hidden="false" customHeight="false" outlineLevel="0" collapsed="false">
      <c r="A27" s="3"/>
      <c r="B27" s="3"/>
      <c r="C27" s="3"/>
      <c r="D27" s="14" t="s">
        <v>106</v>
      </c>
      <c r="F27" s="2" t="n">
        <v>10200</v>
      </c>
      <c r="K27" s="2" t="n">
        <f aca="false">SUM(L27:T27)</f>
        <v>0</v>
      </c>
      <c r="U27" s="2" t="n">
        <f aca="false">SUM(F27:K27)</f>
        <v>10200</v>
      </c>
      <c r="V27" s="0" t="s">
        <v>399</v>
      </c>
      <c r="W27" s="0" t="s">
        <v>399</v>
      </c>
    </row>
    <row r="28" customFormat="false" ht="12.75" hidden="false" customHeight="false" outlineLevel="0" collapsed="false">
      <c r="A28" s="3"/>
      <c r="B28" s="3"/>
      <c r="C28" s="3"/>
      <c r="D28" s="14" t="s">
        <v>108</v>
      </c>
      <c r="E28" s="0" t="s">
        <v>109</v>
      </c>
      <c r="K28" s="2" t="n">
        <f aca="false">SUM(L28:T28)</f>
        <v>0</v>
      </c>
      <c r="U28" s="2" t="n">
        <f aca="false">SUM(F28:K28)</f>
        <v>0</v>
      </c>
      <c r="V28" s="0" t="s">
        <v>395</v>
      </c>
      <c r="W28" s="0" t="s">
        <v>397</v>
      </c>
    </row>
    <row r="29" customFormat="false" ht="12.75" hidden="false" customHeight="false" outlineLevel="0" collapsed="false">
      <c r="A29" s="3"/>
      <c r="B29" s="3"/>
      <c r="C29" s="3"/>
      <c r="D29" s="14" t="s">
        <v>370</v>
      </c>
      <c r="E29" s="0" t="s">
        <v>188</v>
      </c>
      <c r="F29" s="2" t="n">
        <v>46000</v>
      </c>
      <c r="G29" s="2" t="n">
        <v>5000</v>
      </c>
      <c r="H29" s="2" t="n">
        <v>27000</v>
      </c>
      <c r="J29" s="2" t="n">
        <v>23000</v>
      </c>
      <c r="K29" s="2" t="n">
        <f aca="false">SUM(L29:T29)</f>
        <v>0</v>
      </c>
      <c r="U29" s="2" t="n">
        <f aca="false">SUM(F29:K29)</f>
        <v>101000</v>
      </c>
      <c r="V29" s="0" t="s">
        <v>395</v>
      </c>
      <c r="W29" s="0" t="s">
        <v>395</v>
      </c>
    </row>
    <row r="30" customFormat="false" ht="12.75" hidden="false" customHeight="false" outlineLevel="0" collapsed="false">
      <c r="A30" s="3"/>
      <c r="B30" s="3"/>
      <c r="C30" s="3"/>
      <c r="D30" s="14" t="s">
        <v>413</v>
      </c>
      <c r="V30" s="0" t="s">
        <v>402</v>
      </c>
      <c r="W30" s="0" t="s">
        <v>402</v>
      </c>
    </row>
    <row r="31" customFormat="false" ht="12.75" hidden="false" customHeight="false" outlineLevel="0" collapsed="false">
      <c r="A31" s="3"/>
      <c r="B31" s="3"/>
      <c r="C31" s="3"/>
      <c r="D31" s="14" t="s">
        <v>414</v>
      </c>
      <c r="V31" s="0" t="s">
        <v>402</v>
      </c>
      <c r="W31" s="0" t="s">
        <v>402</v>
      </c>
    </row>
    <row r="32" customFormat="false" ht="12.75" hidden="false" customHeight="false" outlineLevel="0" collapsed="false">
      <c r="A32" s="3"/>
      <c r="B32" s="3"/>
      <c r="C32" s="3"/>
      <c r="D32" s="14" t="s">
        <v>114</v>
      </c>
      <c r="V32" s="0" t="s">
        <v>29</v>
      </c>
      <c r="W32" s="0" t="s">
        <v>29</v>
      </c>
    </row>
    <row r="33" customFormat="false" ht="12.75" hidden="false" customHeight="false" outlineLevel="0" collapsed="false">
      <c r="A33" s="3"/>
      <c r="B33" s="3"/>
      <c r="C33" s="3"/>
      <c r="D33" s="14" t="s">
        <v>375</v>
      </c>
      <c r="E33" s="0" t="s">
        <v>111</v>
      </c>
      <c r="K33" s="2" t="n">
        <f aca="false">SUM(L33:T33)</f>
        <v>75000</v>
      </c>
      <c r="O33" s="2" t="n">
        <v>75000</v>
      </c>
      <c r="U33" s="2" t="n">
        <f aca="false">SUM(F33:K33)</f>
        <v>75000</v>
      </c>
      <c r="V33" s="0" t="s">
        <v>29</v>
      </c>
      <c r="W33" s="0" t="s">
        <v>29</v>
      </c>
    </row>
    <row r="34" customFormat="false" ht="12.75" hidden="false" customHeight="false" outlineLevel="0" collapsed="false">
      <c r="A34" s="3"/>
      <c r="B34" s="3"/>
      <c r="C34" s="3"/>
      <c r="D34" s="14" t="s">
        <v>415</v>
      </c>
      <c r="F34" s="2" t="n">
        <v>30000</v>
      </c>
      <c r="K34" s="2" t="n">
        <f aca="false">SUM(L34:T34)</f>
        <v>0</v>
      </c>
      <c r="U34" s="2" t="n">
        <f aca="false">SUM(F34:K34)</f>
        <v>30000</v>
      </c>
      <c r="V34" s="0" t="s">
        <v>395</v>
      </c>
      <c r="W34" s="0" t="s">
        <v>402</v>
      </c>
    </row>
    <row r="35" customFormat="false" ht="12.75" hidden="false" customHeight="false" outlineLevel="0" collapsed="false">
      <c r="A35" s="3"/>
      <c r="B35" s="3"/>
      <c r="C35" s="3"/>
      <c r="D35" s="14" t="s">
        <v>117</v>
      </c>
      <c r="E35" s="0" t="s">
        <v>118</v>
      </c>
      <c r="H35" s="2" t="n">
        <v>50000</v>
      </c>
      <c r="K35" s="2" t="n">
        <f aca="false">SUM(L35:T35)</f>
        <v>0</v>
      </c>
      <c r="U35" s="2" t="n">
        <f aca="false">SUM(F35:K35)</f>
        <v>50000</v>
      </c>
      <c r="V35" s="0" t="s">
        <v>29</v>
      </c>
      <c r="W35" s="0" t="s">
        <v>399</v>
      </c>
    </row>
    <row r="36" customFormat="false" ht="12.75" hidden="false" customHeight="false" outlineLevel="0" collapsed="false">
      <c r="A36" s="3"/>
      <c r="B36" s="3"/>
      <c r="C36" s="3"/>
      <c r="D36" s="14" t="s">
        <v>122</v>
      </c>
      <c r="E36" s="0" t="s">
        <v>123</v>
      </c>
      <c r="F36" s="2" t="n">
        <v>40000</v>
      </c>
      <c r="H36" s="2" t="n">
        <v>60000</v>
      </c>
      <c r="K36" s="2" t="n">
        <f aca="false">SUM(L36:T36)</f>
        <v>0</v>
      </c>
      <c r="U36" s="2" t="n">
        <f aca="false">SUM(F36:K36)</f>
        <v>100000</v>
      </c>
      <c r="V36" s="0" t="s">
        <v>397</v>
      </c>
      <c r="W36" s="0" t="s">
        <v>397</v>
      </c>
    </row>
    <row r="37" customFormat="false" ht="12.75" hidden="false" customHeight="false" outlineLevel="0" collapsed="false">
      <c r="A37" s="3"/>
      <c r="B37" s="3"/>
      <c r="C37" s="3"/>
      <c r="D37" s="14" t="s">
        <v>126</v>
      </c>
      <c r="E37" s="14" t="s">
        <v>127</v>
      </c>
      <c r="F37" s="2" t="n">
        <v>36000</v>
      </c>
      <c r="K37" s="2" t="n">
        <f aca="false">SUM(L37:T37)</f>
        <v>0</v>
      </c>
      <c r="U37" s="2" t="n">
        <f aca="false">SUM(F37:K37)</f>
        <v>36000</v>
      </c>
      <c r="V37" s="0" t="s">
        <v>402</v>
      </c>
      <c r="W37" s="0" t="s">
        <v>402</v>
      </c>
    </row>
    <row r="38" customFormat="false" ht="12.75" hidden="false" customHeight="false" outlineLevel="0" collapsed="false">
      <c r="A38" s="3"/>
      <c r="B38" s="3"/>
      <c r="C38" s="3"/>
      <c r="D38" s="14" t="s">
        <v>416</v>
      </c>
      <c r="E38" s="0" t="s">
        <v>272</v>
      </c>
      <c r="K38" s="2" t="n">
        <f aca="false">SUM(L38:T38)</f>
        <v>15000</v>
      </c>
      <c r="O38" s="2" t="n">
        <v>15000</v>
      </c>
      <c r="U38" s="2" t="n">
        <f aca="false">SUM(F38:K38)</f>
        <v>15000</v>
      </c>
      <c r="V38" s="0" t="s">
        <v>399</v>
      </c>
      <c r="W38" s="0" t="s">
        <v>399</v>
      </c>
    </row>
    <row r="39" customFormat="false" ht="12.75" hidden="false" customHeight="false" outlineLevel="0" collapsed="false">
      <c r="A39" s="3"/>
      <c r="B39" s="3"/>
      <c r="C39" s="3"/>
      <c r="D39" s="14" t="s">
        <v>417</v>
      </c>
      <c r="V39" s="0" t="s">
        <v>402</v>
      </c>
      <c r="W39" s="0" t="s">
        <v>402</v>
      </c>
    </row>
    <row r="40" customFormat="false" ht="12.75" hidden="false" customHeight="false" outlineLevel="0" collapsed="false">
      <c r="A40" s="3"/>
      <c r="B40" s="3"/>
      <c r="C40" s="3"/>
      <c r="D40" s="14" t="s">
        <v>133</v>
      </c>
      <c r="E40" s="0" t="s">
        <v>134</v>
      </c>
      <c r="K40" s="2" t="n">
        <f aca="false">SUM(L40:T40)</f>
        <v>5440</v>
      </c>
      <c r="M40" s="2" t="n">
        <v>5440</v>
      </c>
      <c r="U40" s="2" t="n">
        <f aca="false">SUM(F40:K40)</f>
        <v>5440</v>
      </c>
      <c r="V40" s="0" t="s">
        <v>397</v>
      </c>
      <c r="W40" s="0" t="s">
        <v>397</v>
      </c>
    </row>
    <row r="41" customFormat="false" ht="12.75" hidden="false" customHeight="false" outlineLevel="0" collapsed="false">
      <c r="A41" s="3"/>
      <c r="B41" s="3"/>
      <c r="C41" s="3"/>
      <c r="D41" s="14" t="s">
        <v>138</v>
      </c>
      <c r="E41" s="0" t="s">
        <v>139</v>
      </c>
      <c r="F41" s="2" t="n">
        <v>24000</v>
      </c>
      <c r="H41" s="2" t="n">
        <v>36000</v>
      </c>
      <c r="K41" s="2" t="n">
        <f aca="false">SUM(L41:T41)</f>
        <v>0</v>
      </c>
      <c r="U41" s="2" t="n">
        <f aca="false">SUM(F41:K41)</f>
        <v>60000</v>
      </c>
      <c r="V41" s="0" t="s">
        <v>402</v>
      </c>
      <c r="W41" s="0" t="s">
        <v>402</v>
      </c>
    </row>
    <row r="42" customFormat="false" ht="12.75" hidden="false" customHeight="false" outlineLevel="0" collapsed="false">
      <c r="A42" s="3"/>
      <c r="B42" s="3"/>
      <c r="C42" s="3"/>
      <c r="D42" s="14" t="s">
        <v>141</v>
      </c>
      <c r="E42" s="14" t="s">
        <v>139</v>
      </c>
      <c r="F42" s="2" t="n">
        <v>80000</v>
      </c>
      <c r="K42" s="2" t="n">
        <f aca="false">SUM(L42:T42)</f>
        <v>0</v>
      </c>
      <c r="U42" s="2" t="n">
        <f aca="false">SUM(F42:K42)</f>
        <v>80000</v>
      </c>
      <c r="V42" s="0" t="s">
        <v>402</v>
      </c>
      <c r="W42" s="0" t="s">
        <v>402</v>
      </c>
    </row>
    <row r="43" customFormat="false" ht="12.75" hidden="false" customHeight="false" outlineLevel="0" collapsed="false">
      <c r="A43" s="3"/>
      <c r="B43" s="3"/>
      <c r="C43" s="3"/>
      <c r="D43" s="14" t="s">
        <v>418</v>
      </c>
      <c r="E43" s="14"/>
      <c r="V43" s="0" t="s">
        <v>395</v>
      </c>
      <c r="W43" s="0" t="s">
        <v>395</v>
      </c>
    </row>
    <row r="44" customFormat="false" ht="12.75" hidden="false" customHeight="false" outlineLevel="0" collapsed="false">
      <c r="A44" s="3"/>
      <c r="B44" s="3"/>
      <c r="C44" s="3"/>
      <c r="D44" s="14" t="s">
        <v>419</v>
      </c>
      <c r="E44" s="14"/>
      <c r="V44" s="0" t="s">
        <v>81</v>
      </c>
      <c r="W44" s="0" t="s">
        <v>81</v>
      </c>
    </row>
    <row r="45" customFormat="false" ht="12.75" hidden="false" customHeight="false" outlineLevel="0" collapsed="false">
      <c r="A45" s="3"/>
      <c r="B45" s="3"/>
      <c r="C45" s="3"/>
      <c r="D45" s="14" t="s">
        <v>420</v>
      </c>
      <c r="E45" s="14"/>
      <c r="V45" s="0" t="s">
        <v>29</v>
      </c>
      <c r="W45" s="0" t="s">
        <v>397</v>
      </c>
    </row>
    <row r="46" customFormat="false" ht="12.75" hidden="false" customHeight="false" outlineLevel="0" collapsed="false">
      <c r="A46" s="3"/>
      <c r="B46" s="3"/>
      <c r="C46" s="3"/>
      <c r="D46" s="14" t="s">
        <v>146</v>
      </c>
      <c r="E46" s="0" t="s">
        <v>147</v>
      </c>
      <c r="G46" s="2" t="n">
        <v>7500</v>
      </c>
      <c r="I46" s="2" t="n">
        <v>7500</v>
      </c>
      <c r="K46" s="2" t="n">
        <f aca="false">SUM(L46:T46)</f>
        <v>0</v>
      </c>
      <c r="U46" s="2" t="n">
        <f aca="false">SUM(F46:K46)</f>
        <v>15000</v>
      </c>
      <c r="V46" s="0" t="s">
        <v>395</v>
      </c>
      <c r="W46" s="0" t="s">
        <v>397</v>
      </c>
    </row>
    <row r="47" customFormat="false" ht="12.75" hidden="false" customHeight="false" outlineLevel="0" collapsed="false">
      <c r="A47" s="3"/>
      <c r="B47" s="3"/>
      <c r="C47" s="3"/>
      <c r="D47" s="14" t="s">
        <v>150</v>
      </c>
      <c r="E47" s="0" t="s">
        <v>151</v>
      </c>
      <c r="F47" s="2" t="n">
        <v>38500</v>
      </c>
      <c r="H47" s="2" t="n">
        <v>27500</v>
      </c>
      <c r="K47" s="2" t="n">
        <f aca="false">SUM(L47:T47)</f>
        <v>44000</v>
      </c>
      <c r="M47" s="2" t="n">
        <v>5500</v>
      </c>
      <c r="Q47" s="2" t="n">
        <v>38500</v>
      </c>
      <c r="U47" s="2" t="n">
        <f aca="false">SUM(F47:K47)</f>
        <v>110000</v>
      </c>
      <c r="V47" s="0" t="s">
        <v>395</v>
      </c>
      <c r="W47" s="0" t="s">
        <v>395</v>
      </c>
    </row>
    <row r="48" customFormat="false" ht="12.75" hidden="false" customHeight="false" outlineLevel="0" collapsed="false">
      <c r="A48" s="3"/>
      <c r="B48" s="3"/>
      <c r="C48" s="3"/>
      <c r="D48" s="14" t="s">
        <v>421</v>
      </c>
      <c r="V48" s="0" t="s">
        <v>29</v>
      </c>
      <c r="W48" s="0" t="s">
        <v>29</v>
      </c>
    </row>
    <row r="49" customFormat="false" ht="12.75" hidden="false" customHeight="false" outlineLevel="0" collapsed="false">
      <c r="A49" s="3"/>
      <c r="B49" s="3"/>
      <c r="C49" s="3"/>
      <c r="D49" s="14" t="s">
        <v>156</v>
      </c>
      <c r="E49" s="0" t="s">
        <v>157</v>
      </c>
      <c r="F49" s="2" t="n">
        <v>16433</v>
      </c>
      <c r="K49" s="2" t="n">
        <f aca="false">SUM(L49:T49)</f>
        <v>0</v>
      </c>
      <c r="U49" s="2" t="n">
        <f aca="false">SUM(F49:K49)</f>
        <v>16433</v>
      </c>
      <c r="V49" s="0" t="s">
        <v>402</v>
      </c>
      <c r="W49" s="0" t="s">
        <v>402</v>
      </c>
    </row>
    <row r="50" customFormat="false" ht="12.75" hidden="false" customHeight="false" outlineLevel="0" collapsed="false">
      <c r="A50" s="3"/>
      <c r="B50" s="3"/>
      <c r="C50" s="3"/>
      <c r="D50" s="14" t="s">
        <v>162</v>
      </c>
      <c r="K50" s="2" t="n">
        <f aca="false">SUM(L50:T50)</f>
        <v>0</v>
      </c>
      <c r="U50" s="2" t="n">
        <f aca="false">SUM(F50:K50)</f>
        <v>0</v>
      </c>
    </row>
    <row r="51" customFormat="false" ht="12.75" hidden="false" customHeight="false" outlineLevel="0" collapsed="false">
      <c r="A51" s="3"/>
      <c r="B51" s="3"/>
      <c r="C51" s="3"/>
      <c r="D51" s="14" t="s">
        <v>164</v>
      </c>
      <c r="E51" s="14" t="s">
        <v>422</v>
      </c>
      <c r="G51" s="2" t="n">
        <v>10000</v>
      </c>
      <c r="K51" s="2" t="n">
        <f aca="false">SUM(L51:T51)</f>
        <v>50000</v>
      </c>
      <c r="P51" s="2" t="n">
        <v>50000</v>
      </c>
      <c r="U51" s="2" t="n">
        <f aca="false">SUM(F51:K51)</f>
        <v>60000</v>
      </c>
      <c r="V51" s="0" t="s">
        <v>402</v>
      </c>
      <c r="W51" s="0" t="s">
        <v>402</v>
      </c>
    </row>
    <row r="52" customFormat="false" ht="12.75" hidden="false" customHeight="false" outlineLevel="0" collapsed="false">
      <c r="A52" s="3"/>
      <c r="B52" s="3"/>
      <c r="C52" s="3"/>
      <c r="D52" s="14" t="s">
        <v>423</v>
      </c>
      <c r="E52" s="0" t="s">
        <v>272</v>
      </c>
      <c r="K52" s="2" t="n">
        <f aca="false">SUM(L52:T52)</f>
        <v>10000</v>
      </c>
      <c r="O52" s="2" t="n">
        <v>10000</v>
      </c>
      <c r="U52" s="2" t="n">
        <f aca="false">SUM(F52:K52)</f>
        <v>10000</v>
      </c>
      <c r="V52" s="0" t="s">
        <v>29</v>
      </c>
      <c r="W52" s="0" t="s">
        <v>29</v>
      </c>
    </row>
    <row r="53" customFormat="false" ht="12.75" hidden="false" customHeight="false" outlineLevel="0" collapsed="false">
      <c r="A53" s="3"/>
      <c r="B53" s="3"/>
      <c r="C53" s="3"/>
      <c r="D53" s="14" t="s">
        <v>424</v>
      </c>
      <c r="V53" s="0" t="s">
        <v>395</v>
      </c>
      <c r="W53" s="0" t="s">
        <v>395</v>
      </c>
    </row>
    <row r="54" customFormat="false" ht="12.75" hidden="false" customHeight="false" outlineLevel="0" collapsed="false">
      <c r="A54" s="3"/>
      <c r="B54" s="3"/>
      <c r="C54" s="3"/>
      <c r="D54" s="14" t="s">
        <v>169</v>
      </c>
      <c r="V54" s="0" t="s">
        <v>29</v>
      </c>
      <c r="W54" s="0" t="s">
        <v>29</v>
      </c>
    </row>
    <row r="55" customFormat="false" ht="12.75" hidden="false" customHeight="false" outlineLevel="0" collapsed="false">
      <c r="A55" s="3"/>
      <c r="B55" s="3"/>
      <c r="C55" s="3"/>
      <c r="D55" s="14" t="s">
        <v>425</v>
      </c>
      <c r="E55" s="14" t="s">
        <v>426</v>
      </c>
      <c r="F55" s="2" t="n">
        <v>20000</v>
      </c>
      <c r="H55" s="2" t="n">
        <v>30000</v>
      </c>
      <c r="K55" s="2" t="n">
        <f aca="false">SUM(L55:T55)</f>
        <v>0</v>
      </c>
      <c r="U55" s="2" t="n">
        <f aca="false">SUM(F55:K55)</f>
        <v>50000</v>
      </c>
      <c r="V55" s="0" t="s">
        <v>29</v>
      </c>
      <c r="W55" s="0" t="s">
        <v>29</v>
      </c>
    </row>
    <row r="56" customFormat="false" ht="12.75" hidden="false" customHeight="false" outlineLevel="0" collapsed="false">
      <c r="A56" s="3"/>
      <c r="B56" s="3"/>
      <c r="C56" s="3"/>
      <c r="D56" s="14" t="s">
        <v>170</v>
      </c>
      <c r="E56" s="14" t="s">
        <v>171</v>
      </c>
      <c r="F56" s="2" t="n">
        <v>5000</v>
      </c>
      <c r="K56" s="2" t="n">
        <f aca="false">SUM(L56:T56)</f>
        <v>0</v>
      </c>
      <c r="U56" s="2" t="n">
        <f aca="false">SUM(F56:K56)</f>
        <v>5000</v>
      </c>
      <c r="V56" s="0" t="s">
        <v>29</v>
      </c>
      <c r="W56" s="0" t="s">
        <v>29</v>
      </c>
    </row>
    <row r="57" customFormat="false" ht="12.75" hidden="false" customHeight="false" outlineLevel="0" collapsed="false">
      <c r="A57" s="3"/>
      <c r="B57" s="3"/>
      <c r="C57" s="3"/>
      <c r="D57" s="14" t="s">
        <v>173</v>
      </c>
      <c r="E57" s="14" t="s">
        <v>75</v>
      </c>
      <c r="F57" s="2" t="n">
        <v>65000</v>
      </c>
      <c r="H57" s="2" t="n">
        <v>65000</v>
      </c>
      <c r="K57" s="2" t="n">
        <f aca="false">SUM(L57:T57)</f>
        <v>0</v>
      </c>
      <c r="U57" s="2" t="n">
        <f aca="false">SUM(F57:K57)</f>
        <v>130000</v>
      </c>
      <c r="V57" s="0" t="s">
        <v>29</v>
      </c>
      <c r="W57" s="0" t="s">
        <v>402</v>
      </c>
    </row>
    <row r="58" customFormat="false" ht="12.75" hidden="false" customHeight="false" outlineLevel="0" collapsed="false">
      <c r="A58" s="3"/>
      <c r="B58" s="3"/>
      <c r="C58" s="3"/>
      <c r="D58" s="14" t="s">
        <v>374</v>
      </c>
      <c r="K58" s="2" t="n">
        <f aca="false">SUM(L58:T58)</f>
        <v>250000</v>
      </c>
      <c r="L58" s="2" t="n">
        <v>250000</v>
      </c>
      <c r="U58" s="2" t="n">
        <f aca="false">SUM(F58:K58)</f>
        <v>250000</v>
      </c>
      <c r="V58" s="0" t="s">
        <v>427</v>
      </c>
      <c r="W58" s="0" t="s">
        <v>427</v>
      </c>
    </row>
    <row r="59" customFormat="false" ht="12.75" hidden="false" customHeight="false" outlineLevel="0" collapsed="false">
      <c r="A59" s="3"/>
      <c r="B59" s="3"/>
      <c r="C59" s="3"/>
      <c r="D59" s="14" t="s">
        <v>428</v>
      </c>
      <c r="E59" s="0" t="s">
        <v>15</v>
      </c>
      <c r="K59" s="2" t="n">
        <f aca="false">SUM(L59:T59)</f>
        <v>20000</v>
      </c>
      <c r="O59" s="2" t="n">
        <v>20000</v>
      </c>
      <c r="U59" s="2" t="n">
        <f aca="false">SUM(F59:K59)</f>
        <v>20000</v>
      </c>
      <c r="V59" s="0" t="s">
        <v>395</v>
      </c>
      <c r="W59" s="0" t="s">
        <v>395</v>
      </c>
    </row>
    <row r="60" customFormat="false" ht="12.75" hidden="false" customHeight="false" outlineLevel="0" collapsed="false">
      <c r="A60" s="3"/>
      <c r="B60" s="3"/>
      <c r="C60" s="3"/>
      <c r="D60" s="14" t="s">
        <v>429</v>
      </c>
      <c r="V60" s="0" t="s">
        <v>397</v>
      </c>
      <c r="W60" s="0" t="s">
        <v>397</v>
      </c>
    </row>
    <row r="61" customFormat="false" ht="12.75" hidden="false" customHeight="false" outlineLevel="0" collapsed="false">
      <c r="A61" s="3"/>
      <c r="B61" s="3"/>
      <c r="C61" s="3"/>
      <c r="D61" s="14" t="s">
        <v>177</v>
      </c>
      <c r="E61" s="0" t="s">
        <v>15</v>
      </c>
      <c r="F61" s="2" t="n">
        <v>200000</v>
      </c>
      <c r="H61" s="2" t="n">
        <v>300000</v>
      </c>
      <c r="J61" s="2" t="n">
        <v>300000</v>
      </c>
      <c r="K61" s="2" t="n">
        <f aca="false">SUM(L61:T61)</f>
        <v>200000</v>
      </c>
      <c r="O61" s="2" t="n">
        <v>200000</v>
      </c>
      <c r="U61" s="2" t="n">
        <f aca="false">SUM(F61:K61)</f>
        <v>1000000</v>
      </c>
      <c r="V61" s="0" t="s">
        <v>29</v>
      </c>
      <c r="W61" s="0" t="s">
        <v>397</v>
      </c>
    </row>
    <row r="62" customFormat="false" ht="12.75" hidden="false" customHeight="false" outlineLevel="0" collapsed="false">
      <c r="A62" s="3"/>
      <c r="B62" s="3"/>
      <c r="C62" s="3"/>
      <c r="D62" s="14" t="s">
        <v>430</v>
      </c>
      <c r="V62" s="0" t="s">
        <v>29</v>
      </c>
      <c r="W62" s="0" t="s">
        <v>397</v>
      </c>
    </row>
    <row r="63" customFormat="false" ht="12.75" hidden="false" customHeight="false" outlineLevel="0" collapsed="false">
      <c r="A63" s="3"/>
      <c r="B63" s="3"/>
      <c r="C63" s="3"/>
      <c r="D63" s="14" t="s">
        <v>431</v>
      </c>
      <c r="E63" s="14" t="s">
        <v>181</v>
      </c>
      <c r="F63" s="2" t="n">
        <v>3000</v>
      </c>
      <c r="K63" s="2" t="n">
        <f aca="false">SUM(L63:T63)</f>
        <v>2600</v>
      </c>
      <c r="M63" s="2" t="n">
        <v>1500</v>
      </c>
      <c r="S63" s="2" t="n">
        <v>1100</v>
      </c>
      <c r="U63" s="2" t="n">
        <f aca="false">SUM(F63:K63)</f>
        <v>5600</v>
      </c>
      <c r="V63" s="0" t="s">
        <v>402</v>
      </c>
      <c r="W63" s="0" t="s">
        <v>402</v>
      </c>
    </row>
    <row r="64" customFormat="false" ht="12.75" hidden="false" customHeight="false" outlineLevel="0" collapsed="false">
      <c r="A64" s="3"/>
      <c r="B64" s="3"/>
      <c r="C64" s="3"/>
      <c r="D64" s="14" t="s">
        <v>432</v>
      </c>
      <c r="E64" s="14"/>
      <c r="V64" s="0" t="s">
        <v>29</v>
      </c>
      <c r="W64" s="0" t="s">
        <v>397</v>
      </c>
    </row>
    <row r="65" customFormat="false" ht="12.75" hidden="false" customHeight="false" outlineLevel="0" collapsed="false">
      <c r="A65" s="3"/>
      <c r="B65" s="3"/>
      <c r="C65" s="3"/>
      <c r="D65" s="14" t="s">
        <v>191</v>
      </c>
      <c r="E65" s="0" t="s">
        <v>192</v>
      </c>
      <c r="F65" s="2" t="n">
        <f aca="false">34000*0.2</f>
        <v>6800</v>
      </c>
      <c r="G65" s="2" t="n">
        <f aca="false">34000*0.2</f>
        <v>6800</v>
      </c>
      <c r="H65" s="2" t="n">
        <f aca="false">34000*0.2</f>
        <v>6800</v>
      </c>
      <c r="I65" s="2" t="n">
        <f aca="false">34000*0.2</f>
        <v>6800</v>
      </c>
      <c r="J65" s="2" t="n">
        <f aca="false">34000*0.2</f>
        <v>6800</v>
      </c>
      <c r="K65" s="2" t="n">
        <f aca="false">SUM(L65:T65)</f>
        <v>0</v>
      </c>
      <c r="U65" s="2" t="n">
        <f aca="false">SUM(F65:K65)</f>
        <v>34000</v>
      </c>
      <c r="V65" s="0" t="s">
        <v>29</v>
      </c>
      <c r="W65" s="0" t="s">
        <v>29</v>
      </c>
    </row>
    <row r="66" customFormat="false" ht="12.75" hidden="false" customHeight="false" outlineLevel="0" collapsed="false">
      <c r="A66" s="3"/>
      <c r="B66" s="3"/>
      <c r="C66" s="3"/>
      <c r="D66" s="14" t="s">
        <v>433</v>
      </c>
      <c r="E66" s="14"/>
      <c r="F66" s="2" t="n">
        <v>5000</v>
      </c>
      <c r="H66" s="2" t="n">
        <v>5000</v>
      </c>
      <c r="K66" s="2" t="n">
        <f aca="false">SUM(L66:T66)</f>
        <v>0</v>
      </c>
      <c r="U66" s="2" t="n">
        <f aca="false">SUM(F66:K66)</f>
        <v>10000</v>
      </c>
      <c r="V66" s="0" t="s">
        <v>395</v>
      </c>
      <c r="W66" s="0" t="s">
        <v>399</v>
      </c>
    </row>
    <row r="67" customFormat="false" ht="12.75" hidden="false" customHeight="false" outlineLevel="0" collapsed="false">
      <c r="A67" s="3"/>
      <c r="B67" s="3"/>
      <c r="C67" s="3"/>
      <c r="D67" s="14" t="s">
        <v>199</v>
      </c>
      <c r="E67" s="0" t="s">
        <v>42</v>
      </c>
      <c r="F67" s="2" t="n">
        <v>3000</v>
      </c>
      <c r="K67" s="2" t="n">
        <f aca="false">SUM(L67:T67)</f>
        <v>9000</v>
      </c>
      <c r="O67" s="2" t="n">
        <v>9000</v>
      </c>
      <c r="U67" s="2" t="n">
        <f aca="false">SUM(F67:K67)</f>
        <v>12000</v>
      </c>
      <c r="V67" s="0" t="s">
        <v>395</v>
      </c>
      <c r="W67" s="0" t="s">
        <v>399</v>
      </c>
    </row>
    <row r="68" customFormat="false" ht="12.75" hidden="false" customHeight="false" outlineLevel="0" collapsed="false">
      <c r="A68" s="3"/>
      <c r="B68" s="3"/>
      <c r="C68" s="3"/>
      <c r="D68" s="14" t="s">
        <v>201</v>
      </c>
      <c r="F68" s="2" t="n">
        <v>35000</v>
      </c>
      <c r="K68" s="2" t="n">
        <f aca="false">SUM(L68:T68)</f>
        <v>0</v>
      </c>
      <c r="U68" s="2" t="n">
        <f aca="false">SUM(F68:K68)</f>
        <v>35000</v>
      </c>
      <c r="V68" s="0" t="s">
        <v>395</v>
      </c>
      <c r="W68" s="0" t="s">
        <v>395</v>
      </c>
    </row>
    <row r="69" customFormat="false" ht="12.75" hidden="false" customHeight="false" outlineLevel="0" collapsed="false">
      <c r="A69" s="3"/>
      <c r="B69" s="3"/>
      <c r="C69" s="3"/>
      <c r="D69" s="14" t="s">
        <v>434</v>
      </c>
      <c r="V69" s="0" t="s">
        <v>402</v>
      </c>
      <c r="W69" s="0" t="s">
        <v>402</v>
      </c>
    </row>
    <row r="70" customFormat="false" ht="12.75" hidden="false" customHeight="false" outlineLevel="0" collapsed="false">
      <c r="A70" s="3"/>
      <c r="B70" s="3"/>
      <c r="C70" s="3"/>
      <c r="D70" s="14" t="s">
        <v>204</v>
      </c>
      <c r="E70" s="0" t="s">
        <v>205</v>
      </c>
      <c r="H70" s="2" t="n">
        <v>15000</v>
      </c>
      <c r="K70" s="2" t="n">
        <f aca="false">SUM(L70:T70)</f>
        <v>75000</v>
      </c>
      <c r="M70" s="2" t="n">
        <v>75000</v>
      </c>
      <c r="U70" s="2" t="n">
        <f aca="false">SUM(F70:K70)</f>
        <v>90000</v>
      </c>
      <c r="V70" s="0" t="s">
        <v>395</v>
      </c>
      <c r="W70" s="0" t="s">
        <v>397</v>
      </c>
    </row>
    <row r="71" customFormat="false" ht="12.75" hidden="false" customHeight="false" outlineLevel="0" collapsed="false">
      <c r="A71" s="3"/>
      <c r="B71" s="3"/>
      <c r="C71" s="3"/>
      <c r="D71" s="14" t="s">
        <v>435</v>
      </c>
      <c r="V71" s="0" t="s">
        <v>397</v>
      </c>
      <c r="W71" s="0" t="s">
        <v>397</v>
      </c>
    </row>
    <row r="72" customFormat="false" ht="12.75" hidden="false" customHeight="false" outlineLevel="0" collapsed="false">
      <c r="A72" s="3"/>
      <c r="B72" s="3"/>
      <c r="C72" s="3"/>
      <c r="D72" s="14" t="s">
        <v>209</v>
      </c>
      <c r="E72" s="0" t="s">
        <v>139</v>
      </c>
      <c r="F72" s="2" t="n">
        <f aca="false">75000/2</f>
        <v>37500</v>
      </c>
      <c r="G72" s="2" t="n">
        <f aca="false">75000/2</f>
        <v>37500</v>
      </c>
      <c r="K72" s="2" t="n">
        <f aca="false">SUM(L72:T72)</f>
        <v>0</v>
      </c>
      <c r="U72" s="2" t="n">
        <f aca="false">SUM(F72:K72)</f>
        <v>75000</v>
      </c>
      <c r="V72" s="0" t="s">
        <v>399</v>
      </c>
      <c r="W72" s="0" t="s">
        <v>399</v>
      </c>
    </row>
    <row r="73" customFormat="false" ht="12.75" hidden="false" customHeight="false" outlineLevel="0" collapsed="false">
      <c r="A73" s="3"/>
      <c r="B73" s="3"/>
      <c r="C73" s="3"/>
      <c r="D73" s="14" t="s">
        <v>211</v>
      </c>
      <c r="E73" s="0" t="s">
        <v>212</v>
      </c>
      <c r="F73" s="2" t="n">
        <v>30000</v>
      </c>
      <c r="K73" s="2" t="n">
        <f aca="false">SUM(L73:T73)</f>
        <v>0</v>
      </c>
      <c r="U73" s="2" t="n">
        <f aca="false">SUM(F73:K73)</f>
        <v>30000</v>
      </c>
      <c r="V73" s="0" t="s">
        <v>402</v>
      </c>
      <c r="W73" s="0" t="s">
        <v>402</v>
      </c>
    </row>
    <row r="74" customFormat="false" ht="12.75" hidden="false" customHeight="false" outlineLevel="0" collapsed="false">
      <c r="A74" s="3"/>
      <c r="B74" s="3"/>
      <c r="C74" s="3"/>
      <c r="D74" s="14" t="s">
        <v>436</v>
      </c>
      <c r="V74" s="0" t="s">
        <v>397</v>
      </c>
      <c r="W74" s="0" t="s">
        <v>397</v>
      </c>
    </row>
    <row r="75" customFormat="false" ht="12.75" hidden="false" customHeight="false" outlineLevel="0" collapsed="false">
      <c r="A75" s="3"/>
      <c r="B75" s="3"/>
      <c r="C75" s="3"/>
      <c r="D75" s="14" t="s">
        <v>437</v>
      </c>
      <c r="V75" s="0" t="s">
        <v>397</v>
      </c>
      <c r="W75" s="0" t="s">
        <v>397</v>
      </c>
    </row>
    <row r="76" customFormat="false" ht="12.75" hidden="false" customHeight="false" outlineLevel="0" collapsed="false">
      <c r="A76" s="3"/>
      <c r="B76" s="3"/>
      <c r="C76" s="3"/>
      <c r="D76" s="14" t="s">
        <v>438</v>
      </c>
      <c r="V76" s="0" t="s">
        <v>395</v>
      </c>
      <c r="W76" s="0" t="s">
        <v>399</v>
      </c>
    </row>
    <row r="77" customFormat="false" ht="12.75" hidden="false" customHeight="false" outlineLevel="0" collapsed="false">
      <c r="A77" s="3"/>
      <c r="B77" s="3"/>
      <c r="C77" s="3"/>
      <c r="D77" s="14" t="s">
        <v>219</v>
      </c>
      <c r="E77" s="14" t="s">
        <v>127</v>
      </c>
      <c r="F77" s="2" t="n">
        <v>24000</v>
      </c>
      <c r="H77" s="2" t="n">
        <v>24000</v>
      </c>
      <c r="K77" s="2" t="n">
        <f aca="false">SUM(L77:T77)</f>
        <v>0</v>
      </c>
      <c r="U77" s="2" t="n">
        <f aca="false">SUM(F77:K77)</f>
        <v>48000</v>
      </c>
      <c r="V77" s="0" t="s">
        <v>402</v>
      </c>
      <c r="W77" s="0" t="s">
        <v>402</v>
      </c>
    </row>
    <row r="78" customFormat="false" ht="12.75" hidden="false" customHeight="false" outlineLevel="0" collapsed="false">
      <c r="A78" s="3"/>
      <c r="B78" s="3"/>
      <c r="C78" s="3"/>
      <c r="D78" s="14" t="s">
        <v>439</v>
      </c>
      <c r="E78" s="0" t="s">
        <v>68</v>
      </c>
      <c r="K78" s="2" t="n">
        <f aca="false">SUM(L78:T78)</f>
        <v>12000</v>
      </c>
      <c r="R78" s="2" t="n">
        <v>12000</v>
      </c>
      <c r="U78" s="2" t="n">
        <f aca="false">SUM(F78:K78)</f>
        <v>12000</v>
      </c>
      <c r="V78" s="0" t="s">
        <v>29</v>
      </c>
      <c r="W78" s="0" t="s">
        <v>29</v>
      </c>
    </row>
    <row r="79" customFormat="false" ht="12.75" hidden="false" customHeight="false" outlineLevel="0" collapsed="false">
      <c r="A79" s="3"/>
      <c r="B79" s="3"/>
      <c r="C79" s="3"/>
      <c r="D79" s="14" t="s">
        <v>222</v>
      </c>
      <c r="E79" s="0" t="s">
        <v>223</v>
      </c>
      <c r="F79" s="2" t="n">
        <v>16000</v>
      </c>
      <c r="H79" s="2" t="n">
        <v>16000</v>
      </c>
      <c r="K79" s="2" t="n">
        <f aca="false">SUM(L79:T79)</f>
        <v>0</v>
      </c>
      <c r="U79" s="2" t="n">
        <f aca="false">SUM(F79:K79)</f>
        <v>32000</v>
      </c>
      <c r="V79" s="0" t="s">
        <v>402</v>
      </c>
      <c r="W79" s="0" t="s">
        <v>402</v>
      </c>
    </row>
    <row r="80" customFormat="false" ht="12.75" hidden="false" customHeight="false" outlineLevel="0" collapsed="false">
      <c r="A80" s="3"/>
      <c r="B80" s="3"/>
      <c r="C80" s="3"/>
      <c r="D80" s="14" t="s">
        <v>226</v>
      </c>
      <c r="E80" s="0" t="s">
        <v>227</v>
      </c>
      <c r="G80" s="2" t="n">
        <v>28000</v>
      </c>
      <c r="H80" s="2" t="n">
        <v>7500</v>
      </c>
      <c r="K80" s="2" t="n">
        <f aca="false">SUM(L80:T80)</f>
        <v>0</v>
      </c>
      <c r="U80" s="2" t="n">
        <f aca="false">SUM(F80:K80)</f>
        <v>35500</v>
      </c>
      <c r="V80" s="0" t="s">
        <v>395</v>
      </c>
      <c r="W80" s="0" t="s">
        <v>395</v>
      </c>
    </row>
    <row r="81" customFormat="false" ht="12.75" hidden="false" customHeight="false" outlineLevel="0" collapsed="false">
      <c r="A81" s="3"/>
      <c r="B81" s="3"/>
      <c r="C81" s="3"/>
      <c r="D81" s="14" t="s">
        <v>230</v>
      </c>
      <c r="F81" s="2" t="n">
        <v>25000</v>
      </c>
      <c r="H81" s="2" t="n">
        <v>25000</v>
      </c>
      <c r="K81" s="2" t="n">
        <f aca="false">SUM(L81:T81)</f>
        <v>0</v>
      </c>
      <c r="U81" s="2" t="n">
        <f aca="false">SUM(F81:K81)</f>
        <v>50000</v>
      </c>
      <c r="V81" s="0" t="s">
        <v>395</v>
      </c>
      <c r="W81" s="0" t="s">
        <v>395</v>
      </c>
    </row>
    <row r="82" customFormat="false" ht="12.75" hidden="false" customHeight="false" outlineLevel="0" collapsed="false">
      <c r="A82" s="3"/>
      <c r="B82" s="3"/>
      <c r="C82" s="3"/>
      <c r="D82" s="14" t="s">
        <v>440</v>
      </c>
      <c r="E82" s="0" t="s">
        <v>75</v>
      </c>
      <c r="K82" s="2" t="n">
        <f aca="false">SUM(L82:T82)</f>
        <v>0</v>
      </c>
      <c r="U82" s="2" t="n">
        <f aca="false">SUM(F82:K82)</f>
        <v>0</v>
      </c>
      <c r="V82" s="0" t="s">
        <v>395</v>
      </c>
      <c r="W82" s="0" t="s">
        <v>395</v>
      </c>
    </row>
    <row r="83" customFormat="false" ht="12.75" hidden="false" customHeight="false" outlineLevel="0" collapsed="false">
      <c r="A83" s="3"/>
      <c r="B83" s="3"/>
      <c r="C83" s="3"/>
      <c r="D83" s="14" t="s">
        <v>238</v>
      </c>
      <c r="E83" s="0" t="s">
        <v>239</v>
      </c>
      <c r="F83" s="2" t="n">
        <v>7000</v>
      </c>
      <c r="K83" s="2" t="n">
        <f aca="false">SUM(L83:T83)</f>
        <v>25000</v>
      </c>
      <c r="O83" s="2" t="n">
        <v>25000</v>
      </c>
      <c r="U83" s="2" t="n">
        <f aca="false">SUM(F83:K83)</f>
        <v>32000</v>
      </c>
      <c r="V83" s="0" t="s">
        <v>395</v>
      </c>
      <c r="W83" s="0" t="s">
        <v>395</v>
      </c>
    </row>
    <row r="84" customFormat="false" ht="12.75" hidden="false" customHeight="false" outlineLevel="0" collapsed="false">
      <c r="A84" s="3"/>
      <c r="B84" s="3"/>
      <c r="C84" s="3"/>
      <c r="D84" s="14" t="s">
        <v>241</v>
      </c>
      <c r="E84" s="0" t="s">
        <v>66</v>
      </c>
      <c r="F84" s="2" t="n">
        <v>5000</v>
      </c>
      <c r="K84" s="2" t="n">
        <f aca="false">SUM(L84:T84)</f>
        <v>0</v>
      </c>
      <c r="U84" s="2" t="n">
        <f aca="false">SUM(F84:K84)</f>
        <v>5000</v>
      </c>
      <c r="V84" s="0" t="s">
        <v>395</v>
      </c>
      <c r="W84" s="0" t="s">
        <v>395</v>
      </c>
    </row>
    <row r="85" customFormat="false" ht="12.75" hidden="false" customHeight="false" outlineLevel="0" collapsed="false">
      <c r="A85" s="3"/>
      <c r="B85" s="3"/>
      <c r="C85" s="3"/>
      <c r="D85" s="14" t="s">
        <v>441</v>
      </c>
      <c r="E85" s="0" t="s">
        <v>111</v>
      </c>
      <c r="K85" s="2" t="n">
        <f aca="false">SUM(L85:T85)</f>
        <v>70000</v>
      </c>
      <c r="O85" s="2" t="n">
        <v>70000</v>
      </c>
      <c r="U85" s="2" t="n">
        <f aca="false">SUM(F85:K85)</f>
        <v>70000</v>
      </c>
      <c r="V85" s="0" t="s">
        <v>395</v>
      </c>
      <c r="W85" s="0" t="s">
        <v>395</v>
      </c>
    </row>
    <row r="86" customFormat="false" ht="12.75" hidden="false" customHeight="false" outlineLevel="0" collapsed="false">
      <c r="A86" s="3"/>
      <c r="B86" s="3"/>
      <c r="C86" s="3"/>
      <c r="D86" s="14" t="s">
        <v>366</v>
      </c>
      <c r="E86" s="14" t="s">
        <v>408</v>
      </c>
      <c r="F86" s="16"/>
      <c r="G86" s="16" t="n">
        <f aca="false">120000*0.3</f>
        <v>36000</v>
      </c>
      <c r="H86" s="16"/>
      <c r="I86" s="16" t="n">
        <f aca="false">120000*0.7</f>
        <v>84000</v>
      </c>
      <c r="J86" s="16"/>
      <c r="K86" s="2" t="n">
        <f aca="false">SUM(L86:T86)</f>
        <v>0</v>
      </c>
      <c r="L86" s="16"/>
      <c r="M86" s="16"/>
      <c r="N86" s="16"/>
      <c r="O86" s="16"/>
      <c r="P86" s="16"/>
      <c r="Q86" s="16"/>
      <c r="R86" s="16"/>
      <c r="S86" s="16"/>
      <c r="T86" s="16"/>
      <c r="U86" s="2" t="n">
        <f aca="false">SUM(F86:K86)</f>
        <v>120000</v>
      </c>
      <c r="V86" s="0" t="s">
        <v>29</v>
      </c>
      <c r="W86" s="0" t="s">
        <v>29</v>
      </c>
    </row>
    <row r="87" customFormat="false" ht="12.75" hidden="false" customHeight="false" outlineLevel="0" collapsed="false">
      <c r="A87" s="3"/>
      <c r="B87" s="3"/>
      <c r="C87" s="3"/>
      <c r="D87" s="14" t="s">
        <v>442</v>
      </c>
      <c r="E87" s="14"/>
      <c r="F87" s="16"/>
      <c r="G87" s="16"/>
      <c r="H87" s="16"/>
      <c r="I87" s="16"/>
      <c r="J87" s="16"/>
      <c r="L87" s="16"/>
      <c r="M87" s="16"/>
      <c r="N87" s="16"/>
      <c r="O87" s="16"/>
      <c r="P87" s="16"/>
      <c r="Q87" s="16"/>
      <c r="R87" s="16"/>
      <c r="S87" s="16"/>
      <c r="T87" s="16"/>
      <c r="V87" s="0" t="s">
        <v>29</v>
      </c>
      <c r="W87" s="0" t="s">
        <v>29</v>
      </c>
    </row>
    <row r="88" customFormat="false" ht="12.75" hidden="false" customHeight="false" outlineLevel="0" collapsed="false">
      <c r="A88" s="3"/>
      <c r="B88" s="3"/>
      <c r="C88" s="3"/>
      <c r="D88" s="14" t="s">
        <v>248</v>
      </c>
      <c r="E88" s="0" t="s">
        <v>239</v>
      </c>
      <c r="F88" s="2" t="n">
        <v>5000</v>
      </c>
      <c r="K88" s="2" t="n">
        <f aca="false">SUM(L88:T88)</f>
        <v>0</v>
      </c>
      <c r="U88" s="2" t="n">
        <f aca="false">SUM(F88:K88)</f>
        <v>5000</v>
      </c>
      <c r="V88" s="0" t="s">
        <v>395</v>
      </c>
      <c r="W88" s="0" t="s">
        <v>395</v>
      </c>
    </row>
    <row r="89" customFormat="false" ht="12.75" hidden="false" customHeight="false" outlineLevel="0" collapsed="false">
      <c r="A89" s="3"/>
      <c r="B89" s="3"/>
      <c r="C89" s="3"/>
      <c r="D89" s="14" t="s">
        <v>443</v>
      </c>
      <c r="V89" s="0" t="s">
        <v>397</v>
      </c>
      <c r="W89" s="0" t="s">
        <v>397</v>
      </c>
    </row>
    <row r="90" customFormat="false" ht="12.75" hidden="false" customHeight="false" outlineLevel="0" collapsed="false">
      <c r="A90" s="3"/>
      <c r="B90" s="3"/>
      <c r="C90" s="3"/>
      <c r="D90" s="14" t="s">
        <v>250</v>
      </c>
      <c r="V90" s="0" t="s">
        <v>395</v>
      </c>
      <c r="W90" s="0" t="s">
        <v>395</v>
      </c>
    </row>
    <row r="91" customFormat="false" ht="12.75" hidden="false" customHeight="false" outlineLevel="0" collapsed="false">
      <c r="A91" s="3"/>
      <c r="B91" s="3"/>
      <c r="C91" s="3"/>
      <c r="D91" s="14" t="s">
        <v>253</v>
      </c>
      <c r="E91" s="0" t="s">
        <v>254</v>
      </c>
      <c r="K91" s="2" t="n">
        <f aca="false">SUM(L91:T91)</f>
        <v>30000</v>
      </c>
      <c r="M91" s="2" t="n">
        <v>30000</v>
      </c>
      <c r="U91" s="2" t="n">
        <f aca="false">SUM(F91:K91)</f>
        <v>30000</v>
      </c>
      <c r="V91" s="0" t="s">
        <v>395</v>
      </c>
      <c r="W91" s="0" t="s">
        <v>395</v>
      </c>
    </row>
    <row r="92" customFormat="false" ht="12.75" hidden="false" customHeight="false" outlineLevel="0" collapsed="false">
      <c r="A92" s="3"/>
      <c r="B92" s="3"/>
      <c r="C92" s="3"/>
      <c r="D92" s="14" t="s">
        <v>260</v>
      </c>
      <c r="E92" s="14" t="s">
        <v>15</v>
      </c>
      <c r="F92" s="2" t="n">
        <v>500000</v>
      </c>
      <c r="H92" s="2" t="n">
        <v>200000</v>
      </c>
      <c r="J92" s="2" t="n">
        <v>450000</v>
      </c>
      <c r="K92" s="2" t="n">
        <f aca="false">SUM(L92:T92)</f>
        <v>350000</v>
      </c>
      <c r="O92" s="2" t="n">
        <v>350000</v>
      </c>
      <c r="U92" s="2" t="n">
        <f aca="false">SUM(F92:K92)</f>
        <v>1500000</v>
      </c>
      <c r="V92" s="0" t="s">
        <v>395</v>
      </c>
      <c r="W92" s="0" t="s">
        <v>397</v>
      </c>
    </row>
    <row r="93" customFormat="false" ht="12.75" hidden="false" customHeight="false" outlineLevel="0" collapsed="false">
      <c r="A93" s="3"/>
      <c r="B93" s="3"/>
      <c r="C93" s="3"/>
      <c r="D93" s="14" t="s">
        <v>265</v>
      </c>
      <c r="E93" s="0" t="s">
        <v>266</v>
      </c>
      <c r="F93" s="2" t="n">
        <v>6000</v>
      </c>
      <c r="G93" s="2" t="n">
        <v>6000</v>
      </c>
      <c r="H93" s="2" t="n">
        <v>6000</v>
      </c>
      <c r="I93" s="2" t="n">
        <f aca="false">30000*0.4</f>
        <v>12000</v>
      </c>
      <c r="K93" s="2" t="n">
        <f aca="false">SUM(L93:T93)</f>
        <v>0</v>
      </c>
      <c r="U93" s="2" t="n">
        <f aca="false">SUM(F93:K93)</f>
        <v>30000</v>
      </c>
      <c r="V93" s="0" t="s">
        <v>402</v>
      </c>
      <c r="W93" s="0" t="s">
        <v>402</v>
      </c>
    </row>
    <row r="94" customFormat="false" ht="12.75" hidden="false" customHeight="false" outlineLevel="0" collapsed="false">
      <c r="A94" s="3"/>
      <c r="B94" s="3"/>
      <c r="C94" s="3"/>
      <c r="D94" s="14" t="s">
        <v>262</v>
      </c>
      <c r="V94" s="0" t="s">
        <v>81</v>
      </c>
      <c r="W94" s="0" t="s">
        <v>81</v>
      </c>
    </row>
    <row r="95" customFormat="false" ht="12.75" hidden="false" customHeight="false" outlineLevel="0" collapsed="false">
      <c r="A95" s="3"/>
      <c r="B95" s="3"/>
      <c r="C95" s="3"/>
      <c r="D95" s="14" t="s">
        <v>444</v>
      </c>
      <c r="E95" s="0" t="s">
        <v>269</v>
      </c>
      <c r="F95" s="2" t="n">
        <v>125000</v>
      </c>
      <c r="K95" s="2" t="n">
        <f aca="false">SUM(L95:T95)</f>
        <v>0</v>
      </c>
      <c r="U95" s="2" t="n">
        <f aca="false">SUM(F95:K95)</f>
        <v>125000</v>
      </c>
      <c r="V95" s="0" t="s">
        <v>29</v>
      </c>
      <c r="W95" s="0" t="s">
        <v>397</v>
      </c>
    </row>
    <row r="96" customFormat="false" ht="12.75" hidden="false" customHeight="false" outlineLevel="0" collapsed="false">
      <c r="A96" s="3"/>
      <c r="B96" s="3"/>
      <c r="C96" s="3"/>
      <c r="D96" s="14" t="s">
        <v>445</v>
      </c>
      <c r="E96" s="0" t="s">
        <v>272</v>
      </c>
      <c r="H96" s="2" t="n">
        <v>80000</v>
      </c>
      <c r="K96" s="2" t="n">
        <f aca="false">SUM(L96:T96)</f>
        <v>30000</v>
      </c>
      <c r="O96" s="2" t="n">
        <v>30000</v>
      </c>
      <c r="U96" s="2" t="n">
        <f aca="false">SUM(F96:K96)</f>
        <v>110000</v>
      </c>
      <c r="V96" s="0" t="s">
        <v>29</v>
      </c>
      <c r="W96" s="0" t="s">
        <v>397</v>
      </c>
    </row>
    <row r="97" customFormat="false" ht="12.75" hidden="false" customHeight="false" outlineLevel="0" collapsed="false">
      <c r="A97" s="3"/>
      <c r="B97" s="3"/>
      <c r="C97" s="3"/>
      <c r="D97" s="14" t="s">
        <v>274</v>
      </c>
      <c r="E97" s="0" t="s">
        <v>275</v>
      </c>
      <c r="F97" s="2" t="n">
        <v>35000</v>
      </c>
      <c r="K97" s="2" t="n">
        <f aca="false">SUM(L97:T97)</f>
        <v>0</v>
      </c>
      <c r="U97" s="2" t="n">
        <f aca="false">SUM(F97:K97)</f>
        <v>35000</v>
      </c>
      <c r="V97" s="0" t="s">
        <v>397</v>
      </c>
      <c r="W97" s="0" t="s">
        <v>397</v>
      </c>
    </row>
    <row r="98" customFormat="false" ht="12.75" hidden="false" customHeight="false" outlineLevel="0" collapsed="false">
      <c r="A98" s="3"/>
      <c r="B98" s="3"/>
      <c r="C98" s="3"/>
      <c r="D98" s="14" t="s">
        <v>277</v>
      </c>
      <c r="E98" s="0" t="s">
        <v>278</v>
      </c>
      <c r="G98" s="2" t="n">
        <v>9000</v>
      </c>
      <c r="K98" s="2" t="n">
        <f aca="false">SUM(L98:T98)</f>
        <v>25000</v>
      </c>
      <c r="M98" s="2" t="n">
        <v>25000</v>
      </c>
      <c r="U98" s="2" t="n">
        <f aca="false">SUM(F98:K98)</f>
        <v>34000</v>
      </c>
      <c r="V98" s="0" t="s">
        <v>395</v>
      </c>
      <c r="W98" s="0" t="s">
        <v>395</v>
      </c>
    </row>
    <row r="99" customFormat="false" ht="12.75" hidden="false" customHeight="false" outlineLevel="0" collapsed="false">
      <c r="A99" s="3"/>
      <c r="B99" s="3"/>
      <c r="C99" s="3"/>
      <c r="D99" s="14" t="s">
        <v>446</v>
      </c>
      <c r="V99" s="0" t="s">
        <v>395</v>
      </c>
      <c r="W99" s="0" t="s">
        <v>395</v>
      </c>
    </row>
    <row r="100" customFormat="false" ht="12.75" hidden="false" customHeight="false" outlineLevel="0" collapsed="false">
      <c r="A100" s="3"/>
      <c r="B100" s="3"/>
      <c r="C100" s="3"/>
      <c r="D100" s="14" t="s">
        <v>287</v>
      </c>
      <c r="V100" s="0" t="s">
        <v>395</v>
      </c>
      <c r="W100" s="0" t="s">
        <v>395</v>
      </c>
    </row>
    <row r="101" customFormat="false" ht="12.75" hidden="false" customHeight="false" outlineLevel="0" collapsed="false">
      <c r="A101" s="3"/>
      <c r="B101" s="3"/>
      <c r="C101" s="3"/>
      <c r="D101" s="14" t="s">
        <v>447</v>
      </c>
      <c r="E101" s="0" t="s">
        <v>127</v>
      </c>
      <c r="F101" s="2" t="n">
        <f aca="false">38000/2</f>
        <v>19000</v>
      </c>
      <c r="G101" s="2" t="n">
        <v>12000</v>
      </c>
      <c r="H101" s="2" t="n">
        <f aca="false">38000/2</f>
        <v>19000</v>
      </c>
      <c r="K101" s="2" t="n">
        <f aca="false">SUM(L101:T101)</f>
        <v>0</v>
      </c>
      <c r="U101" s="2" t="n">
        <f aca="false">SUM(F101:K101)</f>
        <v>50000</v>
      </c>
      <c r="V101" s="0" t="s">
        <v>29</v>
      </c>
      <c r="W101" s="0" t="s">
        <v>29</v>
      </c>
    </row>
    <row r="102" customFormat="false" ht="12.75" hidden="false" customHeight="false" outlineLevel="0" collapsed="false">
      <c r="A102" s="3"/>
      <c r="B102" s="3"/>
      <c r="C102" s="3"/>
      <c r="D102" s="14" t="s">
        <v>448</v>
      </c>
      <c r="V102" s="0" t="s">
        <v>29</v>
      </c>
      <c r="W102" s="0" t="s">
        <v>399</v>
      </c>
    </row>
    <row r="103" customFormat="false" ht="12.75" hidden="false" customHeight="false" outlineLevel="0" collapsed="false">
      <c r="A103" s="3"/>
      <c r="B103" s="3"/>
      <c r="C103" s="3"/>
      <c r="D103" s="14" t="s">
        <v>295</v>
      </c>
      <c r="E103" s="14"/>
      <c r="F103" s="2" t="n">
        <v>2500</v>
      </c>
      <c r="H103" s="2" t="n">
        <v>1000</v>
      </c>
      <c r="K103" s="2" t="n">
        <f aca="false">SUM(L103:T103)</f>
        <v>3000</v>
      </c>
      <c r="S103" s="2" t="n">
        <v>3000</v>
      </c>
      <c r="U103" s="2" t="n">
        <f aca="false">SUM(F103:K103)</f>
        <v>6500</v>
      </c>
      <c r="V103" s="0" t="s">
        <v>402</v>
      </c>
      <c r="W103" s="0" t="s">
        <v>402</v>
      </c>
    </row>
    <row r="104" customFormat="false" ht="12.75" hidden="false" customHeight="false" outlineLevel="0" collapsed="false">
      <c r="A104" s="3"/>
      <c r="B104" s="3"/>
      <c r="C104" s="3"/>
      <c r="D104" s="14" t="s">
        <v>296</v>
      </c>
      <c r="E104" s="14" t="s">
        <v>297</v>
      </c>
      <c r="F104" s="2" t="n">
        <v>4000</v>
      </c>
      <c r="H104" s="2" t="n">
        <v>4000</v>
      </c>
      <c r="K104" s="2" t="n">
        <f aca="false">SUM(L104:T104)</f>
        <v>0</v>
      </c>
      <c r="U104" s="2" t="n">
        <f aca="false">SUM(F104:K104)</f>
        <v>8000</v>
      </c>
      <c r="V104" s="0" t="s">
        <v>395</v>
      </c>
      <c r="W104" s="0" t="s">
        <v>395</v>
      </c>
    </row>
    <row r="105" customFormat="false" ht="12.75" hidden="false" customHeight="false" outlineLevel="0" collapsed="false">
      <c r="A105" s="3"/>
      <c r="B105" s="3"/>
      <c r="C105" s="3"/>
      <c r="D105" s="14" t="s">
        <v>449</v>
      </c>
      <c r="E105" s="14"/>
      <c r="F105" s="2" t="n">
        <v>40000</v>
      </c>
      <c r="H105" s="2" t="n">
        <v>60000</v>
      </c>
      <c r="K105" s="2" t="n">
        <f aca="false">SUM(L105:T105)</f>
        <v>0</v>
      </c>
      <c r="U105" s="2" t="n">
        <f aca="false">SUM(F105:K105)</f>
        <v>100000</v>
      </c>
      <c r="V105" s="0" t="s">
        <v>29</v>
      </c>
      <c r="W105" s="0" t="s">
        <v>29</v>
      </c>
    </row>
    <row r="106" customFormat="false" ht="12.75" hidden="false" customHeight="false" outlineLevel="0" collapsed="false">
      <c r="A106" s="3"/>
      <c r="B106" s="3"/>
      <c r="C106" s="3"/>
      <c r="D106" s="14" t="s">
        <v>300</v>
      </c>
      <c r="E106" s="0" t="s">
        <v>301</v>
      </c>
      <c r="F106" s="2" t="n">
        <v>150000</v>
      </c>
      <c r="H106" s="2" t="n">
        <v>150000</v>
      </c>
      <c r="K106" s="2" t="n">
        <f aca="false">SUM(L106:T106)</f>
        <v>0</v>
      </c>
      <c r="U106" s="2" t="n">
        <f aca="false">SUM(F106:K106)</f>
        <v>300000</v>
      </c>
      <c r="V106" s="0" t="s">
        <v>29</v>
      </c>
      <c r="W106" s="0" t="s">
        <v>29</v>
      </c>
    </row>
    <row r="107" customFormat="false" ht="12.75" hidden="false" customHeight="false" outlineLevel="0" collapsed="false">
      <c r="A107" s="3"/>
      <c r="B107" s="3"/>
      <c r="C107" s="3"/>
      <c r="D107" s="14" t="s">
        <v>307</v>
      </c>
      <c r="V107" s="0" t="s">
        <v>29</v>
      </c>
      <c r="W107" s="0" t="s">
        <v>29</v>
      </c>
    </row>
    <row r="108" customFormat="false" ht="12.75" hidden="false" customHeight="false" outlineLevel="0" collapsed="false">
      <c r="A108" s="3"/>
      <c r="B108" s="3"/>
      <c r="C108" s="3"/>
      <c r="D108" s="14" t="s">
        <v>308</v>
      </c>
      <c r="E108" s="14" t="s">
        <v>309</v>
      </c>
      <c r="K108" s="2" t="n">
        <f aca="false">SUM(L108:T108)</f>
        <v>100000</v>
      </c>
      <c r="O108" s="2" t="n">
        <v>100000</v>
      </c>
      <c r="U108" s="2" t="n">
        <f aca="false">SUM(F108:K108)</f>
        <v>100000</v>
      </c>
      <c r="V108" s="0" t="s">
        <v>29</v>
      </c>
      <c r="W108" s="0" t="s">
        <v>29</v>
      </c>
    </row>
    <row r="109" customFormat="false" ht="12.75" hidden="false" customHeight="false" outlineLevel="0" collapsed="false">
      <c r="A109" s="3"/>
      <c r="B109" s="3"/>
      <c r="C109" s="3"/>
      <c r="D109" s="14" t="s">
        <v>316</v>
      </c>
      <c r="E109" s="14" t="s">
        <v>75</v>
      </c>
      <c r="H109" s="2" t="n">
        <f aca="false">0.4*140000</f>
        <v>56000</v>
      </c>
      <c r="K109" s="2" t="n">
        <f aca="false">SUM(L109:T109)</f>
        <v>0</v>
      </c>
      <c r="U109" s="2" t="n">
        <f aca="false">SUM(F109:K109)</f>
        <v>56000</v>
      </c>
      <c r="V109" s="0" t="s">
        <v>29</v>
      </c>
      <c r="W109" s="0" t="s">
        <v>29</v>
      </c>
    </row>
    <row r="110" customFormat="false" ht="12.75" hidden="false" customHeight="false" outlineLevel="0" collapsed="false">
      <c r="A110" s="3"/>
      <c r="B110" s="3"/>
      <c r="C110" s="3"/>
      <c r="D110" s="14" t="s">
        <v>450</v>
      </c>
      <c r="E110" s="14"/>
      <c r="V110" s="0" t="s">
        <v>402</v>
      </c>
      <c r="W110" s="0" t="s">
        <v>402</v>
      </c>
    </row>
    <row r="111" customFormat="false" ht="12.75" hidden="false" customHeight="false" outlineLevel="0" collapsed="false">
      <c r="A111" s="3"/>
      <c r="B111" s="3"/>
      <c r="C111" s="3"/>
      <c r="D111" s="14" t="s">
        <v>319</v>
      </c>
      <c r="E111" s="0" t="s">
        <v>139</v>
      </c>
      <c r="F111" s="2" t="n">
        <f aca="false">0.4*368083</f>
        <v>147233.2</v>
      </c>
      <c r="G111" s="2" t="n">
        <f aca="false">(368083-$F$101)/4</f>
        <v>87270.75</v>
      </c>
      <c r="H111" s="2" t="n">
        <f aca="false">(368083-$F$101)/4</f>
        <v>87270.75</v>
      </c>
      <c r="I111" s="2" t="n">
        <f aca="false">(368083-$F$101)/4</f>
        <v>87270.75</v>
      </c>
      <c r="J111" s="2" t="n">
        <f aca="false">(368083-$F$101)/4</f>
        <v>87270.75</v>
      </c>
      <c r="K111" s="2" t="n">
        <f aca="false">SUM(L111:T111)</f>
        <v>0</v>
      </c>
      <c r="U111" s="2" t="n">
        <f aca="false">SUM(F111:K111)</f>
        <v>496316.2</v>
      </c>
      <c r="V111" s="0" t="s">
        <v>29</v>
      </c>
      <c r="W111" s="0" t="s">
        <v>29</v>
      </c>
    </row>
    <row r="112" customFormat="false" ht="12.75" hidden="false" customHeight="false" outlineLevel="0" collapsed="false">
      <c r="A112" s="3"/>
      <c r="B112" s="3"/>
      <c r="C112" s="3"/>
      <c r="D112" s="14" t="s">
        <v>121</v>
      </c>
      <c r="F112" s="2" t="n">
        <v>9000</v>
      </c>
      <c r="G112" s="2" t="n">
        <v>5000</v>
      </c>
      <c r="H112" s="2" t="n">
        <v>1500</v>
      </c>
      <c r="U112" s="2" t="n">
        <f aca="false">SUM(F112:K112)</f>
        <v>15500</v>
      </c>
      <c r="V112" s="0" t="s">
        <v>402</v>
      </c>
      <c r="W112" s="0" t="s">
        <v>402</v>
      </c>
    </row>
    <row r="113" customFormat="false" ht="12.75" hidden="false" customHeight="false" outlineLevel="0" collapsed="false">
      <c r="A113" s="3"/>
      <c r="B113" s="3"/>
      <c r="C113" s="3"/>
      <c r="D113" s="14" t="s">
        <v>451</v>
      </c>
      <c r="V113" s="0" t="s">
        <v>395</v>
      </c>
      <c r="W113" s="0" t="s">
        <v>395</v>
      </c>
    </row>
    <row r="114" customFormat="false" ht="12.75" hidden="false" customHeight="false" outlineLevel="0" collapsed="false">
      <c r="A114" s="3"/>
      <c r="B114" s="3"/>
      <c r="C114" s="3"/>
      <c r="D114" s="14" t="s">
        <v>452</v>
      </c>
      <c r="E114" s="0" t="s">
        <v>37</v>
      </c>
      <c r="F114" s="2" t="n">
        <f aca="false">110000*0.33</f>
        <v>36300</v>
      </c>
      <c r="H114" s="2" t="n">
        <f aca="false">110000*0.67</f>
        <v>73700</v>
      </c>
      <c r="K114" s="2" t="n">
        <f aca="false">SUM(L114:T114)</f>
        <v>0</v>
      </c>
      <c r="U114" s="2" t="n">
        <f aca="false">SUM(F114:K114)</f>
        <v>110000</v>
      </c>
      <c r="V114" s="0" t="s">
        <v>395</v>
      </c>
      <c r="W114" s="0" t="s">
        <v>395</v>
      </c>
    </row>
    <row r="115" customFormat="false" ht="12.75" hidden="false" customHeight="false" outlineLevel="0" collapsed="false">
      <c r="A115" s="3"/>
      <c r="B115" s="3"/>
      <c r="C115" s="3"/>
      <c r="D115" s="14" t="s">
        <v>334</v>
      </c>
      <c r="E115" s="0" t="s">
        <v>335</v>
      </c>
      <c r="K115" s="2" t="n">
        <f aca="false">SUM(L115:T115)</f>
        <v>0</v>
      </c>
      <c r="U115" s="2" t="n">
        <f aca="false">SUM(F115:K115)</f>
        <v>0</v>
      </c>
      <c r="V115" s="0" t="s">
        <v>395</v>
      </c>
      <c r="W115" s="0" t="s">
        <v>395</v>
      </c>
    </row>
    <row r="116" customFormat="false" ht="12.75" hidden="false" customHeight="false" outlineLevel="0" collapsed="false">
      <c r="A116" s="3"/>
      <c r="B116" s="3"/>
      <c r="C116" s="3"/>
      <c r="D116" s="14" t="s">
        <v>332</v>
      </c>
      <c r="V116" s="0" t="s">
        <v>399</v>
      </c>
      <c r="W116" s="0" t="s">
        <v>399</v>
      </c>
    </row>
    <row r="117" customFormat="false" ht="12.75" hidden="false" customHeight="false" outlineLevel="0" collapsed="false">
      <c r="A117" s="3"/>
      <c r="B117" s="3"/>
      <c r="C117" s="3"/>
      <c r="D117" s="14" t="s">
        <v>453</v>
      </c>
      <c r="V117" s="0" t="s">
        <v>395</v>
      </c>
      <c r="W117" s="0" t="s">
        <v>395</v>
      </c>
    </row>
    <row r="118" customFormat="false" ht="12.75" hidden="false" customHeight="false" outlineLevel="0" collapsed="false">
      <c r="A118" s="3"/>
      <c r="B118" s="3"/>
      <c r="C118" s="3"/>
      <c r="D118" s="14" t="s">
        <v>342</v>
      </c>
      <c r="V118" s="0" t="s">
        <v>402</v>
      </c>
      <c r="W118" s="0" t="s">
        <v>402</v>
      </c>
    </row>
    <row r="119" customFormat="false" ht="12.75" hidden="false" customHeight="false" outlineLevel="0" collapsed="false">
      <c r="A119" s="3"/>
      <c r="B119" s="3"/>
      <c r="C119" s="3"/>
      <c r="D119" s="14" t="s">
        <v>337</v>
      </c>
      <c r="F119" s="2" t="n">
        <v>19000</v>
      </c>
      <c r="K119" s="2" t="n">
        <f aca="false">SUM(L119:T119)</f>
        <v>2000</v>
      </c>
      <c r="M119" s="2" t="n">
        <v>2000</v>
      </c>
      <c r="U119" s="2" t="n">
        <f aca="false">SUM(F119:K119)</f>
        <v>21000</v>
      </c>
      <c r="V119" s="0" t="s">
        <v>395</v>
      </c>
      <c r="W119" s="0" t="s">
        <v>395</v>
      </c>
    </row>
    <row r="120" customFormat="false" ht="12.75" hidden="false" customHeight="false" outlineLevel="0" collapsed="false">
      <c r="A120" s="3"/>
      <c r="B120" s="3"/>
      <c r="C120" s="3"/>
      <c r="D120" s="14" t="s">
        <v>339</v>
      </c>
      <c r="E120" s="0" t="s">
        <v>340</v>
      </c>
      <c r="K120" s="2" t="n">
        <f aca="false">SUM(L120:T120)</f>
        <v>0</v>
      </c>
      <c r="U120" s="2" t="n">
        <f aca="false">SUM(F120:K120)</f>
        <v>0</v>
      </c>
      <c r="V120" s="0" t="s">
        <v>395</v>
      </c>
      <c r="W120" s="0" t="s">
        <v>395</v>
      </c>
    </row>
    <row r="121" customFormat="false" ht="12.75" hidden="false" customHeight="false" outlineLevel="0" collapsed="false">
      <c r="A121" s="3"/>
      <c r="B121" s="3"/>
      <c r="C121" s="3"/>
      <c r="D121" s="47" t="s">
        <v>454</v>
      </c>
      <c r="F121" s="27" t="n">
        <f aca="false">SUM(F2:F120)</f>
        <v>2299966.2</v>
      </c>
      <c r="G121" s="27" t="n">
        <f aca="false">SUM(G2:G120)</f>
        <v>377570.75</v>
      </c>
      <c r="H121" s="27" t="n">
        <f aca="false">SUM(H2:H120)</f>
        <v>1828270.75</v>
      </c>
      <c r="I121" s="27" t="n">
        <f aca="false">SUM(I2:I120)</f>
        <v>204670.75</v>
      </c>
      <c r="J121" s="27" t="n">
        <f aca="false">SUM(J2:J120)</f>
        <v>867070.75</v>
      </c>
      <c r="K121" s="27" t="n">
        <f aca="false">SUM(K2:K120)</f>
        <v>1578240</v>
      </c>
      <c r="L121" s="27" t="n">
        <f aca="false">SUM(L2:L120)</f>
        <v>250000</v>
      </c>
      <c r="M121" s="27" t="n">
        <f aca="false">SUM(M2:M120)</f>
        <v>222140</v>
      </c>
      <c r="N121" s="27" t="n">
        <f aca="false">SUM(N2:N120)</f>
        <v>38500</v>
      </c>
      <c r="O121" s="27" t="n">
        <f aca="false">SUM(O2:O120)</f>
        <v>924000</v>
      </c>
      <c r="P121" s="27" t="n">
        <f aca="false">SUM(P2:P120)</f>
        <v>61000</v>
      </c>
      <c r="Q121" s="27" t="n">
        <f aca="false">SUM(Q2:Q120)</f>
        <v>38500</v>
      </c>
      <c r="R121" s="27" t="n">
        <f aca="false">SUM(R2:R120)</f>
        <v>12000</v>
      </c>
      <c r="S121" s="27" t="n">
        <f aca="false">SUM(S2:S120)</f>
        <v>32100</v>
      </c>
      <c r="T121" s="27" t="n">
        <f aca="false">SUM(T2:T120)</f>
        <v>0</v>
      </c>
      <c r="U121" s="27" t="n">
        <f aca="false">SUM(U2:U120)</f>
        <v>7155789.2</v>
      </c>
    </row>
    <row r="122" customFormat="false" ht="12.75" hidden="false" customHeight="false" outlineLevel="0" collapsed="false">
      <c r="A122" s="3"/>
      <c r="B122" s="3"/>
      <c r="C122" s="3"/>
      <c r="D122" s="4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</row>
    <row r="123" customFormat="false" ht="12.75" hidden="false" customHeight="false" outlineLevel="0" collapsed="false">
      <c r="A123" s="3"/>
      <c r="B123" s="3"/>
      <c r="C123" s="3"/>
      <c r="D123" s="48" t="s">
        <v>455</v>
      </c>
      <c r="E123" s="22" t="s">
        <v>456</v>
      </c>
    </row>
    <row r="124" customFormat="false" ht="12.75" hidden="false" customHeight="false" outlineLevel="0" collapsed="false">
      <c r="A124" s="3"/>
      <c r="B124" s="3"/>
      <c r="C124" s="3"/>
      <c r="E124" s="22" t="s">
        <v>457</v>
      </c>
    </row>
    <row r="125" customFormat="false" ht="18" hidden="false" customHeight="false" outlineLevel="0" collapsed="false">
      <c r="A125" s="0" t="s">
        <v>24</v>
      </c>
      <c r="B125" s="0" t="s">
        <v>19</v>
      </c>
      <c r="C125" s="49" t="s">
        <v>365</v>
      </c>
      <c r="D125" s="22" t="s">
        <v>458</v>
      </c>
      <c r="X125" s="0" t="n">
        <f aca="false">IF(C125&lt;&gt;"",U2,0)</f>
        <v>25000</v>
      </c>
      <c r="Y125" s="0" t="n">
        <f aca="false">IF(C125&lt;&gt;"",1,0)</f>
        <v>1</v>
      </c>
    </row>
    <row r="126" customFormat="false" ht="18" hidden="false" customHeight="false" outlineLevel="0" collapsed="false">
      <c r="C126" s="49"/>
    </row>
    <row r="127" customFormat="false" ht="18" hidden="false" customHeight="false" outlineLevel="0" collapsed="false">
      <c r="A127" s="14" t="s">
        <v>81</v>
      </c>
      <c r="B127" s="0" t="s">
        <v>13</v>
      </c>
      <c r="C127" s="49" t="s">
        <v>365</v>
      </c>
      <c r="X127" s="0" t="n">
        <f aca="false">IF(C127&lt;&gt;"",U6,0)</f>
        <v>40000</v>
      </c>
      <c r="Y127" s="0" t="n">
        <f aca="false">IF(C127&lt;&gt;"",1,0)</f>
        <v>1</v>
      </c>
    </row>
    <row r="128" customFormat="false" ht="18" hidden="false" customHeight="false" outlineLevel="0" collapsed="false">
      <c r="A128" s="0" t="s">
        <v>35</v>
      </c>
      <c r="B128" s="14" t="s">
        <v>19</v>
      </c>
      <c r="C128" s="49" t="s">
        <v>365</v>
      </c>
      <c r="D128" s="22" t="s">
        <v>459</v>
      </c>
      <c r="X128" s="0" t="n">
        <f aca="false">IF(C128&lt;&gt;"",U8,0)</f>
        <v>287000</v>
      </c>
      <c r="Y128" s="0" t="n">
        <f aca="false">IF(C128&lt;&gt;"",1,0)</f>
        <v>1</v>
      </c>
    </row>
    <row r="129" customFormat="false" ht="18" hidden="false" customHeight="false" outlineLevel="0" collapsed="false">
      <c r="A129" s="0" t="s">
        <v>35</v>
      </c>
      <c r="B129" s="14" t="s">
        <v>19</v>
      </c>
      <c r="C129" s="49" t="s">
        <v>365</v>
      </c>
      <c r="D129" s="14" t="s">
        <v>86</v>
      </c>
      <c r="E129" s="0" t="s">
        <v>460</v>
      </c>
      <c r="F129" s="2" t="n">
        <v>20000</v>
      </c>
      <c r="K129" s="2" t="n">
        <f aca="false">SUM(L129:T129)</f>
        <v>0</v>
      </c>
      <c r="U129" s="2" t="n">
        <f aca="false">SUM(F129:K129)</f>
        <v>20000</v>
      </c>
      <c r="X129" s="0" t="n">
        <f aca="false">IF(C129&lt;&gt;"",U9,0)</f>
        <v>130000</v>
      </c>
      <c r="Y129" s="0" t="n">
        <f aca="false">IF(C129&lt;&gt;"",1,0)</f>
        <v>1</v>
      </c>
    </row>
    <row r="130" customFormat="false" ht="18" hidden="false" customHeight="false" outlineLevel="0" collapsed="false">
      <c r="B130" s="0" t="s">
        <v>461</v>
      </c>
      <c r="C130" s="49" t="s">
        <v>365</v>
      </c>
      <c r="X130" s="0" t="n">
        <f aca="false">IF(C130&lt;&gt;"",U10,0)</f>
        <v>75800</v>
      </c>
      <c r="Y130" s="0" t="n">
        <f aca="false">IF(C130&lt;&gt;"",1,0)</f>
        <v>1</v>
      </c>
    </row>
    <row r="131" customFormat="false" ht="12.75" hidden="false" customHeight="false" outlineLevel="0" collapsed="false">
      <c r="A131" s="0" t="s">
        <v>45</v>
      </c>
      <c r="B131" s="0" t="s">
        <v>46</v>
      </c>
      <c r="X131" s="0" t="n">
        <f aca="false">IF(C131&lt;&gt;"",U11,0)</f>
        <v>0</v>
      </c>
      <c r="Y131" s="0" t="n">
        <f aca="false">IF(C131&lt;&gt;"",1,0)</f>
        <v>0</v>
      </c>
    </row>
    <row r="132" customFormat="false" ht="18" hidden="false" customHeight="false" outlineLevel="0" collapsed="false">
      <c r="C132" s="49" t="s">
        <v>365</v>
      </c>
      <c r="X132" s="0" t="n">
        <f aca="false">IF(C132&lt;&gt;"",U12,0)</f>
        <v>35000</v>
      </c>
      <c r="Y132" s="0" t="n">
        <f aca="false">IF(C132&lt;&gt;"",1,0)</f>
        <v>1</v>
      </c>
    </row>
    <row r="133" customFormat="false" ht="18" hidden="false" customHeight="false" outlineLevel="0" collapsed="false">
      <c r="C133" s="49"/>
    </row>
    <row r="134" customFormat="false" ht="18" hidden="false" customHeight="false" outlineLevel="0" collapsed="false">
      <c r="C134" s="49"/>
      <c r="F134" s="2" t="s">
        <v>30</v>
      </c>
      <c r="G134" s="2" t="s">
        <v>347</v>
      </c>
      <c r="H134" s="2" t="s">
        <v>352</v>
      </c>
      <c r="I134" s="2" t="s">
        <v>161</v>
      </c>
      <c r="J134" s="2" t="s">
        <v>163</v>
      </c>
      <c r="S134" s="2" t="s">
        <v>372</v>
      </c>
      <c r="V134" s="2"/>
      <c r="W134" s="2"/>
    </row>
    <row r="135" customFormat="false" ht="18" hidden="false" customHeight="false" outlineLevel="0" collapsed="false">
      <c r="C135" s="49"/>
      <c r="F135" s="2" t="n">
        <f aca="false">F121</f>
        <v>2299966.2</v>
      </c>
      <c r="G135" s="2" t="n">
        <f aca="false">H121</f>
        <v>1828270.75</v>
      </c>
      <c r="H135" s="2" t="n">
        <f aca="false">J121</f>
        <v>867070.75</v>
      </c>
      <c r="I135" s="2" t="n">
        <f aca="false">G121</f>
        <v>377570.75</v>
      </c>
      <c r="J135" s="2" t="n">
        <f aca="false">S121</f>
        <v>32100</v>
      </c>
      <c r="S135" s="2" t="n">
        <f aca="false">K121</f>
        <v>1578240</v>
      </c>
      <c r="V135" s="2"/>
      <c r="W135" s="2"/>
    </row>
    <row r="136" customFormat="false" ht="12.75" hidden="false" customHeight="false" outlineLevel="0" collapsed="false">
      <c r="A136" s="0" t="s">
        <v>77</v>
      </c>
      <c r="B136" s="0" t="s">
        <v>13</v>
      </c>
      <c r="X136" s="0" t="n">
        <f aca="false">IF(C136&lt;&gt;"",U16,0)</f>
        <v>0</v>
      </c>
      <c r="Y136" s="0" t="n">
        <f aca="false">IF(C136&lt;&gt;"",1,0)</f>
        <v>0</v>
      </c>
    </row>
    <row r="138" customFormat="false" ht="18" hidden="false" customHeight="false" outlineLevel="0" collapsed="false">
      <c r="A138" s="0" t="s">
        <v>31</v>
      </c>
      <c r="B138" s="0" t="s">
        <v>19</v>
      </c>
      <c r="C138" s="49" t="s">
        <v>365</v>
      </c>
      <c r="X138" s="0" t="n">
        <f aca="false">IF(C138&lt;&gt;"",U18,0)</f>
        <v>174000</v>
      </c>
      <c r="Y138" s="0" t="n">
        <f aca="false">IF(C138&lt;&gt;"",1,0)</f>
        <v>1</v>
      </c>
    </row>
    <row r="139" customFormat="false" ht="18" hidden="false" customHeight="false" outlineLevel="0" collapsed="false">
      <c r="C139" s="49"/>
    </row>
    <row r="140" customFormat="false" ht="12.75" hidden="false" customHeight="false" outlineLevel="0" collapsed="false">
      <c r="A140" s="0" t="s">
        <v>81</v>
      </c>
      <c r="B140" s="0" t="s">
        <v>13</v>
      </c>
      <c r="X140" s="0" t="n">
        <f aca="false">IF(C140&lt;&gt;"",U21,0)</f>
        <v>0</v>
      </c>
      <c r="Y140" s="0" t="n">
        <f aca="false">IF(C140&lt;&gt;"",1,0)</f>
        <v>0</v>
      </c>
    </row>
    <row r="141" customFormat="false" ht="18" hidden="false" customHeight="false" outlineLevel="0" collapsed="false">
      <c r="B141" s="0" t="s">
        <v>13</v>
      </c>
      <c r="C141" s="49" t="s">
        <v>365</v>
      </c>
      <c r="X141" s="0" t="n">
        <f aca="false">IF(C141&lt;&gt;"",U22,0)</f>
        <v>155000</v>
      </c>
      <c r="Y141" s="0" t="n">
        <f aca="false">IF(C141&lt;&gt;"",1,0)</f>
        <v>1</v>
      </c>
    </row>
    <row r="142" customFormat="false" ht="18" hidden="false" customHeight="false" outlineLevel="0" collapsed="false">
      <c r="C142" s="49"/>
    </row>
    <row r="143" customFormat="false" ht="12.75" hidden="false" customHeight="false" outlineLevel="0" collapsed="false">
      <c r="B143" s="0" t="s">
        <v>13</v>
      </c>
      <c r="X143" s="0" t="n">
        <f aca="false">IF(C143&lt;&gt;"",U24,0)</f>
        <v>0</v>
      </c>
      <c r="Y143" s="0" t="n">
        <f aca="false">IF(C143&lt;&gt;"",1,0)</f>
        <v>0</v>
      </c>
    </row>
    <row r="144" customFormat="false" ht="12.75" hidden="false" customHeight="false" outlineLevel="0" collapsed="false">
      <c r="B144" s="0" t="s">
        <v>13</v>
      </c>
      <c r="X144" s="0" t="n">
        <f aca="false">IF(C144&lt;&gt;"",U25,0)</f>
        <v>0</v>
      </c>
      <c r="Y144" s="0" t="n">
        <f aca="false">IF(C144&lt;&gt;"",1,0)</f>
        <v>0</v>
      </c>
    </row>
    <row r="145" customFormat="false" ht="12.75" hidden="false" customHeight="false" outlineLevel="0" collapsed="false">
      <c r="D145" s="22" t="s">
        <v>462</v>
      </c>
    </row>
    <row r="146" customFormat="false" ht="12.75" hidden="false" customHeight="false" outlineLevel="0" collapsed="false">
      <c r="B146" s="0" t="s">
        <v>13</v>
      </c>
      <c r="D146" s="14" t="s">
        <v>412</v>
      </c>
      <c r="E146" s="0" t="s">
        <v>408</v>
      </c>
      <c r="G146" s="2" t="n">
        <v>80000</v>
      </c>
      <c r="I146" s="2" t="n">
        <f aca="false">200000*0.6</f>
        <v>120000</v>
      </c>
      <c r="U146" s="2" t="n">
        <f aca="false">SUM(F146:T146)</f>
        <v>200000</v>
      </c>
      <c r="X146" s="0" t="n">
        <f aca="false">IF(C146&lt;&gt;"",U26,0)</f>
        <v>0</v>
      </c>
      <c r="Y146" s="0" t="n">
        <f aca="false">IF(C146&lt;&gt;"",1,0)</f>
        <v>0</v>
      </c>
    </row>
    <row r="147" customFormat="false" ht="12.75" hidden="false" customHeight="false" outlineLevel="0" collapsed="false">
      <c r="B147" s="0" t="s">
        <v>13</v>
      </c>
      <c r="D147" s="14" t="s">
        <v>463</v>
      </c>
      <c r="E147" s="0" t="s">
        <v>272</v>
      </c>
      <c r="O147" s="2" t="n">
        <v>3000</v>
      </c>
      <c r="U147" s="2" t="n">
        <f aca="false">SUM(F147:T147)</f>
        <v>3000</v>
      </c>
      <c r="X147" s="0" t="n">
        <f aca="false">IF(C147&lt;&gt;"",U27,0)</f>
        <v>0</v>
      </c>
      <c r="Y147" s="0" t="n">
        <f aca="false">IF(C147&lt;&gt;"",1,0)</f>
        <v>0</v>
      </c>
    </row>
    <row r="148" customFormat="false" ht="12.75" hidden="false" customHeight="false" outlineLevel="0" collapsed="false">
      <c r="A148" s="0" t="s">
        <v>81</v>
      </c>
      <c r="B148" s="0" t="s">
        <v>13</v>
      </c>
      <c r="D148" s="14" t="s">
        <v>464</v>
      </c>
      <c r="E148" s="0" t="s">
        <v>272</v>
      </c>
      <c r="F148" s="2" t="n">
        <v>30000</v>
      </c>
      <c r="U148" s="2" t="n">
        <f aca="false">SUM(F148:T148)</f>
        <v>30000</v>
      </c>
      <c r="X148" s="0" t="n">
        <f aca="false">IF(C148&lt;&gt;"",U28,0)</f>
        <v>0</v>
      </c>
      <c r="Y148" s="0" t="n">
        <f aca="false">IF(C148&lt;&gt;"",1,0)</f>
        <v>0</v>
      </c>
    </row>
    <row r="149" customFormat="false" ht="18" hidden="false" customHeight="false" outlineLevel="0" collapsed="false">
      <c r="A149" s="0" t="s">
        <v>24</v>
      </c>
      <c r="B149" s="0" t="s">
        <v>19</v>
      </c>
      <c r="C149" s="49" t="s">
        <v>365</v>
      </c>
      <c r="D149" s="14" t="s">
        <v>465</v>
      </c>
      <c r="E149" s="0" t="s">
        <v>272</v>
      </c>
      <c r="G149" s="2" t="n">
        <v>50000</v>
      </c>
      <c r="I149" s="2" t="n">
        <v>50000</v>
      </c>
      <c r="U149" s="2" t="n">
        <f aca="false">SUM(F149:T149)</f>
        <v>100000</v>
      </c>
      <c r="X149" s="0" t="n">
        <f aca="false">IF(C149&lt;&gt;"",U29,0)</f>
        <v>101000</v>
      </c>
      <c r="Y149" s="0" t="n">
        <f aca="false">IF(C149&lt;&gt;"",1,0)</f>
        <v>1</v>
      </c>
    </row>
    <row r="150" customFormat="false" ht="18" hidden="false" customHeight="false" outlineLevel="0" collapsed="false">
      <c r="C150" s="49"/>
      <c r="D150" s="14" t="s">
        <v>466</v>
      </c>
      <c r="E150" s="0" t="s">
        <v>272</v>
      </c>
      <c r="F150" s="2" t="n">
        <v>50000</v>
      </c>
      <c r="U150" s="2" t="n">
        <f aca="false">SUM(F150:T150)</f>
        <v>50000</v>
      </c>
    </row>
    <row r="151" customFormat="false" ht="18" hidden="false" customHeight="false" outlineLevel="0" collapsed="false">
      <c r="B151" s="0" t="s">
        <v>19</v>
      </c>
      <c r="C151" s="49" t="s">
        <v>365</v>
      </c>
      <c r="D151" s="14" t="s">
        <v>467</v>
      </c>
      <c r="E151" s="0" t="s">
        <v>272</v>
      </c>
      <c r="F151" s="2" t="n">
        <v>50000</v>
      </c>
      <c r="U151" s="2" t="n">
        <f aca="false">SUM(F151:T151)</f>
        <v>50000</v>
      </c>
      <c r="X151" s="0" t="n">
        <f aca="false">IF(C151&lt;&gt;"",U33,0)</f>
        <v>75000</v>
      </c>
      <c r="Y151" s="0" t="n">
        <f aca="false">IF(C151&lt;&gt;"",1,0)</f>
        <v>1</v>
      </c>
    </row>
    <row r="152" customFormat="false" ht="18" hidden="false" customHeight="false" outlineLevel="0" collapsed="false">
      <c r="B152" s="0" t="s">
        <v>19</v>
      </c>
      <c r="C152" s="49" t="s">
        <v>365</v>
      </c>
      <c r="D152" s="47" t="s">
        <v>454</v>
      </c>
      <c r="F152" s="27" t="n">
        <f aca="false">SUM(F146:F151)</f>
        <v>130000</v>
      </c>
      <c r="G152" s="27" t="n">
        <f aca="false">SUM(G146:G151)</f>
        <v>130000</v>
      </c>
      <c r="H152" s="27" t="n">
        <f aca="false">SUM(H146:H151)</f>
        <v>0</v>
      </c>
      <c r="I152" s="27" t="n">
        <f aca="false">SUM(I146:I151)</f>
        <v>170000</v>
      </c>
      <c r="J152" s="27" t="n">
        <f aca="false">SUM(J146:J151)</f>
        <v>0</v>
      </c>
      <c r="K152" s="27"/>
      <c r="L152" s="27" t="n">
        <f aca="false">SUM(L146:L151)</f>
        <v>0</v>
      </c>
      <c r="M152" s="27" t="n">
        <f aca="false">SUM(M146:M151)</f>
        <v>0</v>
      </c>
      <c r="N152" s="27" t="n">
        <f aca="false">SUM(N146:N151)</f>
        <v>0</v>
      </c>
      <c r="O152" s="27" t="n">
        <f aca="false">SUM(O146:O151)</f>
        <v>3000</v>
      </c>
      <c r="P152" s="27" t="n">
        <f aca="false">SUM(P146:P151)</f>
        <v>0</v>
      </c>
      <c r="Q152" s="27" t="n">
        <f aca="false">SUM(Q146:Q151)</f>
        <v>0</v>
      </c>
      <c r="R152" s="27" t="n">
        <f aca="false">SUM(R146:R151)</f>
        <v>0</v>
      </c>
      <c r="S152" s="27" t="n">
        <f aca="false">SUM(S146:S151)</f>
        <v>0</v>
      </c>
      <c r="T152" s="27" t="n">
        <f aca="false">SUM(T146:T151)</f>
        <v>0</v>
      </c>
      <c r="U152" s="27" t="n">
        <f aca="false">SUM(U146:U151)</f>
        <v>433000</v>
      </c>
      <c r="X152" s="0" t="n">
        <f aca="false">IF(C152&lt;&gt;"",U34,0)</f>
        <v>30000</v>
      </c>
      <c r="Y152" s="0" t="n">
        <f aca="false">IF(C152&lt;&gt;"",1,0)</f>
        <v>1</v>
      </c>
    </row>
    <row r="153" customFormat="false" ht="18" hidden="false" customHeight="false" outlineLevel="0" collapsed="false">
      <c r="B153" s="0" t="s">
        <v>13</v>
      </c>
      <c r="C153" s="49" t="s">
        <v>365</v>
      </c>
      <c r="X153" s="0" t="n">
        <f aca="false">IF(C153&lt;&gt;"",U35,0)</f>
        <v>50000</v>
      </c>
      <c r="Y153" s="0" t="n">
        <f aca="false">IF(C153&lt;&gt;"",1,0)</f>
        <v>1</v>
      </c>
    </row>
    <row r="154" customFormat="false" ht="12.75" hidden="false" customHeight="false" outlineLevel="0" collapsed="false">
      <c r="A154" s="0" t="s">
        <v>81</v>
      </c>
      <c r="B154" s="0" t="s">
        <v>19</v>
      </c>
      <c r="X154" s="0" t="n">
        <f aca="false">IF(C154&lt;&gt;"",#REF!,0)</f>
        <v>0</v>
      </c>
      <c r="Y154" s="0" t="n">
        <f aca="false">IF(C154&lt;&gt;"",1,0)</f>
        <v>0</v>
      </c>
    </row>
    <row r="155" customFormat="false" ht="18" hidden="false" customHeight="false" outlineLevel="0" collapsed="false">
      <c r="A155" s="14" t="s">
        <v>24</v>
      </c>
      <c r="B155" s="14" t="s">
        <v>19</v>
      </c>
      <c r="C155" s="49" t="s">
        <v>365</v>
      </c>
      <c r="X155" s="0" t="n">
        <f aca="false">IF(C155&lt;&gt;"",U36,0)</f>
        <v>100000</v>
      </c>
      <c r="Y155" s="0" t="n">
        <f aca="false">IF(C155&lt;&gt;"",1,0)</f>
        <v>1</v>
      </c>
    </row>
    <row r="156" customFormat="false" ht="18" hidden="false" customHeight="false" outlineLevel="0" collapsed="false">
      <c r="B156" s="0" t="s">
        <v>461</v>
      </c>
      <c r="C156" s="49" t="s">
        <v>365</v>
      </c>
      <c r="X156" s="0" t="n">
        <f aca="false">IF(C156&lt;&gt;"",U37,0)</f>
        <v>36000</v>
      </c>
      <c r="Y156" s="0" t="n">
        <f aca="false">IF(C156&lt;&gt;"",1,0)</f>
        <v>1</v>
      </c>
    </row>
    <row r="157" customFormat="false" ht="12.75" hidden="false" customHeight="false" outlineLevel="0" collapsed="false">
      <c r="B157" s="0" t="s">
        <v>13</v>
      </c>
      <c r="X157" s="0" t="n">
        <f aca="false">IF(C157&lt;&gt;"",U38,0)</f>
        <v>0</v>
      </c>
      <c r="Y157" s="0" t="n">
        <f aca="false">IF(C157&lt;&gt;"",1,0)</f>
        <v>0</v>
      </c>
    </row>
    <row r="159" customFormat="false" ht="12.75" hidden="false" customHeight="false" outlineLevel="0" collapsed="false">
      <c r="B159" s="0" t="s">
        <v>19</v>
      </c>
      <c r="X159" s="0" t="n">
        <f aca="false">IF(C159&lt;&gt;"",U40,0)</f>
        <v>0</v>
      </c>
      <c r="Y159" s="0" t="n">
        <f aca="false">IF(C159&lt;&gt;"",1,0)</f>
        <v>0</v>
      </c>
    </row>
    <row r="160" customFormat="false" ht="18" hidden="false" customHeight="false" outlineLevel="0" collapsed="false">
      <c r="A160" s="14"/>
      <c r="B160" s="14" t="s">
        <v>19</v>
      </c>
      <c r="C160" s="49" t="s">
        <v>365</v>
      </c>
      <c r="X160" s="0" t="n">
        <f aca="false">IF(C160&lt;&gt;"",U41,0)</f>
        <v>60000</v>
      </c>
      <c r="Y160" s="0" t="n">
        <f aca="false">IF(C160&lt;&gt;"",1,0)</f>
        <v>1</v>
      </c>
    </row>
    <row r="161" customFormat="false" ht="18" hidden="false" customHeight="false" outlineLevel="0" collapsed="false">
      <c r="A161" s="0" t="s">
        <v>81</v>
      </c>
      <c r="B161" s="0" t="s">
        <v>13</v>
      </c>
      <c r="C161" s="49" t="s">
        <v>365</v>
      </c>
      <c r="X161" s="0" t="n">
        <f aca="false">IF(C161&lt;&gt;"",U42,0)</f>
        <v>80000</v>
      </c>
      <c r="Y161" s="0" t="n">
        <f aca="false">IF(C161&lt;&gt;"",1,0)</f>
        <v>1</v>
      </c>
    </row>
    <row r="162" customFormat="false" ht="18" hidden="false" customHeight="false" outlineLevel="0" collapsed="false">
      <c r="C162" s="49"/>
    </row>
    <row r="163" customFormat="false" ht="18" hidden="false" customHeight="false" outlineLevel="0" collapsed="false">
      <c r="C163" s="49"/>
    </row>
    <row r="164" customFormat="false" ht="18" hidden="false" customHeight="false" outlineLevel="0" collapsed="false">
      <c r="C164" s="49"/>
    </row>
    <row r="165" customFormat="false" ht="18" hidden="false" customHeight="false" outlineLevel="0" collapsed="false">
      <c r="A165" s="0" t="s">
        <v>24</v>
      </c>
      <c r="B165" s="0" t="s">
        <v>13</v>
      </c>
      <c r="C165" s="49" t="s">
        <v>365</v>
      </c>
      <c r="X165" s="0" t="n">
        <f aca="false">IF(C165&lt;&gt;"",U46,0)</f>
        <v>15000</v>
      </c>
      <c r="Y165" s="0" t="n">
        <f aca="false">IF(C165&lt;&gt;"",1,0)</f>
        <v>1</v>
      </c>
    </row>
    <row r="166" customFormat="false" ht="18" hidden="false" customHeight="false" outlineLevel="0" collapsed="false">
      <c r="A166" s="14" t="s">
        <v>35</v>
      </c>
      <c r="B166" s="0" t="s">
        <v>13</v>
      </c>
      <c r="C166" s="49" t="s">
        <v>365</v>
      </c>
      <c r="X166" s="0" t="n">
        <f aca="false">IF(C166&lt;&gt;"",U47,0)</f>
        <v>110000</v>
      </c>
      <c r="Y166" s="0" t="n">
        <f aca="false">IF(C166&lt;&gt;"",1,0)</f>
        <v>1</v>
      </c>
    </row>
    <row r="167" customFormat="false" ht="18" hidden="false" customHeight="false" outlineLevel="0" collapsed="false">
      <c r="A167" s="14"/>
      <c r="C167" s="49"/>
    </row>
    <row r="168" customFormat="false" ht="18" hidden="false" customHeight="false" outlineLevel="0" collapsed="false">
      <c r="B168" s="0" t="s">
        <v>13</v>
      </c>
      <c r="C168" s="49" t="s">
        <v>365</v>
      </c>
      <c r="X168" s="0" t="n">
        <f aca="false">IF(C168&lt;&gt;"",U49,0)</f>
        <v>16433</v>
      </c>
      <c r="Y168" s="0" t="n">
        <f aca="false">IF(C168&lt;&gt;"",1,0)</f>
        <v>1</v>
      </c>
    </row>
    <row r="169" customFormat="false" ht="12.75" hidden="false" customHeight="false" outlineLevel="0" collapsed="false">
      <c r="A169" s="14"/>
      <c r="B169" s="14" t="s">
        <v>13</v>
      </c>
      <c r="X169" s="0" t="n">
        <f aca="false">IF(C169&lt;&gt;"",U50,0)</f>
        <v>0</v>
      </c>
      <c r="Y169" s="0" t="n">
        <f aca="false">IF(C169&lt;&gt;"",1,0)</f>
        <v>0</v>
      </c>
    </row>
    <row r="170" customFormat="false" ht="12.75" hidden="false" customHeight="false" outlineLevel="0" collapsed="false">
      <c r="B170" s="0" t="s">
        <v>461</v>
      </c>
      <c r="C170" s="14"/>
      <c r="X170" s="0" t="n">
        <f aca="false">IF(C170&lt;&gt;"",U51,0)</f>
        <v>0</v>
      </c>
      <c r="Y170" s="0" t="n">
        <f aca="false">IF(C170&lt;&gt;"",1,0)</f>
        <v>0</v>
      </c>
    </row>
    <row r="171" customFormat="false" ht="18" hidden="false" customHeight="false" outlineLevel="0" collapsed="false">
      <c r="A171" s="14"/>
      <c r="B171" s="14" t="s">
        <v>19</v>
      </c>
      <c r="C171" s="49" t="s">
        <v>365</v>
      </c>
      <c r="X171" s="0" t="n">
        <f aca="false">IF(C171&lt;&gt;"",U52,0)</f>
        <v>10000</v>
      </c>
      <c r="Y171" s="0" t="n">
        <f aca="false">IF(C171&lt;&gt;"",1,0)</f>
        <v>1</v>
      </c>
    </row>
    <row r="172" customFormat="false" ht="18" hidden="false" customHeight="false" outlineLevel="0" collapsed="false">
      <c r="A172" s="14"/>
      <c r="B172" s="14"/>
      <c r="C172" s="49"/>
    </row>
    <row r="173" customFormat="false" ht="18" hidden="false" customHeight="false" outlineLevel="0" collapsed="false">
      <c r="A173" s="14"/>
      <c r="B173" s="14"/>
      <c r="C173" s="49"/>
    </row>
    <row r="174" customFormat="false" ht="12.75" hidden="false" customHeight="false" outlineLevel="0" collapsed="false">
      <c r="A174" s="14" t="s">
        <v>31</v>
      </c>
      <c r="B174" s="14" t="s">
        <v>19</v>
      </c>
      <c r="C174" s="14"/>
      <c r="X174" s="0" t="n">
        <f aca="false">IF(C174&lt;&gt;"",U55,0)</f>
        <v>0</v>
      </c>
      <c r="Y174" s="0" t="n">
        <f aca="false">IF(C174&lt;&gt;"",1,0)</f>
        <v>0</v>
      </c>
    </row>
    <row r="175" customFormat="false" ht="12.75" hidden="false" customHeight="false" outlineLevel="0" collapsed="false">
      <c r="A175" s="14"/>
      <c r="B175" s="14" t="s">
        <v>19</v>
      </c>
      <c r="C175" s="14"/>
      <c r="X175" s="0" t="n">
        <f aca="false">IF(C175&lt;&gt;"",U56,0)</f>
        <v>0</v>
      </c>
      <c r="Y175" s="0" t="n">
        <f aca="false">IF(C175&lt;&gt;"",1,0)</f>
        <v>0</v>
      </c>
    </row>
    <row r="176" customFormat="false" ht="12.75" hidden="false" customHeight="false" outlineLevel="0" collapsed="false">
      <c r="C176" s="14"/>
      <c r="X176" s="0" t="n">
        <f aca="false">IF(C176&lt;&gt;"",U57,0)</f>
        <v>0</v>
      </c>
      <c r="Y176" s="0" t="n">
        <f aca="false">IF(C176&lt;&gt;"",1,0)</f>
        <v>0</v>
      </c>
    </row>
    <row r="177" customFormat="false" ht="18" hidden="false" customHeight="false" outlineLevel="0" collapsed="false">
      <c r="C177" s="49" t="s">
        <v>365</v>
      </c>
      <c r="X177" s="0" t="n">
        <f aca="false">IF(C177&lt;&gt;"",U58,0)</f>
        <v>250000</v>
      </c>
      <c r="Y177" s="0" t="n">
        <f aca="false">IF(C177&lt;&gt;"",1,0)</f>
        <v>1</v>
      </c>
    </row>
    <row r="178" customFormat="false" ht="12.75" hidden="false" customHeight="false" outlineLevel="0" collapsed="false">
      <c r="A178" s="0" t="s">
        <v>35</v>
      </c>
      <c r="B178" s="0" t="s">
        <v>19</v>
      </c>
      <c r="X178" s="0" t="n">
        <f aca="false">IF(C178&lt;&gt;"",U59,0)</f>
        <v>0</v>
      </c>
      <c r="Y178" s="0" t="n">
        <f aca="false">IF(C178&lt;&gt;"",1,0)</f>
        <v>0</v>
      </c>
    </row>
    <row r="180" customFormat="false" ht="18" hidden="false" customHeight="false" outlineLevel="0" collapsed="false">
      <c r="A180" s="14"/>
      <c r="B180" s="14" t="s">
        <v>13</v>
      </c>
      <c r="C180" s="49" t="s">
        <v>365</v>
      </c>
      <c r="X180" s="0" t="n">
        <f aca="false">IF(C180&lt;&gt;"",U61,0)</f>
        <v>1000000</v>
      </c>
      <c r="Y180" s="0" t="n">
        <f aca="false">IF(C180&lt;&gt;"",1,0)</f>
        <v>1</v>
      </c>
    </row>
    <row r="181" customFormat="false" ht="18" hidden="false" customHeight="false" outlineLevel="0" collapsed="false">
      <c r="A181" s="14"/>
      <c r="B181" s="14"/>
      <c r="C181" s="49"/>
    </row>
    <row r="182" customFormat="false" ht="12.75" hidden="false" customHeight="false" outlineLevel="0" collapsed="false">
      <c r="A182" s="0" t="s">
        <v>31</v>
      </c>
      <c r="B182" s="0" t="s">
        <v>19</v>
      </c>
      <c r="C182" s="14"/>
      <c r="X182" s="0" t="n">
        <f aca="false">IF(C182&lt;&gt;"",U63,0)</f>
        <v>0</v>
      </c>
      <c r="Y182" s="0" t="n">
        <f aca="false">IF(C182&lt;&gt;"",1,0)</f>
        <v>0</v>
      </c>
    </row>
    <row r="183" customFormat="false" ht="12.75" hidden="false" customHeight="false" outlineLevel="0" collapsed="false">
      <c r="C183" s="14"/>
    </row>
    <row r="184" customFormat="false" ht="18" hidden="false" customHeight="false" outlineLevel="0" collapsed="false">
      <c r="A184" s="14"/>
      <c r="B184" s="14"/>
      <c r="C184" s="49" t="s">
        <v>365</v>
      </c>
      <c r="X184" s="0" t="n">
        <f aca="false">IF(C184&lt;&gt;"",U65,0)</f>
        <v>34000</v>
      </c>
      <c r="Y184" s="0" t="n">
        <f aca="false">IF(C184&lt;&gt;"",1,0)</f>
        <v>1</v>
      </c>
    </row>
    <row r="185" customFormat="false" ht="12.75" hidden="false" customHeight="false" outlineLevel="0" collapsed="false">
      <c r="B185" s="0" t="s">
        <v>13</v>
      </c>
      <c r="C185" s="14"/>
      <c r="X185" s="0" t="n">
        <f aca="false">IF(C185&lt;&gt;"",U66,0)</f>
        <v>0</v>
      </c>
      <c r="Y185" s="0" t="n">
        <f aca="false">IF(C185&lt;&gt;"",1,0)</f>
        <v>0</v>
      </c>
    </row>
    <row r="186" customFormat="false" ht="12.75" hidden="false" customHeight="false" outlineLevel="0" collapsed="false">
      <c r="B186" s="0" t="s">
        <v>13</v>
      </c>
      <c r="X186" s="0" t="n">
        <f aca="false">IF(C186&lt;&gt;"",U67,0)</f>
        <v>0</v>
      </c>
      <c r="Y186" s="0" t="n">
        <f aca="false">IF(C186&lt;&gt;"",1,0)</f>
        <v>0</v>
      </c>
    </row>
    <row r="187" customFormat="false" ht="12.75" hidden="false" customHeight="false" outlineLevel="0" collapsed="false">
      <c r="X187" s="0" t="n">
        <f aca="false">IF(C187&lt;&gt;"",U68,0)</f>
        <v>0</v>
      </c>
      <c r="Y187" s="0" t="n">
        <f aca="false">IF(C187&lt;&gt;"",1,0)</f>
        <v>0</v>
      </c>
    </row>
    <row r="188" customFormat="false" ht="18" hidden="false" customHeight="false" outlineLevel="0" collapsed="false">
      <c r="A188" s="0" t="s">
        <v>81</v>
      </c>
      <c r="B188" s="0" t="s">
        <v>13</v>
      </c>
      <c r="C188" s="49" t="s">
        <v>365</v>
      </c>
      <c r="X188" s="0" t="n">
        <f aca="false">IF(C188&lt;&gt;"",U70,0)</f>
        <v>90000</v>
      </c>
      <c r="Y188" s="0" t="n">
        <f aca="false">IF(C188&lt;&gt;"",1,0)</f>
        <v>1</v>
      </c>
    </row>
    <row r="189" customFormat="false" ht="18" hidden="false" customHeight="false" outlineLevel="0" collapsed="false">
      <c r="A189" s="0" t="s">
        <v>81</v>
      </c>
      <c r="B189" s="0" t="s">
        <v>19</v>
      </c>
      <c r="C189" s="49" t="s">
        <v>365</v>
      </c>
      <c r="X189" s="0" t="n">
        <f aca="false">IF(C189&lt;&gt;"",U72,0)</f>
        <v>75000</v>
      </c>
      <c r="Y189" s="0" t="n">
        <f aca="false">IF(C189&lt;&gt;"",1,0)</f>
        <v>1</v>
      </c>
    </row>
    <row r="190" customFormat="false" ht="12.75" hidden="false" customHeight="false" outlineLevel="0" collapsed="false">
      <c r="B190" s="0" t="s">
        <v>19</v>
      </c>
      <c r="X190" s="0" t="n">
        <f aca="false">IF(C190&lt;&gt;"",U73,0)</f>
        <v>0</v>
      </c>
      <c r="Y190" s="0" t="n">
        <f aca="false">IF(C190&lt;&gt;"",1,0)</f>
        <v>0</v>
      </c>
    </row>
    <row r="192" customFormat="false" ht="12.75" hidden="false" customHeight="false" outlineLevel="0" collapsed="false">
      <c r="B192" s="0" t="s">
        <v>13</v>
      </c>
      <c r="X192" s="0" t="n">
        <f aca="false">IF(C192&lt;&gt;"",#REF!,0)</f>
        <v>0</v>
      </c>
      <c r="Y192" s="0" t="n">
        <f aca="false">IF(C192&lt;&gt;"",1,0)</f>
        <v>0</v>
      </c>
    </row>
    <row r="193" customFormat="false" ht="18" hidden="false" customHeight="false" outlineLevel="0" collapsed="false">
      <c r="A193" s="14" t="s">
        <v>45</v>
      </c>
      <c r="B193" s="14" t="s">
        <v>19</v>
      </c>
      <c r="C193" s="49" t="s">
        <v>365</v>
      </c>
      <c r="X193" s="0" t="n">
        <f aca="false">IF(C193&lt;&gt;"",U77,0)</f>
        <v>48000</v>
      </c>
      <c r="Y193" s="0" t="n">
        <f aca="false">IF(C193&lt;&gt;"",1,0)</f>
        <v>1</v>
      </c>
    </row>
    <row r="194" customFormat="false" ht="18" hidden="false" customHeight="false" outlineLevel="0" collapsed="false">
      <c r="B194" s="0" t="s">
        <v>19</v>
      </c>
      <c r="C194" s="49" t="s">
        <v>365</v>
      </c>
      <c r="X194" s="0" t="n">
        <f aca="false">IF(C194&lt;&gt;"",U78,0)</f>
        <v>12000</v>
      </c>
      <c r="Y194" s="0" t="n">
        <f aca="false">IF(C194&lt;&gt;"",1,0)</f>
        <v>1</v>
      </c>
    </row>
    <row r="195" customFormat="false" ht="12.75" hidden="false" customHeight="false" outlineLevel="0" collapsed="false">
      <c r="A195" s="0" t="s">
        <v>45</v>
      </c>
      <c r="B195" s="0" t="s">
        <v>13</v>
      </c>
      <c r="X195" s="0" t="n">
        <f aca="false">IF(C195&lt;&gt;"",U79,0)</f>
        <v>0</v>
      </c>
      <c r="Y195" s="0" t="n">
        <f aca="false">IF(C195&lt;&gt;"",1,0)</f>
        <v>0</v>
      </c>
    </row>
    <row r="196" customFormat="false" ht="12.75" hidden="false" customHeight="false" outlineLevel="0" collapsed="false">
      <c r="B196" s="0" t="s">
        <v>13</v>
      </c>
      <c r="X196" s="0" t="n">
        <f aca="false">IF(C196&lt;&gt;"",U80,0)</f>
        <v>0</v>
      </c>
      <c r="Y196" s="0" t="n">
        <f aca="false">IF(C196&lt;&gt;"",1,0)</f>
        <v>0</v>
      </c>
    </row>
    <row r="197" customFormat="false" ht="12.75" hidden="false" customHeight="false" outlineLevel="0" collapsed="false">
      <c r="B197" s="0" t="s">
        <v>13</v>
      </c>
      <c r="X197" s="0" t="n">
        <f aca="false">IF(C197&lt;&gt;"",U81,0)</f>
        <v>0</v>
      </c>
      <c r="Y197" s="0" t="n">
        <f aca="false">IF(C197&lt;&gt;"",1,0)</f>
        <v>0</v>
      </c>
    </row>
    <row r="198" customFormat="false" ht="18" hidden="false" customHeight="false" outlineLevel="0" collapsed="false">
      <c r="C198" s="49" t="s">
        <v>365</v>
      </c>
      <c r="X198" s="0" t="n">
        <f aca="false">IF(C198&lt;&gt;"",U82,0)</f>
        <v>0</v>
      </c>
      <c r="Y198" s="0" t="n">
        <f aca="false">IF(C198&lt;&gt;"",1,0)</f>
        <v>1</v>
      </c>
    </row>
    <row r="199" customFormat="false" ht="18" hidden="false" customHeight="false" outlineLevel="0" collapsed="false">
      <c r="B199" s="0" t="s">
        <v>19</v>
      </c>
      <c r="C199" s="49" t="s">
        <v>365</v>
      </c>
      <c r="X199" s="0" t="n">
        <f aca="false">IF(C199&lt;&gt;"",U83,0)</f>
        <v>32000</v>
      </c>
      <c r="Y199" s="0" t="n">
        <f aca="false">IF(C199&lt;&gt;"",1,0)</f>
        <v>1</v>
      </c>
    </row>
    <row r="200" customFormat="false" ht="18" hidden="false" customHeight="false" outlineLevel="0" collapsed="false">
      <c r="B200" s="0" t="s">
        <v>19</v>
      </c>
      <c r="C200" s="49" t="s">
        <v>365</v>
      </c>
      <c r="X200" s="0" t="n">
        <f aca="false">IF(C200&lt;&gt;"",U84,0)</f>
        <v>5000</v>
      </c>
      <c r="Y200" s="0" t="n">
        <f aca="false">IF(C200&lt;&gt;"",1,0)</f>
        <v>1</v>
      </c>
    </row>
    <row r="201" customFormat="false" ht="18" hidden="false" customHeight="false" outlineLevel="0" collapsed="false">
      <c r="A201" s="0" t="s">
        <v>81</v>
      </c>
      <c r="B201" s="0" t="s">
        <v>13</v>
      </c>
      <c r="C201" s="49" t="s">
        <v>365</v>
      </c>
      <c r="X201" s="0" t="n">
        <f aca="false">IF(C201&lt;&gt;"",U85,0)</f>
        <v>70000</v>
      </c>
      <c r="Y201" s="0" t="n">
        <f aca="false">IF(C201&lt;&gt;"",1,0)</f>
        <v>1</v>
      </c>
    </row>
    <row r="202" customFormat="false" ht="18" hidden="false" customHeight="false" outlineLevel="0" collapsed="false">
      <c r="A202" s="14" t="s">
        <v>24</v>
      </c>
      <c r="B202" s="14" t="s">
        <v>19</v>
      </c>
      <c r="C202" s="49" t="s">
        <v>365</v>
      </c>
      <c r="X202" s="0" t="n">
        <f aca="false">IF(C202&lt;&gt;"",U86,0)</f>
        <v>120000</v>
      </c>
      <c r="Y202" s="0" t="n">
        <f aca="false">IF(C202&lt;&gt;"",1,0)</f>
        <v>1</v>
      </c>
    </row>
    <row r="203" customFormat="false" ht="18" hidden="false" customHeight="false" outlineLevel="0" collapsed="false">
      <c r="A203" s="14"/>
      <c r="B203" s="14"/>
      <c r="C203" s="49"/>
    </row>
    <row r="204" customFormat="false" ht="12.75" hidden="false" customHeight="false" outlineLevel="0" collapsed="false">
      <c r="B204" s="0" t="s">
        <v>13</v>
      </c>
      <c r="X204" s="0" t="n">
        <f aca="false">IF(C204&lt;&gt;"",U88,0)</f>
        <v>0</v>
      </c>
      <c r="Y204" s="0" t="n">
        <f aca="false">IF(C204&lt;&gt;"",1,0)</f>
        <v>0</v>
      </c>
    </row>
    <row r="206" customFormat="false" ht="18" hidden="false" customHeight="false" outlineLevel="0" collapsed="false">
      <c r="A206" s="0" t="s">
        <v>45</v>
      </c>
      <c r="B206" s="0" t="s">
        <v>13</v>
      </c>
      <c r="C206" s="49" t="s">
        <v>365</v>
      </c>
      <c r="X206" s="0" t="n">
        <f aca="false">IF(C206&lt;&gt;"",U91,0)</f>
        <v>30000</v>
      </c>
      <c r="Y206" s="0" t="n">
        <f aca="false">IF(C206&lt;&gt;"",1,0)</f>
        <v>1</v>
      </c>
    </row>
    <row r="207" customFormat="false" ht="18" hidden="false" customHeight="false" outlineLevel="0" collapsed="false">
      <c r="A207" s="14" t="s">
        <v>81</v>
      </c>
      <c r="B207" s="14" t="s">
        <v>13</v>
      </c>
      <c r="C207" s="49" t="s">
        <v>365</v>
      </c>
      <c r="X207" s="0" t="n">
        <f aca="false">IF(C207&lt;&gt;"",U92,0)</f>
        <v>1500000</v>
      </c>
      <c r="Y207" s="0" t="n">
        <f aca="false">IF(C207&lt;&gt;"",1,0)</f>
        <v>1</v>
      </c>
    </row>
    <row r="208" customFormat="false" ht="18" hidden="false" customHeight="false" outlineLevel="0" collapsed="false">
      <c r="A208" s="0" t="s">
        <v>31</v>
      </c>
      <c r="B208" s="0" t="s">
        <v>13</v>
      </c>
      <c r="C208" s="49" t="s">
        <v>365</v>
      </c>
      <c r="X208" s="0" t="n">
        <f aca="false">IF(C208&lt;&gt;"",U93,0)</f>
        <v>30000</v>
      </c>
      <c r="Y208" s="0" t="n">
        <f aca="false">IF(C208&lt;&gt;"",1,0)</f>
        <v>1</v>
      </c>
    </row>
    <row r="209" customFormat="false" ht="18" hidden="false" customHeight="false" outlineLevel="0" collapsed="false">
      <c r="A209" s="0" t="s">
        <v>35</v>
      </c>
      <c r="B209" s="0" t="s">
        <v>19</v>
      </c>
      <c r="C209" s="49" t="s">
        <v>365</v>
      </c>
      <c r="X209" s="0" t="n">
        <f aca="false">IF(C209&lt;&gt;"",U95,0)</f>
        <v>125000</v>
      </c>
      <c r="Y209" s="0" t="n">
        <f aca="false">IF(C209&lt;&gt;"",1,0)</f>
        <v>1</v>
      </c>
    </row>
    <row r="210" customFormat="false" ht="12.75" hidden="false" customHeight="false" outlineLevel="0" collapsed="false">
      <c r="B210" s="0" t="s">
        <v>19</v>
      </c>
      <c r="X210" s="0" t="n">
        <f aca="false">IF(C210&lt;&gt;"",U96,0)</f>
        <v>0</v>
      </c>
      <c r="Y210" s="0" t="n">
        <f aca="false">IF(C210&lt;&gt;"",1,0)</f>
        <v>0</v>
      </c>
    </row>
    <row r="211" customFormat="false" ht="18" hidden="false" customHeight="false" outlineLevel="0" collapsed="false">
      <c r="A211" s="0" t="s">
        <v>45</v>
      </c>
      <c r="B211" s="0" t="s">
        <v>19</v>
      </c>
      <c r="C211" s="49" t="s">
        <v>365</v>
      </c>
      <c r="X211" s="0" t="n">
        <f aca="false">IF(C211&lt;&gt;"",U97,0)</f>
        <v>35000</v>
      </c>
      <c r="Y211" s="0" t="n">
        <f aca="false">IF(C211&lt;&gt;"",1,0)</f>
        <v>1</v>
      </c>
    </row>
    <row r="212" customFormat="false" ht="12.75" hidden="false" customHeight="false" outlineLevel="0" collapsed="false">
      <c r="B212" s="0" t="s">
        <v>13</v>
      </c>
      <c r="X212" s="0" t="n">
        <f aca="false">IF(C212&lt;&gt;"",U98,0)</f>
        <v>0</v>
      </c>
      <c r="Y212" s="0" t="n">
        <f aca="false">IF(C212&lt;&gt;"",1,0)</f>
        <v>0</v>
      </c>
    </row>
    <row r="215" customFormat="false" ht="18" hidden="false" customHeight="false" outlineLevel="0" collapsed="false">
      <c r="A215" s="0" t="s">
        <v>24</v>
      </c>
      <c r="B215" s="0" t="s">
        <v>303</v>
      </c>
      <c r="C215" s="49" t="s">
        <v>365</v>
      </c>
      <c r="X215" s="0" t="n">
        <f aca="false">IF(C215&lt;&gt;"",U101,0)</f>
        <v>50000</v>
      </c>
      <c r="Y215" s="0" t="n">
        <f aca="false">IF(C215&lt;&gt;"",1,0)</f>
        <v>1</v>
      </c>
    </row>
    <row r="216" customFormat="false" ht="18" hidden="false" customHeight="false" outlineLevel="0" collapsed="false">
      <c r="C216" s="49"/>
    </row>
    <row r="217" customFormat="false" ht="12.75" hidden="false" customHeight="false" outlineLevel="0" collapsed="false">
      <c r="A217" s="14" t="s">
        <v>35</v>
      </c>
      <c r="B217" s="14" t="s">
        <v>13</v>
      </c>
      <c r="C217" s="14"/>
      <c r="X217" s="0" t="n">
        <f aca="false">IF(C217&lt;&gt;"",U103,0)</f>
        <v>0</v>
      </c>
      <c r="Y217" s="0" t="n">
        <f aca="false">IF(C217&lt;&gt;"",1,0)</f>
        <v>0</v>
      </c>
    </row>
    <row r="218" customFormat="false" ht="12.75" hidden="false" customHeight="false" outlineLevel="0" collapsed="false">
      <c r="A218" s="14" t="s">
        <v>31</v>
      </c>
      <c r="B218" s="14" t="s">
        <v>19</v>
      </c>
      <c r="C218" s="14"/>
      <c r="X218" s="0" t="n">
        <f aca="false">IF(C218&lt;&gt;"",U104,0)</f>
        <v>0</v>
      </c>
      <c r="Y218" s="0" t="n">
        <f aca="false">IF(C218&lt;&gt;"",1,0)</f>
        <v>0</v>
      </c>
    </row>
    <row r="219" customFormat="false" ht="18" hidden="false" customHeight="false" outlineLevel="0" collapsed="false">
      <c r="A219" s="14"/>
      <c r="B219" s="14" t="s">
        <v>19</v>
      </c>
      <c r="C219" s="49" t="s">
        <v>365</v>
      </c>
      <c r="X219" s="0" t="n">
        <f aca="false">IF(C219&lt;&gt;"",U105,0)</f>
        <v>100000</v>
      </c>
      <c r="Y219" s="0" t="n">
        <f aca="false">IF(C219&lt;&gt;"",1,0)</f>
        <v>1</v>
      </c>
    </row>
    <row r="220" customFormat="false" ht="18" hidden="false" customHeight="false" outlineLevel="0" collapsed="false">
      <c r="A220" s="0" t="s">
        <v>35</v>
      </c>
      <c r="B220" s="0" t="s">
        <v>19</v>
      </c>
      <c r="C220" s="49" t="s">
        <v>365</v>
      </c>
      <c r="X220" s="0" t="n">
        <f aca="false">IF(C220&lt;&gt;"",U106,0)</f>
        <v>300000</v>
      </c>
      <c r="Y220" s="0" t="n">
        <f aca="false">IF(C220&lt;&gt;"",1,0)</f>
        <v>1</v>
      </c>
    </row>
    <row r="221" customFormat="false" ht="18" hidden="false" customHeight="false" outlineLevel="0" collapsed="false">
      <c r="A221" s="14" t="s">
        <v>81</v>
      </c>
      <c r="B221" s="14" t="s">
        <v>19</v>
      </c>
      <c r="C221" s="49" t="s">
        <v>365</v>
      </c>
      <c r="X221" s="0" t="n">
        <f aca="false">IF(C221&lt;&gt;"",U108,0)</f>
        <v>100000</v>
      </c>
      <c r="Y221" s="0" t="n">
        <f aca="false">IF(C221&lt;&gt;"",1,0)</f>
        <v>1</v>
      </c>
    </row>
    <row r="222" customFormat="false" ht="18" hidden="false" customHeight="false" outlineLevel="0" collapsed="false">
      <c r="A222" s="14"/>
      <c r="B222" s="14" t="s">
        <v>19</v>
      </c>
      <c r="C222" s="49" t="s">
        <v>365</v>
      </c>
      <c r="X222" s="0" t="n">
        <f aca="false">IF(C222&lt;&gt;"",U109,0)</f>
        <v>56000</v>
      </c>
      <c r="Y222" s="0" t="n">
        <f aca="false">IF(C222&lt;&gt;"",1,0)</f>
        <v>1</v>
      </c>
    </row>
    <row r="223" customFormat="false" ht="18" hidden="false" customHeight="false" outlineLevel="0" collapsed="false">
      <c r="A223" s="0" t="s">
        <v>35</v>
      </c>
      <c r="B223" s="0" t="s">
        <v>19</v>
      </c>
      <c r="C223" s="49" t="s">
        <v>365</v>
      </c>
      <c r="X223" s="0" t="n">
        <f aca="false">IF(C223&lt;&gt;"",U111,0)</f>
        <v>496316.2</v>
      </c>
      <c r="Y223" s="0" t="n">
        <f aca="false">IF(C223&lt;&gt;"",1,0)</f>
        <v>1</v>
      </c>
    </row>
    <row r="224" customFormat="false" ht="18" hidden="false" customHeight="false" outlineLevel="0" collapsed="false">
      <c r="A224" s="0" t="s">
        <v>24</v>
      </c>
      <c r="B224" s="0" t="s">
        <v>19</v>
      </c>
      <c r="C224" s="49" t="s">
        <v>365</v>
      </c>
      <c r="X224" s="0" t="n">
        <f aca="false">IF(C224&lt;&gt;"",U114,0)</f>
        <v>110000</v>
      </c>
      <c r="Y224" s="0" t="n">
        <f aca="false">IF(C224&lt;&gt;"",1,0)</f>
        <v>1</v>
      </c>
    </row>
    <row r="225" customFormat="false" ht="18" hidden="false" customHeight="false" outlineLevel="0" collapsed="false">
      <c r="B225" s="0" t="s">
        <v>13</v>
      </c>
      <c r="C225" s="49" t="s">
        <v>365</v>
      </c>
      <c r="X225" s="0" t="n">
        <f aca="false">IF(C225&lt;&gt;"",U115,0)</f>
        <v>0</v>
      </c>
      <c r="Y225" s="0" t="n">
        <f aca="false">IF(C225&lt;&gt;"",1,0)</f>
        <v>1</v>
      </c>
    </row>
    <row r="226" customFormat="false" ht="18" hidden="false" customHeight="false" outlineLevel="0" collapsed="false">
      <c r="C226" s="49"/>
    </row>
    <row r="227" customFormat="false" ht="18" hidden="false" customHeight="false" outlineLevel="0" collapsed="false">
      <c r="C227" s="49"/>
    </row>
    <row r="228" customFormat="false" ht="12.75" hidden="false" customHeight="false" outlineLevel="0" collapsed="false">
      <c r="B228" s="0" t="s">
        <v>13</v>
      </c>
      <c r="X228" s="0" t="n">
        <f aca="false">IF(C228&lt;&gt;"",U119,0)</f>
        <v>0</v>
      </c>
      <c r="Y228" s="0" t="n">
        <f aca="false">IF(C228&lt;&gt;"",1,0)</f>
        <v>0</v>
      </c>
    </row>
    <row r="229" customFormat="false" ht="18" hidden="false" customHeight="false" outlineLevel="0" collapsed="false">
      <c r="B229" s="0" t="s">
        <v>13</v>
      </c>
      <c r="C229" s="49" t="s">
        <v>365</v>
      </c>
      <c r="X229" s="0" t="n">
        <f aca="false">IF(C229&lt;&gt;"",U120,0)</f>
        <v>0</v>
      </c>
      <c r="Y229" s="0" t="n">
        <f aca="false">IF(C229&lt;&gt;"",1,0)</f>
        <v>1</v>
      </c>
    </row>
    <row r="230" customFormat="false" ht="12.75" hidden="false" customHeight="false" outlineLevel="0" collapsed="false">
      <c r="X230" s="27" t="n">
        <f aca="false">SUM(X125:X229)</f>
        <v>6273549.2</v>
      </c>
      <c r="Y230" s="27" t="n">
        <f aca="false">SUM(Y125:Y229)</f>
        <v>46</v>
      </c>
    </row>
    <row r="231" customFormat="false" ht="12.75" hidden="false" customHeight="false" outlineLevel="0" collapsed="false">
      <c r="X231" s="27"/>
    </row>
    <row r="232" customFormat="false" ht="18" hidden="false" customHeight="false" outlineLevel="0" collapsed="false">
      <c r="C232" s="49" t="s">
        <v>365</v>
      </c>
      <c r="X232" s="0" t="n">
        <f aca="false">X230/U121</f>
        <v>0.87670961576118</v>
      </c>
      <c r="Y232" s="0" t="n">
        <f aca="false">Y230/78</f>
        <v>0.58974358974359</v>
      </c>
    </row>
    <row r="243" customFormat="false" ht="12.75" hidden="false" customHeight="false" outlineLevel="0" collapsed="false">
      <c r="X243" s="2"/>
    </row>
    <row r="244" customFormat="false" ht="12.75" hidden="false" customHeight="false" outlineLevel="0" collapsed="false">
      <c r="X244" s="2"/>
    </row>
    <row r="255" customFormat="false" ht="12.75" hidden="false" customHeight="false" outlineLevel="0" collapsed="false">
      <c r="B255" s="0" t="s">
        <v>461</v>
      </c>
    </row>
    <row r="256" customFormat="false" ht="12.75" hidden="false" customHeight="false" outlineLevel="0" collapsed="false">
      <c r="B256" s="0" t="s">
        <v>461</v>
      </c>
    </row>
    <row r="258" customFormat="false" ht="12.75" hidden="false" customHeight="false" outlineLevel="0" collapsed="false">
      <c r="B258" s="0" t="s">
        <v>461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7" man="true" max="16383" min="0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9.7"/>
  </cols>
  <sheetData>
    <row r="1" customFormat="false" ht="12.75" hidden="false" customHeight="false" outlineLevel="0" collapsed="false">
      <c r="B1" s="0" t="s">
        <v>346</v>
      </c>
      <c r="R1" s="0" t="s">
        <v>468</v>
      </c>
    </row>
    <row r="2" customFormat="false" ht="12.75" hidden="false" customHeight="false" outlineLevel="0" collapsed="false">
      <c r="B2" s="0" t="s">
        <v>30</v>
      </c>
      <c r="C2" s="0" t="s">
        <v>161</v>
      </c>
      <c r="D2" s="0" t="s">
        <v>347</v>
      </c>
      <c r="E2" s="0" t="s">
        <v>348</v>
      </c>
      <c r="F2" s="0" t="s">
        <v>349</v>
      </c>
      <c r="G2" s="0" t="s">
        <v>469</v>
      </c>
      <c r="H2" s="0" t="s">
        <v>351</v>
      </c>
      <c r="I2" s="0" t="s">
        <v>352</v>
      </c>
      <c r="J2" s="0" t="s">
        <v>470</v>
      </c>
      <c r="K2" s="0" t="s">
        <v>163</v>
      </c>
      <c r="L2" s="0" t="s">
        <v>471</v>
      </c>
      <c r="M2" s="0" t="s">
        <v>472</v>
      </c>
      <c r="N2" s="0" t="s">
        <v>473</v>
      </c>
      <c r="O2" s="0" t="s">
        <v>356</v>
      </c>
      <c r="P2" s="0" t="s">
        <v>360</v>
      </c>
      <c r="R2" s="0" t="s">
        <v>30</v>
      </c>
      <c r="S2" s="0" t="s">
        <v>161</v>
      </c>
      <c r="T2" s="0" t="s">
        <v>347</v>
      </c>
      <c r="U2" s="0" t="s">
        <v>348</v>
      </c>
      <c r="V2" s="0" t="s">
        <v>349</v>
      </c>
      <c r="W2" s="0" t="s">
        <v>469</v>
      </c>
      <c r="X2" s="0" t="s">
        <v>351</v>
      </c>
      <c r="Y2" s="0" t="s">
        <v>352</v>
      </c>
      <c r="Z2" s="0" t="s">
        <v>470</v>
      </c>
      <c r="AA2" s="0" t="s">
        <v>163</v>
      </c>
      <c r="AB2" s="0" t="s">
        <v>471</v>
      </c>
      <c r="AC2" s="0" t="s">
        <v>472</v>
      </c>
      <c r="AD2" s="0" t="s">
        <v>473</v>
      </c>
      <c r="AE2" s="0" t="s">
        <v>356</v>
      </c>
    </row>
    <row r="3" customFormat="false" ht="12.75" hidden="false" customHeight="false" outlineLevel="0" collapsed="false">
      <c r="A3" s="0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 t="n">
        <f aca="false">SUM(B3:O3)</f>
        <v>0</v>
      </c>
      <c r="Q3" s="2"/>
      <c r="R3" s="50" t="e">
        <f aca="false">B3/$P3</f>
        <v>#DIV/0!</v>
      </c>
      <c r="S3" s="50" t="e">
        <f aca="false">C3/$P3</f>
        <v>#DIV/0!</v>
      </c>
      <c r="T3" s="50" t="e">
        <f aca="false">D3/$P3</f>
        <v>#DIV/0!</v>
      </c>
      <c r="U3" s="50" t="e">
        <f aca="false">E3/$P3</f>
        <v>#DIV/0!</v>
      </c>
      <c r="V3" s="50" t="e">
        <f aca="false">F3/$P3</f>
        <v>#DIV/0!</v>
      </c>
      <c r="W3" s="50" t="e">
        <f aca="false">G3/$P3</f>
        <v>#DIV/0!</v>
      </c>
      <c r="X3" s="50" t="e">
        <f aca="false">H3/$P3</f>
        <v>#DIV/0!</v>
      </c>
      <c r="Y3" s="50" t="e">
        <f aca="false">I3/$P3</f>
        <v>#DIV/0!</v>
      </c>
      <c r="Z3" s="50" t="e">
        <f aca="false">J3/$P3</f>
        <v>#DIV/0!</v>
      </c>
      <c r="AA3" s="50" t="e">
        <f aca="false">K3/$P3</f>
        <v>#DIV/0!</v>
      </c>
      <c r="AB3" s="50" t="e">
        <f aca="false">L3/$P3</f>
        <v>#DIV/0!</v>
      </c>
      <c r="AC3" s="50" t="e">
        <f aca="false">M3/$P3</f>
        <v>#DIV/0!</v>
      </c>
      <c r="AD3" s="50" t="e">
        <f aca="false">N3/$P3</f>
        <v>#DIV/0!</v>
      </c>
      <c r="AE3" s="50" t="e">
        <f aca="false">O3/$P3</f>
        <v>#DIV/0!</v>
      </c>
    </row>
    <row r="4" customFormat="false" ht="12.75" hidden="false" customHeight="false" outlineLevel="0" collapsed="false">
      <c r="A4" s="0" t="s">
        <v>162</v>
      </c>
      <c r="B4" s="2"/>
      <c r="C4" s="2"/>
      <c r="D4" s="2"/>
      <c r="E4" s="2"/>
      <c r="F4" s="2"/>
      <c r="G4" s="2"/>
      <c r="H4" s="2"/>
      <c r="I4" s="2"/>
      <c r="J4" s="2"/>
      <c r="K4" s="2" t="n">
        <v>8008</v>
      </c>
      <c r="L4" s="2"/>
      <c r="M4" s="2"/>
      <c r="N4" s="2"/>
      <c r="O4" s="2"/>
      <c r="P4" s="2" t="n">
        <f aca="false">SUM(B4:O4)</f>
        <v>8008</v>
      </c>
      <c r="Q4" s="2"/>
      <c r="R4" s="50" t="n">
        <f aca="false">B4/$P4</f>
        <v>0</v>
      </c>
      <c r="S4" s="50" t="n">
        <f aca="false">C4/$P4</f>
        <v>0</v>
      </c>
      <c r="T4" s="50" t="n">
        <f aca="false">D4/$P4</f>
        <v>0</v>
      </c>
      <c r="U4" s="50" t="n">
        <f aca="false">E4/$P4</f>
        <v>0</v>
      </c>
      <c r="V4" s="50" t="n">
        <f aca="false">F4/$P4</f>
        <v>0</v>
      </c>
      <c r="W4" s="50" t="n">
        <f aca="false">G4/$P4</f>
        <v>0</v>
      </c>
      <c r="X4" s="50" t="n">
        <f aca="false">H4/$P4</f>
        <v>0</v>
      </c>
      <c r="Y4" s="50" t="n">
        <f aca="false">I4/$P4</f>
        <v>0</v>
      </c>
      <c r="Z4" s="50" t="n">
        <f aca="false">J4/$P4</f>
        <v>0</v>
      </c>
      <c r="AA4" s="50" t="n">
        <f aca="false">K4/$P4</f>
        <v>1</v>
      </c>
      <c r="AB4" s="50" t="n">
        <f aca="false">L4/$P4</f>
        <v>0</v>
      </c>
      <c r="AC4" s="50" t="n">
        <f aca="false">M4/$P4</f>
        <v>0</v>
      </c>
      <c r="AD4" s="50" t="n">
        <f aca="false">N4/$P4</f>
        <v>0</v>
      </c>
      <c r="AE4" s="50" t="n">
        <f aca="false">O4/$P4</f>
        <v>0</v>
      </c>
    </row>
    <row r="5" customFormat="false" ht="12.75" hidden="false" customHeight="false" outlineLevel="0" collapsed="false">
      <c r="A5" s="0" t="s">
        <v>57</v>
      </c>
      <c r="B5" s="2" t="n">
        <v>105540</v>
      </c>
      <c r="C5" s="2"/>
      <c r="D5" s="2"/>
      <c r="E5" s="2"/>
      <c r="F5" s="2" t="n">
        <v>11367</v>
      </c>
      <c r="G5" s="2"/>
      <c r="H5" s="2" t="n">
        <v>21001</v>
      </c>
      <c r="I5" s="2"/>
      <c r="J5" s="2"/>
      <c r="K5" s="2"/>
      <c r="L5" s="2"/>
      <c r="M5" s="2"/>
      <c r="N5" s="2"/>
      <c r="O5" s="2"/>
      <c r="P5" s="2" t="n">
        <f aca="false">SUM(B5:O5)</f>
        <v>137908</v>
      </c>
      <c r="Q5" s="2"/>
      <c r="R5" s="50" t="n">
        <f aca="false">B5/$P5</f>
        <v>0.765292803898251</v>
      </c>
      <c r="S5" s="50" t="n">
        <f aca="false">C5/$P5</f>
        <v>0</v>
      </c>
      <c r="T5" s="50" t="n">
        <f aca="false">D5/$P5</f>
        <v>0</v>
      </c>
      <c r="U5" s="50" t="n">
        <f aca="false">E5/$P5</f>
        <v>0</v>
      </c>
      <c r="V5" s="50" t="n">
        <f aca="false">F5/$P5</f>
        <v>0.0824245148939873</v>
      </c>
      <c r="W5" s="50" t="n">
        <f aca="false">G5/$P5</f>
        <v>0</v>
      </c>
      <c r="X5" s="50" t="n">
        <f aca="false">H5/$P5</f>
        <v>0.152282681207762</v>
      </c>
      <c r="Y5" s="50" t="n">
        <f aca="false">I5/$P5</f>
        <v>0</v>
      </c>
      <c r="Z5" s="50" t="n">
        <f aca="false">J5/$P5</f>
        <v>0</v>
      </c>
      <c r="AA5" s="50" t="n">
        <f aca="false">K5/$P5</f>
        <v>0</v>
      </c>
      <c r="AB5" s="50" t="n">
        <f aca="false">L5/$P5</f>
        <v>0</v>
      </c>
      <c r="AC5" s="50" t="n">
        <f aca="false">M5/$P5</f>
        <v>0</v>
      </c>
      <c r="AD5" s="50" t="n">
        <f aca="false">N5/$P5</f>
        <v>0</v>
      </c>
      <c r="AE5" s="50" t="n">
        <f aca="false">O5/$P5</f>
        <v>0</v>
      </c>
    </row>
    <row r="6" customFormat="false" ht="12.75" hidden="false" customHeight="false" outlineLevel="0" collapsed="false">
      <c r="A6" s="0" t="s">
        <v>474</v>
      </c>
      <c r="B6" s="2" t="n">
        <v>15877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 t="n">
        <f aca="false">SUM(B6:O6)</f>
        <v>15877</v>
      </c>
      <c r="Q6" s="2"/>
      <c r="R6" s="50" t="n">
        <f aca="false">B6/$P6</f>
        <v>1</v>
      </c>
      <c r="S6" s="50" t="n">
        <f aca="false">C6/$P6</f>
        <v>0</v>
      </c>
      <c r="T6" s="50" t="n">
        <f aca="false">D6/$P6</f>
        <v>0</v>
      </c>
      <c r="U6" s="50" t="n">
        <f aca="false">E6/$P6</f>
        <v>0</v>
      </c>
      <c r="V6" s="50" t="n">
        <f aca="false">F6/$P6</f>
        <v>0</v>
      </c>
      <c r="W6" s="50" t="n">
        <f aca="false">G6/$P6</f>
        <v>0</v>
      </c>
      <c r="X6" s="50" t="n">
        <f aca="false">H6/$P6</f>
        <v>0</v>
      </c>
      <c r="Y6" s="50" t="n">
        <f aca="false">I6/$P6</f>
        <v>0</v>
      </c>
      <c r="Z6" s="50" t="n">
        <f aca="false">J6/$P6</f>
        <v>0</v>
      </c>
      <c r="AA6" s="50" t="n">
        <f aca="false">K6/$P6</f>
        <v>0</v>
      </c>
      <c r="AB6" s="50" t="n">
        <f aca="false">L6/$P6</f>
        <v>0</v>
      </c>
      <c r="AC6" s="50" t="n">
        <f aca="false">M6/$P6</f>
        <v>0</v>
      </c>
      <c r="AD6" s="50" t="n">
        <f aca="false">N6/$P6</f>
        <v>0</v>
      </c>
      <c r="AE6" s="50" t="n">
        <f aca="false">O6/$P6</f>
        <v>0</v>
      </c>
    </row>
    <row r="7" customFormat="false" ht="12.75" hidden="false" customHeight="false" outlineLevel="0" collapsed="false">
      <c r="A7" s="0" t="s">
        <v>475</v>
      </c>
      <c r="B7" s="2" t="n">
        <v>40718</v>
      </c>
      <c r="C7" s="2"/>
      <c r="D7" s="2"/>
      <c r="E7" s="2"/>
      <c r="F7" s="2" t="n">
        <v>93448</v>
      </c>
      <c r="G7" s="2"/>
      <c r="H7" s="2" t="n">
        <v>54461</v>
      </c>
      <c r="I7" s="2"/>
      <c r="J7" s="2"/>
      <c r="K7" s="2"/>
      <c r="L7" s="2" t="n">
        <v>13373</v>
      </c>
      <c r="M7" s="2"/>
      <c r="N7" s="2" t="n">
        <v>12658</v>
      </c>
      <c r="O7" s="2"/>
      <c r="P7" s="2" t="n">
        <f aca="false">SUM(B7:O7)</f>
        <v>214658</v>
      </c>
      <c r="Q7" s="2"/>
      <c r="R7" s="50" t="n">
        <f aca="false">B7/$P7</f>
        <v>0.189687782425999</v>
      </c>
      <c r="S7" s="50" t="n">
        <f aca="false">C7/$P7</f>
        <v>0</v>
      </c>
      <c r="T7" s="50" t="n">
        <f aca="false">D7/$P7</f>
        <v>0</v>
      </c>
      <c r="U7" s="50" t="n">
        <f aca="false">E7/$P7</f>
        <v>0</v>
      </c>
      <c r="V7" s="50" t="n">
        <f aca="false">F7/$P7</f>
        <v>0.435334345796569</v>
      </c>
      <c r="W7" s="50" t="n">
        <f aca="false">G7/$P7</f>
        <v>0</v>
      </c>
      <c r="X7" s="50" t="n">
        <f aca="false">H7/$P7</f>
        <v>0.253710553531664</v>
      </c>
      <c r="Y7" s="50" t="n">
        <f aca="false">I7/$P7</f>
        <v>0</v>
      </c>
      <c r="Z7" s="50" t="n">
        <f aca="false">J7/$P7</f>
        <v>0</v>
      </c>
      <c r="AA7" s="50" t="n">
        <f aca="false">K7/$P7</f>
        <v>0</v>
      </c>
      <c r="AB7" s="50" t="n">
        <f aca="false">L7/$P7</f>
        <v>0.0622990990319485</v>
      </c>
      <c r="AC7" s="50" t="n">
        <f aca="false">M7/$P7</f>
        <v>0</v>
      </c>
      <c r="AD7" s="50" t="n">
        <f aca="false">N7/$P7</f>
        <v>0.0589682192138192</v>
      </c>
      <c r="AE7" s="50" t="n">
        <f aca="false">O7/$P7</f>
        <v>0</v>
      </c>
    </row>
    <row r="8" customFormat="false" ht="12.75" hidden="false" customHeight="false" outlineLevel="0" collapsed="false">
      <c r="A8" s="0" t="s">
        <v>476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 t="n">
        <v>35250</v>
      </c>
      <c r="N8" s="2"/>
      <c r="O8" s="2"/>
      <c r="P8" s="2" t="n">
        <f aca="false">SUM(B8:O8)</f>
        <v>35250</v>
      </c>
      <c r="Q8" s="2"/>
      <c r="R8" s="50" t="n">
        <f aca="false">B8/$P8</f>
        <v>0</v>
      </c>
      <c r="S8" s="50" t="n">
        <f aca="false">C8/$P8</f>
        <v>0</v>
      </c>
      <c r="T8" s="50" t="n">
        <f aca="false">D8/$P8</f>
        <v>0</v>
      </c>
      <c r="U8" s="50" t="n">
        <f aca="false">E8/$P8</f>
        <v>0</v>
      </c>
      <c r="V8" s="50" t="n">
        <f aca="false">F8/$P8</f>
        <v>0</v>
      </c>
      <c r="W8" s="50" t="n">
        <f aca="false">G8/$P8</f>
        <v>0</v>
      </c>
      <c r="X8" s="50" t="n">
        <f aca="false">H8/$P8</f>
        <v>0</v>
      </c>
      <c r="Y8" s="50" t="n">
        <f aca="false">I8/$P8</f>
        <v>0</v>
      </c>
      <c r="Z8" s="50" t="n">
        <f aca="false">J8/$P8</f>
        <v>0</v>
      </c>
      <c r="AA8" s="50" t="n">
        <f aca="false">K8/$P8</f>
        <v>0</v>
      </c>
      <c r="AB8" s="50" t="n">
        <f aca="false">L8/$P8</f>
        <v>0</v>
      </c>
      <c r="AC8" s="50" t="n">
        <f aca="false">M8/$P8</f>
        <v>1</v>
      </c>
      <c r="AD8" s="50" t="n">
        <f aca="false">N8/$P8</f>
        <v>0</v>
      </c>
      <c r="AE8" s="50" t="n">
        <f aca="false">O8/$P8</f>
        <v>0</v>
      </c>
    </row>
    <row r="9" customFormat="false" ht="12.75" hidden="false" customHeight="false" outlineLevel="0" collapsed="false">
      <c r="A9" s="0" t="s">
        <v>477</v>
      </c>
      <c r="B9" s="2"/>
      <c r="C9" s="2" t="n">
        <v>1969</v>
      </c>
      <c r="D9" s="2" t="n">
        <v>1969</v>
      </c>
      <c r="E9" s="2"/>
      <c r="F9" s="2"/>
      <c r="G9" s="2" t="n">
        <v>13313</v>
      </c>
      <c r="H9" s="2"/>
      <c r="I9" s="2"/>
      <c r="J9" s="2"/>
      <c r="K9" s="2" t="n">
        <v>27757</v>
      </c>
      <c r="L9" s="2"/>
      <c r="M9" s="2"/>
      <c r="N9" s="2"/>
      <c r="O9" s="2" t="n">
        <v>10650</v>
      </c>
      <c r="P9" s="2" t="n">
        <f aca="false">SUM(B9:O9)</f>
        <v>55658</v>
      </c>
      <c r="Q9" s="2"/>
      <c r="R9" s="50" t="n">
        <f aca="false">B9/$P9</f>
        <v>0</v>
      </c>
      <c r="S9" s="50" t="n">
        <f aca="false">C9/$P9</f>
        <v>0.0353767652448884</v>
      </c>
      <c r="T9" s="50" t="n">
        <f aca="false">D9/$P9</f>
        <v>0.0353767652448884</v>
      </c>
      <c r="U9" s="50" t="n">
        <f aca="false">E9/$P9</f>
        <v>0</v>
      </c>
      <c r="V9" s="50" t="n">
        <f aca="false">F9/$P9</f>
        <v>0</v>
      </c>
      <c r="W9" s="50" t="n">
        <f aca="false">G9/$P9</f>
        <v>0.239192928240325</v>
      </c>
      <c r="X9" s="50" t="n">
        <f aca="false">H9/$P9</f>
        <v>0</v>
      </c>
      <c r="Y9" s="50" t="n">
        <f aca="false">I9/$P9</f>
        <v>0</v>
      </c>
      <c r="Z9" s="50" t="n">
        <f aca="false">J9/$P9</f>
        <v>0</v>
      </c>
      <c r="AA9" s="50" t="n">
        <f aca="false">K9/$P9</f>
        <v>0.498706385425276</v>
      </c>
      <c r="AB9" s="50" t="n">
        <f aca="false">L9/$P9</f>
        <v>0</v>
      </c>
      <c r="AC9" s="50" t="n">
        <f aca="false">M9/$P9</f>
        <v>0</v>
      </c>
      <c r="AD9" s="50" t="n">
        <f aca="false">N9/$P9</f>
        <v>0</v>
      </c>
      <c r="AE9" s="50" t="n">
        <f aca="false">O9/$P9</f>
        <v>0.191347155844623</v>
      </c>
    </row>
    <row r="10" customFormat="false" ht="12.75" hidden="false" customHeight="false" outlineLevel="0" collapsed="false">
      <c r="A10" s="0" t="s">
        <v>103</v>
      </c>
      <c r="B10" s="2"/>
      <c r="C10" s="2"/>
      <c r="D10" s="2"/>
      <c r="E10" s="2"/>
      <c r="F10" s="2"/>
      <c r="G10" s="2"/>
      <c r="H10" s="2" t="n">
        <v>35500</v>
      </c>
      <c r="I10" s="2"/>
      <c r="J10" s="2"/>
      <c r="K10" s="2"/>
      <c r="L10" s="2"/>
      <c r="M10" s="2"/>
      <c r="N10" s="2"/>
      <c r="O10" s="2"/>
      <c r="P10" s="2" t="n">
        <f aca="false">SUM(B10:O10)</f>
        <v>35500</v>
      </c>
      <c r="Q10" s="2"/>
      <c r="R10" s="50" t="n">
        <f aca="false">B10/$P10</f>
        <v>0</v>
      </c>
      <c r="S10" s="50" t="n">
        <f aca="false">C10/$P10</f>
        <v>0</v>
      </c>
      <c r="T10" s="50" t="n">
        <f aca="false">D10/$P10</f>
        <v>0</v>
      </c>
      <c r="U10" s="50" t="n">
        <f aca="false">E10/$P10</f>
        <v>0</v>
      </c>
      <c r="V10" s="50" t="n">
        <f aca="false">F10/$P10</f>
        <v>0</v>
      </c>
      <c r="W10" s="50" t="n">
        <f aca="false">G10/$P10</f>
        <v>0</v>
      </c>
      <c r="X10" s="50" t="n">
        <f aca="false">H10/$P10</f>
        <v>1</v>
      </c>
      <c r="Y10" s="50" t="n">
        <f aca="false">I10/$P10</f>
        <v>0</v>
      </c>
      <c r="Z10" s="50" t="n">
        <f aca="false">J10/$P10</f>
        <v>0</v>
      </c>
      <c r="AA10" s="50" t="n">
        <f aca="false">K10/$P10</f>
        <v>0</v>
      </c>
      <c r="AB10" s="50" t="n">
        <f aca="false">L10/$P10</f>
        <v>0</v>
      </c>
      <c r="AC10" s="50" t="n">
        <f aca="false">M10/$P10</f>
        <v>0</v>
      </c>
      <c r="AD10" s="50" t="n">
        <f aca="false">N10/$P10</f>
        <v>0</v>
      </c>
      <c r="AE10" s="50" t="n">
        <f aca="false">O10/$P10</f>
        <v>0</v>
      </c>
    </row>
    <row r="11" customFormat="false" ht="12.75" hidden="false" customHeight="false" outlineLevel="0" collapsed="false">
      <c r="A11" s="0" t="s">
        <v>478</v>
      </c>
      <c r="B11" s="2" t="n">
        <v>10200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 t="n">
        <f aca="false">SUM(B11:O11)</f>
        <v>10200</v>
      </c>
      <c r="Q11" s="2"/>
      <c r="R11" s="50" t="n">
        <f aca="false">B11/$P11</f>
        <v>1</v>
      </c>
      <c r="S11" s="50" t="n">
        <f aca="false">C11/$P11</f>
        <v>0</v>
      </c>
      <c r="T11" s="50" t="n">
        <f aca="false">D11/$P11</f>
        <v>0</v>
      </c>
      <c r="U11" s="50" t="n">
        <f aca="false">E11/$P11</f>
        <v>0</v>
      </c>
      <c r="V11" s="50" t="n">
        <f aca="false">F11/$P11</f>
        <v>0</v>
      </c>
      <c r="W11" s="50" t="n">
        <f aca="false">G11/$P11</f>
        <v>0</v>
      </c>
      <c r="X11" s="50" t="n">
        <f aca="false">H11/$P11</f>
        <v>0</v>
      </c>
      <c r="Y11" s="50" t="n">
        <f aca="false">I11/$P11</f>
        <v>0</v>
      </c>
      <c r="Z11" s="50" t="n">
        <f aca="false">J11/$P11</f>
        <v>0</v>
      </c>
      <c r="AA11" s="50" t="n">
        <f aca="false">K11/$P11</f>
        <v>0</v>
      </c>
      <c r="AB11" s="50" t="n">
        <f aca="false">L11/$P11</f>
        <v>0</v>
      </c>
      <c r="AC11" s="50" t="n">
        <f aca="false">M11/$P11</f>
        <v>0</v>
      </c>
      <c r="AD11" s="50" t="n">
        <f aca="false">N11/$P11</f>
        <v>0</v>
      </c>
      <c r="AE11" s="50" t="n">
        <f aca="false">O11/$P11</f>
        <v>0</v>
      </c>
    </row>
    <row r="12" customFormat="false" ht="12.75" hidden="false" customHeight="false" outlineLevel="0" collapsed="false">
      <c r="A12" s="0" t="s">
        <v>107</v>
      </c>
      <c r="B12" s="2" t="n">
        <v>109515</v>
      </c>
      <c r="C12" s="2" t="n">
        <v>16927</v>
      </c>
      <c r="D12" s="2" t="n">
        <v>55179</v>
      </c>
      <c r="E12" s="2" t="n">
        <v>19671</v>
      </c>
      <c r="F12" s="2"/>
      <c r="G12" s="2" t="n">
        <v>5326</v>
      </c>
      <c r="H12" s="2" t="n">
        <v>21154</v>
      </c>
      <c r="I12" s="2" t="n">
        <v>16462</v>
      </c>
      <c r="J12" s="2"/>
      <c r="K12" s="2"/>
      <c r="L12" s="2"/>
      <c r="M12" s="2"/>
      <c r="N12" s="2" t="n">
        <v>5326</v>
      </c>
      <c r="O12" s="2"/>
      <c r="P12" s="2" t="n">
        <f aca="false">SUM(B12:O12)</f>
        <v>249560</v>
      </c>
      <c r="Q12" s="2"/>
      <c r="R12" s="50" t="n">
        <f aca="false">B12/$P12</f>
        <v>0.438832344927072</v>
      </c>
      <c r="S12" s="50" t="n">
        <f aca="false">C12/$P12</f>
        <v>0.0678273761820805</v>
      </c>
      <c r="T12" s="50" t="n">
        <f aca="false">D12/$P12</f>
        <v>0.221105145055297</v>
      </c>
      <c r="U12" s="50" t="n">
        <f aca="false">E12/$P12</f>
        <v>0.0788227280012823</v>
      </c>
      <c r="V12" s="50" t="n">
        <f aca="false">F12/$P12</f>
        <v>0</v>
      </c>
      <c r="W12" s="50" t="n">
        <f aca="false">G12/$P12</f>
        <v>0.0213415611476198</v>
      </c>
      <c r="X12" s="50" t="n">
        <f aca="false">H12/$P12</f>
        <v>0.0847651867286424</v>
      </c>
      <c r="Y12" s="50" t="n">
        <f aca="false">I12/$P12</f>
        <v>0.0659640968103863</v>
      </c>
      <c r="Z12" s="50" t="n">
        <f aca="false">J12/$P12</f>
        <v>0</v>
      </c>
      <c r="AA12" s="50" t="n">
        <f aca="false">K12/$P12</f>
        <v>0</v>
      </c>
      <c r="AB12" s="50" t="n">
        <f aca="false">L12/$P12</f>
        <v>0</v>
      </c>
      <c r="AC12" s="50" t="n">
        <f aca="false">M12/$P12</f>
        <v>0</v>
      </c>
      <c r="AD12" s="50" t="n">
        <f aca="false">N12/$P12</f>
        <v>0.0213415611476198</v>
      </c>
      <c r="AE12" s="50" t="n">
        <f aca="false">O12/$P12</f>
        <v>0</v>
      </c>
    </row>
    <row r="13" customFormat="false" ht="12.75" hidden="false" customHeight="false" outlineLevel="0" collapsed="false">
      <c r="A13" s="0" t="s">
        <v>108</v>
      </c>
      <c r="B13" s="2" t="n">
        <v>4715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 t="n">
        <f aca="false">SUM(B13:O13)</f>
        <v>4715</v>
      </c>
      <c r="Q13" s="2"/>
      <c r="R13" s="50" t="n">
        <f aca="false">B13/$P13</f>
        <v>1</v>
      </c>
      <c r="S13" s="50" t="n">
        <f aca="false">C13/$P13</f>
        <v>0</v>
      </c>
      <c r="T13" s="50" t="n">
        <f aca="false">D13/$P13</f>
        <v>0</v>
      </c>
      <c r="U13" s="50" t="n">
        <f aca="false">E13/$P13</f>
        <v>0</v>
      </c>
      <c r="V13" s="50" t="n">
        <f aca="false">F13/$P13</f>
        <v>0</v>
      </c>
      <c r="W13" s="50" t="n">
        <f aca="false">G13/$P13</f>
        <v>0</v>
      </c>
      <c r="X13" s="50" t="n">
        <f aca="false">H13/$P13</f>
        <v>0</v>
      </c>
      <c r="Y13" s="50" t="n">
        <f aca="false">I13/$P13</f>
        <v>0</v>
      </c>
      <c r="Z13" s="50" t="n">
        <f aca="false">J13/$P13</f>
        <v>0</v>
      </c>
      <c r="AA13" s="50" t="n">
        <f aca="false">K13/$P13</f>
        <v>0</v>
      </c>
      <c r="AB13" s="50" t="n">
        <f aca="false">L13/$P13</f>
        <v>0</v>
      </c>
      <c r="AC13" s="50" t="n">
        <f aca="false">M13/$P13</f>
        <v>0</v>
      </c>
      <c r="AD13" s="50" t="n">
        <f aca="false">N13/$P13</f>
        <v>0</v>
      </c>
      <c r="AE13" s="50" t="n">
        <f aca="false">O13/$P13</f>
        <v>0</v>
      </c>
    </row>
    <row r="14" customFormat="false" ht="12.75" hidden="false" customHeight="false" outlineLevel="0" collapsed="false">
      <c r="A14" s="0" t="s">
        <v>479</v>
      </c>
      <c r="B14" s="2" t="n">
        <v>4420</v>
      </c>
      <c r="C14" s="2" t="n">
        <v>32</v>
      </c>
      <c r="D14" s="2" t="n">
        <v>10387</v>
      </c>
      <c r="E14" s="2"/>
      <c r="F14" s="2"/>
      <c r="G14" s="2"/>
      <c r="H14" s="2"/>
      <c r="I14" s="2" t="n">
        <v>2374</v>
      </c>
      <c r="J14" s="2"/>
      <c r="K14" s="2"/>
      <c r="L14" s="2"/>
      <c r="M14" s="2"/>
      <c r="N14" s="2"/>
      <c r="O14" s="2" t="n">
        <v>5045</v>
      </c>
      <c r="P14" s="2" t="n">
        <f aca="false">SUM(B14:O14)</f>
        <v>22258</v>
      </c>
      <c r="Q14" s="2"/>
      <c r="R14" s="50" t="n">
        <f aca="false">B14/$P14</f>
        <v>0.198580285739959</v>
      </c>
      <c r="S14" s="50" t="n">
        <f aca="false">C14/$P14</f>
        <v>0.00143768532662414</v>
      </c>
      <c r="T14" s="50" t="n">
        <f aca="false">D14/$P14</f>
        <v>0.466663671488903</v>
      </c>
      <c r="U14" s="50" t="n">
        <f aca="false">E14/$P14</f>
        <v>0</v>
      </c>
      <c r="V14" s="50" t="n">
        <f aca="false">F14/$P14</f>
        <v>0</v>
      </c>
      <c r="W14" s="50" t="n">
        <f aca="false">G14/$P14</f>
        <v>0</v>
      </c>
      <c r="X14" s="50" t="n">
        <f aca="false">H14/$P14</f>
        <v>0</v>
      </c>
      <c r="Y14" s="50" t="n">
        <f aca="false">I14/$P14</f>
        <v>0.106658280168928</v>
      </c>
      <c r="Z14" s="50" t="n">
        <f aca="false">J14/$P14</f>
        <v>0</v>
      </c>
      <c r="AA14" s="50" t="n">
        <f aca="false">K14/$P14</f>
        <v>0</v>
      </c>
      <c r="AB14" s="50" t="n">
        <f aca="false">L14/$P14</f>
        <v>0</v>
      </c>
      <c r="AC14" s="50" t="n">
        <f aca="false">M14/$P14</f>
        <v>0</v>
      </c>
      <c r="AD14" s="50" t="n">
        <f aca="false">N14/$P14</f>
        <v>0</v>
      </c>
      <c r="AE14" s="50" t="n">
        <f aca="false">O14/$P14</f>
        <v>0.226660077275586</v>
      </c>
    </row>
    <row r="15" customFormat="false" ht="12.75" hidden="false" customHeight="false" outlineLevel="0" collapsed="false">
      <c r="A15" s="0" t="s">
        <v>480</v>
      </c>
      <c r="B15" s="2" t="n">
        <v>9000</v>
      </c>
      <c r="C15" s="2" t="n">
        <v>4500</v>
      </c>
      <c r="D15" s="2" t="n">
        <v>1500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 t="n">
        <f aca="false">SUM(B15:O15)</f>
        <v>15000</v>
      </c>
      <c r="Q15" s="2"/>
      <c r="R15" s="50" t="n">
        <f aca="false">B15/$P15</f>
        <v>0.6</v>
      </c>
      <c r="S15" s="50" t="n">
        <f aca="false">C15/$P15</f>
        <v>0.3</v>
      </c>
      <c r="T15" s="50" t="n">
        <f aca="false">D15/$P15</f>
        <v>0.1</v>
      </c>
      <c r="U15" s="50" t="n">
        <f aca="false">E15/$P15</f>
        <v>0</v>
      </c>
      <c r="V15" s="50" t="n">
        <f aca="false">F15/$P15</f>
        <v>0</v>
      </c>
      <c r="W15" s="50" t="n">
        <f aca="false">G15/$P15</f>
        <v>0</v>
      </c>
      <c r="X15" s="50" t="n">
        <f aca="false">H15/$P15</f>
        <v>0</v>
      </c>
      <c r="Y15" s="50" t="n">
        <f aca="false">I15/$P15</f>
        <v>0</v>
      </c>
      <c r="Z15" s="50" t="n">
        <f aca="false">J15/$P15</f>
        <v>0</v>
      </c>
      <c r="AA15" s="50" t="n">
        <f aca="false">K15/$P15</f>
        <v>0</v>
      </c>
      <c r="AB15" s="50" t="n">
        <f aca="false">L15/$P15</f>
        <v>0</v>
      </c>
      <c r="AC15" s="50" t="n">
        <f aca="false">M15/$P15</f>
        <v>0</v>
      </c>
      <c r="AD15" s="50" t="n">
        <f aca="false">N15/$P15</f>
        <v>0</v>
      </c>
      <c r="AE15" s="50" t="n">
        <f aca="false">O15/$P15</f>
        <v>0</v>
      </c>
    </row>
    <row r="16" customFormat="false" ht="12.75" hidden="false" customHeight="false" outlineLevel="0" collapsed="false">
      <c r="A16" s="0" t="s">
        <v>131</v>
      </c>
      <c r="B16" s="2"/>
      <c r="C16" s="2"/>
      <c r="D16" s="2"/>
      <c r="E16" s="2"/>
      <c r="F16" s="2"/>
      <c r="G16" s="2"/>
      <c r="H16" s="2" t="n">
        <v>53984</v>
      </c>
      <c r="I16" s="2"/>
      <c r="J16" s="2"/>
      <c r="K16" s="2"/>
      <c r="L16" s="2"/>
      <c r="M16" s="2"/>
      <c r="N16" s="2"/>
      <c r="O16" s="2"/>
      <c r="P16" s="2" t="n">
        <f aca="false">SUM(B16:O16)</f>
        <v>53984</v>
      </c>
      <c r="Q16" s="2"/>
      <c r="R16" s="50" t="n">
        <f aca="false">B16/$P16</f>
        <v>0</v>
      </c>
      <c r="S16" s="50" t="n">
        <f aca="false">C16/$P16</f>
        <v>0</v>
      </c>
      <c r="T16" s="50" t="n">
        <f aca="false">D16/$P16</f>
        <v>0</v>
      </c>
      <c r="U16" s="50" t="n">
        <f aca="false">E16/$P16</f>
        <v>0</v>
      </c>
      <c r="V16" s="50" t="n">
        <f aca="false">F16/$P16</f>
        <v>0</v>
      </c>
      <c r="W16" s="50" t="n">
        <f aca="false">G16/$P16</f>
        <v>0</v>
      </c>
      <c r="X16" s="50" t="n">
        <f aca="false">H16/$P16</f>
        <v>1</v>
      </c>
      <c r="Y16" s="50" t="n">
        <f aca="false">I16/$P16</f>
        <v>0</v>
      </c>
      <c r="Z16" s="50" t="n">
        <f aca="false">J16/$P16</f>
        <v>0</v>
      </c>
      <c r="AA16" s="50" t="n">
        <f aca="false">K16/$P16</f>
        <v>0</v>
      </c>
      <c r="AB16" s="50" t="n">
        <f aca="false">L16/$P16</f>
        <v>0</v>
      </c>
      <c r="AC16" s="50" t="n">
        <f aca="false">M16/$P16</f>
        <v>0</v>
      </c>
      <c r="AD16" s="50" t="n">
        <f aca="false">N16/$P16</f>
        <v>0</v>
      </c>
      <c r="AE16" s="50" t="n">
        <f aca="false">O16/$P16</f>
        <v>0</v>
      </c>
    </row>
    <row r="17" customFormat="false" ht="12.75" hidden="false" customHeight="false" outlineLevel="0" collapsed="false">
      <c r="A17" s="0" t="s">
        <v>481</v>
      </c>
      <c r="B17" s="2" t="n">
        <v>3959</v>
      </c>
      <c r="C17" s="2"/>
      <c r="D17" s="2"/>
      <c r="E17" s="2"/>
      <c r="F17" s="2" t="n">
        <v>12001</v>
      </c>
      <c r="G17" s="2"/>
      <c r="H17" s="2" t="n">
        <v>8154</v>
      </c>
      <c r="I17" s="2"/>
      <c r="J17" s="2"/>
      <c r="K17" s="2"/>
      <c r="L17" s="2"/>
      <c r="M17" s="2"/>
      <c r="N17" s="2"/>
      <c r="O17" s="2"/>
      <c r="P17" s="2" t="n">
        <f aca="false">SUM(B17:O17)</f>
        <v>24114</v>
      </c>
      <c r="Q17" s="2"/>
      <c r="R17" s="50" t="n">
        <f aca="false">B17/$P17</f>
        <v>0.16417848552708</v>
      </c>
      <c r="S17" s="50" t="n">
        <f aca="false">C17/$P17</f>
        <v>0</v>
      </c>
      <c r="T17" s="50" t="n">
        <f aca="false">D17/$P17</f>
        <v>0</v>
      </c>
      <c r="U17" s="50" t="n">
        <f aca="false">E17/$P17</f>
        <v>0</v>
      </c>
      <c r="V17" s="50" t="n">
        <f aca="false">F17/$P17</f>
        <v>0.497677697603052</v>
      </c>
      <c r="W17" s="50" t="n">
        <f aca="false">G17/$P17</f>
        <v>0</v>
      </c>
      <c r="X17" s="50" t="n">
        <f aca="false">H17/$P17</f>
        <v>0.338143816869868</v>
      </c>
      <c r="Y17" s="50" t="n">
        <f aca="false">I17/$P17</f>
        <v>0</v>
      </c>
      <c r="Z17" s="50" t="n">
        <f aca="false">J17/$P17</f>
        <v>0</v>
      </c>
      <c r="AA17" s="50" t="n">
        <f aca="false">K17/$P17</f>
        <v>0</v>
      </c>
      <c r="AB17" s="50" t="n">
        <f aca="false">L17/$P17</f>
        <v>0</v>
      </c>
      <c r="AC17" s="50" t="n">
        <f aca="false">M17/$P17</f>
        <v>0</v>
      </c>
      <c r="AD17" s="50" t="n">
        <f aca="false">N17/$P17</f>
        <v>0</v>
      </c>
      <c r="AE17" s="50" t="n">
        <f aca="false">O17/$P17</f>
        <v>0</v>
      </c>
    </row>
    <row r="18" customFormat="false" ht="12.75" hidden="false" customHeight="false" outlineLevel="0" collapsed="false">
      <c r="A18" s="0" t="s">
        <v>482</v>
      </c>
      <c r="B18" s="2" t="n">
        <v>272</v>
      </c>
      <c r="C18" s="2"/>
      <c r="D18" s="2"/>
      <c r="E18" s="2" t="n">
        <v>272</v>
      </c>
      <c r="F18" s="2"/>
      <c r="G18" s="2"/>
      <c r="H18" s="2" t="n">
        <v>4896</v>
      </c>
      <c r="I18" s="2"/>
      <c r="J18" s="2"/>
      <c r="K18" s="2"/>
      <c r="L18" s="2"/>
      <c r="M18" s="2"/>
      <c r="N18" s="2"/>
      <c r="O18" s="2"/>
      <c r="P18" s="2" t="n">
        <f aca="false">SUM(B18:O18)</f>
        <v>5440</v>
      </c>
      <c r="Q18" s="2"/>
      <c r="R18" s="50" t="n">
        <f aca="false">B18/$P18</f>
        <v>0.05</v>
      </c>
      <c r="S18" s="50" t="n">
        <f aca="false">C18/$P18</f>
        <v>0</v>
      </c>
      <c r="T18" s="50" t="n">
        <f aca="false">D18/$P18</f>
        <v>0</v>
      </c>
      <c r="U18" s="50" t="n">
        <f aca="false">E18/$P18</f>
        <v>0.05</v>
      </c>
      <c r="V18" s="50" t="n">
        <f aca="false">F18/$P18</f>
        <v>0</v>
      </c>
      <c r="W18" s="50" t="n">
        <f aca="false">G18/$P18</f>
        <v>0</v>
      </c>
      <c r="X18" s="50" t="n">
        <f aca="false">H18/$P18</f>
        <v>0.9</v>
      </c>
      <c r="Y18" s="50" t="n">
        <f aca="false">I18/$P18</f>
        <v>0</v>
      </c>
      <c r="Z18" s="50" t="n">
        <f aca="false">J18/$P18</f>
        <v>0</v>
      </c>
      <c r="AA18" s="50" t="n">
        <f aca="false">K18/$P18</f>
        <v>0</v>
      </c>
      <c r="AB18" s="50" t="n">
        <f aca="false">L18/$P18</f>
        <v>0</v>
      </c>
      <c r="AC18" s="50" t="n">
        <f aca="false">M18/$P18</f>
        <v>0</v>
      </c>
      <c r="AD18" s="50" t="n">
        <f aca="false">N18/$P18</f>
        <v>0</v>
      </c>
      <c r="AE18" s="50" t="n">
        <f aca="false">O18/$P18</f>
        <v>0</v>
      </c>
    </row>
    <row r="19" customFormat="false" ht="12.75" hidden="false" customHeight="false" outlineLevel="0" collapsed="false">
      <c r="A19" s="0" t="s">
        <v>483</v>
      </c>
      <c r="B19" s="2" t="n">
        <v>825</v>
      </c>
      <c r="C19" s="2"/>
      <c r="D19" s="2" t="n">
        <v>825</v>
      </c>
      <c r="E19" s="2"/>
      <c r="F19" s="2"/>
      <c r="G19" s="2"/>
      <c r="H19" s="2" t="n">
        <v>1650</v>
      </c>
      <c r="I19" s="2"/>
      <c r="J19" s="2"/>
      <c r="K19" s="2"/>
      <c r="L19" s="2"/>
      <c r="M19" s="2"/>
      <c r="N19" s="2"/>
      <c r="O19" s="2"/>
      <c r="P19" s="2" t="n">
        <f aca="false">SUM(B19:O19)</f>
        <v>3300</v>
      </c>
      <c r="Q19" s="2"/>
      <c r="R19" s="50" t="n">
        <f aca="false">B19/$P19</f>
        <v>0.25</v>
      </c>
      <c r="S19" s="50" t="n">
        <f aca="false">C19/$P19</f>
        <v>0</v>
      </c>
      <c r="T19" s="50" t="n">
        <f aca="false">D19/$P19</f>
        <v>0.25</v>
      </c>
      <c r="U19" s="50" t="n">
        <f aca="false">E19/$P19</f>
        <v>0</v>
      </c>
      <c r="V19" s="50" t="n">
        <f aca="false">F19/$P19</f>
        <v>0</v>
      </c>
      <c r="W19" s="50" t="n">
        <f aca="false">G19/$P19</f>
        <v>0</v>
      </c>
      <c r="X19" s="50" t="n">
        <f aca="false">H19/$P19</f>
        <v>0.5</v>
      </c>
      <c r="Y19" s="50" t="n">
        <f aca="false">I19/$P19</f>
        <v>0</v>
      </c>
      <c r="Z19" s="50" t="n">
        <f aca="false">J19/$P19</f>
        <v>0</v>
      </c>
      <c r="AA19" s="50" t="n">
        <f aca="false">K19/$P19</f>
        <v>0</v>
      </c>
      <c r="AB19" s="50" t="n">
        <f aca="false">L19/$P19</f>
        <v>0</v>
      </c>
      <c r="AC19" s="50" t="n">
        <f aca="false">M19/$P19</f>
        <v>0</v>
      </c>
      <c r="AD19" s="50" t="n">
        <f aca="false">N19/$P19</f>
        <v>0</v>
      </c>
      <c r="AE19" s="50" t="n">
        <f aca="false">O19/$P19</f>
        <v>0</v>
      </c>
    </row>
    <row r="20" customFormat="false" ht="12.75" hidden="false" customHeight="false" outlineLevel="0" collapsed="false">
      <c r="A20" s="0" t="s">
        <v>484</v>
      </c>
      <c r="B20" s="2" t="n">
        <v>30132</v>
      </c>
      <c r="C20" s="2"/>
      <c r="D20" s="2"/>
      <c r="E20" s="2"/>
      <c r="F20" s="2" t="n">
        <v>9822</v>
      </c>
      <c r="G20" s="2"/>
      <c r="H20" s="2" t="n">
        <v>1667</v>
      </c>
      <c r="I20" s="2"/>
      <c r="J20" s="2"/>
      <c r="K20" s="2"/>
      <c r="L20" s="2"/>
      <c r="M20" s="2"/>
      <c r="N20" s="2"/>
      <c r="O20" s="2"/>
      <c r="P20" s="2" t="n">
        <f aca="false">SUM(B20:O20)</f>
        <v>41621</v>
      </c>
      <c r="Q20" s="2"/>
      <c r="R20" s="50" t="n">
        <f aca="false">B20/$P20</f>
        <v>0.723961461762091</v>
      </c>
      <c r="S20" s="50" t="n">
        <f aca="false">C20/$P20</f>
        <v>0</v>
      </c>
      <c r="T20" s="50" t="n">
        <f aca="false">D20/$P20</f>
        <v>0</v>
      </c>
      <c r="U20" s="50" t="n">
        <f aca="false">E20/$P20</f>
        <v>0</v>
      </c>
      <c r="V20" s="50" t="n">
        <f aca="false">F20/$P20</f>
        <v>0.235986641358929</v>
      </c>
      <c r="W20" s="50" t="n">
        <f aca="false">G20/$P20</f>
        <v>0</v>
      </c>
      <c r="X20" s="50" t="n">
        <f aca="false">H20/$P20</f>
        <v>0.0400518968789794</v>
      </c>
      <c r="Y20" s="50" t="n">
        <f aca="false">I20/$P20</f>
        <v>0</v>
      </c>
      <c r="Z20" s="50" t="n">
        <f aca="false">J20/$P20</f>
        <v>0</v>
      </c>
      <c r="AA20" s="50" t="n">
        <f aca="false">K20/$P20</f>
        <v>0</v>
      </c>
      <c r="AB20" s="50" t="n">
        <f aca="false">L20/$P20</f>
        <v>0</v>
      </c>
      <c r="AC20" s="50" t="n">
        <f aca="false">M20/$P20</f>
        <v>0</v>
      </c>
      <c r="AD20" s="50" t="n">
        <f aca="false">N20/$P20</f>
        <v>0</v>
      </c>
      <c r="AE20" s="50" t="n">
        <f aca="false">O20/$P20</f>
        <v>0</v>
      </c>
    </row>
    <row r="21" customFormat="false" ht="12.75" hidden="false" customHeight="false" outlineLevel="0" collapsed="false">
      <c r="A21" s="0" t="s">
        <v>418</v>
      </c>
      <c r="B21" s="2" t="n">
        <v>1397</v>
      </c>
      <c r="C21" s="2"/>
      <c r="D21" s="2"/>
      <c r="E21" s="2"/>
      <c r="F21" s="2" t="n">
        <v>12427</v>
      </c>
      <c r="G21" s="2"/>
      <c r="H21" s="2"/>
      <c r="I21" s="2"/>
      <c r="J21" s="2"/>
      <c r="K21" s="2"/>
      <c r="L21" s="2"/>
      <c r="M21" s="2"/>
      <c r="N21" s="2"/>
      <c r="O21" s="2"/>
      <c r="P21" s="2" t="n">
        <f aca="false">SUM(B21:O21)</f>
        <v>13824</v>
      </c>
      <c r="Q21" s="2"/>
      <c r="R21" s="50" t="n">
        <f aca="false">B21/$P21</f>
        <v>0.101056134259259</v>
      </c>
      <c r="S21" s="50" t="n">
        <f aca="false">C21/$P21</f>
        <v>0</v>
      </c>
      <c r="T21" s="50" t="n">
        <f aca="false">D21/$P21</f>
        <v>0</v>
      </c>
      <c r="U21" s="50" t="n">
        <f aca="false">E21/$P21</f>
        <v>0</v>
      </c>
      <c r="V21" s="50" t="n">
        <f aca="false">F21/$P21</f>
        <v>0.898943865740741</v>
      </c>
      <c r="W21" s="50" t="n">
        <f aca="false">G21/$P21</f>
        <v>0</v>
      </c>
      <c r="X21" s="50" t="n">
        <f aca="false">H21/$P21</f>
        <v>0</v>
      </c>
      <c r="Y21" s="50" t="n">
        <f aca="false">I21/$P21</f>
        <v>0</v>
      </c>
      <c r="Z21" s="50" t="n">
        <f aca="false">J21/$P21</f>
        <v>0</v>
      </c>
      <c r="AA21" s="50" t="n">
        <f aca="false">K21/$P21</f>
        <v>0</v>
      </c>
      <c r="AB21" s="50" t="n">
        <f aca="false">L21/$P21</f>
        <v>0</v>
      </c>
      <c r="AC21" s="50" t="n">
        <f aca="false">M21/$P21</f>
        <v>0</v>
      </c>
      <c r="AD21" s="50" t="n">
        <f aca="false">N21/$P21</f>
        <v>0</v>
      </c>
      <c r="AE21" s="50" t="n">
        <f aca="false">O21/$P21</f>
        <v>0</v>
      </c>
    </row>
    <row r="22" customFormat="false" ht="12.75" hidden="false" customHeight="false" outlineLevel="0" collapsed="false">
      <c r="A22" s="0" t="s">
        <v>485</v>
      </c>
      <c r="B22" s="2" t="n">
        <v>41237</v>
      </c>
      <c r="C22" s="2"/>
      <c r="D22" s="2" t="n">
        <v>68728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 t="n">
        <f aca="false">SUM(B22:O22)</f>
        <v>109965</v>
      </c>
      <c r="Q22" s="2"/>
      <c r="R22" s="50" t="n">
        <f aca="false">B22/$P22</f>
        <v>0.375001136725322</v>
      </c>
      <c r="S22" s="50" t="n">
        <f aca="false">C22/$P22</f>
        <v>0</v>
      </c>
      <c r="T22" s="50" t="n">
        <f aca="false">D22/$P22</f>
        <v>0.624998863274678</v>
      </c>
      <c r="U22" s="50" t="n">
        <f aca="false">E22/$P22</f>
        <v>0</v>
      </c>
      <c r="V22" s="50" t="n">
        <f aca="false">F22/$P22</f>
        <v>0</v>
      </c>
      <c r="W22" s="50" t="n">
        <f aca="false">G22/$P22</f>
        <v>0</v>
      </c>
      <c r="X22" s="50" t="n">
        <f aca="false">H22/$P22</f>
        <v>0</v>
      </c>
      <c r="Y22" s="50" t="n">
        <f aca="false">I22/$P22</f>
        <v>0</v>
      </c>
      <c r="Z22" s="50" t="n">
        <f aca="false">J22/$P22</f>
        <v>0</v>
      </c>
      <c r="AA22" s="50" t="n">
        <f aca="false">K22/$P22</f>
        <v>0</v>
      </c>
      <c r="AB22" s="50" t="n">
        <f aca="false">L22/$P22</f>
        <v>0</v>
      </c>
      <c r="AC22" s="50" t="n">
        <f aca="false">M22/$P22</f>
        <v>0</v>
      </c>
      <c r="AD22" s="50" t="n">
        <f aca="false">N22/$P22</f>
        <v>0</v>
      </c>
      <c r="AE22" s="50" t="n">
        <f aca="false">O22/$P22</f>
        <v>0</v>
      </c>
    </row>
    <row r="23" customFormat="false" ht="12.75" hidden="false" customHeight="false" outlineLevel="0" collapsed="false">
      <c r="A23" s="0" t="s">
        <v>486</v>
      </c>
      <c r="B23" s="2" t="n">
        <v>16433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 t="n">
        <f aca="false">SUM(B23:O23)</f>
        <v>16433</v>
      </c>
      <c r="Q23" s="2"/>
      <c r="R23" s="50" t="n">
        <f aca="false">B23/$P23</f>
        <v>1</v>
      </c>
      <c r="S23" s="50" t="n">
        <f aca="false">C23/$P23</f>
        <v>0</v>
      </c>
      <c r="T23" s="50" t="n">
        <f aca="false">D23/$P23</f>
        <v>0</v>
      </c>
      <c r="U23" s="50" t="n">
        <f aca="false">E23/$P23</f>
        <v>0</v>
      </c>
      <c r="V23" s="50" t="n">
        <f aca="false">F23/$P23</f>
        <v>0</v>
      </c>
      <c r="W23" s="50" t="n">
        <f aca="false">G23/$P23</f>
        <v>0</v>
      </c>
      <c r="X23" s="50" t="n">
        <f aca="false">H23/$P23</f>
        <v>0</v>
      </c>
      <c r="Y23" s="50" t="n">
        <f aca="false">I23/$P23</f>
        <v>0</v>
      </c>
      <c r="Z23" s="50" t="n">
        <f aca="false">J23/$P23</f>
        <v>0</v>
      </c>
      <c r="AA23" s="50" t="n">
        <f aca="false">K23/$P23</f>
        <v>0</v>
      </c>
      <c r="AB23" s="50" t="n">
        <f aca="false">L23/$P23</f>
        <v>0</v>
      </c>
      <c r="AC23" s="50" t="n">
        <f aca="false">M23/$P23</f>
        <v>0</v>
      </c>
      <c r="AD23" s="50" t="n">
        <f aca="false">N23/$P23</f>
        <v>0</v>
      </c>
      <c r="AE23" s="50" t="n">
        <f aca="false">O23/$P23</f>
        <v>0</v>
      </c>
    </row>
    <row r="24" customFormat="false" ht="12.75" hidden="false" customHeight="false" outlineLevel="0" collapsed="false">
      <c r="A24" s="0" t="s">
        <v>487</v>
      </c>
      <c r="B24" s="2" t="n">
        <v>878</v>
      </c>
      <c r="C24" s="2" t="n">
        <v>8254</v>
      </c>
      <c r="D24" s="2" t="n">
        <v>5055</v>
      </c>
      <c r="E24" s="2"/>
      <c r="F24" s="2"/>
      <c r="G24" s="2" t="n">
        <v>8250</v>
      </c>
      <c r="H24" s="2"/>
      <c r="I24" s="2"/>
      <c r="J24" s="2"/>
      <c r="K24" s="2"/>
      <c r="L24" s="2"/>
      <c r="M24" s="2"/>
      <c r="N24" s="2"/>
      <c r="O24" s="2" t="n">
        <v>49485</v>
      </c>
      <c r="P24" s="2" t="n">
        <f aca="false">SUM(B24:O24)</f>
        <v>71922</v>
      </c>
      <c r="Q24" s="2"/>
      <c r="R24" s="50" t="n">
        <f aca="false">B24/$P24</f>
        <v>0.0122076694196491</v>
      </c>
      <c r="S24" s="50" t="n">
        <f aca="false">C24/$P24</f>
        <v>0.114763215705904</v>
      </c>
      <c r="T24" s="50" t="n">
        <f aca="false">D24/$P24</f>
        <v>0.0702844748477517</v>
      </c>
      <c r="U24" s="50" t="n">
        <f aca="false">E24/$P24</f>
        <v>0</v>
      </c>
      <c r="V24" s="50" t="n">
        <f aca="false">F24/$P24</f>
        <v>0</v>
      </c>
      <c r="W24" s="50" t="n">
        <f aca="false">G24/$P24</f>
        <v>0.114707599899892</v>
      </c>
      <c r="X24" s="50" t="n">
        <f aca="false">H24/$P24</f>
        <v>0</v>
      </c>
      <c r="Y24" s="50" t="n">
        <f aca="false">I24/$P24</f>
        <v>0</v>
      </c>
      <c r="Z24" s="50" t="n">
        <f aca="false">J24/$P24</f>
        <v>0</v>
      </c>
      <c r="AA24" s="50" t="n">
        <f aca="false">K24/$P24</f>
        <v>0</v>
      </c>
      <c r="AB24" s="50" t="n">
        <f aca="false">L24/$P24</f>
        <v>0</v>
      </c>
      <c r="AC24" s="50" t="n">
        <f aca="false">M24/$P24</f>
        <v>0</v>
      </c>
      <c r="AD24" s="50" t="n">
        <f aca="false">N24/$P24</f>
        <v>0</v>
      </c>
      <c r="AE24" s="50" t="n">
        <f aca="false">O24/$P24</f>
        <v>0.688037040126804</v>
      </c>
    </row>
    <row r="25" customFormat="false" ht="12.75" hidden="false" customHeight="false" outlineLevel="0" collapsed="false">
      <c r="A25" s="0" t="s">
        <v>488</v>
      </c>
      <c r="B25" s="2"/>
      <c r="C25" s="2"/>
      <c r="D25" s="2"/>
      <c r="E25" s="2"/>
      <c r="F25" s="2"/>
      <c r="G25" s="2" t="n">
        <v>29505</v>
      </c>
      <c r="H25" s="2" t="n">
        <v>12670</v>
      </c>
      <c r="I25" s="2"/>
      <c r="J25" s="2"/>
      <c r="K25" s="2"/>
      <c r="L25" s="2"/>
      <c r="M25" s="2"/>
      <c r="N25" s="2"/>
      <c r="O25" s="2"/>
      <c r="P25" s="2" t="n">
        <f aca="false">SUM(B25:O25)</f>
        <v>42175</v>
      </c>
      <c r="Q25" s="2"/>
      <c r="R25" s="50" t="n">
        <f aca="false">B25/$P25</f>
        <v>0</v>
      </c>
      <c r="S25" s="50" t="n">
        <f aca="false">C25/$P25</f>
        <v>0</v>
      </c>
      <c r="T25" s="50" t="n">
        <f aca="false">D25/$P25</f>
        <v>0</v>
      </c>
      <c r="U25" s="50" t="n">
        <f aca="false">E25/$P25</f>
        <v>0</v>
      </c>
      <c r="V25" s="50" t="n">
        <f aca="false">F25/$P25</f>
        <v>0</v>
      </c>
      <c r="W25" s="50" t="n">
        <f aca="false">G25/$P25</f>
        <v>0.699585062240664</v>
      </c>
      <c r="X25" s="50" t="n">
        <f aca="false">H25/$P25</f>
        <v>0.300414937759336</v>
      </c>
      <c r="Y25" s="50" t="n">
        <f aca="false">I25/$P25</f>
        <v>0</v>
      </c>
      <c r="Z25" s="50" t="n">
        <f aca="false">J25/$P25</f>
        <v>0</v>
      </c>
      <c r="AA25" s="50" t="n">
        <f aca="false">K25/$P25</f>
        <v>0</v>
      </c>
      <c r="AB25" s="50" t="n">
        <f aca="false">L25/$P25</f>
        <v>0</v>
      </c>
      <c r="AC25" s="50" t="n">
        <f aca="false">M25/$P25</f>
        <v>0</v>
      </c>
      <c r="AD25" s="50" t="n">
        <f aca="false">N25/$P25</f>
        <v>0</v>
      </c>
      <c r="AE25" s="50" t="n">
        <f aca="false">O25/$P25</f>
        <v>0</v>
      </c>
    </row>
    <row r="26" customFormat="false" ht="12.75" hidden="false" customHeight="false" outlineLevel="0" collapsed="false">
      <c r="A26" s="0" t="s">
        <v>489</v>
      </c>
      <c r="B26" s="2" t="n">
        <v>2876</v>
      </c>
      <c r="C26" s="2"/>
      <c r="D26" s="2"/>
      <c r="E26" s="2"/>
      <c r="F26" s="2"/>
      <c r="G26" s="2"/>
      <c r="H26" s="2" t="n">
        <v>1726</v>
      </c>
      <c r="I26" s="2"/>
      <c r="J26" s="2"/>
      <c r="K26" s="2" t="n">
        <v>1150</v>
      </c>
      <c r="L26" s="2"/>
      <c r="M26" s="2"/>
      <c r="N26" s="2"/>
      <c r="O26" s="2"/>
      <c r="P26" s="2" t="n">
        <f aca="false">SUM(B26:O26)</f>
        <v>5752</v>
      </c>
      <c r="Q26" s="2"/>
      <c r="R26" s="50" t="n">
        <f aca="false">B26/$P26</f>
        <v>0.5</v>
      </c>
      <c r="S26" s="50" t="n">
        <f aca="false">C26/$P26</f>
        <v>0</v>
      </c>
      <c r="T26" s="50" t="n">
        <f aca="false">D26/$P26</f>
        <v>0</v>
      </c>
      <c r="U26" s="50" t="n">
        <f aca="false">E26/$P26</f>
        <v>0</v>
      </c>
      <c r="V26" s="50" t="n">
        <f aca="false">F26/$P26</f>
        <v>0</v>
      </c>
      <c r="W26" s="50" t="n">
        <f aca="false">G26/$P26</f>
        <v>0</v>
      </c>
      <c r="X26" s="50" t="n">
        <f aca="false">H26/$P26</f>
        <v>0.300069541029207</v>
      </c>
      <c r="Y26" s="50" t="n">
        <f aca="false">I26/$P26</f>
        <v>0</v>
      </c>
      <c r="Z26" s="50" t="n">
        <f aca="false">J26/$P26</f>
        <v>0</v>
      </c>
      <c r="AA26" s="50" t="n">
        <f aca="false">K26/$P26</f>
        <v>0.199930458970793</v>
      </c>
      <c r="AB26" s="50" t="n">
        <f aca="false">L26/$P26</f>
        <v>0</v>
      </c>
      <c r="AC26" s="50" t="n">
        <f aca="false">M26/$P26</f>
        <v>0</v>
      </c>
      <c r="AD26" s="50" t="n">
        <f aca="false">N26/$P26</f>
        <v>0</v>
      </c>
      <c r="AE26" s="50" t="n">
        <f aca="false">O26/$P26</f>
        <v>0</v>
      </c>
    </row>
    <row r="27" customFormat="false" ht="12.75" hidden="false" customHeight="false" outlineLevel="0" collapsed="false">
      <c r="A27" s="0" t="s">
        <v>199</v>
      </c>
      <c r="B27" s="2"/>
      <c r="C27" s="2"/>
      <c r="D27" s="2"/>
      <c r="E27" s="2"/>
      <c r="F27" s="2"/>
      <c r="G27" s="2" t="n">
        <v>3136</v>
      </c>
      <c r="H27" s="2"/>
      <c r="I27" s="2"/>
      <c r="J27" s="2"/>
      <c r="K27" s="2"/>
      <c r="L27" s="2"/>
      <c r="M27" s="2"/>
      <c r="N27" s="2"/>
      <c r="O27" s="2" t="n">
        <v>9006</v>
      </c>
      <c r="P27" s="2" t="n">
        <f aca="false">SUM(B27:O27)</f>
        <v>12142</v>
      </c>
      <c r="Q27" s="2"/>
      <c r="R27" s="50" t="n">
        <f aca="false">B27/$P27</f>
        <v>0</v>
      </c>
      <c r="S27" s="50" t="n">
        <f aca="false">C27/$P27</f>
        <v>0</v>
      </c>
      <c r="T27" s="50" t="n">
        <f aca="false">D27/$P27</f>
        <v>0</v>
      </c>
      <c r="U27" s="50" t="n">
        <f aca="false">E27/$P27</f>
        <v>0</v>
      </c>
      <c r="V27" s="50" t="n">
        <f aca="false">F27/$P27</f>
        <v>0</v>
      </c>
      <c r="W27" s="50" t="n">
        <f aca="false">G27/$P27</f>
        <v>0.258277054850931</v>
      </c>
      <c r="X27" s="50" t="n">
        <f aca="false">H27/$P27</f>
        <v>0</v>
      </c>
      <c r="Y27" s="50" t="n">
        <f aca="false">I27/$P27</f>
        <v>0</v>
      </c>
      <c r="Z27" s="50" t="n">
        <f aca="false">J27/$P27</f>
        <v>0</v>
      </c>
      <c r="AA27" s="50" t="n">
        <f aca="false">K27/$P27</f>
        <v>0</v>
      </c>
      <c r="AB27" s="50" t="n">
        <f aca="false">L27/$P27</f>
        <v>0</v>
      </c>
      <c r="AC27" s="50" t="n">
        <f aca="false">M27/$P27</f>
        <v>0</v>
      </c>
      <c r="AD27" s="50" t="n">
        <f aca="false">N27/$P27</f>
        <v>0</v>
      </c>
      <c r="AE27" s="50" t="n">
        <f aca="false">O27/$P27</f>
        <v>0.741722945149069</v>
      </c>
    </row>
    <row r="28" customFormat="false" ht="12.75" hidden="false" customHeight="false" outlineLevel="0" collapsed="false">
      <c r="A28" s="0" t="s">
        <v>490</v>
      </c>
      <c r="B28" s="2" t="n">
        <v>43725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 t="n">
        <f aca="false">SUM(B28:O28)</f>
        <v>43725</v>
      </c>
      <c r="Q28" s="2"/>
      <c r="R28" s="50" t="n">
        <f aca="false">B28/$P28</f>
        <v>1</v>
      </c>
      <c r="S28" s="50" t="n">
        <f aca="false">C28/$P28</f>
        <v>0</v>
      </c>
      <c r="T28" s="50" t="n">
        <f aca="false">D28/$P28</f>
        <v>0</v>
      </c>
      <c r="U28" s="50" t="n">
        <f aca="false">E28/$P28</f>
        <v>0</v>
      </c>
      <c r="V28" s="50" t="n">
        <f aca="false">F28/$P28</f>
        <v>0</v>
      </c>
      <c r="W28" s="50" t="n">
        <f aca="false">G28/$P28</f>
        <v>0</v>
      </c>
      <c r="X28" s="50" t="n">
        <f aca="false">H28/$P28</f>
        <v>0</v>
      </c>
      <c r="Y28" s="50" t="n">
        <f aca="false">I28/$P28</f>
        <v>0</v>
      </c>
      <c r="Z28" s="50" t="n">
        <f aca="false">J28/$P28</f>
        <v>0</v>
      </c>
      <c r="AA28" s="50" t="n">
        <f aca="false">K28/$P28</f>
        <v>0</v>
      </c>
      <c r="AB28" s="50" t="n">
        <f aca="false">L28/$P28</f>
        <v>0</v>
      </c>
      <c r="AC28" s="50" t="n">
        <f aca="false">M28/$P28</f>
        <v>0</v>
      </c>
      <c r="AD28" s="50" t="n">
        <f aca="false">N28/$P28</f>
        <v>0</v>
      </c>
      <c r="AE28" s="50" t="n">
        <f aca="false">O28/$P28</f>
        <v>0</v>
      </c>
    </row>
    <row r="29" customFormat="false" ht="12.75" hidden="false" customHeight="false" outlineLevel="0" collapsed="false">
      <c r="A29" s="0" t="s">
        <v>491</v>
      </c>
      <c r="B29" s="2"/>
      <c r="C29" s="2"/>
      <c r="D29" s="2" t="n">
        <v>1814</v>
      </c>
      <c r="E29" s="2"/>
      <c r="F29" s="2"/>
      <c r="G29" s="2"/>
      <c r="H29" s="2" t="n">
        <v>1210</v>
      </c>
      <c r="I29" s="2"/>
      <c r="J29" s="2"/>
      <c r="K29" s="2"/>
      <c r="L29" s="2"/>
      <c r="M29" s="2"/>
      <c r="N29" s="2"/>
      <c r="O29" s="2"/>
      <c r="P29" s="2" t="n">
        <f aca="false">SUM(B29:O29)</f>
        <v>3024</v>
      </c>
      <c r="Q29" s="2"/>
      <c r="R29" s="50" t="n">
        <f aca="false">B29/$P29</f>
        <v>0</v>
      </c>
      <c r="S29" s="50" t="n">
        <f aca="false">C29/$P29</f>
        <v>0</v>
      </c>
      <c r="T29" s="50" t="n">
        <f aca="false">D29/$P29</f>
        <v>0.599867724867725</v>
      </c>
      <c r="U29" s="50" t="n">
        <f aca="false">E29/$P29</f>
        <v>0</v>
      </c>
      <c r="V29" s="50" t="n">
        <f aca="false">F29/$P29</f>
        <v>0</v>
      </c>
      <c r="W29" s="50" t="n">
        <f aca="false">G29/$P29</f>
        <v>0</v>
      </c>
      <c r="X29" s="50" t="n">
        <f aca="false">H29/$P29</f>
        <v>0.400132275132275</v>
      </c>
      <c r="Y29" s="50" t="n">
        <f aca="false">I29/$P29</f>
        <v>0</v>
      </c>
      <c r="Z29" s="50" t="n">
        <f aca="false">J29/$P29</f>
        <v>0</v>
      </c>
      <c r="AA29" s="50" t="n">
        <f aca="false">K29/$P29</f>
        <v>0</v>
      </c>
      <c r="AB29" s="50" t="n">
        <f aca="false">L29/$P29</f>
        <v>0</v>
      </c>
      <c r="AC29" s="50" t="n">
        <f aca="false">M29/$P29</f>
        <v>0</v>
      </c>
      <c r="AD29" s="50" t="n">
        <f aca="false">N29/$P29</f>
        <v>0</v>
      </c>
      <c r="AE29" s="50" t="n">
        <f aca="false">O29/$P29</f>
        <v>0</v>
      </c>
    </row>
    <row r="30" customFormat="false" ht="12.75" hidden="false" customHeight="false" outlineLevel="0" collapsed="false">
      <c r="A30" s="0" t="s">
        <v>492</v>
      </c>
      <c r="B30" s="2" t="n">
        <v>15975</v>
      </c>
      <c r="C30" s="2"/>
      <c r="D30" s="2" t="n">
        <v>15975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 t="n">
        <f aca="false">SUM(B30:O30)</f>
        <v>31950</v>
      </c>
      <c r="Q30" s="2"/>
      <c r="R30" s="50" t="n">
        <f aca="false">B30/$P30</f>
        <v>0.5</v>
      </c>
      <c r="S30" s="50" t="n">
        <f aca="false">C30/$P30</f>
        <v>0</v>
      </c>
      <c r="T30" s="50" t="n">
        <f aca="false">D30/$P30</f>
        <v>0.5</v>
      </c>
      <c r="U30" s="50" t="n">
        <f aca="false">E30/$P30</f>
        <v>0</v>
      </c>
      <c r="V30" s="50" t="n">
        <f aca="false">F30/$P30</f>
        <v>0</v>
      </c>
      <c r="W30" s="50" t="n">
        <f aca="false">G30/$P30</f>
        <v>0</v>
      </c>
      <c r="X30" s="50" t="n">
        <f aca="false">H30/$P30</f>
        <v>0</v>
      </c>
      <c r="Y30" s="50" t="n">
        <f aca="false">I30/$P30</f>
        <v>0</v>
      </c>
      <c r="Z30" s="50" t="n">
        <f aca="false">J30/$P30</f>
        <v>0</v>
      </c>
      <c r="AA30" s="50" t="n">
        <f aca="false">K30/$P30</f>
        <v>0</v>
      </c>
      <c r="AB30" s="50" t="n">
        <f aca="false">L30/$P30</f>
        <v>0</v>
      </c>
      <c r="AC30" s="50" t="n">
        <f aca="false">M30/$P30</f>
        <v>0</v>
      </c>
      <c r="AD30" s="50" t="n">
        <f aca="false">N30/$P30</f>
        <v>0</v>
      </c>
      <c r="AE30" s="50" t="n">
        <f aca="false">O30/$P30</f>
        <v>0</v>
      </c>
    </row>
    <row r="31" customFormat="false" ht="12.75" hidden="false" customHeight="false" outlineLevel="0" collapsed="false">
      <c r="A31" s="0" t="s">
        <v>226</v>
      </c>
      <c r="C31" s="2" t="n">
        <v>7100</v>
      </c>
      <c r="D31" s="2"/>
      <c r="E31" s="2"/>
      <c r="G31" s="2"/>
      <c r="H31" s="2"/>
      <c r="I31" s="2" t="n">
        <v>28400</v>
      </c>
      <c r="J31" s="2"/>
      <c r="K31" s="2"/>
      <c r="L31" s="2"/>
      <c r="M31" s="2"/>
      <c r="N31" s="2"/>
      <c r="O31" s="2"/>
      <c r="P31" s="2" t="n">
        <f aca="false">SUM(B31:O31)</f>
        <v>35500</v>
      </c>
      <c r="Q31" s="2"/>
      <c r="R31" s="50" t="n">
        <f aca="false">B31/$P31</f>
        <v>0</v>
      </c>
      <c r="S31" s="50" t="n">
        <f aca="false">C31/$P31</f>
        <v>0.2</v>
      </c>
      <c r="T31" s="50" t="n">
        <f aca="false">D31/$P31</f>
        <v>0</v>
      </c>
      <c r="U31" s="50" t="n">
        <f aca="false">E31/$P31</f>
        <v>0</v>
      </c>
      <c r="V31" s="50" t="n">
        <f aca="false">F31/$P31</f>
        <v>0</v>
      </c>
      <c r="W31" s="50" t="n">
        <f aca="false">G31/$P31</f>
        <v>0</v>
      </c>
      <c r="X31" s="50" t="n">
        <f aca="false">H31/$P31</f>
        <v>0</v>
      </c>
      <c r="Y31" s="50" t="n">
        <f aca="false">I31/$P31</f>
        <v>0.8</v>
      </c>
      <c r="Z31" s="50" t="n">
        <f aca="false">J31/$P31</f>
        <v>0</v>
      </c>
      <c r="AA31" s="50" t="n">
        <f aca="false">K31/$P31</f>
        <v>0</v>
      </c>
      <c r="AB31" s="50" t="n">
        <f aca="false">L31/$P31</f>
        <v>0</v>
      </c>
      <c r="AC31" s="50" t="n">
        <f aca="false">M31/$P31</f>
        <v>0</v>
      </c>
      <c r="AD31" s="50" t="n">
        <f aca="false">N31/$P31</f>
        <v>0</v>
      </c>
      <c r="AE31" s="50" t="n">
        <f aca="false">O31/$P31</f>
        <v>0</v>
      </c>
    </row>
    <row r="32" customFormat="false" ht="12.75" hidden="false" customHeight="false" outlineLevel="0" collapsed="false">
      <c r="A32" s="0" t="s">
        <v>230</v>
      </c>
      <c r="B32" s="2" t="n">
        <v>15341</v>
      </c>
      <c r="C32" s="2"/>
      <c r="D32" s="2"/>
      <c r="E32" s="2"/>
      <c r="F32" s="2" t="n">
        <v>15341</v>
      </c>
      <c r="G32" s="2"/>
      <c r="H32" s="2" t="n">
        <v>28937</v>
      </c>
      <c r="I32" s="2"/>
      <c r="J32" s="2"/>
      <c r="K32" s="2"/>
      <c r="L32" s="2"/>
      <c r="M32" s="2"/>
      <c r="N32" s="2"/>
      <c r="O32" s="2"/>
      <c r="P32" s="2" t="n">
        <f aca="false">SUM(B32:O32)</f>
        <v>59619</v>
      </c>
      <c r="Q32" s="2"/>
      <c r="R32" s="50" t="n">
        <f aca="false">B32/$P32</f>
        <v>0.257317298176756</v>
      </c>
      <c r="S32" s="50" t="n">
        <f aca="false">C32/$P32</f>
        <v>0</v>
      </c>
      <c r="T32" s="50" t="n">
        <f aca="false">D32/$P32</f>
        <v>0</v>
      </c>
      <c r="U32" s="50" t="n">
        <f aca="false">E32/$P32</f>
        <v>0</v>
      </c>
      <c r="V32" s="50" t="n">
        <f aca="false">F32/$P32</f>
        <v>0.257317298176756</v>
      </c>
      <c r="W32" s="50" t="n">
        <f aca="false">G32/$P32</f>
        <v>0</v>
      </c>
      <c r="X32" s="50" t="n">
        <f aca="false">H32/$P32</f>
        <v>0.485365403646489</v>
      </c>
      <c r="Y32" s="50" t="n">
        <f aca="false">I32/$P32</f>
        <v>0</v>
      </c>
      <c r="Z32" s="50" t="n">
        <f aca="false">J32/$P32</f>
        <v>0</v>
      </c>
      <c r="AA32" s="50" t="n">
        <f aca="false">K32/$P32</f>
        <v>0</v>
      </c>
      <c r="AB32" s="50" t="n">
        <f aca="false">L32/$P32</f>
        <v>0</v>
      </c>
      <c r="AC32" s="50" t="n">
        <f aca="false">M32/$P32</f>
        <v>0</v>
      </c>
      <c r="AD32" s="50" t="n">
        <f aca="false">N32/$P32</f>
        <v>0</v>
      </c>
      <c r="AE32" s="50" t="n">
        <f aca="false">O32/$P32</f>
        <v>0</v>
      </c>
    </row>
    <row r="33" customFormat="false" ht="12.75" hidden="false" customHeight="false" outlineLevel="0" collapsed="false">
      <c r="A33" s="0" t="s">
        <v>493</v>
      </c>
      <c r="B33" s="2"/>
      <c r="C33" s="2"/>
      <c r="D33" s="2"/>
      <c r="E33" s="2"/>
      <c r="F33" s="2"/>
      <c r="G33" s="2"/>
      <c r="H33" s="2" t="n">
        <v>1260</v>
      </c>
      <c r="I33" s="2"/>
      <c r="J33" s="2"/>
      <c r="K33" s="2"/>
      <c r="L33" s="2"/>
      <c r="M33" s="2"/>
      <c r="N33" s="2" t="n">
        <v>4000</v>
      </c>
      <c r="O33" s="2" t="n">
        <v>7140</v>
      </c>
      <c r="P33" s="2" t="n">
        <f aca="false">SUM(B33:O33)</f>
        <v>12400</v>
      </c>
      <c r="Q33" s="2"/>
      <c r="R33" s="50" t="n">
        <f aca="false">B33/$P33</f>
        <v>0</v>
      </c>
      <c r="S33" s="50" t="n">
        <f aca="false">C33/$P33</f>
        <v>0</v>
      </c>
      <c r="T33" s="50" t="n">
        <f aca="false">D33/$P33</f>
        <v>0</v>
      </c>
      <c r="U33" s="50" t="n">
        <f aca="false">E33/$P33</f>
        <v>0</v>
      </c>
      <c r="V33" s="50" t="n">
        <f aca="false">F33/$P33</f>
        <v>0</v>
      </c>
      <c r="W33" s="50" t="n">
        <f aca="false">G33/$P33</f>
        <v>0</v>
      </c>
      <c r="X33" s="50" t="n">
        <f aca="false">H33/$P33</f>
        <v>0.101612903225806</v>
      </c>
      <c r="Y33" s="50" t="n">
        <f aca="false">I33/$P33</f>
        <v>0</v>
      </c>
      <c r="Z33" s="50" t="n">
        <f aca="false">J33/$P33</f>
        <v>0</v>
      </c>
      <c r="AA33" s="50" t="n">
        <f aca="false">K33/$P33</f>
        <v>0</v>
      </c>
      <c r="AB33" s="50" t="n">
        <f aca="false">L33/$P33</f>
        <v>0</v>
      </c>
      <c r="AC33" s="50" t="n">
        <f aca="false">M33/$P33</f>
        <v>0</v>
      </c>
      <c r="AD33" s="50" t="n">
        <f aca="false">N33/$P33</f>
        <v>0.32258064516129</v>
      </c>
      <c r="AE33" s="50" t="n">
        <f aca="false">O33/$P33</f>
        <v>0.575806451612903</v>
      </c>
    </row>
    <row r="34" customFormat="false" ht="12.75" hidden="false" customHeight="false" outlineLevel="0" collapsed="false">
      <c r="A34" s="0" t="s">
        <v>146</v>
      </c>
      <c r="C34" s="2"/>
      <c r="D34" s="2" t="n">
        <v>99543</v>
      </c>
      <c r="E34" s="2"/>
      <c r="F34" s="2" t="n">
        <v>10931</v>
      </c>
      <c r="G34" s="2"/>
      <c r="H34" s="2" t="n">
        <v>1628</v>
      </c>
      <c r="I34" s="2"/>
      <c r="J34" s="2" t="n">
        <v>22738</v>
      </c>
      <c r="K34" s="2"/>
      <c r="L34" s="2" t="n">
        <v>13643</v>
      </c>
      <c r="M34" s="2"/>
      <c r="N34" s="2"/>
      <c r="O34" s="2"/>
      <c r="P34" s="2" t="n">
        <f aca="false">SUM(B34:O34)</f>
        <v>148483</v>
      </c>
      <c r="Q34" s="2"/>
      <c r="R34" s="50" t="n">
        <f aca="false">B34/$P34</f>
        <v>0</v>
      </c>
      <c r="S34" s="50" t="n">
        <f aca="false">C34/$P34</f>
        <v>0</v>
      </c>
      <c r="T34" s="50" t="n">
        <f aca="false">D34/$P34</f>
        <v>0.670399978448711</v>
      </c>
      <c r="U34" s="50" t="n">
        <f aca="false">E34/$P34</f>
        <v>0</v>
      </c>
      <c r="V34" s="50" t="n">
        <f aca="false">F34/$P34</f>
        <v>0.0736178552426877</v>
      </c>
      <c r="W34" s="50" t="n">
        <f aca="false">G34/$P34</f>
        <v>0</v>
      </c>
      <c r="X34" s="50" t="n">
        <f aca="false">H34/$P34</f>
        <v>0.0109642181259808</v>
      </c>
      <c r="Y34" s="50" t="n">
        <f aca="false">I34/$P34</f>
        <v>0</v>
      </c>
      <c r="Z34" s="50" t="n">
        <f aca="false">J34/$P34</f>
        <v>0.153135375766923</v>
      </c>
      <c r="AA34" s="50" t="n">
        <f aca="false">K34/$P34</f>
        <v>0</v>
      </c>
      <c r="AB34" s="50" t="n">
        <f aca="false">L34/$P34</f>
        <v>0.0918825724156974</v>
      </c>
      <c r="AC34" s="50" t="n">
        <f aca="false">M34/$P34</f>
        <v>0</v>
      </c>
      <c r="AD34" s="50" t="n">
        <f aca="false">N34/$P34</f>
        <v>0</v>
      </c>
      <c r="AE34" s="50" t="n">
        <f aca="false">O34/$P34</f>
        <v>0</v>
      </c>
    </row>
    <row r="35" customFormat="false" ht="12.75" hidden="false" customHeight="false" outlineLevel="0" collapsed="false">
      <c r="A35" s="0" t="s">
        <v>235</v>
      </c>
      <c r="B35" s="2" t="n">
        <v>71887</v>
      </c>
      <c r="C35" s="2"/>
      <c r="D35" s="2"/>
      <c r="E35" s="2"/>
      <c r="F35" s="2"/>
      <c r="G35" s="2"/>
      <c r="H35" s="2" t="n">
        <v>62459</v>
      </c>
      <c r="I35" s="2"/>
      <c r="J35" s="2"/>
      <c r="K35" s="2"/>
      <c r="L35" s="2"/>
      <c r="M35" s="2"/>
      <c r="N35" s="2"/>
      <c r="O35" s="2"/>
      <c r="P35" s="2" t="n">
        <f aca="false">SUM(B35:O35)</f>
        <v>134346</v>
      </c>
      <c r="Q35" s="2"/>
      <c r="R35" s="50" t="n">
        <f aca="false">B35/$P35</f>
        <v>0.535088502821074</v>
      </c>
      <c r="S35" s="50" t="n">
        <f aca="false">C35/$P35</f>
        <v>0</v>
      </c>
      <c r="T35" s="50" t="n">
        <f aca="false">D35/$P35</f>
        <v>0</v>
      </c>
      <c r="U35" s="50" t="n">
        <f aca="false">E35/$P35</f>
        <v>0</v>
      </c>
      <c r="V35" s="50" t="n">
        <f aca="false">F35/$P35</f>
        <v>0</v>
      </c>
      <c r="W35" s="50" t="n">
        <f aca="false">G35/$P35</f>
        <v>0</v>
      </c>
      <c r="X35" s="50" t="n">
        <f aca="false">H35/$P35</f>
        <v>0.464911497178926</v>
      </c>
      <c r="Y35" s="50" t="n">
        <f aca="false">I35/$P35</f>
        <v>0</v>
      </c>
      <c r="Z35" s="50" t="n">
        <f aca="false">J35/$P35</f>
        <v>0</v>
      </c>
      <c r="AA35" s="50" t="n">
        <f aca="false">K35/$P35</f>
        <v>0</v>
      </c>
      <c r="AB35" s="50" t="n">
        <f aca="false">L35/$P35</f>
        <v>0</v>
      </c>
      <c r="AC35" s="50" t="n">
        <f aca="false">M35/$P35</f>
        <v>0</v>
      </c>
      <c r="AD35" s="50" t="n">
        <f aca="false">N35/$P35</f>
        <v>0</v>
      </c>
      <c r="AE35" s="50" t="n">
        <f aca="false">O35/$P35</f>
        <v>0</v>
      </c>
    </row>
    <row r="36" customFormat="false" ht="12.75" hidden="false" customHeight="false" outlineLevel="0" collapsed="false">
      <c r="A36" s="0" t="s">
        <v>494</v>
      </c>
      <c r="B36" s="2"/>
      <c r="C36" s="2" t="n">
        <v>1158</v>
      </c>
      <c r="D36" s="2"/>
      <c r="E36" s="2"/>
      <c r="F36" s="2"/>
      <c r="G36" s="2"/>
      <c r="H36" s="2" t="n">
        <v>6564</v>
      </c>
      <c r="I36" s="2"/>
      <c r="J36" s="2"/>
      <c r="K36" s="2"/>
      <c r="L36" s="2"/>
      <c r="M36" s="2"/>
      <c r="N36" s="2"/>
      <c r="O36" s="2"/>
      <c r="P36" s="2" t="n">
        <f aca="false">SUM(B36:O36)</f>
        <v>7722</v>
      </c>
      <c r="Q36" s="2"/>
      <c r="R36" s="50" t="n">
        <f aca="false">B36/$P36</f>
        <v>0</v>
      </c>
      <c r="S36" s="50" t="n">
        <f aca="false">C36/$P36</f>
        <v>0.14996114996115</v>
      </c>
      <c r="T36" s="50" t="n">
        <f aca="false">D36/$P36</f>
        <v>0</v>
      </c>
      <c r="U36" s="50" t="n">
        <f aca="false">E36/$P36</f>
        <v>0</v>
      </c>
      <c r="V36" s="50" t="n">
        <f aca="false">F36/$P36</f>
        <v>0</v>
      </c>
      <c r="W36" s="50" t="n">
        <f aca="false">G36/$P36</f>
        <v>0</v>
      </c>
      <c r="X36" s="50" t="n">
        <f aca="false">H36/$P36</f>
        <v>0.85003885003885</v>
      </c>
      <c r="Y36" s="50" t="n">
        <f aca="false">I36/$P36</f>
        <v>0</v>
      </c>
      <c r="Z36" s="50" t="n">
        <f aca="false">J36/$P36</f>
        <v>0</v>
      </c>
      <c r="AA36" s="50" t="n">
        <f aca="false">K36/$P36</f>
        <v>0</v>
      </c>
      <c r="AB36" s="50" t="n">
        <f aca="false">L36/$P36</f>
        <v>0</v>
      </c>
      <c r="AC36" s="50" t="n">
        <f aca="false">M36/$P36</f>
        <v>0</v>
      </c>
      <c r="AD36" s="50" t="n">
        <f aca="false">N36/$P36</f>
        <v>0</v>
      </c>
      <c r="AE36" s="50" t="n">
        <f aca="false">O36/$P36</f>
        <v>0</v>
      </c>
    </row>
    <row r="37" customFormat="false" ht="12.75" hidden="false" customHeight="false" outlineLevel="0" collapsed="false">
      <c r="A37" s="0" t="s">
        <v>248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 t="n">
        <f aca="false">SUM(B37:O37)</f>
        <v>0</v>
      </c>
      <c r="Q37" s="2"/>
      <c r="R37" s="50" t="e">
        <f aca="false">B37/$P37</f>
        <v>#DIV/0!</v>
      </c>
      <c r="S37" s="50" t="e">
        <f aca="false">C37/$P37</f>
        <v>#DIV/0!</v>
      </c>
      <c r="T37" s="50" t="e">
        <f aca="false">D37/$P37</f>
        <v>#DIV/0!</v>
      </c>
      <c r="U37" s="50" t="e">
        <f aca="false">E37/$P37</f>
        <v>#DIV/0!</v>
      </c>
      <c r="V37" s="50" t="e">
        <f aca="false">F37/$P37</f>
        <v>#DIV/0!</v>
      </c>
      <c r="W37" s="50" t="e">
        <f aca="false">G37/$P37</f>
        <v>#DIV/0!</v>
      </c>
      <c r="X37" s="50" t="e">
        <f aca="false">H37/$P37</f>
        <v>#DIV/0!</v>
      </c>
      <c r="Y37" s="50" t="e">
        <f aca="false">I37/$P37</f>
        <v>#DIV/0!</v>
      </c>
      <c r="Z37" s="50" t="e">
        <f aca="false">J37/$P37</f>
        <v>#DIV/0!</v>
      </c>
      <c r="AA37" s="50" t="e">
        <f aca="false">K37/$P37</f>
        <v>#DIV/0!</v>
      </c>
      <c r="AB37" s="50" t="e">
        <f aca="false">L37/$P37</f>
        <v>#DIV/0!</v>
      </c>
      <c r="AC37" s="50" t="e">
        <f aca="false">M37/$P37</f>
        <v>#DIV/0!</v>
      </c>
      <c r="AD37" s="50" t="e">
        <f aca="false">N37/$P37</f>
        <v>#DIV/0!</v>
      </c>
      <c r="AE37" s="50" t="e">
        <f aca="false">O37/$P37</f>
        <v>#DIV/0!</v>
      </c>
    </row>
    <row r="38" customFormat="false" ht="12.75" hidden="false" customHeight="false" outlineLevel="0" collapsed="false">
      <c r="A38" s="0" t="s">
        <v>253</v>
      </c>
      <c r="B38" s="2" t="n">
        <v>21269</v>
      </c>
      <c r="C38" s="2"/>
      <c r="D38" s="2"/>
      <c r="E38" s="2"/>
      <c r="F38" s="2" t="n">
        <v>55300</v>
      </c>
      <c r="G38" s="2"/>
      <c r="H38" s="2" t="n">
        <v>20294</v>
      </c>
      <c r="I38" s="2" t="n">
        <v>51822</v>
      </c>
      <c r="J38" s="2"/>
      <c r="K38" s="2"/>
      <c r="L38" s="2"/>
      <c r="M38" s="2"/>
      <c r="N38" s="2"/>
      <c r="O38" s="2"/>
      <c r="P38" s="2" t="n">
        <f aca="false">SUM(B38:O38)</f>
        <v>148685</v>
      </c>
      <c r="Q38" s="2"/>
      <c r="R38" s="50" t="n">
        <f aca="false">B38/$P38</f>
        <v>0.143047382049299</v>
      </c>
      <c r="S38" s="50" t="n">
        <f aca="false">C38/$P38</f>
        <v>0</v>
      </c>
      <c r="T38" s="50" t="n">
        <f aca="false">D38/$P38</f>
        <v>0</v>
      </c>
      <c r="U38" s="50" t="n">
        <f aca="false">E38/$P38</f>
        <v>0</v>
      </c>
      <c r="V38" s="50" t="n">
        <f aca="false">F38/$P38</f>
        <v>0.37192722870498</v>
      </c>
      <c r="W38" s="50" t="n">
        <f aca="false">G38/$P38</f>
        <v>0</v>
      </c>
      <c r="X38" s="50" t="n">
        <f aca="false">H38/$P38</f>
        <v>0.136489894743922</v>
      </c>
      <c r="Y38" s="50" t="n">
        <f aca="false">I38/$P38</f>
        <v>0.348535494501799</v>
      </c>
      <c r="Z38" s="50" t="n">
        <f aca="false">J38/$P38</f>
        <v>0</v>
      </c>
      <c r="AA38" s="50" t="n">
        <f aca="false">K38/$P38</f>
        <v>0</v>
      </c>
      <c r="AB38" s="50" t="n">
        <f aca="false">L38/$P38</f>
        <v>0</v>
      </c>
      <c r="AC38" s="50" t="n">
        <f aca="false">M38/$P38</f>
        <v>0</v>
      </c>
      <c r="AD38" s="50" t="n">
        <f aca="false">N38/$P38</f>
        <v>0</v>
      </c>
      <c r="AE38" s="50" t="n">
        <f aca="false">O38/$P38</f>
        <v>0</v>
      </c>
    </row>
    <row r="39" customFormat="false" ht="12.75" hidden="false" customHeight="false" outlineLevel="0" collapsed="false">
      <c r="A39" s="0" t="s">
        <v>495</v>
      </c>
      <c r="B39" s="2" t="n">
        <v>49307</v>
      </c>
      <c r="C39" s="2"/>
      <c r="D39" s="2"/>
      <c r="E39" s="2"/>
      <c r="F39" s="2"/>
      <c r="G39" s="2"/>
      <c r="H39" s="2" t="n">
        <v>11131</v>
      </c>
      <c r="I39" s="2"/>
      <c r="J39" s="2"/>
      <c r="K39" s="2"/>
      <c r="L39" s="2"/>
      <c r="M39" s="2"/>
      <c r="N39" s="2"/>
      <c r="O39" s="2"/>
      <c r="P39" s="2" t="n">
        <f aca="false">SUM(B39:O39)</f>
        <v>60438</v>
      </c>
      <c r="Q39" s="2"/>
      <c r="R39" s="50" t="n">
        <f aca="false">B39/$P39</f>
        <v>0.815827790462954</v>
      </c>
      <c r="S39" s="50" t="n">
        <f aca="false">C39/$P39</f>
        <v>0</v>
      </c>
      <c r="T39" s="50" t="n">
        <f aca="false">D39/$P39</f>
        <v>0</v>
      </c>
      <c r="U39" s="50" t="n">
        <f aca="false">E39/$P39</f>
        <v>0</v>
      </c>
      <c r="V39" s="50" t="n">
        <f aca="false">F39/$P39</f>
        <v>0</v>
      </c>
      <c r="W39" s="50" t="n">
        <f aca="false">G39/$P39</f>
        <v>0</v>
      </c>
      <c r="X39" s="50" t="n">
        <f aca="false">H39/$P39</f>
        <v>0.184172209537046</v>
      </c>
      <c r="Y39" s="50" t="n">
        <f aca="false">I39/$P39</f>
        <v>0</v>
      </c>
      <c r="Z39" s="50" t="n">
        <f aca="false">J39/$P39</f>
        <v>0</v>
      </c>
      <c r="AA39" s="50" t="n">
        <f aca="false">K39/$P39</f>
        <v>0</v>
      </c>
      <c r="AB39" s="50" t="n">
        <f aca="false">L39/$P39</f>
        <v>0</v>
      </c>
      <c r="AC39" s="50" t="n">
        <f aca="false">M39/$P39</f>
        <v>0</v>
      </c>
      <c r="AD39" s="50" t="n">
        <f aca="false">N39/$P39</f>
        <v>0</v>
      </c>
      <c r="AE39" s="50" t="n">
        <f aca="false">O39/$P39</f>
        <v>0</v>
      </c>
    </row>
    <row r="40" customFormat="false" ht="12.75" hidden="false" customHeight="false" outlineLevel="0" collapsed="false">
      <c r="A40" s="0" t="s">
        <v>496</v>
      </c>
      <c r="B40" s="2"/>
      <c r="C40" s="2" t="n">
        <v>8640</v>
      </c>
      <c r="D40" s="2"/>
      <c r="E40" s="2"/>
      <c r="F40" s="2"/>
      <c r="G40" s="2"/>
      <c r="H40" s="2" t="n">
        <v>24500</v>
      </c>
      <c r="I40" s="2"/>
      <c r="J40" s="2"/>
      <c r="K40" s="2"/>
      <c r="L40" s="2"/>
      <c r="M40" s="2"/>
      <c r="N40" s="2"/>
      <c r="O40" s="2"/>
      <c r="P40" s="2" t="n">
        <f aca="false">SUM(B40:O40)</f>
        <v>33140</v>
      </c>
      <c r="Q40" s="2"/>
      <c r="R40" s="50" t="n">
        <f aca="false">B40/$P40</f>
        <v>0</v>
      </c>
      <c r="S40" s="50" t="n">
        <f aca="false">C40/$P40</f>
        <v>0.260712130356065</v>
      </c>
      <c r="T40" s="50" t="n">
        <f aca="false">D40/$P40</f>
        <v>0</v>
      </c>
      <c r="U40" s="50" t="n">
        <f aca="false">E40/$P40</f>
        <v>0</v>
      </c>
      <c r="V40" s="50" t="n">
        <f aca="false">F40/$P40</f>
        <v>0</v>
      </c>
      <c r="W40" s="50" t="n">
        <f aca="false">G40/$P40</f>
        <v>0</v>
      </c>
      <c r="X40" s="50" t="n">
        <f aca="false">H40/$P40</f>
        <v>0.739287869643935</v>
      </c>
      <c r="Y40" s="50" t="n">
        <f aca="false">I40/$P40</f>
        <v>0</v>
      </c>
      <c r="Z40" s="50" t="n">
        <f aca="false">J40/$P40</f>
        <v>0</v>
      </c>
      <c r="AA40" s="50" t="n">
        <f aca="false">K40/$P40</f>
        <v>0</v>
      </c>
      <c r="AB40" s="50" t="n">
        <f aca="false">L40/$P40</f>
        <v>0</v>
      </c>
      <c r="AC40" s="50" t="n">
        <f aca="false">M40/$P40</f>
        <v>0</v>
      </c>
      <c r="AD40" s="50" t="n">
        <f aca="false">N40/$P40</f>
        <v>0</v>
      </c>
      <c r="AE40" s="50" t="n">
        <f aca="false">O40/$P40</f>
        <v>0</v>
      </c>
    </row>
    <row r="41" customFormat="false" ht="12.75" hidden="false" customHeight="false" outlineLevel="0" collapsed="false">
      <c r="A41" s="0" t="s">
        <v>281</v>
      </c>
      <c r="B41" s="2" t="n">
        <v>33878</v>
      </c>
      <c r="C41" s="2" t="n">
        <v>3780</v>
      </c>
      <c r="D41" s="2" t="n">
        <v>2065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 t="n">
        <f aca="false">SUM(B41:O41)</f>
        <v>39723</v>
      </c>
      <c r="Q41" s="2"/>
      <c r="R41" s="50" t="n">
        <f aca="false">B41/$P41</f>
        <v>0.852856027993858</v>
      </c>
      <c r="S41" s="50" t="n">
        <f aca="false">C41/$P41</f>
        <v>0.095158975908164</v>
      </c>
      <c r="T41" s="50" t="n">
        <f aca="false">D41/$P41</f>
        <v>0.0519849960979785</v>
      </c>
      <c r="U41" s="50" t="n">
        <f aca="false">E41/$P41</f>
        <v>0</v>
      </c>
      <c r="V41" s="50" t="n">
        <f aca="false">F41/$P41</f>
        <v>0</v>
      </c>
      <c r="W41" s="50" t="n">
        <f aca="false">G41/$P41</f>
        <v>0</v>
      </c>
      <c r="X41" s="50" t="n">
        <f aca="false">H41/$P41</f>
        <v>0</v>
      </c>
      <c r="Y41" s="50" t="n">
        <f aca="false">I41/$P41</f>
        <v>0</v>
      </c>
      <c r="Z41" s="50" t="n">
        <f aca="false">J41/$P41</f>
        <v>0</v>
      </c>
      <c r="AA41" s="50" t="n">
        <f aca="false">K41/$P41</f>
        <v>0</v>
      </c>
      <c r="AB41" s="50" t="n">
        <f aca="false">L41/$P41</f>
        <v>0</v>
      </c>
      <c r="AC41" s="50" t="n">
        <f aca="false">M41/$P41</f>
        <v>0</v>
      </c>
      <c r="AD41" s="50" t="n">
        <f aca="false">N41/$P41</f>
        <v>0</v>
      </c>
      <c r="AE41" s="50" t="n">
        <f aca="false">O41/$P41</f>
        <v>0</v>
      </c>
    </row>
    <row r="42" customFormat="false" ht="12.75" hidden="false" customHeight="false" outlineLevel="0" collapsed="false">
      <c r="A42" s="0" t="s">
        <v>282</v>
      </c>
      <c r="B42" s="2" t="n">
        <v>2070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 t="n">
        <f aca="false">SUM(B42:O42)</f>
        <v>2070</v>
      </c>
      <c r="Q42" s="2"/>
      <c r="R42" s="50" t="n">
        <f aca="false">B42/$P42</f>
        <v>1</v>
      </c>
      <c r="S42" s="50" t="n">
        <f aca="false">C42/$P42</f>
        <v>0</v>
      </c>
      <c r="T42" s="50" t="n">
        <f aca="false">D42/$P42</f>
        <v>0</v>
      </c>
      <c r="U42" s="50" t="n">
        <f aca="false">E42/$P42</f>
        <v>0</v>
      </c>
      <c r="V42" s="50" t="n">
        <f aca="false">F42/$P42</f>
        <v>0</v>
      </c>
      <c r="W42" s="50" t="n">
        <f aca="false">G42/$P42</f>
        <v>0</v>
      </c>
      <c r="X42" s="50" t="n">
        <f aca="false">H42/$P42</f>
        <v>0</v>
      </c>
      <c r="Y42" s="50" t="n">
        <f aca="false">I42/$P42</f>
        <v>0</v>
      </c>
      <c r="Z42" s="50" t="n">
        <f aca="false">J42/$P42</f>
        <v>0</v>
      </c>
      <c r="AA42" s="50" t="n">
        <f aca="false">K42/$P42</f>
        <v>0</v>
      </c>
      <c r="AB42" s="50" t="n">
        <f aca="false">L42/$P42</f>
        <v>0</v>
      </c>
      <c r="AC42" s="50" t="n">
        <f aca="false">M42/$P42</f>
        <v>0</v>
      </c>
      <c r="AD42" s="50" t="n">
        <f aca="false">N42/$P42</f>
        <v>0</v>
      </c>
      <c r="AE42" s="50" t="n">
        <f aca="false">O42/$P42</f>
        <v>0</v>
      </c>
    </row>
    <row r="43" customFormat="false" ht="12.75" hidden="false" customHeight="false" outlineLevel="0" collapsed="false">
      <c r="A43" s="0" t="s">
        <v>283</v>
      </c>
      <c r="B43" s="2" t="n">
        <v>16197</v>
      </c>
      <c r="C43" s="2"/>
      <c r="D43" s="2"/>
      <c r="E43" s="2"/>
      <c r="F43" s="2" t="n">
        <v>56375</v>
      </c>
      <c r="G43" s="2"/>
      <c r="H43" s="2" t="n">
        <v>19668</v>
      </c>
      <c r="I43" s="2"/>
      <c r="J43" s="2"/>
      <c r="K43" s="2"/>
      <c r="L43" s="2"/>
      <c r="M43" s="2"/>
      <c r="N43" s="2"/>
      <c r="O43" s="2"/>
      <c r="P43" s="2" t="n">
        <f aca="false">SUM(B43:O43)</f>
        <v>92240</v>
      </c>
      <c r="Q43" s="2"/>
      <c r="R43" s="50" t="n">
        <f aca="false">B43/$P43</f>
        <v>0.175596270598439</v>
      </c>
      <c r="S43" s="50" t="n">
        <f aca="false">C43/$P43</f>
        <v>0</v>
      </c>
      <c r="T43" s="50" t="n">
        <f aca="false">D43/$P43</f>
        <v>0</v>
      </c>
      <c r="U43" s="50" t="n">
        <f aca="false">E43/$P43</f>
        <v>0</v>
      </c>
      <c r="V43" s="50" t="n">
        <f aca="false">F43/$P43</f>
        <v>0.611177363399827</v>
      </c>
      <c r="W43" s="50" t="n">
        <f aca="false">G43/$P43</f>
        <v>0</v>
      </c>
      <c r="X43" s="50" t="n">
        <f aca="false">H43/$P43</f>
        <v>0.213226366001735</v>
      </c>
      <c r="Y43" s="50" t="n">
        <f aca="false">I43/$P43</f>
        <v>0</v>
      </c>
      <c r="Z43" s="50" t="n">
        <f aca="false">J43/$P43</f>
        <v>0</v>
      </c>
      <c r="AA43" s="50" t="n">
        <f aca="false">K43/$P43</f>
        <v>0</v>
      </c>
      <c r="AB43" s="50" t="n">
        <f aca="false">L43/$P43</f>
        <v>0</v>
      </c>
      <c r="AC43" s="50" t="n">
        <f aca="false">M43/$P43</f>
        <v>0</v>
      </c>
      <c r="AD43" s="50" t="n">
        <f aca="false">N43/$P43</f>
        <v>0</v>
      </c>
      <c r="AE43" s="50" t="n">
        <f aca="false">O43/$P43</f>
        <v>0</v>
      </c>
    </row>
    <row r="44" customFormat="false" ht="12.75" hidden="false" customHeight="false" outlineLevel="0" collapsed="false">
      <c r="A44" s="0" t="s">
        <v>497</v>
      </c>
      <c r="B44" s="2" t="n">
        <v>2414</v>
      </c>
      <c r="C44" s="2" t="n">
        <v>59789</v>
      </c>
      <c r="D44" s="2"/>
      <c r="E44" s="2"/>
      <c r="F44" s="2"/>
      <c r="G44" s="2"/>
      <c r="H44" s="2"/>
      <c r="I44" s="2"/>
      <c r="J44" s="2"/>
      <c r="K44" s="2"/>
      <c r="L44" s="2" t="n">
        <v>23989</v>
      </c>
      <c r="M44" s="2"/>
      <c r="N44" s="2"/>
      <c r="O44" s="2"/>
      <c r="P44" s="2" t="n">
        <f aca="false">SUM(B44:O44)</f>
        <v>86192</v>
      </c>
      <c r="Q44" s="2"/>
      <c r="R44" s="50" t="n">
        <f aca="false">B44/$P44</f>
        <v>0.0280072396510117</v>
      </c>
      <c r="S44" s="50" t="n">
        <f aca="false">C44/$P44</f>
        <v>0.693672266567663</v>
      </c>
      <c r="T44" s="50" t="n">
        <f aca="false">D44/$P44</f>
        <v>0</v>
      </c>
      <c r="U44" s="50" t="n">
        <f aca="false">E44/$P44</f>
        <v>0</v>
      </c>
      <c r="V44" s="50" t="n">
        <f aca="false">F44/$P44</f>
        <v>0</v>
      </c>
      <c r="W44" s="50" t="n">
        <f aca="false">G44/$P44</f>
        <v>0</v>
      </c>
      <c r="X44" s="50" t="n">
        <f aca="false">H44/$P44</f>
        <v>0</v>
      </c>
      <c r="Y44" s="50" t="n">
        <f aca="false">I44/$P44</f>
        <v>0</v>
      </c>
      <c r="Z44" s="50" t="n">
        <f aca="false">J44/$P44</f>
        <v>0</v>
      </c>
      <c r="AA44" s="50" t="n">
        <f aca="false">K44/$P44</f>
        <v>0</v>
      </c>
      <c r="AB44" s="50" t="n">
        <f aca="false">L44/$P44</f>
        <v>0.278320493781325</v>
      </c>
      <c r="AC44" s="50" t="n">
        <f aca="false">M44/$P44</f>
        <v>0</v>
      </c>
      <c r="AD44" s="50" t="n">
        <f aca="false">N44/$P44</f>
        <v>0</v>
      </c>
      <c r="AE44" s="50" t="n">
        <f aca="false">O44/$P44</f>
        <v>0</v>
      </c>
    </row>
    <row r="45" customFormat="false" ht="12.75" hidden="false" customHeight="false" outlineLevel="0" collapsed="false">
      <c r="A45" s="0" t="s">
        <v>294</v>
      </c>
      <c r="B45" s="2" t="n">
        <v>6049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 t="n">
        <f aca="false">SUM(B45:O45)</f>
        <v>6049</v>
      </c>
      <c r="Q45" s="2"/>
      <c r="R45" s="50" t="n">
        <f aca="false">B45/$P45</f>
        <v>1</v>
      </c>
      <c r="S45" s="50" t="n">
        <f aca="false">C45/$P45</f>
        <v>0</v>
      </c>
      <c r="T45" s="50" t="n">
        <f aca="false">D45/$P45</f>
        <v>0</v>
      </c>
      <c r="U45" s="50" t="n">
        <f aca="false">E45/$P45</f>
        <v>0</v>
      </c>
      <c r="V45" s="50" t="n">
        <f aca="false">F45/$P45</f>
        <v>0</v>
      </c>
      <c r="W45" s="50" t="n">
        <f aca="false">G45/$P45</f>
        <v>0</v>
      </c>
      <c r="X45" s="50" t="n">
        <f aca="false">H45/$P45</f>
        <v>0</v>
      </c>
      <c r="Y45" s="50" t="n">
        <f aca="false">I45/$P45</f>
        <v>0</v>
      </c>
      <c r="Z45" s="50" t="n">
        <f aca="false">J45/$P45</f>
        <v>0</v>
      </c>
      <c r="AA45" s="50" t="n">
        <f aca="false">K45/$P45</f>
        <v>0</v>
      </c>
      <c r="AB45" s="50" t="n">
        <f aca="false">L45/$P45</f>
        <v>0</v>
      </c>
      <c r="AC45" s="50" t="n">
        <f aca="false">M45/$P45</f>
        <v>0</v>
      </c>
      <c r="AD45" s="50" t="n">
        <f aca="false">N45/$P45</f>
        <v>0</v>
      </c>
      <c r="AE45" s="50" t="n">
        <f aca="false">O45/$P45</f>
        <v>0</v>
      </c>
    </row>
    <row r="46" customFormat="false" ht="12.75" hidden="false" customHeight="false" outlineLevel="0" collapsed="false">
      <c r="A46" s="0" t="s">
        <v>498</v>
      </c>
      <c r="B46" s="2" t="n">
        <v>2496</v>
      </c>
      <c r="C46" s="2"/>
      <c r="D46" s="2" t="n">
        <v>624</v>
      </c>
      <c r="E46" s="2"/>
      <c r="F46" s="2"/>
      <c r="G46" s="2"/>
      <c r="H46" s="2" t="n">
        <v>312</v>
      </c>
      <c r="I46" s="2"/>
      <c r="J46" s="2"/>
      <c r="K46" s="2" t="n">
        <v>2808</v>
      </c>
      <c r="L46" s="2"/>
      <c r="M46" s="2"/>
      <c r="N46" s="2"/>
      <c r="O46" s="2"/>
      <c r="P46" s="2" t="n">
        <f aca="false">SUM(B46:O46)</f>
        <v>6240</v>
      </c>
      <c r="Q46" s="2"/>
      <c r="R46" s="50" t="n">
        <f aca="false">B46/$P46</f>
        <v>0.4</v>
      </c>
      <c r="S46" s="50" t="n">
        <f aca="false">C46/$P46</f>
        <v>0</v>
      </c>
      <c r="T46" s="50" t="n">
        <f aca="false">D46/$P46</f>
        <v>0.1</v>
      </c>
      <c r="U46" s="50" t="n">
        <f aca="false">E46/$P46</f>
        <v>0</v>
      </c>
      <c r="V46" s="50" t="n">
        <f aca="false">F46/$P46</f>
        <v>0</v>
      </c>
      <c r="W46" s="50" t="n">
        <f aca="false">G46/$P46</f>
        <v>0</v>
      </c>
      <c r="X46" s="50" t="n">
        <f aca="false">H46/$P46</f>
        <v>0.05</v>
      </c>
      <c r="Y46" s="50" t="n">
        <f aca="false">I46/$P46</f>
        <v>0</v>
      </c>
      <c r="Z46" s="50" t="n">
        <f aca="false">J46/$P46</f>
        <v>0</v>
      </c>
      <c r="AA46" s="50" t="n">
        <f aca="false">K46/$P46</f>
        <v>0.45</v>
      </c>
      <c r="AB46" s="50" t="n">
        <f aca="false">L46/$P46</f>
        <v>0</v>
      </c>
      <c r="AC46" s="50" t="n">
        <f aca="false">M46/$P46</f>
        <v>0</v>
      </c>
      <c r="AD46" s="50" t="n">
        <f aca="false">N46/$P46</f>
        <v>0</v>
      </c>
      <c r="AE46" s="50" t="n">
        <f aca="false">O46/$P46</f>
        <v>0</v>
      </c>
    </row>
    <row r="47" customFormat="false" ht="12.75" hidden="false" customHeight="false" outlineLevel="0" collapsed="false">
      <c r="A47" s="0" t="s">
        <v>499</v>
      </c>
      <c r="B47" s="2" t="n">
        <v>24904</v>
      </c>
      <c r="C47" s="2"/>
      <c r="D47" s="2"/>
      <c r="E47" s="2"/>
      <c r="F47" s="2" t="n">
        <v>71140</v>
      </c>
      <c r="G47" s="2"/>
      <c r="H47" s="2"/>
      <c r="I47" s="2"/>
      <c r="J47" s="2"/>
      <c r="K47" s="2"/>
      <c r="L47" s="2"/>
      <c r="M47" s="2"/>
      <c r="N47" s="2"/>
      <c r="O47" s="2"/>
      <c r="P47" s="2" t="n">
        <f aca="false">SUM(B47:O47)</f>
        <v>96044</v>
      </c>
      <c r="Q47" s="2"/>
      <c r="R47" s="50" t="n">
        <f aca="false">B47/$P47</f>
        <v>0.259297821831661</v>
      </c>
      <c r="S47" s="50" t="n">
        <f aca="false">C47/$P47</f>
        <v>0</v>
      </c>
      <c r="T47" s="50" t="n">
        <f aca="false">D47/$P47</f>
        <v>0</v>
      </c>
      <c r="U47" s="50" t="n">
        <f aca="false">E47/$P47</f>
        <v>0</v>
      </c>
      <c r="V47" s="50" t="n">
        <f aca="false">F47/$P47</f>
        <v>0.74070217816834</v>
      </c>
      <c r="W47" s="50" t="n">
        <f aca="false">G47/$P47</f>
        <v>0</v>
      </c>
      <c r="X47" s="50" t="n">
        <f aca="false">H47/$P47</f>
        <v>0</v>
      </c>
      <c r="Y47" s="50" t="n">
        <f aca="false">I47/$P47</f>
        <v>0</v>
      </c>
      <c r="Z47" s="50" t="n">
        <f aca="false">J47/$P47</f>
        <v>0</v>
      </c>
      <c r="AA47" s="50" t="n">
        <f aca="false">K47/$P47</f>
        <v>0</v>
      </c>
      <c r="AB47" s="50" t="n">
        <f aca="false">L47/$P47</f>
        <v>0</v>
      </c>
      <c r="AC47" s="50" t="n">
        <f aca="false">M47/$P47</f>
        <v>0</v>
      </c>
      <c r="AD47" s="50" t="n">
        <f aca="false">N47/$P47</f>
        <v>0</v>
      </c>
      <c r="AE47" s="50" t="n">
        <f aca="false">O47/$P47</f>
        <v>0</v>
      </c>
    </row>
    <row r="48" customFormat="false" ht="12.75" hidden="false" customHeight="false" outlineLevel="0" collapsed="false">
      <c r="A48" s="0" t="s">
        <v>334</v>
      </c>
      <c r="B48" s="2" t="n">
        <v>57118</v>
      </c>
      <c r="C48" s="2"/>
      <c r="D48" s="2"/>
      <c r="E48" s="2"/>
      <c r="F48" s="2" t="n">
        <v>93061</v>
      </c>
      <c r="G48" s="2"/>
      <c r="H48" s="2" t="n">
        <v>26747</v>
      </c>
      <c r="I48" s="2"/>
      <c r="J48" s="2"/>
      <c r="K48" s="2"/>
      <c r="L48" s="2"/>
      <c r="M48" s="2"/>
      <c r="N48" s="2"/>
      <c r="O48" s="2"/>
      <c r="P48" s="2" t="n">
        <f aca="false">SUM(B48:O48)</f>
        <v>176926</v>
      </c>
      <c r="Q48" s="2"/>
      <c r="R48" s="50" t="n">
        <f aca="false">B48/$P48</f>
        <v>0.322835535760714</v>
      </c>
      <c r="S48" s="50" t="n">
        <f aca="false">C48/$P48</f>
        <v>0</v>
      </c>
      <c r="T48" s="50" t="n">
        <f aca="false">D48/$P48</f>
        <v>0</v>
      </c>
      <c r="U48" s="50" t="n">
        <f aca="false">E48/$P48</f>
        <v>0</v>
      </c>
      <c r="V48" s="50" t="n">
        <f aca="false">F48/$P48</f>
        <v>0.525988266280818</v>
      </c>
      <c r="W48" s="50" t="n">
        <f aca="false">G48/$P48</f>
        <v>0</v>
      </c>
      <c r="X48" s="50" t="n">
        <f aca="false">H48/$P48</f>
        <v>0.151176197958469</v>
      </c>
      <c r="Y48" s="50" t="n">
        <f aca="false">I48/$P48</f>
        <v>0</v>
      </c>
      <c r="Z48" s="50" t="n">
        <f aca="false">J48/$P48</f>
        <v>0</v>
      </c>
      <c r="AA48" s="50" t="n">
        <f aca="false">K48/$P48</f>
        <v>0</v>
      </c>
      <c r="AB48" s="50" t="n">
        <f aca="false">L48/$P48</f>
        <v>0</v>
      </c>
      <c r="AC48" s="50" t="n">
        <f aca="false">M48/$P48</f>
        <v>0</v>
      </c>
      <c r="AD48" s="50" t="n">
        <f aca="false">N48/$P48</f>
        <v>0</v>
      </c>
      <c r="AE48" s="50" t="n">
        <f aca="false">O48/$P48</f>
        <v>0</v>
      </c>
    </row>
    <row r="49" customFormat="false" ht="12.75" hidden="false" customHeight="false" outlineLevel="0" collapsed="false">
      <c r="A49" s="0" t="s">
        <v>337</v>
      </c>
      <c r="B49" s="2" t="n">
        <v>18814</v>
      </c>
      <c r="C49" s="2"/>
      <c r="D49" s="2"/>
      <c r="E49" s="2"/>
      <c r="F49" s="2"/>
      <c r="G49" s="2"/>
      <c r="H49" s="2" t="n">
        <v>2229</v>
      </c>
      <c r="I49" s="2"/>
      <c r="J49" s="2"/>
      <c r="K49" s="2"/>
      <c r="L49" s="2"/>
      <c r="M49" s="2"/>
      <c r="N49" s="2"/>
      <c r="O49" s="2"/>
      <c r="P49" s="2" t="n">
        <f aca="false">SUM(B49:O49)</f>
        <v>21043</v>
      </c>
      <c r="Q49" s="2"/>
      <c r="R49" s="50" t="n">
        <f aca="false">B49/$P49</f>
        <v>0.894074038872784</v>
      </c>
      <c r="S49" s="50" t="n">
        <f aca="false">C49/$P49</f>
        <v>0</v>
      </c>
      <c r="T49" s="50" t="n">
        <f aca="false">D49/$P49</f>
        <v>0</v>
      </c>
      <c r="U49" s="50" t="n">
        <f aca="false">E49/$P49</f>
        <v>0</v>
      </c>
      <c r="V49" s="50" t="n">
        <f aca="false">F49/$P49</f>
        <v>0</v>
      </c>
      <c r="W49" s="50" t="n">
        <f aca="false">G49/$P49</f>
        <v>0</v>
      </c>
      <c r="X49" s="50" t="n">
        <f aca="false">H49/$P49</f>
        <v>0.105925961127216</v>
      </c>
      <c r="Y49" s="50" t="n">
        <f aca="false">I49/$P49</f>
        <v>0</v>
      </c>
      <c r="Z49" s="50" t="n">
        <f aca="false">J49/$P49</f>
        <v>0</v>
      </c>
      <c r="AA49" s="50" t="n">
        <f aca="false">K49/$P49</f>
        <v>0</v>
      </c>
      <c r="AB49" s="50" t="n">
        <f aca="false">L49/$P49</f>
        <v>0</v>
      </c>
      <c r="AC49" s="50" t="n">
        <f aca="false">M49/$P49</f>
        <v>0</v>
      </c>
      <c r="AD49" s="50" t="n">
        <f aca="false">N49/$P49</f>
        <v>0</v>
      </c>
      <c r="AE49" s="50" t="n">
        <f aca="false">O49/$P49</f>
        <v>0</v>
      </c>
    </row>
    <row r="50" customFormat="false" ht="12.75" hidden="false" customHeight="false" outlineLevel="0" collapsed="false">
      <c r="A50" s="0" t="s">
        <v>339</v>
      </c>
      <c r="B50" s="2" t="n">
        <v>234847</v>
      </c>
      <c r="C50" s="2"/>
      <c r="D50" s="2"/>
      <c r="E50" s="2"/>
      <c r="F50" s="2" t="n">
        <v>15023</v>
      </c>
      <c r="G50" s="2"/>
      <c r="H50" s="2" t="n">
        <v>51797</v>
      </c>
      <c r="I50" s="2"/>
      <c r="J50" s="2"/>
      <c r="K50" s="2"/>
      <c r="L50" s="2"/>
      <c r="M50" s="2"/>
      <c r="N50" s="2"/>
      <c r="O50" s="2"/>
      <c r="P50" s="2" t="n">
        <f aca="false">SUM(B50:O50)</f>
        <v>301667</v>
      </c>
      <c r="Q50" s="2"/>
      <c r="R50" s="50" t="n">
        <f aca="false">B50/$P50</f>
        <v>0.778497482323224</v>
      </c>
      <c r="S50" s="50" t="n">
        <f aca="false">C50/$P50</f>
        <v>0</v>
      </c>
      <c r="T50" s="50" t="n">
        <f aca="false">D50/$P50</f>
        <v>0</v>
      </c>
      <c r="U50" s="50" t="n">
        <f aca="false">E50/$P50</f>
        <v>0</v>
      </c>
      <c r="V50" s="50" t="n">
        <f aca="false">F50/$P50</f>
        <v>0.0497999449724365</v>
      </c>
      <c r="W50" s="50" t="n">
        <f aca="false">G50/$P50</f>
        <v>0</v>
      </c>
      <c r="X50" s="50" t="n">
        <f aca="false">H50/$P50</f>
        <v>0.17170257270434</v>
      </c>
      <c r="Y50" s="50" t="n">
        <f aca="false">I50/$P50</f>
        <v>0</v>
      </c>
      <c r="Z50" s="50" t="n">
        <f aca="false">J50/$P50</f>
        <v>0</v>
      </c>
      <c r="AA50" s="50" t="n">
        <f aca="false">K50/$P50</f>
        <v>0</v>
      </c>
      <c r="AB50" s="50" t="n">
        <f aca="false">L50/$P50</f>
        <v>0</v>
      </c>
      <c r="AC50" s="50" t="n">
        <f aca="false">M50/$P50</f>
        <v>0</v>
      </c>
      <c r="AD50" s="50" t="n">
        <f aca="false">N50/$P50</f>
        <v>0</v>
      </c>
      <c r="AE50" s="50" t="n">
        <f aca="false">O50/$P50</f>
        <v>0</v>
      </c>
    </row>
    <row r="51" customFormat="false" ht="12.75" hidden="false" customHeight="false" outlineLevel="0" collapsed="false">
      <c r="A51" s="0" t="s">
        <v>342</v>
      </c>
      <c r="B51" s="2" t="n">
        <v>3000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 t="n">
        <f aca="false">SUM(B51:O51)</f>
        <v>3000</v>
      </c>
      <c r="Q51" s="2"/>
      <c r="R51" s="50" t="n">
        <f aca="false">B51/$P51</f>
        <v>1</v>
      </c>
      <c r="S51" s="50" t="n">
        <f aca="false">C51/$P51</f>
        <v>0</v>
      </c>
      <c r="T51" s="50" t="n">
        <f aca="false">D51/$P51</f>
        <v>0</v>
      </c>
      <c r="U51" s="50" t="n">
        <f aca="false">E51/$P51</f>
        <v>0</v>
      </c>
      <c r="V51" s="50" t="n">
        <f aca="false">F51/$P51</f>
        <v>0</v>
      </c>
      <c r="W51" s="50" t="n">
        <f aca="false">G51/$P51</f>
        <v>0</v>
      </c>
      <c r="X51" s="50" t="n">
        <f aca="false">H51/$P51</f>
        <v>0</v>
      </c>
      <c r="Y51" s="50" t="n">
        <f aca="false">I51/$P51</f>
        <v>0</v>
      </c>
      <c r="Z51" s="50" t="n">
        <f aca="false">J51/$P51</f>
        <v>0</v>
      </c>
      <c r="AA51" s="50" t="n">
        <f aca="false">K51/$P51</f>
        <v>0</v>
      </c>
      <c r="AB51" s="50" t="n">
        <f aca="false">L51/$P51</f>
        <v>0</v>
      </c>
      <c r="AC51" s="50" t="n">
        <f aca="false">M51/$P51</f>
        <v>0</v>
      </c>
      <c r="AD51" s="50" t="n">
        <f aca="false">N51/$P51</f>
        <v>0</v>
      </c>
      <c r="AE51" s="50" t="n">
        <f aca="false">O51/$P51</f>
        <v>0</v>
      </c>
    </row>
    <row r="52" customFormat="false" ht="12.75" hidden="false" customHeight="false" outlineLevel="0" collapsed="false">
      <c r="A52" s="0" t="s">
        <v>360</v>
      </c>
      <c r="B52" s="2" t="n">
        <f aca="false">SUM(B3:B51)</f>
        <v>1017285</v>
      </c>
      <c r="C52" s="2" t="n">
        <f aca="false">SUM(C3:C51)</f>
        <v>112149</v>
      </c>
      <c r="D52" s="2" t="n">
        <f aca="false">SUM(D3:D51)</f>
        <v>263664</v>
      </c>
      <c r="E52" s="2" t="n">
        <f aca="false">SUM(E3:E51)</f>
        <v>19943</v>
      </c>
      <c r="F52" s="2" t="n">
        <f aca="false">SUM(F3:F51)</f>
        <v>456236</v>
      </c>
      <c r="G52" s="2" t="n">
        <f aca="false">SUM(G3:G51)</f>
        <v>59530</v>
      </c>
      <c r="H52" s="2" t="n">
        <f aca="false">SUM(H3:H51)</f>
        <v>475599</v>
      </c>
      <c r="I52" s="2" t="n">
        <f aca="false">SUM(I3:I51)</f>
        <v>99058</v>
      </c>
      <c r="J52" s="2" t="n">
        <f aca="false">SUM(J3:J51)</f>
        <v>22738</v>
      </c>
      <c r="K52" s="2" t="n">
        <f aca="false">SUM(K3:K51)</f>
        <v>39723</v>
      </c>
      <c r="L52" s="2" t="n">
        <f aca="false">SUM(L3:L51)</f>
        <v>51005</v>
      </c>
      <c r="M52" s="2" t="n">
        <f aca="false">SUM(M3:M51)</f>
        <v>35250</v>
      </c>
      <c r="N52" s="2" t="n">
        <f aca="false">SUM(N3:N51)</f>
        <v>21984</v>
      </c>
      <c r="O52" s="2" t="n">
        <f aca="false">SUM(O3:O51)</f>
        <v>81326</v>
      </c>
      <c r="P52" s="2" t="n">
        <f aca="false">SUM(P3:P51)</f>
        <v>2755490</v>
      </c>
      <c r="Q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8.99"/>
    <col collapsed="false" customWidth="true" hidden="false" outlineLevel="0" max="2" min="2" style="0" width="12.85"/>
    <col collapsed="false" customWidth="true" hidden="false" outlineLevel="0" max="3" min="3" style="0" width="15.56"/>
    <col collapsed="false" customWidth="true" hidden="false" outlineLevel="0" max="4" min="4" style="0" width="10.85"/>
  </cols>
  <sheetData>
    <row r="1" customFormat="false" ht="12.75" hidden="false" customHeight="false" outlineLevel="0" collapsed="false">
      <c r="A1" s="22" t="s">
        <v>500</v>
      </c>
    </row>
    <row r="3" customFormat="false" ht="12.75" hidden="false" customHeight="false" outlineLevel="0" collapsed="false">
      <c r="A3" s="22" t="s">
        <v>6</v>
      </c>
      <c r="B3" s="22" t="s">
        <v>501</v>
      </c>
      <c r="C3" s="22" t="s">
        <v>502</v>
      </c>
      <c r="D3" s="22" t="s">
        <v>503</v>
      </c>
    </row>
    <row r="4" customFormat="false" ht="12.75" hidden="false" customHeight="false" outlineLevel="0" collapsed="false">
      <c r="A4" s="0" t="s">
        <v>504</v>
      </c>
      <c r="B4" s="46" t="n">
        <v>3040805</v>
      </c>
      <c r="C4" s="46" t="n">
        <v>202304</v>
      </c>
      <c r="D4" s="51" t="n">
        <f aca="false">C4-B4</f>
        <v>-2838501</v>
      </c>
    </row>
    <row r="5" customFormat="false" ht="12.75" hidden="false" customHeight="false" outlineLevel="0" collapsed="false">
      <c r="A5" s="0" t="s">
        <v>505</v>
      </c>
      <c r="B5" s="46" t="n">
        <v>438897</v>
      </c>
      <c r="C5" s="46" t="n">
        <v>8957</v>
      </c>
      <c r="D5" s="51" t="n">
        <f aca="false">C5-B5</f>
        <v>-429940</v>
      </c>
    </row>
    <row r="6" customFormat="false" ht="12.75" hidden="false" customHeight="false" outlineLevel="0" collapsed="false">
      <c r="A6" s="0" t="s">
        <v>506</v>
      </c>
      <c r="B6" s="46" t="n">
        <v>257958</v>
      </c>
      <c r="C6" s="46" t="n">
        <v>5264</v>
      </c>
      <c r="D6" s="51" t="n">
        <f aca="false">C6-B6</f>
        <v>-252694</v>
      </c>
    </row>
    <row r="7" customFormat="false" ht="12.75" hidden="false" customHeight="false" outlineLevel="0" collapsed="false">
      <c r="A7" s="0" t="s">
        <v>507</v>
      </c>
      <c r="B7" s="46" t="n">
        <v>0</v>
      </c>
      <c r="C7" s="46" t="n">
        <v>46160</v>
      </c>
      <c r="D7" s="51" t="n">
        <f aca="false">C7-B7</f>
        <v>46160</v>
      </c>
    </row>
    <row r="8" customFormat="false" ht="12.75" hidden="false" customHeight="false" outlineLevel="0" collapsed="false">
      <c r="A8" s="0" t="s">
        <v>508</v>
      </c>
      <c r="B8" s="46" t="n">
        <v>148056</v>
      </c>
      <c r="C8" s="46" t="n">
        <v>13440</v>
      </c>
      <c r="D8" s="51" t="n">
        <f aca="false">C8-B8</f>
        <v>-134616</v>
      </c>
    </row>
    <row r="9" customFormat="false" ht="12.75" hidden="false" customHeight="false" outlineLevel="0" collapsed="false">
      <c r="A9" s="0" t="s">
        <v>509</v>
      </c>
      <c r="B9" s="46" t="n">
        <v>161883</v>
      </c>
      <c r="C9" s="46" t="n">
        <v>249125</v>
      </c>
      <c r="D9" s="51" t="n">
        <f aca="false">C9-B9</f>
        <v>87242</v>
      </c>
    </row>
    <row r="10" customFormat="false" ht="12.75" hidden="false" customHeight="false" outlineLevel="0" collapsed="false">
      <c r="A10" s="0" t="s">
        <v>510</v>
      </c>
      <c r="B10" s="46" t="n">
        <v>148019</v>
      </c>
      <c r="C10" s="46" t="n">
        <v>376921</v>
      </c>
      <c r="D10" s="51" t="n">
        <f aca="false">C10-B10</f>
        <v>228902</v>
      </c>
    </row>
    <row r="11" customFormat="false" ht="12.75" hidden="false" customHeight="false" outlineLevel="0" collapsed="false">
      <c r="A11" s="0" t="s">
        <v>511</v>
      </c>
      <c r="B11" s="46" t="n">
        <v>0</v>
      </c>
      <c r="C11" s="46" t="n">
        <v>64685</v>
      </c>
      <c r="D11" s="51" t="n">
        <f aca="false">C11-B11</f>
        <v>64685</v>
      </c>
    </row>
    <row r="12" customFormat="false" ht="12.75" hidden="false" customHeight="false" outlineLevel="0" collapsed="false">
      <c r="A12" s="0" t="s">
        <v>512</v>
      </c>
      <c r="B12" s="46" t="n">
        <v>122870</v>
      </c>
      <c r="C12" s="46" t="n">
        <v>207614</v>
      </c>
      <c r="D12" s="51" t="n">
        <f aca="false">C12-B12</f>
        <v>84744</v>
      </c>
    </row>
    <row r="13" customFormat="false" ht="12.75" hidden="false" customHeight="false" outlineLevel="0" collapsed="false">
      <c r="A13" s="0" t="s">
        <v>513</v>
      </c>
      <c r="B13" s="46" t="n">
        <v>416431</v>
      </c>
      <c r="C13" s="46" t="n">
        <v>43088</v>
      </c>
      <c r="D13" s="51" t="n">
        <f aca="false">C13-B13</f>
        <v>-373343</v>
      </c>
    </row>
    <row r="14" customFormat="false" ht="12.75" hidden="false" customHeight="false" outlineLevel="0" collapsed="false">
      <c r="A14" s="0" t="s">
        <v>57</v>
      </c>
      <c r="B14" s="46" t="n">
        <v>869100</v>
      </c>
      <c r="C14" s="46" t="n">
        <v>137908</v>
      </c>
      <c r="D14" s="51" t="n">
        <f aca="false">C14-B14</f>
        <v>-731192</v>
      </c>
    </row>
    <row r="15" customFormat="false" ht="12.75" hidden="false" customHeight="false" outlineLevel="0" collapsed="false">
      <c r="A15" s="0" t="s">
        <v>514</v>
      </c>
      <c r="B15" s="46" t="n">
        <v>0</v>
      </c>
      <c r="C15" s="46" t="n">
        <v>17100</v>
      </c>
      <c r="D15" s="51" t="n">
        <f aca="false">C15-B15</f>
        <v>17100</v>
      </c>
    </row>
    <row r="16" customFormat="false" ht="12.75" hidden="false" customHeight="false" outlineLevel="0" collapsed="false">
      <c r="A16" s="0" t="s">
        <v>61</v>
      </c>
      <c r="B16" s="46" t="n">
        <v>1175946</v>
      </c>
      <c r="C16" s="46" t="n">
        <v>29237</v>
      </c>
      <c r="D16" s="51" t="n">
        <f aca="false">C16-B16</f>
        <v>-1146709</v>
      </c>
    </row>
    <row r="17" customFormat="false" ht="12.75" hidden="false" customHeight="false" outlineLevel="0" collapsed="false">
      <c r="A17" s="0" t="s">
        <v>515</v>
      </c>
      <c r="B17" s="46" t="n">
        <v>415432</v>
      </c>
      <c r="C17" s="46" t="n">
        <v>15877</v>
      </c>
      <c r="D17" s="51" t="n">
        <f aca="false">C17-B17</f>
        <v>-399555</v>
      </c>
    </row>
    <row r="18" customFormat="false" ht="12.75" hidden="false" customHeight="false" outlineLevel="0" collapsed="false">
      <c r="A18" s="0" t="s">
        <v>516</v>
      </c>
      <c r="B18" s="46" t="n">
        <v>0</v>
      </c>
      <c r="C18" s="46" t="n">
        <v>22299</v>
      </c>
      <c r="D18" s="51" t="n">
        <f aca="false">C18-B18</f>
        <v>22299</v>
      </c>
    </row>
    <row r="19" customFormat="false" ht="12.75" hidden="false" customHeight="false" outlineLevel="0" collapsed="false">
      <c r="A19" s="0" t="s">
        <v>517</v>
      </c>
      <c r="B19" s="46" t="n">
        <v>0</v>
      </c>
      <c r="C19" s="46" t="n">
        <v>64977</v>
      </c>
      <c r="D19" s="51" t="n">
        <f aca="false">C19-B19</f>
        <v>64977</v>
      </c>
    </row>
    <row r="20" customFormat="false" ht="12.75" hidden="false" customHeight="false" outlineLevel="0" collapsed="false">
      <c r="A20" s="0" t="s">
        <v>518</v>
      </c>
      <c r="B20" s="46" t="n">
        <v>0</v>
      </c>
      <c r="C20" s="46" t="n">
        <v>30510</v>
      </c>
      <c r="D20" s="51" t="n">
        <f aca="false">C20-B20</f>
        <v>30510</v>
      </c>
    </row>
    <row r="21" customFormat="false" ht="12.75" hidden="false" customHeight="false" outlineLevel="0" collapsed="false">
      <c r="A21" s="0" t="s">
        <v>519</v>
      </c>
      <c r="B21" s="46" t="n">
        <v>75577</v>
      </c>
      <c r="C21" s="46" t="n">
        <v>214658</v>
      </c>
      <c r="D21" s="51" t="n">
        <f aca="false">C21-B21</f>
        <v>139081</v>
      </c>
    </row>
    <row r="22" customFormat="false" ht="12.75" hidden="false" customHeight="false" outlineLevel="0" collapsed="false">
      <c r="A22" s="0" t="s">
        <v>79</v>
      </c>
      <c r="B22" s="46" t="n">
        <v>0</v>
      </c>
      <c r="C22" s="46" t="n">
        <v>29050</v>
      </c>
      <c r="D22" s="51" t="n">
        <f aca="false">C22-B22</f>
        <v>29050</v>
      </c>
    </row>
    <row r="23" customFormat="false" ht="12.75" hidden="false" customHeight="false" outlineLevel="0" collapsed="false">
      <c r="A23" s="0" t="s">
        <v>520</v>
      </c>
      <c r="B23" s="46" t="n">
        <v>0</v>
      </c>
      <c r="C23" s="46" t="n">
        <v>26460</v>
      </c>
      <c r="D23" s="51" t="n">
        <f aca="false">C23-B23</f>
        <v>26460</v>
      </c>
    </row>
    <row r="24" customFormat="false" ht="12.75" hidden="false" customHeight="false" outlineLevel="0" collapsed="false">
      <c r="A24" s="0" t="s">
        <v>521</v>
      </c>
      <c r="B24" s="46" t="n">
        <v>0</v>
      </c>
      <c r="C24" s="46" t="n">
        <v>89399</v>
      </c>
      <c r="D24" s="51" t="n">
        <f aca="false">C24-B24</f>
        <v>89399</v>
      </c>
    </row>
    <row r="25" customFormat="false" ht="12.75" hidden="false" customHeight="false" outlineLevel="0" collapsed="false">
      <c r="A25" s="0" t="s">
        <v>89</v>
      </c>
      <c r="B25" s="46" t="n">
        <v>0</v>
      </c>
      <c r="C25" s="46" t="n">
        <v>14480</v>
      </c>
      <c r="D25" s="51" t="n">
        <f aca="false">C25-B25</f>
        <v>14480</v>
      </c>
    </row>
    <row r="26" customFormat="false" ht="12.75" hidden="false" customHeight="false" outlineLevel="0" collapsed="false">
      <c r="A26" s="0" t="s">
        <v>522</v>
      </c>
      <c r="B26" s="46" t="n">
        <v>0</v>
      </c>
      <c r="C26" s="46" t="n">
        <v>35250</v>
      </c>
      <c r="D26" s="51" t="n">
        <f aca="false">C26-B26</f>
        <v>35250</v>
      </c>
    </row>
    <row r="27" customFormat="false" ht="12.75" hidden="false" customHeight="false" outlineLevel="0" collapsed="false">
      <c r="A27" s="0" t="s">
        <v>523</v>
      </c>
      <c r="B27" s="46" t="n">
        <v>468393</v>
      </c>
      <c r="C27" s="46" t="n">
        <v>696447</v>
      </c>
      <c r="D27" s="51" t="n">
        <f aca="false">C27-B27</f>
        <v>228054</v>
      </c>
    </row>
    <row r="28" customFormat="false" ht="12.75" hidden="false" customHeight="false" outlineLevel="0" collapsed="false">
      <c r="A28" s="0" t="s">
        <v>524</v>
      </c>
      <c r="B28" s="46" t="n">
        <v>94542</v>
      </c>
      <c r="C28" s="46" t="n">
        <v>58039</v>
      </c>
      <c r="D28" s="51" t="n">
        <f aca="false">C28-B28</f>
        <v>-36503</v>
      </c>
    </row>
    <row r="29" customFormat="false" ht="12.75" hidden="false" customHeight="false" outlineLevel="0" collapsed="false">
      <c r="A29" s="0" t="s">
        <v>99</v>
      </c>
      <c r="B29" s="46" t="n">
        <v>0</v>
      </c>
      <c r="C29" s="46" t="n">
        <v>55658</v>
      </c>
      <c r="D29" s="51" t="n">
        <f aca="false">C29-B29</f>
        <v>55658</v>
      </c>
    </row>
    <row r="30" customFormat="false" ht="12.75" hidden="false" customHeight="false" outlineLevel="0" collapsed="false">
      <c r="A30" s="0" t="s">
        <v>103</v>
      </c>
      <c r="B30" s="46" t="n">
        <v>0</v>
      </c>
      <c r="C30" s="46" t="n">
        <v>35500</v>
      </c>
      <c r="D30" s="51" t="n">
        <f aca="false">C30-B30</f>
        <v>35500</v>
      </c>
    </row>
    <row r="31" customFormat="false" ht="12.75" hidden="false" customHeight="false" outlineLevel="0" collapsed="false">
      <c r="A31" s="0" t="s">
        <v>525</v>
      </c>
      <c r="B31" s="46" t="n">
        <v>0</v>
      </c>
      <c r="C31" s="46" t="n">
        <v>10200</v>
      </c>
      <c r="D31" s="51" t="n">
        <f aca="false">C31-B31</f>
        <v>10200</v>
      </c>
    </row>
    <row r="32" customFormat="false" ht="12.75" hidden="false" customHeight="false" outlineLevel="0" collapsed="false">
      <c r="A32" s="0" t="s">
        <v>107</v>
      </c>
      <c r="B32" s="46" t="n">
        <v>0</v>
      </c>
      <c r="C32" s="46" t="n">
        <v>249560</v>
      </c>
      <c r="D32" s="51" t="n">
        <f aca="false">C32-B32</f>
        <v>249560</v>
      </c>
    </row>
    <row r="33" customFormat="false" ht="12.75" hidden="false" customHeight="false" outlineLevel="0" collapsed="false">
      <c r="A33" s="0" t="s">
        <v>526</v>
      </c>
      <c r="B33" s="46" t="n">
        <v>0</v>
      </c>
      <c r="C33" s="46" t="n">
        <v>4715</v>
      </c>
      <c r="D33" s="51" t="n">
        <f aca="false">C33-B33</f>
        <v>4715</v>
      </c>
    </row>
    <row r="34" customFormat="false" ht="12.75" hidden="false" customHeight="false" outlineLevel="0" collapsed="false">
      <c r="A34" s="0" t="s">
        <v>527</v>
      </c>
      <c r="B34" s="46" t="n">
        <v>590046</v>
      </c>
      <c r="C34" s="46" t="n">
        <v>27022</v>
      </c>
      <c r="D34" s="51" t="n">
        <f aca="false">C34-B34</f>
        <v>-563024</v>
      </c>
    </row>
    <row r="35" customFormat="false" ht="12.75" hidden="false" customHeight="false" outlineLevel="0" collapsed="false">
      <c r="A35" s="0" t="s">
        <v>479</v>
      </c>
      <c r="B35" s="46" t="n">
        <v>0</v>
      </c>
      <c r="C35" s="46" t="n">
        <v>22258</v>
      </c>
      <c r="D35" s="51" t="n">
        <f aca="false">C35-B35</f>
        <v>22258</v>
      </c>
    </row>
    <row r="36" customFormat="false" ht="12.75" hidden="false" customHeight="false" outlineLevel="0" collapsed="false">
      <c r="A36" s="0" t="s">
        <v>114</v>
      </c>
      <c r="B36" s="46" t="n">
        <v>535708</v>
      </c>
      <c r="C36" s="46" t="n">
        <v>433899</v>
      </c>
      <c r="D36" s="51" t="n">
        <f aca="false">C36-B36</f>
        <v>-101809</v>
      </c>
    </row>
    <row r="37" customFormat="false" ht="12.75" hidden="false" customHeight="false" outlineLevel="0" collapsed="false">
      <c r="A37" s="0" t="s">
        <v>117</v>
      </c>
      <c r="B37" s="46" t="n">
        <v>0</v>
      </c>
      <c r="C37" s="46" t="n">
        <v>104451</v>
      </c>
      <c r="D37" s="51" t="n">
        <f aca="false">C37-B37</f>
        <v>104451</v>
      </c>
    </row>
    <row r="38" customFormat="false" ht="12.75" hidden="false" customHeight="false" outlineLevel="0" collapsed="false">
      <c r="A38" s="0" t="s">
        <v>528</v>
      </c>
      <c r="B38" s="46" t="n">
        <v>0</v>
      </c>
      <c r="C38" s="46" t="n">
        <v>10650</v>
      </c>
      <c r="D38" s="51" t="n">
        <f aca="false">C38-B38</f>
        <v>10650</v>
      </c>
    </row>
    <row r="39" customFormat="false" ht="12.75" hidden="false" customHeight="false" outlineLevel="0" collapsed="false">
      <c r="A39" s="0" t="s">
        <v>529</v>
      </c>
      <c r="B39" s="46" t="n">
        <v>0</v>
      </c>
      <c r="C39" s="46" t="n">
        <v>15000</v>
      </c>
      <c r="D39" s="51" t="n">
        <f aca="false">C39-B39</f>
        <v>15000</v>
      </c>
    </row>
    <row r="40" customFormat="false" ht="12.75" hidden="false" customHeight="false" outlineLevel="0" collapsed="false">
      <c r="A40" s="0" t="s">
        <v>530</v>
      </c>
      <c r="B40" s="46" t="n">
        <v>0</v>
      </c>
      <c r="C40" s="46" t="n">
        <v>14700</v>
      </c>
      <c r="D40" s="51" t="n">
        <f aca="false">C40-B40</f>
        <v>14700</v>
      </c>
    </row>
    <row r="41" customFormat="false" ht="12.75" hidden="false" customHeight="false" outlineLevel="0" collapsed="false">
      <c r="A41" s="0" t="s">
        <v>531</v>
      </c>
      <c r="B41" s="46" t="n">
        <v>0</v>
      </c>
      <c r="C41" s="46" t="n">
        <v>47926</v>
      </c>
      <c r="D41" s="51" t="n">
        <f aca="false">C41-B41</f>
        <v>47926</v>
      </c>
    </row>
    <row r="42" customFormat="false" ht="12.75" hidden="false" customHeight="false" outlineLevel="0" collapsed="false">
      <c r="A42" s="0" t="s">
        <v>532</v>
      </c>
      <c r="B42" s="46" t="n">
        <v>0</v>
      </c>
      <c r="C42" s="46" t="n">
        <v>93109</v>
      </c>
      <c r="D42" s="51" t="n">
        <f aca="false">C42-B42</f>
        <v>93109</v>
      </c>
    </row>
    <row r="43" customFormat="false" ht="12.75" hidden="false" customHeight="false" outlineLevel="0" collapsed="false">
      <c r="A43" s="0" t="s">
        <v>533</v>
      </c>
      <c r="B43" s="46" t="n">
        <v>121308</v>
      </c>
      <c r="C43" s="46" t="n">
        <v>68236</v>
      </c>
      <c r="D43" s="51" t="n">
        <f aca="false">C43-B43</f>
        <v>-53072</v>
      </c>
    </row>
    <row r="44" customFormat="false" ht="12.75" hidden="false" customHeight="false" outlineLevel="0" collapsed="false">
      <c r="A44" s="0" t="s">
        <v>131</v>
      </c>
      <c r="B44" s="46" t="n">
        <v>379584</v>
      </c>
      <c r="C44" s="46" t="n">
        <v>53984</v>
      </c>
      <c r="D44" s="51" t="n">
        <f aca="false">C44-B44</f>
        <v>-325600</v>
      </c>
    </row>
    <row r="45" customFormat="false" ht="12.75" hidden="false" customHeight="false" outlineLevel="0" collapsed="false">
      <c r="A45" s="0" t="s">
        <v>481</v>
      </c>
      <c r="B45" s="46" t="n">
        <v>0</v>
      </c>
      <c r="C45" s="46" t="n">
        <v>24114</v>
      </c>
      <c r="D45" s="51" t="n">
        <f aca="false">C45-B45</f>
        <v>24114</v>
      </c>
    </row>
    <row r="46" customFormat="false" ht="12.75" hidden="false" customHeight="false" outlineLevel="0" collapsed="false">
      <c r="A46" s="0" t="s">
        <v>133</v>
      </c>
      <c r="B46" s="46" t="n">
        <v>0</v>
      </c>
      <c r="C46" s="46" t="n">
        <v>5440</v>
      </c>
      <c r="D46" s="51" t="n">
        <f aca="false">C46-B46</f>
        <v>5440</v>
      </c>
    </row>
    <row r="47" customFormat="false" ht="12.75" hidden="false" customHeight="false" outlineLevel="0" collapsed="false">
      <c r="A47" s="0" t="s">
        <v>534</v>
      </c>
      <c r="B47" s="46" t="n">
        <v>415748</v>
      </c>
      <c r="C47" s="46" t="n">
        <v>135276</v>
      </c>
      <c r="D47" s="51" t="n">
        <f aca="false">C47-B47</f>
        <v>-280472</v>
      </c>
    </row>
    <row r="48" customFormat="false" ht="12.75" hidden="false" customHeight="false" outlineLevel="0" collapsed="false">
      <c r="A48" s="0" t="s">
        <v>135</v>
      </c>
      <c r="B48" s="46" t="n">
        <v>0</v>
      </c>
      <c r="C48" s="46" t="n">
        <v>3300</v>
      </c>
      <c r="D48" s="51" t="n">
        <f aca="false">C48-B48</f>
        <v>3300</v>
      </c>
    </row>
    <row r="49" customFormat="false" ht="12.75" hidden="false" customHeight="false" outlineLevel="0" collapsed="false">
      <c r="A49" s="0" t="s">
        <v>138</v>
      </c>
      <c r="B49" s="46" t="n">
        <v>0</v>
      </c>
      <c r="C49" s="46" t="n">
        <v>108075</v>
      </c>
      <c r="D49" s="51" t="n">
        <f aca="false">C49-B49</f>
        <v>108075</v>
      </c>
    </row>
    <row r="50" customFormat="false" ht="12.75" hidden="false" customHeight="false" outlineLevel="0" collapsed="false">
      <c r="A50" s="0" t="s">
        <v>484</v>
      </c>
      <c r="B50" s="46" t="n">
        <v>287523</v>
      </c>
      <c r="C50" s="46" t="n">
        <v>41621</v>
      </c>
      <c r="D50" s="51" t="n">
        <f aca="false">C50-B50</f>
        <v>-245902</v>
      </c>
    </row>
    <row r="51" customFormat="false" ht="12.75" hidden="false" customHeight="false" outlineLevel="0" collapsed="false">
      <c r="A51" s="0" t="s">
        <v>418</v>
      </c>
      <c r="B51" s="46" t="n">
        <v>0</v>
      </c>
      <c r="C51" s="46" t="n">
        <v>13824</v>
      </c>
      <c r="D51" s="51" t="n">
        <f aca="false">C51-B51</f>
        <v>13824</v>
      </c>
    </row>
    <row r="52" customFormat="false" ht="12.75" hidden="false" customHeight="false" outlineLevel="0" collapsed="false">
      <c r="A52" s="0" t="s">
        <v>145</v>
      </c>
      <c r="B52" s="46" t="n">
        <v>413278</v>
      </c>
      <c r="C52" s="46" t="n">
        <v>891378</v>
      </c>
      <c r="D52" s="51" t="n">
        <f aca="false">C52-B52</f>
        <v>478100</v>
      </c>
    </row>
    <row r="53" customFormat="false" ht="12.75" hidden="false" customHeight="false" outlineLevel="0" collapsed="false">
      <c r="A53" s="0" t="s">
        <v>535</v>
      </c>
      <c r="B53" s="46" t="n">
        <v>342870</v>
      </c>
      <c r="C53" s="46" t="n">
        <v>5296</v>
      </c>
      <c r="D53" s="51" t="n">
        <f aca="false">C53-B53</f>
        <v>-337574</v>
      </c>
    </row>
    <row r="54" customFormat="false" ht="12.75" hidden="false" customHeight="false" outlineLevel="0" collapsed="false">
      <c r="A54" s="0" t="s">
        <v>146</v>
      </c>
      <c r="B54" s="46" t="n">
        <v>252467</v>
      </c>
      <c r="C54" s="46" t="n">
        <v>148483</v>
      </c>
      <c r="D54" s="51" t="n">
        <f aca="false">C54-B54</f>
        <v>-103984</v>
      </c>
    </row>
    <row r="55" customFormat="false" ht="12.75" hidden="false" customHeight="false" outlineLevel="0" collapsed="false">
      <c r="A55" s="0" t="s">
        <v>536</v>
      </c>
      <c r="B55" s="46" t="n">
        <v>0</v>
      </c>
      <c r="C55" s="46" t="n">
        <v>109965</v>
      </c>
      <c r="D55" s="51" t="n">
        <f aca="false">C55-B55</f>
        <v>109965</v>
      </c>
    </row>
    <row r="56" customFormat="false" ht="12.75" hidden="false" customHeight="false" outlineLevel="0" collapsed="false">
      <c r="A56" s="0" t="s">
        <v>156</v>
      </c>
      <c r="B56" s="46" t="n">
        <v>458604</v>
      </c>
      <c r="C56" s="46" t="n">
        <v>16433</v>
      </c>
      <c r="D56" s="51" t="n">
        <f aca="false">C56-B56</f>
        <v>-442171</v>
      </c>
    </row>
    <row r="57" customFormat="false" ht="12.75" hidden="false" customHeight="false" outlineLevel="0" collapsed="false">
      <c r="A57" s="0" t="s">
        <v>162</v>
      </c>
      <c r="B57" s="46" t="n">
        <v>0</v>
      </c>
      <c r="C57" s="46" t="n">
        <v>8848</v>
      </c>
      <c r="D57" s="51" t="n">
        <f aca="false">C57-B57</f>
        <v>8848</v>
      </c>
    </row>
    <row r="58" customFormat="false" ht="12.75" hidden="false" customHeight="false" outlineLevel="0" collapsed="false">
      <c r="A58" s="0" t="s">
        <v>537</v>
      </c>
      <c r="B58" s="46" t="n">
        <v>0</v>
      </c>
      <c r="C58" s="46" t="n">
        <v>71922</v>
      </c>
      <c r="D58" s="51" t="n">
        <f aca="false">C58-B58</f>
        <v>71922</v>
      </c>
    </row>
    <row r="59" customFormat="false" ht="12.75" hidden="false" customHeight="false" outlineLevel="0" collapsed="false">
      <c r="A59" s="0" t="s">
        <v>538</v>
      </c>
      <c r="B59" s="46" t="n">
        <v>0</v>
      </c>
      <c r="C59" s="46" t="n">
        <v>97625</v>
      </c>
      <c r="D59" s="51" t="n">
        <f aca="false">C59-B59</f>
        <v>97625</v>
      </c>
    </row>
    <row r="60" customFormat="false" ht="12.75" hidden="false" customHeight="false" outlineLevel="0" collapsed="false">
      <c r="A60" s="0" t="s">
        <v>168</v>
      </c>
      <c r="B60" s="46" t="n">
        <v>0</v>
      </c>
      <c r="C60" s="46" t="n">
        <v>65075</v>
      </c>
      <c r="D60" s="51" t="n">
        <f aca="false">C60-B60</f>
        <v>65075</v>
      </c>
    </row>
    <row r="61" customFormat="false" ht="12.75" hidden="false" customHeight="false" outlineLevel="0" collapsed="false">
      <c r="A61" s="0" t="s">
        <v>539</v>
      </c>
      <c r="B61" s="46" t="n">
        <v>2292644</v>
      </c>
      <c r="C61" s="46" t="n">
        <v>1010071</v>
      </c>
      <c r="D61" s="51" t="n">
        <f aca="false">C61-B61</f>
        <v>-1282573</v>
      </c>
    </row>
    <row r="62" customFormat="false" ht="12.75" hidden="false" customHeight="false" outlineLevel="0" collapsed="false">
      <c r="A62" s="0" t="s">
        <v>488</v>
      </c>
      <c r="B62" s="46" t="n">
        <v>0</v>
      </c>
      <c r="C62" s="46" t="n">
        <v>42175</v>
      </c>
      <c r="D62" s="51" t="n">
        <f aca="false">C62-B62</f>
        <v>42175</v>
      </c>
    </row>
    <row r="63" customFormat="false" ht="12.75" hidden="false" customHeight="false" outlineLevel="0" collapsed="false">
      <c r="A63" s="0" t="s">
        <v>540</v>
      </c>
      <c r="B63" s="46" t="n">
        <v>247105</v>
      </c>
      <c r="C63" s="46" t="n">
        <v>80698</v>
      </c>
      <c r="D63" s="51" t="n">
        <f aca="false">C63-B63</f>
        <v>-166407</v>
      </c>
    </row>
    <row r="64" customFormat="false" ht="12.75" hidden="false" customHeight="false" outlineLevel="0" collapsed="false">
      <c r="A64" s="0" t="s">
        <v>541</v>
      </c>
      <c r="B64" s="46" t="n">
        <v>0</v>
      </c>
      <c r="C64" s="46" t="n">
        <v>39312</v>
      </c>
      <c r="D64" s="51" t="n">
        <f aca="false">C64-B64</f>
        <v>39312</v>
      </c>
    </row>
    <row r="65" customFormat="false" ht="12.75" hidden="false" customHeight="false" outlineLevel="0" collapsed="false">
      <c r="A65" s="0" t="s">
        <v>177</v>
      </c>
      <c r="B65" s="46" t="n">
        <v>291060</v>
      </c>
      <c r="C65" s="46" t="n">
        <v>1209265</v>
      </c>
      <c r="D65" s="51" t="n">
        <f aca="false">C65-B65</f>
        <v>918205</v>
      </c>
    </row>
    <row r="66" customFormat="false" ht="12.75" hidden="false" customHeight="false" outlineLevel="0" collapsed="false">
      <c r="A66" s="0" t="s">
        <v>431</v>
      </c>
      <c r="B66" s="46" t="n">
        <v>0</v>
      </c>
      <c r="C66" s="46" t="n">
        <v>5752</v>
      </c>
      <c r="D66" s="51" t="n">
        <f aca="false">C66-B66</f>
        <v>5752</v>
      </c>
    </row>
    <row r="67" customFormat="false" ht="12.75" hidden="false" customHeight="false" outlineLevel="0" collapsed="false">
      <c r="A67" s="0" t="s">
        <v>432</v>
      </c>
      <c r="B67" s="46" t="n">
        <v>493220</v>
      </c>
      <c r="C67" s="46" t="n">
        <v>486689</v>
      </c>
      <c r="D67" s="51" t="n">
        <f aca="false">C67-B67</f>
        <v>-6531</v>
      </c>
    </row>
    <row r="68" customFormat="false" ht="12.75" hidden="false" customHeight="false" outlineLevel="0" collapsed="false">
      <c r="A68" s="0" t="s">
        <v>542</v>
      </c>
      <c r="B68" s="46" t="n">
        <v>0</v>
      </c>
      <c r="C68" s="46" t="n">
        <v>66598</v>
      </c>
      <c r="D68" s="51" t="n">
        <f aca="false">C68-B68</f>
        <v>66598</v>
      </c>
    </row>
    <row r="69" customFormat="false" ht="12.75" hidden="false" customHeight="false" outlineLevel="0" collapsed="false">
      <c r="A69" s="0" t="s">
        <v>543</v>
      </c>
      <c r="B69" s="46" t="n">
        <v>693489</v>
      </c>
      <c r="C69" s="46" t="n">
        <v>12575</v>
      </c>
      <c r="D69" s="51" t="n">
        <f aca="false">C69-B69</f>
        <v>-680914</v>
      </c>
    </row>
    <row r="70" customFormat="false" ht="12.75" hidden="false" customHeight="false" outlineLevel="0" collapsed="false">
      <c r="A70" s="0" t="s">
        <v>199</v>
      </c>
      <c r="B70" s="46" t="n">
        <v>0</v>
      </c>
      <c r="C70" s="46" t="n">
        <v>12142</v>
      </c>
      <c r="D70" s="51" t="n">
        <f aca="false">C70-B70</f>
        <v>12142</v>
      </c>
    </row>
    <row r="71" customFormat="false" ht="12.75" hidden="false" customHeight="false" outlineLevel="0" collapsed="false">
      <c r="A71" s="0" t="s">
        <v>490</v>
      </c>
      <c r="B71" s="46" t="n">
        <v>102025</v>
      </c>
      <c r="C71" s="46" t="n">
        <v>43725</v>
      </c>
      <c r="D71" s="51" t="n">
        <f aca="false">C71-B71</f>
        <v>-58300</v>
      </c>
    </row>
    <row r="72" customFormat="false" ht="12.75" hidden="false" customHeight="false" outlineLevel="0" collapsed="false">
      <c r="A72" s="0" t="s">
        <v>544</v>
      </c>
      <c r="B72" s="46" t="n">
        <v>199800</v>
      </c>
      <c r="C72" s="46" t="n">
        <v>35280</v>
      </c>
      <c r="D72" s="51" t="n">
        <f aca="false">C72-B72</f>
        <v>-164520</v>
      </c>
    </row>
    <row r="73" customFormat="false" ht="12.75" hidden="false" customHeight="false" outlineLevel="0" collapsed="false">
      <c r="A73" s="0" t="s">
        <v>209</v>
      </c>
      <c r="B73" s="46" t="n">
        <v>229045</v>
      </c>
      <c r="C73" s="46" t="n">
        <v>226307</v>
      </c>
      <c r="D73" s="51" t="n">
        <f aca="false">C73-B73</f>
        <v>-2738</v>
      </c>
    </row>
    <row r="74" customFormat="false" ht="12.75" hidden="false" customHeight="false" outlineLevel="0" collapsed="false">
      <c r="A74" s="0" t="s">
        <v>211</v>
      </c>
      <c r="B74" s="46" t="n">
        <v>0</v>
      </c>
      <c r="C74" s="46" t="n">
        <v>42196</v>
      </c>
      <c r="D74" s="51" t="n">
        <f aca="false">C74-B74</f>
        <v>42196</v>
      </c>
    </row>
    <row r="75" customFormat="false" ht="12.75" hidden="false" customHeight="false" outlineLevel="0" collapsed="false">
      <c r="A75" s="0" t="s">
        <v>491</v>
      </c>
      <c r="B75" s="46" t="n">
        <v>0</v>
      </c>
      <c r="C75" s="46" t="n">
        <v>3024</v>
      </c>
      <c r="D75" s="51" t="n">
        <f aca="false">C75-B75</f>
        <v>3024</v>
      </c>
    </row>
    <row r="76" customFormat="false" ht="12.75" hidden="false" customHeight="false" outlineLevel="0" collapsed="false">
      <c r="A76" s="0" t="s">
        <v>219</v>
      </c>
      <c r="B76" s="46" t="n">
        <v>0</v>
      </c>
      <c r="C76" s="46" t="n">
        <v>33663</v>
      </c>
      <c r="D76" s="51" t="n">
        <f aca="false">C76-B76</f>
        <v>33663</v>
      </c>
    </row>
    <row r="77" customFormat="false" ht="12.75" hidden="false" customHeight="false" outlineLevel="0" collapsed="false">
      <c r="A77" s="0" t="s">
        <v>492</v>
      </c>
      <c r="B77" s="46" t="n">
        <v>0</v>
      </c>
      <c r="C77" s="46" t="n">
        <v>31950</v>
      </c>
      <c r="D77" s="51" t="n">
        <f aca="false">C77-B77</f>
        <v>31950</v>
      </c>
    </row>
    <row r="78" customFormat="false" ht="12.75" hidden="false" customHeight="false" outlineLevel="0" collapsed="false">
      <c r="A78" s="0" t="s">
        <v>226</v>
      </c>
      <c r="B78" s="46" t="n">
        <v>0</v>
      </c>
      <c r="C78" s="46" t="n">
        <v>35500</v>
      </c>
      <c r="D78" s="51" t="n">
        <f aca="false">C78-B78</f>
        <v>35500</v>
      </c>
    </row>
    <row r="79" customFormat="false" ht="12.75" hidden="false" customHeight="false" outlineLevel="0" collapsed="false">
      <c r="A79" s="0" t="s">
        <v>545</v>
      </c>
      <c r="B79" s="46" t="n">
        <v>168589</v>
      </c>
      <c r="C79" s="46" t="n">
        <v>23525</v>
      </c>
      <c r="D79" s="51" t="n">
        <f aca="false">C79-B79</f>
        <v>-145064</v>
      </c>
    </row>
    <row r="80" customFormat="false" ht="12.75" hidden="false" customHeight="false" outlineLevel="0" collapsed="false">
      <c r="A80" s="0" t="s">
        <v>230</v>
      </c>
      <c r="B80" s="46" t="n">
        <v>0</v>
      </c>
      <c r="C80" s="46" t="n">
        <v>59619</v>
      </c>
      <c r="D80" s="51" t="n">
        <f aca="false">C80-B80</f>
        <v>59619</v>
      </c>
    </row>
    <row r="81" customFormat="false" ht="12.75" hidden="false" customHeight="false" outlineLevel="0" collapsed="false">
      <c r="A81" s="0" t="s">
        <v>546</v>
      </c>
      <c r="B81" s="46" t="n">
        <v>178563</v>
      </c>
      <c r="C81" s="46" t="n">
        <v>19282</v>
      </c>
      <c r="D81" s="51" t="n">
        <f aca="false">C81-B81</f>
        <v>-159281</v>
      </c>
    </row>
    <row r="82" customFormat="false" ht="12.75" hidden="false" customHeight="false" outlineLevel="0" collapsed="false">
      <c r="A82" s="0" t="s">
        <v>547</v>
      </c>
      <c r="B82" s="46" t="n">
        <v>0</v>
      </c>
      <c r="C82" s="46" t="n">
        <v>12400</v>
      </c>
      <c r="D82" s="51" t="n">
        <f aca="false">C82-B82</f>
        <v>12400</v>
      </c>
    </row>
    <row r="83" customFormat="false" ht="12.75" hidden="false" customHeight="false" outlineLevel="0" collapsed="false">
      <c r="A83" s="0" t="s">
        <v>548</v>
      </c>
      <c r="B83" s="46" t="n">
        <v>0</v>
      </c>
      <c r="C83" s="46" t="n">
        <v>2189</v>
      </c>
      <c r="D83" s="51" t="n">
        <f aca="false">C83-B83</f>
        <v>2189</v>
      </c>
    </row>
    <row r="84" customFormat="false" ht="12.75" hidden="false" customHeight="false" outlineLevel="0" collapsed="false">
      <c r="A84" s="0" t="s">
        <v>235</v>
      </c>
      <c r="B84" s="46" t="n">
        <v>508001</v>
      </c>
      <c r="C84" s="46" t="n">
        <v>134346</v>
      </c>
      <c r="D84" s="51" t="n">
        <f aca="false">C84-B84</f>
        <v>-373655</v>
      </c>
    </row>
    <row r="85" customFormat="false" ht="12.75" hidden="false" customHeight="false" outlineLevel="0" collapsed="false">
      <c r="A85" s="0" t="s">
        <v>549</v>
      </c>
      <c r="B85" s="46" t="n">
        <v>0</v>
      </c>
      <c r="C85" s="46" t="n">
        <v>7722</v>
      </c>
      <c r="D85" s="51" t="n">
        <f aca="false">C85-B85</f>
        <v>7722</v>
      </c>
    </row>
    <row r="86" customFormat="false" ht="12.75" hidden="false" customHeight="false" outlineLevel="0" collapsed="false">
      <c r="A86" s="0" t="s">
        <v>241</v>
      </c>
      <c r="B86" s="46" t="n">
        <v>0</v>
      </c>
      <c r="C86" s="46" t="n">
        <v>35397</v>
      </c>
      <c r="D86" s="51" t="n">
        <f aca="false">C86-B86</f>
        <v>35397</v>
      </c>
    </row>
    <row r="87" customFormat="false" ht="12.75" hidden="false" customHeight="false" outlineLevel="0" collapsed="false">
      <c r="A87" s="0" t="s">
        <v>550</v>
      </c>
      <c r="B87" s="46" t="n">
        <v>0</v>
      </c>
      <c r="C87" s="46" t="n">
        <v>108857</v>
      </c>
      <c r="D87" s="51" t="n">
        <f aca="false">C87-B87</f>
        <v>108857</v>
      </c>
    </row>
    <row r="88" customFormat="false" ht="12.75" hidden="false" customHeight="false" outlineLevel="0" collapsed="false">
      <c r="A88" s="0" t="s">
        <v>253</v>
      </c>
      <c r="B88" s="46" t="n">
        <v>211283</v>
      </c>
      <c r="C88" s="46" t="n">
        <v>148685</v>
      </c>
      <c r="D88" s="51" t="n">
        <f aca="false">C88-B88</f>
        <v>-62598</v>
      </c>
    </row>
    <row r="89" customFormat="false" ht="12.75" hidden="false" customHeight="false" outlineLevel="0" collapsed="false">
      <c r="A89" s="0" t="s">
        <v>495</v>
      </c>
      <c r="B89" s="46" t="n">
        <v>50872</v>
      </c>
      <c r="C89" s="46" t="n">
        <v>60438</v>
      </c>
      <c r="D89" s="51" t="n">
        <f aca="false">C89-B89</f>
        <v>9566</v>
      </c>
    </row>
    <row r="90" customFormat="false" ht="12.75" hidden="false" customHeight="false" outlineLevel="0" collapsed="false">
      <c r="A90" s="0" t="s">
        <v>260</v>
      </c>
      <c r="B90" s="46" t="n">
        <v>0</v>
      </c>
      <c r="C90" s="46" t="n">
        <v>1480075</v>
      </c>
      <c r="D90" s="51" t="n">
        <f aca="false">C90-B90</f>
        <v>1480075</v>
      </c>
    </row>
    <row r="91" customFormat="false" ht="12.75" hidden="false" customHeight="false" outlineLevel="0" collapsed="false">
      <c r="A91" s="0" t="s">
        <v>551</v>
      </c>
      <c r="B91" s="46" t="n">
        <v>0</v>
      </c>
      <c r="C91" s="46" t="n">
        <v>21945</v>
      </c>
      <c r="D91" s="51" t="n">
        <f aca="false">C91-B91</f>
        <v>21945</v>
      </c>
    </row>
    <row r="92" customFormat="false" ht="12.75" hidden="false" customHeight="false" outlineLevel="0" collapsed="false">
      <c r="A92" s="0" t="s">
        <v>552</v>
      </c>
      <c r="B92" s="46" t="n">
        <v>0</v>
      </c>
      <c r="C92" s="46" t="n">
        <v>26200</v>
      </c>
      <c r="D92" s="51" t="n">
        <f aca="false">C92-B92</f>
        <v>26200</v>
      </c>
    </row>
    <row r="93" customFormat="false" ht="12.75" hidden="false" customHeight="false" outlineLevel="0" collapsed="false">
      <c r="A93" s="0" t="s">
        <v>553</v>
      </c>
      <c r="B93" s="46" t="n">
        <v>0</v>
      </c>
      <c r="C93" s="46" t="n">
        <v>29640</v>
      </c>
      <c r="D93" s="51" t="n">
        <f aca="false">C93-B93</f>
        <v>29640</v>
      </c>
    </row>
    <row r="94" customFormat="false" ht="12.75" hidden="false" customHeight="false" outlineLevel="0" collapsed="false">
      <c r="A94" s="0" t="s">
        <v>268</v>
      </c>
      <c r="B94" s="46" t="n">
        <v>117351</v>
      </c>
      <c r="C94" s="46" t="n">
        <v>555269</v>
      </c>
      <c r="D94" s="51" t="n">
        <f aca="false">C94-B94</f>
        <v>437918</v>
      </c>
    </row>
    <row r="95" customFormat="false" ht="12.75" hidden="false" customHeight="false" outlineLevel="0" collapsed="false">
      <c r="A95" s="0" t="s">
        <v>554</v>
      </c>
      <c r="B95" s="46" t="n">
        <v>0</v>
      </c>
      <c r="C95" s="46" t="n">
        <v>64784</v>
      </c>
      <c r="D95" s="51" t="n">
        <f aca="false">C95-B95</f>
        <v>64784</v>
      </c>
    </row>
    <row r="96" customFormat="false" ht="12.75" hidden="false" customHeight="false" outlineLevel="0" collapsed="false">
      <c r="A96" s="0" t="s">
        <v>496</v>
      </c>
      <c r="B96" s="46" t="n">
        <v>0</v>
      </c>
      <c r="C96" s="46" t="n">
        <v>33140</v>
      </c>
      <c r="D96" s="51" t="n">
        <f aca="false">C96-B96</f>
        <v>33140</v>
      </c>
    </row>
    <row r="97" customFormat="false" ht="12.75" hidden="false" customHeight="false" outlineLevel="0" collapsed="false">
      <c r="A97" s="0" t="s">
        <v>555</v>
      </c>
      <c r="B97" s="46" t="n">
        <v>0</v>
      </c>
      <c r="C97" s="46" t="n">
        <v>6500</v>
      </c>
      <c r="D97" s="51" t="n">
        <f aca="false">C97-B97</f>
        <v>6500</v>
      </c>
    </row>
    <row r="98" customFormat="false" ht="12.75" hidden="false" customHeight="false" outlineLevel="0" collapsed="false">
      <c r="A98" s="0" t="s">
        <v>281</v>
      </c>
      <c r="B98" s="46" t="n">
        <v>0</v>
      </c>
      <c r="C98" s="46" t="n">
        <v>39723</v>
      </c>
      <c r="D98" s="51" t="n">
        <f aca="false">C98-B98</f>
        <v>39723</v>
      </c>
    </row>
    <row r="99" customFormat="false" ht="12.75" hidden="false" customHeight="false" outlineLevel="0" collapsed="false">
      <c r="A99" s="0" t="s">
        <v>282</v>
      </c>
      <c r="B99" s="46" t="n">
        <v>0</v>
      </c>
      <c r="C99" s="46" t="n">
        <v>2070</v>
      </c>
      <c r="D99" s="51" t="n">
        <f aca="false">C99-B99</f>
        <v>2070</v>
      </c>
    </row>
    <row r="100" customFormat="false" ht="12.75" hidden="false" customHeight="false" outlineLevel="0" collapsed="false">
      <c r="A100" s="0" t="s">
        <v>283</v>
      </c>
      <c r="B100" s="46" t="n">
        <v>34393</v>
      </c>
      <c r="C100" s="46" t="n">
        <v>92240</v>
      </c>
      <c r="D100" s="51" t="n">
        <f aca="false">C100-B100</f>
        <v>57847</v>
      </c>
    </row>
    <row r="101" customFormat="false" ht="12.75" hidden="false" customHeight="false" outlineLevel="0" collapsed="false">
      <c r="A101" s="0" t="s">
        <v>294</v>
      </c>
      <c r="B101" s="46" t="n">
        <v>175099</v>
      </c>
      <c r="C101" s="46" t="n">
        <v>6049</v>
      </c>
      <c r="D101" s="51" t="n">
        <f aca="false">C101-B101</f>
        <v>-169050</v>
      </c>
    </row>
    <row r="102" customFormat="false" ht="12.75" hidden="false" customHeight="false" outlineLevel="0" collapsed="false">
      <c r="A102" s="0" t="s">
        <v>497</v>
      </c>
      <c r="B102" s="46" t="n">
        <v>1151814</v>
      </c>
      <c r="C102" s="46" t="n">
        <v>86192</v>
      </c>
      <c r="D102" s="51" t="n">
        <f aca="false">C102-B102</f>
        <v>-1065622</v>
      </c>
    </row>
    <row r="103" customFormat="false" ht="12.75" hidden="false" customHeight="false" outlineLevel="0" collapsed="false">
      <c r="A103" s="0" t="s">
        <v>498</v>
      </c>
      <c r="B103" s="46" t="n">
        <v>0</v>
      </c>
      <c r="C103" s="46" t="n">
        <v>6240</v>
      </c>
      <c r="D103" s="51" t="n">
        <f aca="false">C103-B103</f>
        <v>6240</v>
      </c>
    </row>
    <row r="104" customFormat="false" ht="12.75" hidden="false" customHeight="false" outlineLevel="0" collapsed="false">
      <c r="A104" s="0" t="s">
        <v>556</v>
      </c>
      <c r="B104" s="46" t="n">
        <v>379717</v>
      </c>
      <c r="C104" s="46" t="n">
        <v>3836</v>
      </c>
      <c r="D104" s="51" t="n">
        <f aca="false">C104-B104</f>
        <v>-375881</v>
      </c>
    </row>
    <row r="105" customFormat="false" ht="12.75" hidden="false" customHeight="false" outlineLevel="0" collapsed="false">
      <c r="A105" s="0" t="s">
        <v>296</v>
      </c>
      <c r="B105" s="46" t="n">
        <v>0</v>
      </c>
      <c r="C105" s="46" t="n">
        <v>11152</v>
      </c>
      <c r="D105" s="51" t="n">
        <f aca="false">C105-B105</f>
        <v>11152</v>
      </c>
    </row>
    <row r="106" customFormat="false" ht="12.75" hidden="false" customHeight="false" outlineLevel="0" collapsed="false">
      <c r="A106" s="0" t="s">
        <v>557</v>
      </c>
      <c r="B106" s="46" t="n">
        <v>357790</v>
      </c>
      <c r="C106" s="46" t="n">
        <v>74177</v>
      </c>
      <c r="D106" s="51" t="n">
        <f aca="false">C106-B106</f>
        <v>-283613</v>
      </c>
    </row>
    <row r="107" customFormat="false" ht="12.75" hidden="false" customHeight="false" outlineLevel="0" collapsed="false">
      <c r="A107" s="0" t="s">
        <v>307</v>
      </c>
      <c r="B107" s="46" t="n">
        <v>318447</v>
      </c>
      <c r="C107" s="46" t="n">
        <v>148351</v>
      </c>
      <c r="D107" s="51" t="n">
        <f aca="false">C107-B107</f>
        <v>-170096</v>
      </c>
    </row>
    <row r="108" customFormat="false" ht="12.75" hidden="false" customHeight="false" outlineLevel="0" collapsed="false">
      <c r="A108" s="0" t="s">
        <v>316</v>
      </c>
      <c r="B108" s="46" t="n">
        <v>164160</v>
      </c>
      <c r="C108" s="46" t="n">
        <v>162700</v>
      </c>
      <c r="D108" s="51" t="n">
        <f aca="false">C108-B108</f>
        <v>-1460</v>
      </c>
    </row>
    <row r="109" customFormat="false" ht="12.75" hidden="false" customHeight="false" outlineLevel="0" collapsed="false">
      <c r="A109" s="0" t="s">
        <v>558</v>
      </c>
      <c r="B109" s="46" t="n">
        <v>0</v>
      </c>
      <c r="C109" s="46" t="n">
        <v>9350</v>
      </c>
      <c r="D109" s="51" t="n">
        <f aca="false">C109-B109</f>
        <v>9350</v>
      </c>
    </row>
    <row r="110" customFormat="false" ht="12.75" hidden="false" customHeight="false" outlineLevel="0" collapsed="false">
      <c r="A110" s="0" t="s">
        <v>319</v>
      </c>
      <c r="B110" s="46" t="n">
        <v>70405</v>
      </c>
      <c r="C110" s="46" t="n">
        <v>438488</v>
      </c>
      <c r="D110" s="51" t="n">
        <f aca="false">C110-B110</f>
        <v>368083</v>
      </c>
    </row>
    <row r="111" customFormat="false" ht="12.75" hidden="false" customHeight="false" outlineLevel="0" collapsed="false">
      <c r="A111" s="0" t="s">
        <v>559</v>
      </c>
      <c r="B111" s="46" t="n">
        <v>10672</v>
      </c>
      <c r="C111" s="46" t="n">
        <v>96044</v>
      </c>
      <c r="D111" s="51" t="n">
        <f aca="false">C111-B111</f>
        <v>85372</v>
      </c>
    </row>
    <row r="112" customFormat="false" ht="12.75" hidden="false" customHeight="false" outlineLevel="0" collapsed="false">
      <c r="A112" s="0" t="s">
        <v>332</v>
      </c>
      <c r="B112" s="46" t="n">
        <v>2518471</v>
      </c>
      <c r="C112" s="46" t="n">
        <v>175879</v>
      </c>
      <c r="D112" s="51" t="n">
        <f aca="false">C112-B112</f>
        <v>-2342592</v>
      </c>
    </row>
    <row r="113" customFormat="false" ht="12.75" hidden="false" customHeight="false" outlineLevel="0" collapsed="false">
      <c r="A113" s="0" t="s">
        <v>334</v>
      </c>
      <c r="B113" s="46" t="n">
        <v>1868441</v>
      </c>
      <c r="C113" s="46" t="n">
        <v>176926</v>
      </c>
      <c r="D113" s="51" t="n">
        <f aca="false">C113-B113</f>
        <v>-1691515</v>
      </c>
    </row>
    <row r="114" customFormat="false" ht="12.75" hidden="false" customHeight="false" outlineLevel="0" collapsed="false">
      <c r="A114" s="0" t="s">
        <v>337</v>
      </c>
      <c r="B114" s="46" t="n">
        <v>30145</v>
      </c>
      <c r="C114" s="46" t="n">
        <v>21043</v>
      </c>
      <c r="D114" s="51" t="n">
        <f aca="false">C114-B114</f>
        <v>-9102</v>
      </c>
    </row>
    <row r="115" customFormat="false" ht="12.75" hidden="false" customHeight="false" outlineLevel="0" collapsed="false">
      <c r="A115" s="0" t="s">
        <v>339</v>
      </c>
      <c r="B115" s="46" t="n">
        <v>956678</v>
      </c>
      <c r="C115" s="46" t="n">
        <v>301667</v>
      </c>
      <c r="D115" s="51" t="n">
        <f aca="false">C115-B115</f>
        <v>-655011</v>
      </c>
    </row>
    <row r="116" customFormat="false" ht="12.75" hidden="false" customHeight="false" outlineLevel="0" collapsed="false">
      <c r="A116" s="0" t="s">
        <v>342</v>
      </c>
      <c r="B116" s="46" t="n">
        <v>0</v>
      </c>
      <c r="C116" s="46" t="n">
        <v>3000</v>
      </c>
      <c r="D116" s="51" t="n">
        <f aca="false">C116-B116</f>
        <v>3000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2001-08-01T13:33:53Z</dcterms:created>
  <dc:creator>cchenowe</dc:creator>
  <dc:description/>
  <dc:language>en-US</dc:language>
  <cp:lastModifiedBy>jbryja</cp:lastModifiedBy>
  <cp:lastPrinted>2001-10-08T11:03:18Z</cp:lastPrinted>
  <dcterms:modified xsi:type="dcterms:W3CDTF">2001-10-08T11:03:23Z</dcterms:modified>
  <cp:revision>0</cp:revision>
  <dc:subject/>
  <dc:title/>
</cp:coreProperties>
</file>