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Calculations" sheetId="2" state="visible" r:id="rId4"/>
    <sheet name="Pricing Inputs" sheetId="3" state="visible" r:id="rId5"/>
    <sheet name="Output" sheetId="4" state="visible" r:id="rId6"/>
  </sheets>
  <externalReferences>
    <externalReference r:id="rId7"/>
  </externalReferences>
  <definedNames>
    <definedName function="false" hidden="false" localSheetId="1" name="_xlnm.Print_Area" vbProcedure="false">Calculations!$BA$1:$BI$27</definedName>
    <definedName function="false" hidden="false" name="BasisIndex" vbProcedure="false">#REF!</definedName>
    <definedName function="false" hidden="false" name="BasisNumber" vbProcedure="false">#REF!</definedName>
    <definedName function="false" hidden="false" name="BasisTable" vbProcedure="false">#REF!</definedName>
    <definedName function="false" hidden="false" name="CorrelationTable" vbProcedure="false">#REF!</definedName>
    <definedName function="false" hidden="false" name="CurveDate" vbProcedure="false">Inputs!$D$2</definedName>
    <definedName function="false" hidden="false" name="CurveRange" vbProcedure="false">#REF!</definedName>
    <definedName function="false" hidden="false" name="CurveValues" vbProcedure="false">#NAME? [2]Curves!$B$11:$L$377</definedName>
    <definedName function="false" hidden="false" name="CustomSaPeriod" vbProcedure="false">#REF!</definedName>
    <definedName function="false" hidden="false" name="DailyScalarsTable" vbProcedure="false">#REF!</definedName>
    <definedName function="false" hidden="false" name="DateToday" vbProcedure="false">Inputs!$D$1</definedName>
    <definedName function="false" hidden="false" name="DBase" vbProcedure="false">#REF!</definedName>
    <definedName function="false" hidden="false" name="GasCurves" vbProcedure="false">#REF!</definedName>
    <definedName function="false" hidden="false" name="GasFirstMonth" vbProcedure="false">#REF!</definedName>
    <definedName function="false" hidden="false" name="GasVolTable" vbProcedure="false">#REF!</definedName>
    <definedName function="false" hidden="false" name="InterestRatesTable" vbProcedure="false">#REF!</definedName>
    <definedName function="false" hidden="false" name="IntraPowerVol" vbProcedure="false">#REF!</definedName>
    <definedName function="false" hidden="false" name="IRFirstMonth" vbProcedure="false">#REF!</definedName>
    <definedName function="false" hidden="false" name="IRTable" vbProcedure="false">#REF!</definedName>
    <definedName function="false" hidden="false" name="LastDateOfMonthlyVol" vbProcedure="false">#REF!</definedName>
    <definedName function="false" hidden="false" name="NumberofDaysTable" vbProcedure="false">'Pricing Inputs'!$S$2:$X$254</definedName>
    <definedName function="false" hidden="false" name="OffPeakPeriod" vbProcedure="false">#REF!</definedName>
    <definedName function="false" hidden="false" name="OmicronCurveDate" vbProcedure="false">Inputs!$D$5</definedName>
    <definedName function="false" hidden="false" name="OmicronIndex" vbProcedure="false">#REF!</definedName>
    <definedName function="false" hidden="false" name="OmicronNumber" vbProcedure="false">#REF!</definedName>
    <definedName function="false" hidden="false" name="OmicronVol" vbProcedure="false">#REF!</definedName>
    <definedName function="false" hidden="false" name="OPPowerPrices" vbProcedure="false">#REF!</definedName>
    <definedName function="false" hidden="false" name="Password" vbProcedure="false">#REF!</definedName>
    <definedName function="false" hidden="false" name="PeakEnd" vbProcedure="false">#REF!</definedName>
    <definedName function="false" hidden="false" name="PeakPeriod" vbProcedure="false">#REF!</definedName>
    <definedName function="false" hidden="false" name="PeakPowerCurves" vbProcedure="false">#REF!</definedName>
    <definedName function="false" hidden="false" name="PeakStart" vbProcedure="false">#REF!</definedName>
    <definedName function="false" hidden="false" name="PositionBasis" vbProcedure="false">#REF!</definedName>
    <definedName function="false" hidden="false" name="PositionRegion" vbProcedure="false">#REF!</definedName>
    <definedName function="false" hidden="false" name="PowerVolTable" vbProcedure="false">#REF!</definedName>
    <definedName function="false" hidden="false" name="PriceTable" vbProcedure="false">#REF!</definedName>
    <definedName function="false" hidden="false" name="PriceTableWeekend" vbProcedure="false">#REF!</definedName>
    <definedName function="false" hidden="false" name="RegionIndex" vbProcedure="false">#REF!</definedName>
    <definedName function="false" hidden="false" name="RegionNumber" vbProcedure="false">#REF!</definedName>
    <definedName function="false" hidden="false" name="SatSunPeakPwr" vbProcedure="false">#REF!</definedName>
    <definedName function="false" hidden="false" name="ScalarTable" vbProcedure="false">'Pricing Inputs'!$B$1:$M$17</definedName>
    <definedName function="false" hidden="false" name="ScaledPrice" vbProcedure="false">'Pricing Inputs'!$A$5:$J$258</definedName>
    <definedName function="false" hidden="false" name="Today" vbProcedure="false">#REF!</definedName>
    <definedName function="false" hidden="false" name="UpperLeftOfCurveTable" vbProcedure="false">#REF!</definedName>
    <definedName function="false" hidden="false" name="UserName" vbProcedure="false">#REF!</definedName>
    <definedName function="false" hidden="false" name="VolTableDailyOffPeak" vbProcedure="false">#REF!</definedName>
    <definedName function="false" hidden="false" name="VolTableDailyPeak" vbProcedure="false">#REF!</definedName>
    <definedName function="false" hidden="false" name="VolTableDailyPeakSat" vbProcedure="false">#REF!</definedName>
    <definedName function="false" hidden="false" name="VolTableDailyPeakSun" vbProcedure="false">#REF!</definedName>
    <definedName function="false" hidden="false" name="VolTableMonthlyOffPeak" vbProcedure="false">#REF!</definedName>
    <definedName function="false" hidden="false" name="VolTableMonthlyPeak" vbProcedure="false">#REF!</definedName>
    <definedName function="false" hidden="false" name="VolTableMonthlyPeakSat" vbProcedure="false">#REF!</definedName>
    <definedName function="false" hidden="false" name="VolTableMonthlyPeakSun" vbProcedure="false">#REF!</definedName>
    <definedName function="false" hidden="false" name="VolTableYearlyOffPeak" vbProcedure="false">#REF!</definedName>
    <definedName function="false" hidden="false" name="VolTableYearlyPeak" vbProcedure="false">#REF!</definedName>
    <definedName function="false" hidden="false" name="_Order1" vbProcedure="false">255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<sst xmlns="http://schemas.openxmlformats.org/spreadsheetml/2006/main" count="210" uniqueCount="90">
  <si>
    <t xml:space="preserve">Date Range</t>
  </si>
  <si>
    <t xml:space="preserve">From</t>
  </si>
  <si>
    <t xml:space="preserve">To</t>
  </si>
  <si>
    <t xml:space="preserve">Term (Yrs.)</t>
  </si>
  <si>
    <t xml:space="preserve">Variable O&amp;M</t>
  </si>
  <si>
    <t xml:space="preserve">Total Plant Per Start</t>
  </si>
  <si>
    <t xml:space="preserve">Days to Run</t>
  </si>
  <si>
    <t xml:space="preserve">MWs</t>
  </si>
  <si>
    <t xml:space="preserve">Month</t>
  </si>
  <si>
    <t xml:space="preserve">Heat Rates</t>
  </si>
  <si>
    <t xml:space="preserve">Summer</t>
  </si>
  <si>
    <t xml:space="preserve">Winter</t>
  </si>
  <si>
    <t xml:space="preserve">Back end Curve escalation/descension</t>
  </si>
  <si>
    <t xml:space="preserve">1 = Flat curve</t>
  </si>
  <si>
    <t xml:space="preserve">&gt; 1 escalation</t>
  </si>
  <si>
    <t xml:space="preserve">&lt; 1 descension</t>
  </si>
  <si>
    <t xml:space="preserve">Generation Components</t>
  </si>
  <si>
    <t xml:space="preserve">Scaled Power Prices</t>
  </si>
  <si>
    <t xml:space="preserve">Premium</t>
  </si>
  <si>
    <t xml:space="preserve">Run Hours (Delta)</t>
  </si>
  <si>
    <t xml:space="preserve">Ranking Section</t>
  </si>
  <si>
    <t xml:space="preserve">Max Run Hours</t>
  </si>
  <si>
    <t xml:space="preserve">Value (Intrinsic or Sprd Option Depending on Input)</t>
  </si>
  <si>
    <t xml:space="preserve">Revenues/Expenses</t>
  </si>
  <si>
    <t xml:space="preserve">(Gas-TP)</t>
  </si>
  <si>
    <t xml:space="preserve">Per</t>
  </si>
  <si>
    <t xml:space="preserve">Generation </t>
  </si>
  <si>
    <t xml:space="preserve">Mon-Fri </t>
  </si>
  <si>
    <t xml:space="preserve">Sat</t>
  </si>
  <si>
    <t xml:space="preserve">Sun</t>
  </si>
  <si>
    <t xml:space="preserve">M-F,Sat,Sun</t>
  </si>
  <si>
    <t xml:space="preserve">Guess:</t>
  </si>
  <si>
    <t xml:space="preserve">Run Hours</t>
  </si>
  <si>
    <t xml:space="preserve">Total</t>
  </si>
  <si>
    <t xml:space="preserve">Energy</t>
  </si>
  <si>
    <t xml:space="preserve">Fuel</t>
  </si>
  <si>
    <t xml:space="preserve">VOM</t>
  </si>
  <si>
    <t xml:space="preserve">Date</t>
  </si>
  <si>
    <t xml:space="preserve">Year</t>
  </si>
  <si>
    <t xml:space="preserve">Gas</t>
  </si>
  <si>
    <t xml:space="preserve">HR</t>
  </si>
  <si>
    <t xml:space="preserve">X HR</t>
  </si>
  <si>
    <t xml:space="preserve">Start</t>
  </si>
  <si>
    <t xml:space="preserve">Cost</t>
  </si>
  <si>
    <t xml:space="preserve">Super Peak</t>
  </si>
  <si>
    <t xml:space="preserve">Shoulder Peak</t>
  </si>
  <si>
    <t xml:space="preserve">OP</t>
  </si>
  <si>
    <t xml:space="preserve">MW</t>
  </si>
  <si>
    <t xml:space="preserve">$$$</t>
  </si>
  <si>
    <t xml:space="preserve">Revenue</t>
  </si>
  <si>
    <t xml:space="preserve">Expense</t>
  </si>
  <si>
    <t xml:space="preserve">Resid Hours</t>
  </si>
  <si>
    <t xml:space="preserve">=</t>
  </si>
  <si>
    <t xml:space="preserve">Must get Curves and Scalars from CTG Structuring</t>
  </si>
  <si>
    <t xml:space="preserve">Week</t>
  </si>
  <si>
    <t xml:space="preserve">Hol</t>
  </si>
  <si>
    <t xml:space="preserve">Super Peak Scalars (Dynamic Scalars, if applicable)</t>
  </si>
  <si>
    <t xml:space="preserve">Copy/Paste Special Here, Match Dates with A37</t>
  </si>
  <si>
    <t xml:space="preserve">-Hol</t>
  </si>
  <si>
    <t xml:space="preserve">control #</t>
  </si>
  <si>
    <t xml:space="preserve">WD</t>
  </si>
  <si>
    <t xml:space="preserve">8Hr WD</t>
  </si>
  <si>
    <t xml:space="preserve">8Hr Sat</t>
  </si>
  <si>
    <t xml:space="preserve">8Hr Sun</t>
  </si>
  <si>
    <t xml:space="preserve">5X16 Pwr</t>
  </si>
  <si>
    <t xml:space="preserve">Sat Peak</t>
  </si>
  <si>
    <t xml:space="preserve">Sun Peak</t>
  </si>
  <si>
    <t xml:space="preserve">Mon-Fri 5X24</t>
  </si>
  <si>
    <t xml:space="preserve">Mid Curve</t>
  </si>
  <si>
    <t xml:space="preserve">Scalar</t>
  </si>
  <si>
    <t xml:space="preserve">Price</t>
  </si>
  <si>
    <t xml:space="preserve">OP Price</t>
  </si>
  <si>
    <t xml:space="preserve">Prices</t>
  </si>
  <si>
    <t xml:space="preserve">Mon-Sat 6X24</t>
  </si>
  <si>
    <t xml:space="preserve">REGION 4C</t>
  </si>
  <si>
    <t xml:space="preserve">Mon-Sun 7X24</t>
  </si>
  <si>
    <t xml:space="preserve">Mon-Fri 5X16</t>
  </si>
  <si>
    <t xml:space="preserve">Mon-Sat 6X16</t>
  </si>
  <si>
    <t xml:space="preserve">Mon-Sun 7X16</t>
  </si>
  <si>
    <t xml:space="preserve">Mon-Fri 5X8 Super</t>
  </si>
  <si>
    <t xml:space="preserve">Mon-Sat 6X8 Super</t>
  </si>
  <si>
    <t xml:space="preserve">Mon-Sun 7X8 Super</t>
  </si>
  <si>
    <t xml:space="preserve">Tolling Agreement</t>
  </si>
  <si>
    <t xml:space="preserve">Capacity Revenue ($/Kwm)</t>
  </si>
  <si>
    <t xml:space="preserve">Energy Revenue ($'s)</t>
  </si>
  <si>
    <t xml:space="preserve">Expenses</t>
  </si>
  <si>
    <t xml:space="preserve">    Fuel</t>
  </si>
  <si>
    <t xml:space="preserve">    Variable O&amp;M</t>
  </si>
  <si>
    <t xml:space="preserve">    Per Start</t>
  </si>
  <si>
    <t xml:space="preserve">Check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</si>
</sst>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#,##0.00"/>
    <numFmt numFmtId="170" formatCode="\$#,##0_);[RED]&quot;($&quot;#,##0\)"/>
    <numFmt numFmtId="171" formatCode="_(\$* #,##0_);_(\$* \(#,##0\);_(\$* \-_);_(@_)"/>
    <numFmt numFmtId="172" formatCode="\$#,##0.00_);[RED]&quot;($&quot;#,##0.00\)"/>
    <numFmt numFmtId="173" formatCode="_(\$* #,##0.00_);_(\$* \(#,##0.00\);_(\$* \-??_);_(@_)"/>
    <numFmt numFmtId="174" formatCode="[$-409]#,##0_);\(#,##0\)"/>
    <numFmt numFmtId="175" formatCode="General_)"/>
    <numFmt numFmtId="176" formatCode="0.000000_)"/>
    <numFmt numFmtId="177" formatCode="#,##0"/>
    <numFmt numFmtId="178" formatCode="0_);[RED]\-0_)"/>
    <numFmt numFmtId="179" formatCode="mm/dd/yy"/>
    <numFmt numFmtId="180" formatCode="[$-409]mmm\-yy"/>
    <numFmt numFmtId="181" formatCode="0.0"/>
    <numFmt numFmtId="182" formatCode="_(\$* #,##0.000_);_(\$* \(#,##0.000\);_(\$* \-???_);_(@_)"/>
    <numFmt numFmtId="183" formatCode="_(\$* #,##0_);_(\$* \(#,##0\);_(\$* \-??_);_(@_)"/>
    <numFmt numFmtId="184" formatCode="_(* #,##0_);_(* \(#,##0\);_(* \-??_);_(@_)"/>
    <numFmt numFmtId="185" formatCode="mmm"/>
    <numFmt numFmtId="186" formatCode="mmmmm"/>
    <numFmt numFmtId="187" formatCode="0%"/>
    <numFmt numFmtId="188" formatCode="0"/>
    <numFmt numFmtId="189" formatCode="_(\$* #,##0.000_);_(\$* \(#,##0.000\);_(\$* \-??_);_(@_)"/>
    <numFmt numFmtId="190" formatCode="0.00"/>
    <numFmt numFmtId="191" formatCode="0_);\(0\)"/>
    <numFmt numFmtId="192" formatCode="#,##0.0000_);\(#,##0.0000\)"/>
    <numFmt numFmtId="193" formatCode="0.0000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2"/>
      <color rgb="FF000000"/>
      <name val="Arial MT"/>
      <family val="0"/>
    </font>
    <font>
      <sz val="10"/>
      <name val="Courier New"/>
      <family val="0"/>
    </font>
    <font>
      <sz val="11"/>
      <name val="Arial"/>
      <family val="0"/>
    </font>
    <font>
      <sz val="10"/>
      <name val="MS Sans Serif"/>
      <family val="0"/>
    </font>
    <font>
      <sz val="8"/>
      <name val="Arial"/>
      <family val="2"/>
    </font>
    <font>
      <sz val="8"/>
      <color rgb="FF0000FF"/>
      <name val="Arial"/>
      <family val="2"/>
    </font>
    <font>
      <b val="true"/>
      <sz val="10"/>
      <color rgb="FF000000"/>
      <name val="Arial"/>
      <family val="0"/>
    </font>
    <font>
      <b val="true"/>
      <i val="true"/>
      <sz val="10"/>
      <color rgb="FF00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 val="true"/>
      <sz val="9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 val="true"/>
      <sz val="11"/>
      <color rgb="FF000000"/>
      <name val="Arial"/>
      <family val="2"/>
    </font>
    <font>
      <sz val="9"/>
      <name val="Times New Roman"/>
      <family val="1"/>
    </font>
    <font>
      <sz val="10"/>
      <color rgb="FF000000"/>
      <name val="Courier New"/>
      <family val="3"/>
    </font>
    <font>
      <sz val="8"/>
      <color rgb="FFFFFFFF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2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applyFont="true" applyBorder="false" applyAlignment="false" applyProtection="false"/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4" borderId="1" applyFont="true" applyBorder="true" applyAlignment="true" applyProtection="false">
      <alignment horizontal="general" vertical="bottom" textRotation="0" wrapText="false" indent="0" shrinkToFit="false"/>
    </xf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1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5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8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5" fillId="5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1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8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18" fillId="6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8" fillId="6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1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8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8" fillId="7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8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11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11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1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1" fillId="1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22" fillId="14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2" fontId="2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2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2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8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8" fillId="1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8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0" fillId="8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8.4.98 New GE 2" xfId="20"/>
    <cellStyle name="Comma [0]_A" xfId="21"/>
    <cellStyle name="Comma [0]_B" xfId="22"/>
    <cellStyle name="Comma [0]_H" xfId="23"/>
    <cellStyle name="Comma [0]_PriceCurve" xfId="24"/>
    <cellStyle name="Comma [0]_West501f-hcentrifugal15posco_revised2.xls Chart 1" xfId="25"/>
    <cellStyle name="Comma_8.4.98 New GE 2" xfId="26"/>
    <cellStyle name="Comma_A" xfId="27"/>
    <cellStyle name="Comma_B" xfId="28"/>
    <cellStyle name="Comma_GASDATA1" xfId="29"/>
    <cellStyle name="Comma_H" xfId="30"/>
    <cellStyle name="Comma_OFFDATA1" xfId="31"/>
    <cellStyle name="Comma_PKDATA1" xfId="32"/>
    <cellStyle name="Comma_PriceCurve" xfId="33"/>
    <cellStyle name="Comma_TESTDATA" xfId="34"/>
    <cellStyle name="Comma_West501f-hcentrifugal15posco_revised2.xls Chart 1" xfId="35"/>
    <cellStyle name="Currency [0]_8.4.98 New GE 2" xfId="36"/>
    <cellStyle name="Currency [0]_A" xfId="37"/>
    <cellStyle name="Currency [0]_B" xfId="38"/>
    <cellStyle name="Currency [0]_H" xfId="39"/>
    <cellStyle name="Currency [0]_PriceCurve" xfId="40"/>
    <cellStyle name="Currency [0]_West501f-hcentrifugal15posco_revised2.xls Chart 1" xfId="41"/>
    <cellStyle name="Currency_8.4.98 New GE 2" xfId="42"/>
    <cellStyle name="Currency_A" xfId="43"/>
    <cellStyle name="Currency_B" xfId="44"/>
    <cellStyle name="Currency_H" xfId="45"/>
    <cellStyle name="Currency_PriceCurve" xfId="46"/>
    <cellStyle name="Currency_West501f-hcentrifugal15posco_revised2.xls Chart 1" xfId="47"/>
    <cellStyle name="Normal_8.4.98 New GE 2" xfId="48"/>
    <cellStyle name="Normal_A" xfId="49"/>
    <cellStyle name="Normal_A_PriceCurve" xfId="50"/>
    <cellStyle name="Normal_A_West501f-hcentrifugal15posco_revised2.xls Chart 1" xfId="51"/>
    <cellStyle name="Normal_B" xfId="52"/>
    <cellStyle name="Normal_BASMARY" xfId="53"/>
    <cellStyle name="Normal_CFTEST49" xfId="54"/>
    <cellStyle name="Normal_Curves" xfId="55"/>
    <cellStyle name="Normal_GASDATA1" xfId="56"/>
    <cellStyle name="Normal_H" xfId="57"/>
    <cellStyle name="Normal_INT" xfId="58"/>
    <cellStyle name="Normal_June Options 97" xfId="59"/>
    <cellStyle name="Normal_OFFDATA1" xfId="60"/>
    <cellStyle name="Normal_OPCALC" xfId="61"/>
    <cellStyle name="Normal_OPCALC_1" xfId="62"/>
    <cellStyle name="Normal_PKDATA1" xfId="63"/>
    <cellStyle name="Normal_PriceCurve" xfId="64"/>
    <cellStyle name="Normal_PriceSheet" xfId="65"/>
    <cellStyle name="Normal_PriceSheet_1" xfId="66"/>
    <cellStyle name="Normal_Sheet1" xfId="67"/>
    <cellStyle name="Normal_Spread" xfId="68"/>
    <cellStyle name="Normal_Spread_1" xfId="69"/>
    <cellStyle name="Normal_TESTDATA" xfId="70"/>
    <cellStyle name="Normal_West501f-hcentrifugal15posco_revised2.xls Chart 1" xfId="71"/>
    <cellStyle name="Unprot" xfId="72"/>
    <cellStyle name="Unprot$" xfId="73"/>
    <cellStyle name="Unprotect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372240</xdr:colOff>
          <xdr:row>11</xdr:row>
          <xdr:rowOff>104760</xdr:rowOff>
        </xdr:from>
        <xdr:to>
          <xdr:col>12</xdr:col>
          <xdr:colOff>539280</xdr:colOff>
          <xdr:row>12</xdr:row>
          <xdr:rowOff>142920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211320</xdr:colOff>
      <xdr:row>2</xdr:row>
      <xdr:rowOff>66240</xdr:rowOff>
    </xdr:from>
    <xdr:to>
      <xdr:col>10</xdr:col>
      <xdr:colOff>684360</xdr:colOff>
      <xdr:row>4</xdr:row>
      <xdr:rowOff>104760</xdr:rowOff>
    </xdr:to>
    <xdr:sp>
      <xdr:nvSpPr>
        <xdr:cNvPr id="0" name="AutoShape 3"/>
        <xdr:cNvSpPr/>
      </xdr:nvSpPr>
      <xdr:spPr>
        <a:xfrm>
          <a:off x="6755040" y="418680"/>
          <a:ext cx="473040" cy="362520"/>
        </a:xfrm>
        <a:custGeom>
          <a:avLst/>
          <a:gdLst/>
          <a:ahLst/>
          <a:rect l="l" t="t" r="r" b="b"/>
          <a:pathLst>
            <a:path w="47" h="38">
              <a:moveTo>
                <a:pt x="47" y="0"/>
              </a:moveTo>
              <a:cubicBezTo>
                <a:pt x="27" y="3"/>
                <a:pt x="8" y="7"/>
                <a:pt x="4" y="11"/>
              </a:cubicBezTo>
              <a:cubicBezTo>
                <a:pt x="0" y="15"/>
                <a:pt x="22" y="20"/>
                <a:pt x="23" y="23"/>
              </a:cubicBezTo>
              <a:cubicBezTo>
                <a:pt x="24" y="26"/>
                <a:pt x="14" y="27"/>
                <a:pt x="12" y="30"/>
              </a:cubicBezTo>
              <a:cubicBezTo>
                <a:pt x="10" y="33"/>
                <a:pt x="11" y="37"/>
                <a:pt x="11" y="38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321840</xdr:colOff>
      <xdr:row>4</xdr:row>
      <xdr:rowOff>56880</xdr:rowOff>
    </xdr:from>
    <xdr:to>
      <xdr:col>10</xdr:col>
      <xdr:colOff>322560</xdr:colOff>
      <xdr:row>4</xdr:row>
      <xdr:rowOff>152280</xdr:rowOff>
    </xdr:to>
    <xdr:sp>
      <xdr:nvSpPr>
        <xdr:cNvPr id="1" name="Line 4"/>
        <xdr:cNvSpPr/>
      </xdr:nvSpPr>
      <xdr:spPr>
        <a:xfrm>
          <a:off x="6865560" y="733320"/>
          <a:ext cx="720" cy="95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169560</xdr:colOff>
      <xdr:row>1</xdr:row>
      <xdr:rowOff>9720</xdr:rowOff>
    </xdr:from>
    <xdr:to>
      <xdr:col>11</xdr:col>
      <xdr:colOff>720</xdr:colOff>
      <xdr:row>3</xdr:row>
      <xdr:rowOff>142920</xdr:rowOff>
    </xdr:to>
    <xdr:sp>
      <xdr:nvSpPr>
        <xdr:cNvPr id="2" name="AutoShape 6"/>
        <xdr:cNvSpPr/>
      </xdr:nvSpPr>
      <xdr:spPr>
        <a:xfrm>
          <a:off x="1607760" y="200160"/>
          <a:ext cx="5630760" cy="457200"/>
        </a:xfrm>
        <a:custGeom>
          <a:avLst/>
          <a:gdLst/>
          <a:ahLst/>
          <a:rect l="l" t="t" r="r" b="b"/>
          <a:pathLst>
            <a:path w="564" h="48">
              <a:moveTo>
                <a:pt x="564" y="20"/>
              </a:moveTo>
              <a:cubicBezTo>
                <a:pt x="513" y="16"/>
                <a:pt x="463" y="12"/>
                <a:pt x="390" y="9"/>
              </a:cubicBezTo>
              <a:cubicBezTo>
                <a:pt x="317" y="6"/>
                <a:pt x="185" y="0"/>
                <a:pt x="123" y="4"/>
              </a:cubicBezTo>
              <a:cubicBezTo>
                <a:pt x="61" y="8"/>
                <a:pt x="32" y="29"/>
                <a:pt x="16" y="35"/>
              </a:cubicBezTo>
              <a:cubicBezTo>
                <a:pt x="0" y="41"/>
                <a:pt x="26" y="36"/>
                <a:pt x="28" y="38"/>
              </a:cubicBezTo>
              <a:cubicBezTo>
                <a:pt x="30" y="40"/>
                <a:pt x="28" y="47"/>
                <a:pt x="28" y="48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448560</xdr:colOff>
      <xdr:row>3</xdr:row>
      <xdr:rowOff>133200</xdr:rowOff>
    </xdr:from>
    <xdr:to>
      <xdr:col>2</xdr:col>
      <xdr:colOff>459000</xdr:colOff>
      <xdr:row>4</xdr:row>
      <xdr:rowOff>37800</xdr:rowOff>
    </xdr:to>
    <xdr:sp>
      <xdr:nvSpPr>
        <xdr:cNvPr id="3" name="Line 7"/>
        <xdr:cNvSpPr/>
      </xdr:nvSpPr>
      <xdr:spPr>
        <a:xfrm flipH="1">
          <a:off x="1886760" y="647640"/>
          <a:ext cx="10440" cy="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0.28"/>
    <col collapsed="false" customWidth="true" hidden="false" outlineLevel="0" max="3" min="3" style="0" width="8.28"/>
    <col collapsed="false" customWidth="true" hidden="false" outlineLevel="0" max="5" min="5" style="0" width="9.99"/>
    <col collapsed="false" customWidth="true" hidden="false" outlineLevel="0" max="6" min="6" style="0" width="12.14"/>
    <col collapsed="false" customWidth="true" hidden="false" outlineLevel="0" max="7" min="7" style="0" width="9.85"/>
    <col collapsed="false" customWidth="true" hidden="false" outlineLevel="0" max="8" min="8" style="0" width="12.42"/>
    <col collapsed="false" customWidth="true" hidden="false" outlineLevel="0" max="9" min="9" style="0" width="9.99"/>
    <col collapsed="false" customWidth="true" hidden="false" outlineLevel="0" max="10" min="10" style="0" width="12.42"/>
    <col collapsed="false" customWidth="true" hidden="false" outlineLevel="0" max="11" min="11" style="0" width="10.71"/>
  </cols>
  <sheetData>
    <row r="1" customFormat="false" ht="13.5" hidden="false" customHeight="false" outlineLevel="0" collapsed="false">
      <c r="A1" s="1"/>
      <c r="B1" s="2"/>
      <c r="C1" s="3"/>
      <c r="D1" s="4"/>
      <c r="G1" s="5"/>
      <c r="H1" s="6"/>
      <c r="I1" s="1"/>
      <c r="K1" s="0" t="s">
        <v>0</v>
      </c>
    </row>
    <row r="2" customFormat="false" ht="13.5" hidden="false" customHeight="false" outlineLevel="0" collapsed="false">
      <c r="A2" s="7"/>
      <c r="B2" s="2"/>
      <c r="C2" s="2"/>
      <c r="D2" s="4"/>
      <c r="G2" s="6"/>
      <c r="H2" s="8"/>
      <c r="I2" s="1"/>
      <c r="J2" s="9" t="s">
        <v>1</v>
      </c>
      <c r="K2" s="10" t="n">
        <v>36678</v>
      </c>
    </row>
    <row r="3" customFormat="false" ht="18" hidden="false" customHeight="true" outlineLevel="0" collapsed="false">
      <c r="A3" s="11"/>
      <c r="B3" s="12"/>
      <c r="C3" s="6"/>
      <c r="D3" s="6"/>
      <c r="G3" s="6"/>
      <c r="H3" s="8"/>
      <c r="I3" s="1"/>
      <c r="J3" s="9" t="s">
        <v>2</v>
      </c>
      <c r="K3" s="10" t="n">
        <v>48213</v>
      </c>
    </row>
    <row r="4" customFormat="false" ht="15.75" hidden="false" customHeight="true" outlineLevel="0" collapsed="false">
      <c r="A4" s="13"/>
      <c r="B4" s="1"/>
      <c r="C4" s="6"/>
      <c r="D4" s="6"/>
      <c r="G4" s="1"/>
      <c r="H4" s="1"/>
      <c r="I4" s="1"/>
      <c r="K4" s="14" t="s">
        <v>3</v>
      </c>
    </row>
    <row r="5" customFormat="false" ht="13.5" hidden="false" customHeight="false" outlineLevel="0" collapsed="false">
      <c r="A5" s="7"/>
      <c r="B5" s="3"/>
      <c r="C5" s="2"/>
      <c r="D5" s="4"/>
      <c r="F5" s="15" t="s">
        <v>4</v>
      </c>
      <c r="K5" s="16" t="n">
        <f aca="false">(K3-K2)/365</f>
        <v>31.6027397260274</v>
      </c>
    </row>
    <row r="6" customFormat="false" ht="15.75" hidden="false" customHeight="true" outlineLevel="0" collapsed="false">
      <c r="A6" s="3"/>
      <c r="B6" s="3"/>
      <c r="C6" s="3"/>
      <c r="D6" s="3"/>
      <c r="F6" s="17" t="n">
        <v>1.17</v>
      </c>
    </row>
    <row r="7" customFormat="false" ht="12.75" hidden="false" customHeight="false" outlineLevel="0" collapsed="false">
      <c r="A7" s="7"/>
      <c r="B7" s="2"/>
      <c r="C7" s="2"/>
      <c r="D7" s="4"/>
    </row>
    <row r="8" customFormat="false" ht="15.75" hidden="false" customHeight="true" outlineLevel="0" collapsed="false">
      <c r="A8" s="18"/>
      <c r="B8" s="2"/>
      <c r="C8" s="2"/>
      <c r="D8" s="4"/>
      <c r="F8" s="14" t="s">
        <v>5</v>
      </c>
    </row>
    <row r="9" customFormat="false" ht="18.75" hidden="false" customHeight="true" outlineLevel="0" collapsed="false">
      <c r="A9" s="19"/>
      <c r="B9" s="2"/>
      <c r="C9" s="2"/>
      <c r="D9" s="4"/>
      <c r="F9" s="20" t="n">
        <v>1580</v>
      </c>
    </row>
    <row r="10" customFormat="false" ht="12.75" hidden="false" customHeight="false" outlineLevel="0" collapsed="false">
      <c r="A10" s="3"/>
      <c r="B10" s="2"/>
      <c r="C10" s="2"/>
      <c r="D10" s="4"/>
      <c r="J10" s="0" t="s">
        <v>6</v>
      </c>
    </row>
    <row r="11" customFormat="false" ht="12.75" hidden="false" customHeight="false" outlineLevel="0" collapsed="false">
      <c r="A11" s="3"/>
      <c r="B11" s="2"/>
      <c r="C11" s="2"/>
      <c r="D11" s="4"/>
    </row>
    <row r="12" customFormat="false" ht="13.5" hidden="false" customHeight="false" outlineLevel="0" collapsed="false">
      <c r="A12" s="3"/>
      <c r="B12" s="2"/>
      <c r="C12" s="2"/>
      <c r="D12" s="4"/>
      <c r="F12" s="21" t="s">
        <v>7</v>
      </c>
    </row>
    <row r="13" customFormat="false" ht="13.5" hidden="false" customHeight="false" outlineLevel="0" collapsed="false">
      <c r="A13" s="22" t="s">
        <v>8</v>
      </c>
      <c r="B13" s="23" t="s">
        <v>9</v>
      </c>
      <c r="E13" s="14" t="s">
        <v>10</v>
      </c>
      <c r="F13" s="24" t="n">
        <v>119</v>
      </c>
    </row>
    <row r="14" customFormat="false" ht="13.5" hidden="false" customHeight="false" outlineLevel="0" collapsed="false">
      <c r="A14" s="25" t="n">
        <v>1</v>
      </c>
      <c r="B14" s="26" t="n">
        <v>12600</v>
      </c>
      <c r="C14" s="27"/>
      <c r="D14" s="27"/>
      <c r="E14" s="28" t="s">
        <v>11</v>
      </c>
      <c r="F14" s="24" t="n">
        <v>119</v>
      </c>
      <c r="G14" s="27"/>
      <c r="H14" s="27"/>
      <c r="I14" s="27"/>
      <c r="J14" s="27"/>
      <c r="K14" s="27"/>
      <c r="L14" s="27"/>
      <c r="M14" s="27"/>
    </row>
    <row r="15" customFormat="false" ht="12.75" hidden="false" customHeight="false" outlineLevel="0" collapsed="false">
      <c r="A15" s="25" t="n">
        <v>2</v>
      </c>
      <c r="B15" s="26" t="n">
        <v>12600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customFormat="false" ht="12.75" hidden="false" customHeight="false" outlineLevel="0" collapsed="false">
      <c r="A16" s="29" t="n">
        <v>3</v>
      </c>
      <c r="B16" s="26" t="n">
        <v>12600</v>
      </c>
      <c r="C16" s="2"/>
      <c r="D16" s="4"/>
    </row>
    <row r="17" customFormat="false" ht="12.75" hidden="false" customHeight="false" outlineLevel="0" collapsed="false">
      <c r="A17" s="29" t="n">
        <v>4</v>
      </c>
      <c r="B17" s="26" t="n">
        <v>12600</v>
      </c>
      <c r="C17" s="2"/>
      <c r="D17" s="4"/>
    </row>
    <row r="18" customFormat="false" ht="13.5" hidden="false" customHeight="false" outlineLevel="0" collapsed="false">
      <c r="A18" s="29" t="n">
        <v>5</v>
      </c>
      <c r="B18" s="26" t="n">
        <v>12600</v>
      </c>
      <c r="C18" s="2"/>
      <c r="D18" s="4"/>
      <c r="F18" s="14" t="s">
        <v>12</v>
      </c>
    </row>
    <row r="19" customFormat="false" ht="13.5" hidden="false" customHeight="false" outlineLevel="0" collapsed="false">
      <c r="A19" s="29" t="n">
        <v>6</v>
      </c>
      <c r="B19" s="26" t="n">
        <v>12600</v>
      </c>
      <c r="C19" s="2"/>
      <c r="D19" s="4"/>
      <c r="E19" s="30"/>
      <c r="F19" s="31" t="n">
        <v>1</v>
      </c>
      <c r="G19" s="30"/>
      <c r="H19" s="30"/>
      <c r="I19" s="32"/>
      <c r="J19" s="33"/>
      <c r="K19" s="32"/>
      <c r="L19" s="34"/>
    </row>
    <row r="20" customFormat="false" ht="12.75" hidden="false" customHeight="false" outlineLevel="0" collapsed="false">
      <c r="A20" s="29" t="n">
        <v>7</v>
      </c>
      <c r="B20" s="26" t="n">
        <v>12600</v>
      </c>
      <c r="C20" s="2"/>
      <c r="D20" s="4"/>
      <c r="E20" s="35"/>
      <c r="F20" s="36" t="s">
        <v>13</v>
      </c>
      <c r="G20" s="35"/>
      <c r="H20" s="35"/>
      <c r="I20" s="35"/>
      <c r="J20" s="35"/>
      <c r="K20" s="35"/>
      <c r="L20" s="34"/>
    </row>
    <row r="21" customFormat="false" ht="12.75" hidden="false" customHeight="false" outlineLevel="0" collapsed="false">
      <c r="A21" s="29" t="n">
        <v>8</v>
      </c>
      <c r="B21" s="26" t="n">
        <v>12600</v>
      </c>
      <c r="C21" s="2"/>
      <c r="D21" s="4"/>
      <c r="E21" s="35"/>
      <c r="F21" s="36" t="s">
        <v>14</v>
      </c>
      <c r="G21" s="37"/>
      <c r="H21" s="35"/>
      <c r="I21" s="35"/>
      <c r="J21" s="35"/>
      <c r="K21" s="35"/>
      <c r="L21" s="34"/>
    </row>
    <row r="22" customFormat="false" ht="12.75" hidden="false" customHeight="false" outlineLevel="0" collapsed="false">
      <c r="A22" s="29" t="n">
        <v>9</v>
      </c>
      <c r="B22" s="26" t="n">
        <v>12600</v>
      </c>
      <c r="C22" s="38"/>
      <c r="D22" s="38"/>
      <c r="E22" s="39"/>
      <c r="F22" s="40" t="s">
        <v>15</v>
      </c>
      <c r="G22" s="39"/>
      <c r="H22" s="39"/>
      <c r="I22" s="33"/>
      <c r="J22" s="33"/>
      <c r="K22" s="33"/>
      <c r="L22" s="34"/>
    </row>
    <row r="23" customFormat="false" ht="12.75" hidden="false" customHeight="false" outlineLevel="0" collapsed="false">
      <c r="A23" s="29" t="n">
        <v>10</v>
      </c>
      <c r="B23" s="26" t="n">
        <v>12600</v>
      </c>
      <c r="C23" s="38"/>
      <c r="D23" s="38"/>
    </row>
    <row r="24" customFormat="false" ht="12.75" hidden="false" customHeight="false" outlineLevel="0" collapsed="false">
      <c r="A24" s="29" t="n">
        <v>11</v>
      </c>
      <c r="B24" s="26" t="n">
        <v>12600</v>
      </c>
    </row>
    <row r="25" customFormat="false" ht="12.75" hidden="false" customHeight="false" outlineLevel="0" collapsed="false">
      <c r="A25" s="29" t="n">
        <v>12</v>
      </c>
      <c r="B25" s="26" t="n">
        <v>12600</v>
      </c>
      <c r="F25" s="32"/>
    </row>
    <row r="26" customFormat="false" ht="12.75" hidden="false" customHeight="false" outlineLevel="0" collapsed="false">
      <c r="A26" s="41"/>
      <c r="B26" s="42"/>
      <c r="F26" s="43"/>
    </row>
    <row r="27" customFormat="false" ht="12.75" hidden="false" customHeight="false" outlineLevel="0" collapsed="false">
      <c r="A27" s="32"/>
      <c r="B27" s="32"/>
    </row>
    <row r="28" customFormat="false" ht="12.75" hidden="false" customHeight="false" outlineLevel="0" collapsed="false">
      <c r="A28" s="44"/>
      <c r="B28" s="45"/>
      <c r="C28" s="44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customFormat="false" ht="12.75" hidden="false" customHeight="false" outlineLevel="0" collapsed="false">
      <c r="A29" s="44"/>
      <c r="B29" s="45"/>
      <c r="C29" s="44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customFormat="false" ht="12.75" hidden="false" customHeight="false" outlineLevel="0" collapsed="false">
      <c r="A30" s="46"/>
      <c r="B30" s="45"/>
    </row>
    <row r="31" customFormat="false" ht="12.75" hidden="false" customHeight="false" outlineLevel="0" collapsed="false">
      <c r="A31" s="46"/>
      <c r="B31" s="45"/>
    </row>
    <row r="32" customFormat="false" ht="12.75" hidden="false" customHeight="false" outlineLevel="0" collapsed="false">
      <c r="A32" s="46"/>
      <c r="B32" s="45"/>
    </row>
    <row r="33" customFormat="false" ht="12.75" hidden="false" customHeight="false" outlineLevel="0" collapsed="false">
      <c r="A33" s="46"/>
      <c r="B33" s="45"/>
    </row>
    <row r="34" customFormat="false" ht="12.75" hidden="false" customHeight="false" outlineLevel="0" collapsed="false">
      <c r="A34" s="46"/>
      <c r="B34" s="45"/>
    </row>
    <row r="35" customFormat="false" ht="12.75" hidden="false" customHeight="false" outlineLevel="0" collapsed="false">
      <c r="A35" s="46"/>
      <c r="B35" s="45"/>
    </row>
    <row r="36" customFormat="false" ht="12.75" hidden="false" customHeight="false" outlineLevel="0" collapsed="false">
      <c r="A36" s="46"/>
      <c r="B36" s="45"/>
    </row>
    <row r="37" customFormat="false" ht="12.75" hidden="false" customHeight="false" outlineLevel="0" collapsed="false">
      <c r="A37" s="46"/>
      <c r="B37" s="45"/>
    </row>
    <row r="38" customFormat="false" ht="12.75" hidden="false" customHeight="false" outlineLevel="0" collapsed="false">
      <c r="A38" s="46"/>
      <c r="B38" s="45"/>
    </row>
    <row r="39" customFormat="false" ht="12.75" hidden="false" customHeight="false" outlineLevel="0" collapsed="false">
      <c r="A39" s="46"/>
      <c r="B39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3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S4" activePane="bottomRight" state="frozen"/>
      <selection pane="topLeft" activeCell="A1" activeCellId="0" sqref="A1"/>
      <selection pane="topRight" activeCell="S1" activeCellId="0" sqref="S1"/>
      <selection pane="bottomLeft" activeCell="A4" activeCellId="0" sqref="A4"/>
      <selection pane="bottomRight" activeCell="K20" activeCellId="0" sqref="K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4.99"/>
    <col collapsed="false" customWidth="true" hidden="false" outlineLevel="0" max="3" min="3" style="0" width="10.13"/>
    <col collapsed="false" customWidth="true" hidden="false" outlineLevel="0" max="4" min="4" style="0" width="5.41"/>
    <col collapsed="false" customWidth="true" hidden="false" outlineLevel="0" max="5" min="5" style="0" width="8.99"/>
    <col collapsed="false" customWidth="true" hidden="false" outlineLevel="0" max="7" min="6" style="0" width="7.7"/>
    <col collapsed="false" customWidth="true" hidden="false" outlineLevel="0" max="8" min="8" style="0" width="11.56"/>
    <col collapsed="false" customWidth="true" hidden="false" outlineLevel="0" max="9" min="9" style="0" width="9.99"/>
    <col collapsed="false" customWidth="true" hidden="false" outlineLevel="0" max="10" min="10" style="0" width="12.42"/>
    <col collapsed="false" customWidth="true" hidden="false" outlineLevel="0" max="11" min="11" style="0" width="9.99"/>
    <col collapsed="false" customWidth="true" hidden="false" outlineLevel="0" max="12" min="12" style="0" width="12.42"/>
    <col collapsed="false" customWidth="true" hidden="false" outlineLevel="0" max="13" min="13" style="0" width="9.99"/>
    <col collapsed="false" customWidth="true" hidden="false" outlineLevel="0" max="14" min="14" style="0" width="12.42"/>
    <col collapsed="false" customWidth="true" hidden="false" outlineLevel="0" max="15" min="15" style="0" width="12.28"/>
    <col collapsed="false" customWidth="true" hidden="false" outlineLevel="0" max="16" min="16" style="0" width="9.99"/>
    <col collapsed="false" customWidth="true" hidden="false" outlineLevel="0" max="17" min="17" style="0" width="12.42"/>
    <col collapsed="false" customWidth="true" hidden="false" outlineLevel="0" max="18" min="18" style="0" width="9.99"/>
    <col collapsed="false" customWidth="true" hidden="false" outlineLevel="0" max="19" min="19" style="0" width="12.42"/>
    <col collapsed="false" customWidth="true" hidden="false" outlineLevel="0" max="20" min="20" style="0" width="9.99"/>
    <col collapsed="false" customWidth="true" hidden="false" outlineLevel="0" max="21" min="21" style="0" width="12.42"/>
    <col collapsed="false" customWidth="true" hidden="false" outlineLevel="0" max="22" min="22" style="0" width="12.28"/>
    <col collapsed="false" customWidth="true" hidden="false" outlineLevel="0" max="23" min="23" style="0" width="11.13"/>
    <col collapsed="false" customWidth="true" hidden="false" outlineLevel="0" max="24" min="24" style="0" width="13.85"/>
    <col collapsed="false" customWidth="true" hidden="false" outlineLevel="0" max="25" min="25" style="0" width="11.13"/>
    <col collapsed="false" customWidth="true" hidden="false" outlineLevel="0" max="26" min="26" style="0" width="13.85"/>
    <col collapsed="false" customWidth="true" hidden="false" outlineLevel="0" max="27" min="27" style="0" width="11.13"/>
    <col collapsed="false" customWidth="true" hidden="false" outlineLevel="0" max="28" min="28" style="0" width="12.42"/>
    <col collapsed="false" customWidth="true" hidden="false" outlineLevel="0" max="29" min="29" style="0" width="12.28"/>
    <col collapsed="false" customWidth="true" hidden="false" outlineLevel="0" max="34" min="30" style="0" width="4.28"/>
    <col collapsed="false" customWidth="true" hidden="false" outlineLevel="0" max="35" min="35" style="0" width="4.56"/>
    <col collapsed="false" customWidth="true" hidden="false" outlineLevel="0" max="36" min="36" style="0" width="5.13"/>
    <col collapsed="false" customWidth="true" hidden="false" outlineLevel="0" max="38" min="37" style="0" width="4.14"/>
    <col collapsed="false" customWidth="true" hidden="false" outlineLevel="0" max="39" min="39" style="0" width="3.14"/>
    <col collapsed="false" customWidth="true" hidden="false" outlineLevel="0" max="40" min="40" style="0" width="2.99"/>
    <col collapsed="false" customWidth="true" hidden="false" outlineLevel="0" max="41" min="41" style="0" width="3.14"/>
    <col collapsed="false" customWidth="true" hidden="false" outlineLevel="0" max="42" min="42" style="0" width="5.85"/>
    <col collapsed="false" customWidth="true" hidden="false" outlineLevel="0" max="43" min="43" style="0" width="2.28"/>
    <col collapsed="false" customWidth="true" hidden="false" outlineLevel="0" max="44" min="44" style="0" width="9.99"/>
    <col collapsed="false" customWidth="true" hidden="false" outlineLevel="0" max="46" min="45" style="0" width="4.56"/>
    <col collapsed="false" customWidth="true" hidden="false" outlineLevel="0" max="47" min="47" style="0" width="4.41"/>
    <col collapsed="false" customWidth="true" hidden="false" outlineLevel="0" max="48" min="48" style="0" width="3.7"/>
    <col collapsed="false" customWidth="true" hidden="false" outlineLevel="0" max="49" min="49" style="0" width="5.13"/>
    <col collapsed="false" customWidth="true" hidden="false" outlineLevel="0" max="50" min="50" style="0" width="3.7"/>
    <col collapsed="false" customWidth="true" hidden="false" outlineLevel="0" max="51" min="51" style="0" width="2.99"/>
    <col collapsed="false" customWidth="true" hidden="false" outlineLevel="0" max="52" min="52" style="0" width="9.99"/>
    <col collapsed="false" customWidth="true" hidden="false" outlineLevel="0" max="53" min="53" style="38" width="8.28"/>
    <col collapsed="false" customWidth="true" hidden="false" outlineLevel="0" max="54" min="54" style="38" width="11.99"/>
    <col collapsed="false" customWidth="true" hidden="false" outlineLevel="0" max="55" min="55" style="38" width="12.42"/>
    <col collapsed="false" customWidth="true" hidden="false" outlineLevel="0" max="56" min="56" style="38" width="11.13"/>
    <col collapsed="false" customWidth="true" hidden="false" outlineLevel="0" max="57" min="57" style="38" width="12.42"/>
    <col collapsed="false" customWidth="true" hidden="false" outlineLevel="0" max="58" min="58" style="38" width="11.13"/>
    <col collapsed="false" customWidth="true" hidden="false" outlineLevel="0" max="59" min="59" style="0" width="12.42"/>
    <col collapsed="false" customWidth="true" hidden="false" outlineLevel="0" max="65" min="60" style="0" width="12.28"/>
  </cols>
  <sheetData>
    <row r="1" customFormat="false" ht="12.75" hidden="false" customHeight="false" outlineLevel="0" collapsed="false">
      <c r="A1" s="48" t="s">
        <v>16</v>
      </c>
      <c r="B1" s="48"/>
      <c r="C1" s="48"/>
      <c r="D1" s="48"/>
      <c r="E1" s="48"/>
      <c r="F1" s="48"/>
      <c r="G1" s="48"/>
      <c r="H1" s="48"/>
      <c r="I1" s="49" t="s">
        <v>17</v>
      </c>
      <c r="J1" s="49"/>
      <c r="K1" s="49"/>
      <c r="L1" s="49"/>
      <c r="M1" s="49"/>
      <c r="N1" s="49"/>
      <c r="O1" s="49"/>
      <c r="P1" s="50" t="s">
        <v>18</v>
      </c>
      <c r="Q1" s="50"/>
      <c r="R1" s="50"/>
      <c r="S1" s="50"/>
      <c r="T1" s="50"/>
      <c r="U1" s="50"/>
      <c r="V1" s="50"/>
      <c r="W1" s="51" t="s">
        <v>19</v>
      </c>
      <c r="X1" s="51"/>
      <c r="Y1" s="51"/>
      <c r="Z1" s="51"/>
      <c r="AA1" s="51"/>
      <c r="AB1" s="51"/>
      <c r="AC1" s="51"/>
      <c r="AD1" s="52" t="s">
        <v>20</v>
      </c>
      <c r="AE1" s="52"/>
      <c r="AF1" s="52"/>
      <c r="AG1" s="52"/>
      <c r="AH1" s="52"/>
      <c r="AI1" s="52"/>
      <c r="AJ1" s="52"/>
      <c r="AK1" s="52" t="s">
        <v>21</v>
      </c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3" t="s">
        <v>22</v>
      </c>
      <c r="BB1" s="53"/>
      <c r="BC1" s="53"/>
      <c r="BD1" s="53"/>
      <c r="BE1" s="53"/>
      <c r="BF1" s="53"/>
      <c r="BG1" s="53"/>
      <c r="BH1" s="53"/>
      <c r="BI1" s="53"/>
      <c r="BJ1" s="54" t="s">
        <v>23</v>
      </c>
      <c r="BK1" s="54"/>
      <c r="BL1" s="54"/>
      <c r="BM1" s="54"/>
    </row>
    <row r="2" customFormat="false" ht="11.25" hidden="false" customHeight="false" outlineLevel="0" collapsed="false">
      <c r="A2" s="55"/>
      <c r="B2" s="55"/>
      <c r="C2" s="55"/>
      <c r="D2" s="55"/>
      <c r="E2" s="56" t="s">
        <v>24</v>
      </c>
      <c r="F2" s="55"/>
      <c r="G2" s="56" t="s">
        <v>25</v>
      </c>
      <c r="H2" s="56" t="s">
        <v>26</v>
      </c>
      <c r="I2" s="57" t="s">
        <v>27</v>
      </c>
      <c r="J2" s="57" t="s">
        <v>27</v>
      </c>
      <c r="K2" s="57" t="s">
        <v>28</v>
      </c>
      <c r="L2" s="57" t="s">
        <v>28</v>
      </c>
      <c r="M2" s="57" t="s">
        <v>29</v>
      </c>
      <c r="N2" s="57" t="s">
        <v>29</v>
      </c>
      <c r="O2" s="57" t="s">
        <v>30</v>
      </c>
      <c r="P2" s="58" t="s">
        <v>27</v>
      </c>
      <c r="Q2" s="58" t="s">
        <v>27</v>
      </c>
      <c r="R2" s="58" t="s">
        <v>28</v>
      </c>
      <c r="S2" s="58" t="s">
        <v>28</v>
      </c>
      <c r="T2" s="58" t="s">
        <v>29</v>
      </c>
      <c r="U2" s="58" t="s">
        <v>29</v>
      </c>
      <c r="V2" s="58" t="s">
        <v>30</v>
      </c>
      <c r="W2" s="59" t="s">
        <v>27</v>
      </c>
      <c r="X2" s="59" t="s">
        <v>27</v>
      </c>
      <c r="Y2" s="59" t="s">
        <v>28</v>
      </c>
      <c r="Z2" s="59" t="s">
        <v>28</v>
      </c>
      <c r="AA2" s="59" t="s">
        <v>29</v>
      </c>
      <c r="AB2" s="59" t="s">
        <v>29</v>
      </c>
      <c r="AC2" s="59" t="s">
        <v>30</v>
      </c>
      <c r="AD2" s="60"/>
      <c r="AE2" s="60"/>
      <c r="AF2" s="60"/>
      <c r="AG2" s="60"/>
      <c r="AH2" s="60"/>
      <c r="AI2" s="61" t="s">
        <v>31</v>
      </c>
      <c r="AJ2" s="62" t="n">
        <v>12</v>
      </c>
      <c r="AK2" s="60"/>
      <c r="AL2" s="60"/>
      <c r="AM2" s="60"/>
      <c r="AN2" s="60"/>
      <c r="AO2" s="61" t="s">
        <v>21</v>
      </c>
      <c r="AP2" s="62" t="n">
        <v>1400</v>
      </c>
      <c r="AQ2" s="60"/>
      <c r="AR2" s="60" t="s">
        <v>32</v>
      </c>
      <c r="AS2" s="63"/>
      <c r="AT2" s="63"/>
      <c r="AU2" s="63"/>
      <c r="AV2" s="63"/>
      <c r="AW2" s="63"/>
      <c r="AX2" s="63"/>
      <c r="AY2" s="63"/>
      <c r="AZ2" s="63" t="s">
        <v>33</v>
      </c>
      <c r="BA2" s="64"/>
      <c r="BB2" s="65" t="s">
        <v>27</v>
      </c>
      <c r="BC2" s="65" t="s">
        <v>27</v>
      </c>
      <c r="BD2" s="65" t="s">
        <v>28</v>
      </c>
      <c r="BE2" s="65" t="s">
        <v>28</v>
      </c>
      <c r="BF2" s="65" t="s">
        <v>29</v>
      </c>
      <c r="BG2" s="65" t="s">
        <v>29</v>
      </c>
      <c r="BH2" s="65" t="s">
        <v>30</v>
      </c>
      <c r="BI2" s="65" t="s">
        <v>33</v>
      </c>
      <c r="BJ2" s="66" t="s">
        <v>34</v>
      </c>
      <c r="BK2" s="66" t="s">
        <v>35</v>
      </c>
      <c r="BL2" s="66" t="s">
        <v>36</v>
      </c>
      <c r="BM2" s="66" t="s">
        <v>25</v>
      </c>
    </row>
    <row r="3" customFormat="false" ht="11.25" hidden="false" customHeight="false" outlineLevel="0" collapsed="false">
      <c r="A3" s="56" t="s">
        <v>37</v>
      </c>
      <c r="B3" s="56" t="s">
        <v>38</v>
      </c>
      <c r="C3" s="56" t="s">
        <v>39</v>
      </c>
      <c r="D3" s="56" t="s">
        <v>40</v>
      </c>
      <c r="E3" s="56" t="s">
        <v>41</v>
      </c>
      <c r="F3" s="56" t="s">
        <v>36</v>
      </c>
      <c r="G3" s="56" t="s">
        <v>42</v>
      </c>
      <c r="H3" s="56" t="s">
        <v>43</v>
      </c>
      <c r="I3" s="57" t="s">
        <v>44</v>
      </c>
      <c r="J3" s="57" t="s">
        <v>45</v>
      </c>
      <c r="K3" s="57" t="s">
        <v>44</v>
      </c>
      <c r="L3" s="57" t="s">
        <v>45</v>
      </c>
      <c r="M3" s="57" t="s">
        <v>44</v>
      </c>
      <c r="N3" s="57" t="s">
        <v>45</v>
      </c>
      <c r="O3" s="57" t="s">
        <v>46</v>
      </c>
      <c r="P3" s="58" t="s">
        <v>44</v>
      </c>
      <c r="Q3" s="58" t="s">
        <v>45</v>
      </c>
      <c r="R3" s="58" t="s">
        <v>44</v>
      </c>
      <c r="S3" s="58" t="s">
        <v>45</v>
      </c>
      <c r="T3" s="58" t="s">
        <v>44</v>
      </c>
      <c r="U3" s="58" t="s">
        <v>45</v>
      </c>
      <c r="V3" s="58" t="s">
        <v>46</v>
      </c>
      <c r="W3" s="59" t="s">
        <v>44</v>
      </c>
      <c r="X3" s="59" t="s">
        <v>45</v>
      </c>
      <c r="Y3" s="59" t="s">
        <v>44</v>
      </c>
      <c r="Z3" s="59" t="s">
        <v>45</v>
      </c>
      <c r="AA3" s="59" t="s">
        <v>44</v>
      </c>
      <c r="AB3" s="59" t="s">
        <v>45</v>
      </c>
      <c r="AC3" s="59" t="s">
        <v>46</v>
      </c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1"/>
      <c r="AP3" s="60"/>
      <c r="AQ3" s="60"/>
      <c r="AR3" s="60" t="s">
        <v>38</v>
      </c>
      <c r="AS3" s="63"/>
      <c r="AT3" s="63"/>
      <c r="AU3" s="63"/>
      <c r="AV3" s="63"/>
      <c r="AW3" s="63"/>
      <c r="AX3" s="63"/>
      <c r="AY3" s="63"/>
      <c r="AZ3" s="63" t="s">
        <v>32</v>
      </c>
      <c r="BA3" s="65" t="s">
        <v>47</v>
      </c>
      <c r="BB3" s="65" t="s">
        <v>44</v>
      </c>
      <c r="BC3" s="65" t="s">
        <v>45</v>
      </c>
      <c r="BD3" s="65" t="s">
        <v>44</v>
      </c>
      <c r="BE3" s="65" t="s">
        <v>45</v>
      </c>
      <c r="BF3" s="65" t="s">
        <v>44</v>
      </c>
      <c r="BG3" s="65" t="s">
        <v>45</v>
      </c>
      <c r="BH3" s="65" t="s">
        <v>46</v>
      </c>
      <c r="BI3" s="65" t="s">
        <v>48</v>
      </c>
      <c r="BJ3" s="66" t="s">
        <v>49</v>
      </c>
      <c r="BK3" s="66" t="s">
        <v>50</v>
      </c>
      <c r="BL3" s="66" t="s">
        <v>50</v>
      </c>
      <c r="BM3" s="66" t="s">
        <v>42</v>
      </c>
    </row>
    <row r="4" customFormat="false" ht="12.75" hidden="false" customHeight="false" outlineLevel="0" collapsed="false">
      <c r="A4" s="67" t="n">
        <f aca="false">Inputs!K2</f>
        <v>36678</v>
      </c>
      <c r="B4" s="68" t="n">
        <f aca="false">IF(A4="N/A"," ",YEAR(A4))</f>
        <v>2000</v>
      </c>
      <c r="C4" s="69" t="n">
        <f aca="false">IF(A4="N/A"," ",VLOOKUP(A4,ScaledPrice,10))</f>
        <v>2.6245</v>
      </c>
      <c r="D4" s="70" t="n">
        <f aca="false">IF(A4="N/A"," ",(VLOOKUP(MONTH($A4),Inputs!$A$14:$B$25,2))/1000)</f>
        <v>12.6</v>
      </c>
      <c r="E4" s="71" t="n">
        <f aca="false">IF($A4="N/A"," ",C4*D4)</f>
        <v>33.0687</v>
      </c>
      <c r="F4" s="72" t="n">
        <f aca="false">IF(A4="N/A"," ",Inputs!$F$6)</f>
        <v>1.17</v>
      </c>
      <c r="G4" s="72" t="n">
        <f aca="false">IF(A4="N/A"," ",Inputs!$F$9/IF(AND('Pricing Inputs'!$AA$3&gt;=4,'Pricing Inputs'!$AA$3&lt;=6),16,IF(AND('Pricing Inputs'!$AA$3&gt;=7,'Pricing Inputs'!$AA$3&lt;=9),8,24))/(BA4))</f>
        <v>0.829831932773109</v>
      </c>
      <c r="H4" s="73" t="n">
        <f aca="false">IF(A4="N/A"," ",(C4*D4)+F4+G4)</f>
        <v>35.0685319327731</v>
      </c>
      <c r="I4" s="74" t="n">
        <f aca="false">VLOOKUP(A4,ScaledPrice,(IF(AND('Pricing Inputs'!$AA$3&gt;=4,'Pricing Inputs'!$AA$3&lt;=6),2,4)))</f>
        <v>62.5</v>
      </c>
      <c r="J4" s="74" t="n">
        <f aca="false">IF(A4="N/A"," ",IF(AND('Pricing Inputs'!$AA$3&gt;=4,'Pricing Inputs'!$AA$3&lt;=6),I4,(VLOOKUP(A4,ScaledPrice,2))*(2-(VLOOKUP(A4,ScaledPrice,3)))))</f>
        <v>62.5</v>
      </c>
      <c r="K4" s="74" t="n">
        <f aca="false">IF(A4="N/A"," ",IF(OR('Pricing Inputs'!$AA$3=5,'Pricing Inputs'!$AA$3=6,'Pricing Inputs'!$AA$3=8,'Pricing Inputs'!$AA$3=9),VLOOKUP(A4,ScaledPrice,IF(AND('Pricing Inputs'!$AA$3&gt;=4,'Pricing Inputs'!$AA$3&lt;=6),5,6)),0))</f>
        <v>26</v>
      </c>
      <c r="L4" s="74" t="n">
        <f aca="false">IF(A4="N/A"," ",IF(OR('Pricing Inputs'!$AA$3=5,'Pricing Inputs'!$AA$3=6,'Pricing Inputs'!$AA$3=8,'Pricing Inputs'!$AA$3=9),IF(AND('Pricing Inputs'!$AA$3&gt;=4,'Pricing Inputs'!$AA$3&lt;=6),K4,(VLOOKUP(A4,ScaledPrice,5))*(2-(VLOOKUP(A4,ScaledPrice,3)))),0))</f>
        <v>26</v>
      </c>
      <c r="M4" s="74" t="n">
        <f aca="false">IF(A4="N/A"," ",IF(OR('Pricing Inputs'!$AA$3=6,'Pricing Inputs'!$AA$3=9),(VLOOKUP(A4,ScaledPrice,IF(AND('Pricing Inputs'!$AA$3&gt;=4,'Pricing Inputs'!$AA$3&lt;=6),7,8))),0))</f>
        <v>24</v>
      </c>
      <c r="N4" s="74" t="n">
        <f aca="false">IF(A4="N/A"," ",IF(OR('Pricing Inputs'!$AA$3=6,'Pricing Inputs'!$AA$3=9),IF(AND('Pricing Inputs'!$AA$3&gt;=4,'Pricing Inputs'!$AA$3&lt;=6),M4,(VLOOKUP(A4,ScaledPrice,7))*(2-(VLOOKUP(A4,ScaledPrice,3)))),0))</f>
        <v>24</v>
      </c>
      <c r="O4" s="74" t="n">
        <f aca="false">IF(A4="N/A"," ",VLOOKUP(A4,ScaledPrice,9))</f>
        <v>15.4499998092651</v>
      </c>
      <c r="P4" s="75" t="n">
        <f aca="false">IF($A4="N/A"," ",IF((I4-$H4)&gt;0,I4-$H4,0))</f>
        <v>27.4314680672269</v>
      </c>
      <c r="Q4" s="75" t="n">
        <f aca="false">IF($A4="N/A"," ",IF((J4-$H4)&gt;0,J4-$H4,0))</f>
        <v>27.4314680672269</v>
      </c>
      <c r="R4" s="75" t="n">
        <f aca="false">IF($A4="N/A"," ",IF((K4-$H4)&gt;0,K4-$H4,0))</f>
        <v>0</v>
      </c>
      <c r="S4" s="75" t="n">
        <f aca="false">IF($A4="N/A"," ",IF((L4-$H4)&gt;0,L4-$H4,0))</f>
        <v>0</v>
      </c>
      <c r="T4" s="75" t="n">
        <f aca="false">IF($A4="N/A"," ",IF((M4-$H4)&gt;0,M4-$H4,0))</f>
        <v>0</v>
      </c>
      <c r="U4" s="75" t="n">
        <f aca="false">IF($A4="N/A"," ",IF((N4-$H4)&gt;0,N4-$H4,0))</f>
        <v>0</v>
      </c>
      <c r="V4" s="76" t="n">
        <f aca="false">IF($A4="N/A"," ",(IF((O4-$H4)&lt;=0,0,(O4-$H4))))</f>
        <v>0</v>
      </c>
      <c r="W4" s="77" t="n">
        <f aca="false">IF($A4="N/A"," ",IF(P4&gt;0,8*VLOOKUP($A4,NumberofDaysTable,2),0))</f>
        <v>176</v>
      </c>
      <c r="X4" s="77" t="n">
        <f aca="false">IF($A4="N/A"," ",IF(Q4&gt;0,8*VLOOKUP($A4,NumberofDaysTable,2),0))</f>
        <v>176</v>
      </c>
      <c r="Y4" s="77" t="n">
        <f aca="false">IF($A4="N/A"," ",IF(R4&gt;0,8*VLOOKUP($A4,NumberofDaysTable,3),0))</f>
        <v>0</v>
      </c>
      <c r="Z4" s="77" t="n">
        <f aca="false">IF($A4="N/A"," ",IF(S4&gt;0,8*VLOOKUP($A4,NumberofDaysTable,3),0))</f>
        <v>0</v>
      </c>
      <c r="AA4" s="77" t="n">
        <f aca="false">IF($A4="N/A"," ",IF(T4&gt;0,8*(VLOOKUP($A4,NumberofDaysTable,4)+VLOOKUP($A4,NumberofDaysTable,5)),0))</f>
        <v>0</v>
      </c>
      <c r="AB4" s="77" t="n">
        <f aca="false">IF($A4="N/A"," ",IF(U4&gt;0,(8*VLOOKUP($A4,NumberofDaysTable,4)+VLOOKUP($A4,NumberofDaysTable,5)),0))</f>
        <v>0</v>
      </c>
      <c r="AC4" s="77" t="n">
        <f aca="false">IF($A4="N/A"," ",(IF(V4&gt;0,(8*VLOOKUP($A4,NumberofDaysTable,6)),0)))</f>
        <v>0</v>
      </c>
      <c r="AD4" s="78" t="n">
        <f aca="false">IF($A4="N/A"," ",RANK(P4,$P$4:$V$15))</f>
        <v>5</v>
      </c>
      <c r="AE4" s="79" t="n">
        <f aca="false">IF($A4="N/A"," ",RANK(Q4,$P$4:$V$15))</f>
        <v>5</v>
      </c>
      <c r="AF4" s="79" t="n">
        <f aca="false">IF($A4="N/A"," ",RANK(R4,$P$4:$V$15))</f>
        <v>7</v>
      </c>
      <c r="AG4" s="79" t="n">
        <f aca="false">IF($A4="N/A"," ",RANK(S4,$P$4:$V$15))</f>
        <v>7</v>
      </c>
      <c r="AH4" s="79" t="n">
        <f aca="false">IF($A4="N/A"," ",RANK(T4,$P$4:$V$15))</f>
        <v>7</v>
      </c>
      <c r="AI4" s="79" t="n">
        <f aca="false">IF($A4="N/A"," ",RANK(U4,$P$4:$V$15))</f>
        <v>7</v>
      </c>
      <c r="AJ4" s="80" t="n">
        <f aca="false">IF($A4="N/A"," ",RANK(V4,$P$4:$V$15))</f>
        <v>7</v>
      </c>
      <c r="AK4" s="81" t="n">
        <f aca="false">IF($A4="N/A",0,IF(AD4&lt;=$AJ$2,W4,0))</f>
        <v>176</v>
      </c>
      <c r="AL4" s="82" t="n">
        <f aca="false">IF($A4="N/A",0,IF(AE4&lt;=$AJ$2,X4,0))</f>
        <v>176</v>
      </c>
      <c r="AM4" s="82" t="n">
        <f aca="false">IF($A4="N/A",0,IF(AF4&lt;=$AJ$2,Y4,0))</f>
        <v>0</v>
      </c>
      <c r="AN4" s="82" t="n">
        <f aca="false">IF($A4="N/A",0,IF(AG4&lt;=$AJ$2,Z4,0))</f>
        <v>0</v>
      </c>
      <c r="AO4" s="82" t="n">
        <f aca="false">IF($A4="N/A",0,IF(AH4&lt;=$AJ$2,AA4,0))</f>
        <v>0</v>
      </c>
      <c r="AP4" s="82" t="n">
        <f aca="false">IF($A4="N/A",0,IF(AI4&lt;=$AJ$2,AB4,0))</f>
        <v>0</v>
      </c>
      <c r="AQ4" s="82" t="n">
        <f aca="false">IF($A4="N/A",0,IF(AJ4&lt;=$AJ$2,AC4,0))</f>
        <v>0</v>
      </c>
      <c r="AR4" s="80"/>
      <c r="AS4" s="83" t="n">
        <f aca="false">IF($A4="N/A",0,IF(AND(AD4=$AJ$2+1,AK4=0),MIN($AR$15,W4),0))</f>
        <v>0</v>
      </c>
      <c r="AT4" s="84" t="n">
        <f aca="false">IF($A4="N/A",0,IF(AND(AE4=$AJ$2+1,AL4=0),MIN($AR$15,X4),0))</f>
        <v>0</v>
      </c>
      <c r="AU4" s="84" t="n">
        <f aca="false">IF($A4="N/A",0,IF(AND(AF4=$AJ$2+1,AM4=0),MIN($AR$15,Y4),0))</f>
        <v>0</v>
      </c>
      <c r="AV4" s="84" t="n">
        <f aca="false">IF($A4="N/A",0,IF(AND(AG4=$AJ$2+1,AN4=0),MIN($AR$15,Z4),0))</f>
        <v>0</v>
      </c>
      <c r="AW4" s="84" t="n">
        <f aca="false">IF($A4="N/A",0,IF(AND(AH4=$AJ$2+1,AO4=0),MIN($AR$15,AA4),0))</f>
        <v>0</v>
      </c>
      <c r="AX4" s="84" t="n">
        <f aca="false">IF($A4="N/A",0,IF(AND(AI4=$AJ$2+1,AP4=0),MIN($AR$15,AB4),0))</f>
        <v>0</v>
      </c>
      <c r="AY4" s="84" t="n">
        <f aca="false">IF($A4="N/A",0,IF(AND(AJ4=$AJ$2+1,AQ4=0),MIN($AR$15,AC4),0))</f>
        <v>0</v>
      </c>
      <c r="AZ4" s="85"/>
      <c r="BA4" s="86" t="n">
        <f aca="false">IF($A4="N/A"," ",(IF(MONTH(A4)&gt;=4,IF(MONTH(A4)&lt;=10,Inputs!$F$13,Inputs!$F$14),Inputs!$F$14)))</f>
        <v>119</v>
      </c>
      <c r="BB4" s="87" t="n">
        <f aca="false">IF($A4="N/A"," ",(IF(AK4&gt;0,($BA4*(8*(VLOOKUP($A4,NumberofDaysTable,2)))*P4),0)+IF(AS4&gt;0,($BA4*((AS4))*P4),0)))</f>
        <v>574524.6672</v>
      </c>
      <c r="BC4" s="87" t="n">
        <f aca="false">IF($A4="N/A"," ",(IF(AL4&gt;0,($BA4*(8*(VLOOKUP($A4,NumberofDaysTable,2)))*Q4),0)+IF(AT4&gt;0,($BA4*((AT4))*Q4),0)))</f>
        <v>574524.6672</v>
      </c>
      <c r="BD4" s="87" t="n">
        <f aca="false">IF($A4="N/A"," ",(IF(AM4&gt;0,($BA4*(8*(VLOOKUP($A4,NumberofDaysTable,3)))*R4),0)+IF(AU4&gt;0,($BA4*((AU4))*R4),0)))</f>
        <v>0</v>
      </c>
      <c r="BE4" s="87" t="n">
        <f aca="false">IF($A4="N/A"," ",(IF(AN4&gt;0,($BA4*(8*(VLOOKUP($A4,NumberofDaysTable,3)))*S4),0)+IF(AV4&gt;0,($BA4*((AV4))*S4),0)))</f>
        <v>0</v>
      </c>
      <c r="BF4" s="87" t="n">
        <f aca="false">IF($A4="N/A"," ",(IF(AO4&gt;0,($BA4*(8*(VLOOKUP($A4,NumberofDaysTable,4)+VLOOKUP($A4,NumberofDaysTable,5)))*T4),0)+IF(AW4&gt;0,($BA4*((AW4))*T4),0)))</f>
        <v>0</v>
      </c>
      <c r="BG4" s="87" t="n">
        <f aca="false">IF($A4="N/A"," ",(IF(AP4&gt;0,($BA4*(8*(VLOOKUP($A4,NumberofDaysTable,4)+VLOOKUP($A4,NumberofDaysTable,5)))*U4),0)+IF(AX4&gt;0,($BA4*((AX4))*U4),0)))</f>
        <v>0</v>
      </c>
      <c r="BH4" s="87" t="n">
        <f aca="false">IF($A4="N/A"," ",($BA4*AQ4*V4)+($BA4*AY4*V4))</f>
        <v>0</v>
      </c>
      <c r="BI4" s="87" t="n">
        <f aca="false">IF($A4="N/A"," ",SUM(BB4:BH4))</f>
        <v>1149049.3344</v>
      </c>
      <c r="BJ4" s="88" t="n">
        <f aca="false">IF($A4="N/A"," ",(H4*(SUM($AK4:$AQ4)+SUM($AS4:$AY4))*$BA4))</f>
        <v>1468950.6656</v>
      </c>
      <c r="BK4" s="88" t="n">
        <f aca="false">IF($A4="N/A"," ",((C4*D4)*(SUM($AK4:$AQ4)+SUM($AS4:$AY4))*$BA4))</f>
        <v>1385181.7056</v>
      </c>
      <c r="BL4" s="88" t="n">
        <f aca="false">IF($A4="N/A"," ",(F4*(SUM($AK4:$AQ4)+SUM($AS4:$AY4))*$BA4))</f>
        <v>49008.96</v>
      </c>
      <c r="BM4" s="88" t="n">
        <f aca="false">IF($A4="N/A"," ",(G4*(SUM($AK4:$AQ4)+SUM($AS4:$AY4))*$BA4))</f>
        <v>34760</v>
      </c>
    </row>
    <row r="5" customFormat="false" ht="12.75" hidden="false" customHeight="false" outlineLevel="0" collapsed="false">
      <c r="A5" s="67" t="n">
        <f aca="false">IF(A4="N/A","N/A",IF(EDATE(A4,1)&gt;Inputs!$K$3,"N/A",EDATE(A4,1)))</f>
        <v>36708</v>
      </c>
      <c r="B5" s="68" t="n">
        <f aca="false">IF(A5="N/A"," ",YEAR(A5))</f>
        <v>2000</v>
      </c>
      <c r="C5" s="69" t="n">
        <f aca="false">IF(A5="N/A"," ",VLOOKUP(A5,ScaledPrice,10))</f>
        <v>2.6365</v>
      </c>
      <c r="D5" s="70" t="n">
        <f aca="false">IF(A5="N/A"," ",(VLOOKUP(MONTH($A5),Inputs!$A$14:$B$25,2))/1000)</f>
        <v>12.6</v>
      </c>
      <c r="E5" s="71" t="n">
        <f aca="false">IF($A5="N/A"," ",C5*D5)</f>
        <v>33.2199</v>
      </c>
      <c r="F5" s="72" t="n">
        <f aca="false">IF(A5="N/A"," ",Inputs!$F$6)</f>
        <v>1.17</v>
      </c>
      <c r="G5" s="72" t="n">
        <f aca="false">IF(A5="N/A"," ",Inputs!$F$9/IF(AND('Pricing Inputs'!$AA$3&gt;=4,'Pricing Inputs'!$AA$3&lt;=6),16,IF(AND('Pricing Inputs'!$AA$3&gt;=7,'Pricing Inputs'!$AA$3&lt;=9),8,24))/(BA5))</f>
        <v>0.829831932773109</v>
      </c>
      <c r="H5" s="73" t="n">
        <f aca="false">IF(A5="N/A"," ",(C5*D5)+F5+G5)</f>
        <v>35.2197319327731</v>
      </c>
      <c r="I5" s="74" t="n">
        <f aca="false">VLOOKUP(A5,ScaledPrice,(IF(AND('Pricing Inputs'!$AA$3&gt;=4,'Pricing Inputs'!$AA$3&lt;=6),2,4)))</f>
        <v>137.75</v>
      </c>
      <c r="J5" s="74" t="n">
        <f aca="false">IF(A5="N/A"," ",IF(AND('Pricing Inputs'!$AA$3&gt;=4,'Pricing Inputs'!$AA$3&lt;=6),I5,(VLOOKUP(A5,ScaledPrice,2))*(2-(VLOOKUP(A5,ScaledPrice,3)))))</f>
        <v>137.75</v>
      </c>
      <c r="K5" s="74" t="n">
        <f aca="false">IF(A5="N/A"," ",IF(OR('Pricing Inputs'!$AA$3=5,'Pricing Inputs'!$AA$3=6,'Pricing Inputs'!$AA$3=8,'Pricing Inputs'!$AA$3=9),VLOOKUP(A5,ScaledPrice,IF(AND('Pricing Inputs'!$AA$3&gt;=4,'Pricing Inputs'!$AA$3&lt;=6),5,6)),0))</f>
        <v>35</v>
      </c>
      <c r="L5" s="74" t="n">
        <f aca="false">IF(A5="N/A"," ",IF(OR('Pricing Inputs'!$AA$3=5,'Pricing Inputs'!$AA$3=6,'Pricing Inputs'!$AA$3=8,'Pricing Inputs'!$AA$3=9),IF(AND('Pricing Inputs'!$AA$3&gt;=4,'Pricing Inputs'!$AA$3&lt;=6),K5,(VLOOKUP(A5,ScaledPrice,5))*(2-(VLOOKUP(A5,ScaledPrice,3)))),0))</f>
        <v>35</v>
      </c>
      <c r="M5" s="74" t="n">
        <f aca="false">IF(A5="N/A"," ",IF(OR('Pricing Inputs'!$AA$3=6,'Pricing Inputs'!$AA$3=9),(VLOOKUP(A5,ScaledPrice,IF(AND('Pricing Inputs'!$AA$3&gt;=4,'Pricing Inputs'!$AA$3&lt;=6),7,8))),0))</f>
        <v>30.9999980926514</v>
      </c>
      <c r="N5" s="74" t="n">
        <f aca="false">IF(A5="N/A"," ",IF(OR('Pricing Inputs'!$AA$3=6,'Pricing Inputs'!$AA$3=9),IF(AND('Pricing Inputs'!$AA$3&gt;=4,'Pricing Inputs'!$AA$3&lt;=6),M5,(VLOOKUP(A5,ScaledPrice,7))*(2-(VLOOKUP(A5,ScaledPrice,3)))),0))</f>
        <v>30.9999980926514</v>
      </c>
      <c r="O5" s="74" t="n">
        <f aca="false">IF(A5="N/A"," ",VLOOKUP(A5,ScaledPrice,9))</f>
        <v>16.3500003814697</v>
      </c>
      <c r="P5" s="75" t="n">
        <f aca="false">IF($A5="N/A"," ",IF((I5-$H5)&gt;0,I5-$H5,0))</f>
        <v>102.530268067227</v>
      </c>
      <c r="Q5" s="75" t="n">
        <f aca="false">IF($A5="N/A"," ",IF((J5-$H5)&gt;0,J5-$H5,0))</f>
        <v>102.530268067227</v>
      </c>
      <c r="R5" s="75" t="n">
        <f aca="false">IF($A5="N/A"," ",IF((K5-$H5)&gt;0,K5-$H5,0))</f>
        <v>0</v>
      </c>
      <c r="S5" s="75" t="n">
        <f aca="false">IF($A5="N/A"," ",IF((L5-$H5)&gt;0,L5-$H5,0))</f>
        <v>0</v>
      </c>
      <c r="T5" s="75" t="n">
        <f aca="false">IF($A5="N/A"," ",IF((M5-$H5)&gt;0,M5-$H5,0))</f>
        <v>0</v>
      </c>
      <c r="U5" s="75" t="n">
        <f aca="false">IF($A5="N/A"," ",IF((N5-$H5)&gt;0,N5-$H5,0))</f>
        <v>0</v>
      </c>
      <c r="V5" s="76" t="n">
        <f aca="false">IF($A5="N/A"," ",(IF((O5-$H5)&lt;=0,0,(O5-$H5))))</f>
        <v>0</v>
      </c>
      <c r="W5" s="77" t="n">
        <f aca="false">IF($A5="N/A"," ",IF(P5&gt;0,8*VLOOKUP($A5,NumberofDaysTable,2),0))</f>
        <v>160</v>
      </c>
      <c r="X5" s="77" t="n">
        <f aca="false">IF($A5="N/A"," ",IF(Q5&gt;0,8*VLOOKUP($A5,NumberofDaysTable,2),0))</f>
        <v>160</v>
      </c>
      <c r="Y5" s="77" t="n">
        <f aca="false">IF($A5="N/A"," ",IF(R5&gt;0,8*VLOOKUP($A5,NumberofDaysTable,3),0))</f>
        <v>0</v>
      </c>
      <c r="Z5" s="77" t="n">
        <f aca="false">IF($A5="N/A"," ",IF(S5&gt;0,8*VLOOKUP($A5,NumberofDaysTable,3),0))</f>
        <v>0</v>
      </c>
      <c r="AA5" s="77" t="n">
        <f aca="false">IF($A5="N/A"," ",IF(T5&gt;0,8*(VLOOKUP($A5,NumberofDaysTable,4)+VLOOKUP($A5,NumberofDaysTable,5)),0))</f>
        <v>0</v>
      </c>
      <c r="AB5" s="77" t="n">
        <f aca="false">IF($A5="N/A"," ",IF(U5&gt;0,(8*VLOOKUP($A5,NumberofDaysTable,4)+VLOOKUP($A5,NumberofDaysTable,5)),0))</f>
        <v>0</v>
      </c>
      <c r="AC5" s="77" t="n">
        <f aca="false">IF($A5="N/A"," ",(IF(V5&gt;0,(8*VLOOKUP($A5,NumberofDaysTable,6)),0)))</f>
        <v>0</v>
      </c>
      <c r="AD5" s="89" t="n">
        <f aca="false">IF($A5="N/A"," ",RANK(P5,$P$4:$V$15))</f>
        <v>1</v>
      </c>
      <c r="AE5" s="90" t="n">
        <f aca="false">IF($A5="N/A"," ",RANK(Q5,$P$4:$V$15))</f>
        <v>1</v>
      </c>
      <c r="AF5" s="90" t="n">
        <f aca="false">IF($A5="N/A"," ",RANK(R5,$P$4:$V$15))</f>
        <v>7</v>
      </c>
      <c r="AG5" s="90" t="n">
        <f aca="false">IF($A5="N/A"," ",RANK(S5,$P$4:$V$15))</f>
        <v>7</v>
      </c>
      <c r="AH5" s="90" t="n">
        <f aca="false">IF($A5="N/A"," ",RANK(T5,$P$4:$V$15))</f>
        <v>7</v>
      </c>
      <c r="AI5" s="90" t="n">
        <f aca="false">IF($A5="N/A"," ",RANK(U5,$P$4:$V$15))</f>
        <v>7</v>
      </c>
      <c r="AJ5" s="91" t="n">
        <f aca="false">IF($A5="N/A"," ",RANK(V5,$P$4:$V$15))</f>
        <v>7</v>
      </c>
      <c r="AK5" s="81" t="n">
        <f aca="false">IF($A5="N/A",0,IF(AD5&lt;=$AJ$2,W5,0))</f>
        <v>160</v>
      </c>
      <c r="AL5" s="92" t="n">
        <f aca="false">IF($A5="N/A",0,IF(AE5&lt;=$AJ$2,X5,0))</f>
        <v>160</v>
      </c>
      <c r="AM5" s="92" t="n">
        <f aca="false">IF($A5="N/A",0,IF(AF5&lt;=$AJ$2,Y5,0))</f>
        <v>0</v>
      </c>
      <c r="AN5" s="92" t="n">
        <f aca="false">IF($A5="N/A",0,IF(AG5&lt;=$AJ$2,Z5,0))</f>
        <v>0</v>
      </c>
      <c r="AO5" s="92" t="n">
        <f aca="false">IF($A5="N/A",0,IF(AH5&lt;=$AJ$2,AA5,0))</f>
        <v>0</v>
      </c>
      <c r="AP5" s="92" t="n">
        <f aca="false">IF($A5="N/A",0,IF(AI5&lt;=$AJ$2,AB5,0))</f>
        <v>0</v>
      </c>
      <c r="AQ5" s="92" t="n">
        <f aca="false">IF($A5="N/A",0,IF(AJ5&lt;=$AJ$2,AC5,0))</f>
        <v>0</v>
      </c>
      <c r="AR5" s="91"/>
      <c r="AS5" s="83" t="n">
        <f aca="false">IF($A5="N/A",0,IF(AND(AD5=$AJ$2+1,AK5=0),MIN($AR$15,W5),0))</f>
        <v>0</v>
      </c>
      <c r="AT5" s="93" t="n">
        <f aca="false">IF($A5="N/A",0,IF(AND(AE5=$AJ$2+1,AL5=0),MIN($AR$15,X5),0))</f>
        <v>0</v>
      </c>
      <c r="AU5" s="93" t="n">
        <f aca="false">IF($A5="N/A",0,IF(AND(AF5=$AJ$2+1,AM5=0),MIN($AR$15,Y5),0))</f>
        <v>0</v>
      </c>
      <c r="AV5" s="93" t="n">
        <f aca="false">IF($A5="N/A",0,IF(AND(AG5=$AJ$2+1,AN5=0),MIN($AR$15,Z5),0))</f>
        <v>0</v>
      </c>
      <c r="AW5" s="93" t="n">
        <f aca="false">IF($A5="N/A",0,IF(AND(AH5=$AJ$2+1,AO5=0),MIN($AR$15,AA5),0))</f>
        <v>0</v>
      </c>
      <c r="AX5" s="93" t="n">
        <f aca="false">IF($A5="N/A",0,IF(AND(AI5=$AJ$2+1,AP5=0),MIN($AR$15,AB5),0))</f>
        <v>0</v>
      </c>
      <c r="AY5" s="93" t="n">
        <f aca="false">IF($A5="N/A",0,IF(AND(AJ5=$AJ$2+1,AQ5=0),MIN($AR$15,AC5),0))</f>
        <v>0</v>
      </c>
      <c r="AZ5" s="94"/>
      <c r="BA5" s="86" t="n">
        <f aca="false">IF($A5="N/A"," ",(IF(MONTH(A5)&gt;=4,IF(MONTH(A5)&lt;=10,Inputs!$F$13,Inputs!$F$14),Inputs!$F$14)))</f>
        <v>119</v>
      </c>
      <c r="BB5" s="87" t="n">
        <f aca="false">IF($A5="N/A"," ",(IF(AK5&gt;0,($BA5*(8*(VLOOKUP($A5,NumberofDaysTable,2)))*P5),0)+IF(AS5&gt;0,($BA5*((AS5))*P5),0)))</f>
        <v>1952176.304</v>
      </c>
      <c r="BC5" s="87" t="n">
        <f aca="false">IF($A5="N/A"," ",(IF(AL5&gt;0,($BA5*(8*(VLOOKUP($A5,NumberofDaysTable,2)))*Q5),0)+IF(AT5&gt;0,($BA5*((AT5))*Q5),0)))</f>
        <v>1952176.304</v>
      </c>
      <c r="BD5" s="87" t="n">
        <f aca="false">IF($A5="N/A"," ",(IF(AM5&gt;0,($BA5*(8*(VLOOKUP($A5,NumberofDaysTable,3)))*R5),0)+IF(AU5&gt;0,($BA5*((AU5))*R5),0)))</f>
        <v>0</v>
      </c>
      <c r="BE5" s="87" t="n">
        <f aca="false">IF($A5="N/A"," ",(IF(AN5&gt;0,($BA5*(8*(VLOOKUP($A5,NumberofDaysTable,3)))*S5),0)+IF(AV5&gt;0,($BA5*((AV5))*S5),0)))</f>
        <v>0</v>
      </c>
      <c r="BF5" s="87" t="n">
        <f aca="false">IF($A5="N/A"," ",(IF(AO5&gt;0,($BA5*(8*(VLOOKUP($A5,NumberofDaysTable,4)+VLOOKUP($A5,NumberofDaysTable,5)))*T5),0)+IF(AW5&gt;0,($BA5*((AW5))*T5),0)))</f>
        <v>0</v>
      </c>
      <c r="BG5" s="87" t="n">
        <f aca="false">IF($A5="N/A"," ",(IF(AP5&gt;0,($BA5*(8*(VLOOKUP($A5,NumberofDaysTable,4)+VLOOKUP($A5,NumberofDaysTable,5)))*U5),0)+IF(AX5&gt;0,($BA5*((AX5))*U5),0)))</f>
        <v>0</v>
      </c>
      <c r="BH5" s="87" t="n">
        <f aca="false">IF($A5="N/A"," ",($BA5*AQ5*V5)+($BA5*AY5*V5))</f>
        <v>0</v>
      </c>
      <c r="BI5" s="87" t="n">
        <f aca="false">IF($A5="N/A"," ",SUM(BB5:BH5))</f>
        <v>3904352.608</v>
      </c>
      <c r="BJ5" s="88" t="n">
        <f aca="false">IF($A5="N/A"," ",(H5*(SUM(AK5:AQ5)+SUM(AS5:AY5))*BA5))</f>
        <v>1341167.392</v>
      </c>
      <c r="BK5" s="88" t="n">
        <f aca="false">IF($A5="N/A"," ",((C5*D5)*(SUM($AK5:$AQ5)+SUM($AS5:$AY5))*$BA5))</f>
        <v>1265013.792</v>
      </c>
      <c r="BL5" s="88" t="n">
        <f aca="false">IF($A5="N/A"," ",(F5*(SUM($AK5:$AQ5)+SUM($AS5:$AY5))*$BA5))</f>
        <v>44553.6</v>
      </c>
      <c r="BM5" s="88" t="n">
        <f aca="false">IF($A5="N/A"," ",(G5*(SUM($AK5:$AQ5)+SUM($AS5:$AY5))*$BA5))</f>
        <v>31600</v>
      </c>
    </row>
    <row r="6" customFormat="false" ht="12.75" hidden="false" customHeight="false" outlineLevel="0" collapsed="false">
      <c r="A6" s="67" t="n">
        <f aca="false">IF(A5="N/A","N/A",IF(EDATE(A5,1)&gt;Inputs!$K$3,"N/A",EDATE(A5,1)))</f>
        <v>36739</v>
      </c>
      <c r="B6" s="68" t="n">
        <f aca="false">IF(A6="N/A"," ",YEAR(A6))</f>
        <v>2000</v>
      </c>
      <c r="C6" s="69" t="n">
        <f aca="false">IF(A6="N/A"," ",VLOOKUP(A6,ScaledPrice,10))</f>
        <v>2.655</v>
      </c>
      <c r="D6" s="70" t="n">
        <f aca="false">IF(A6="N/A"," ",(VLOOKUP(MONTH($A6),Inputs!$A$14:$B$25,2))/1000)</f>
        <v>12.6</v>
      </c>
      <c r="E6" s="71" t="n">
        <f aca="false">IF($A6="N/A"," ",C6*D6)</f>
        <v>33.453</v>
      </c>
      <c r="F6" s="72" t="n">
        <f aca="false">IF(A6="N/A"," ",Inputs!$F$6)</f>
        <v>1.17</v>
      </c>
      <c r="G6" s="72" t="n">
        <f aca="false">IF(A6="N/A"," ",Inputs!$F$9/IF(AND('Pricing Inputs'!$AA$3&gt;=4,'Pricing Inputs'!$AA$3&lt;=6),16,IF(AND('Pricing Inputs'!$AA$3&gt;=7,'Pricing Inputs'!$AA$3&lt;=9),8,24))/(BA6))</f>
        <v>0.829831932773109</v>
      </c>
      <c r="H6" s="73" t="n">
        <f aca="false">IF(A6="N/A"," ",(C6*D6)+F6+G6)</f>
        <v>35.4528319327731</v>
      </c>
      <c r="I6" s="74" t="n">
        <f aca="false">VLOOKUP(A6,ScaledPrice,(IF(AND('Pricing Inputs'!$AA$3&gt;=4,'Pricing Inputs'!$AA$3&lt;=6),2,4)))</f>
        <v>137.75</v>
      </c>
      <c r="J6" s="74" t="n">
        <f aca="false">IF(A6="N/A"," ",IF(AND('Pricing Inputs'!$AA$3&gt;=4,'Pricing Inputs'!$AA$3&lt;=6),I6,(VLOOKUP(A6,ScaledPrice,2))*(2-(VLOOKUP(A6,ScaledPrice,3)))))</f>
        <v>137.75</v>
      </c>
      <c r="K6" s="74" t="n">
        <f aca="false">IF(A6="N/A"," ",IF(OR('Pricing Inputs'!$AA$3=5,'Pricing Inputs'!$AA$3=6,'Pricing Inputs'!$AA$3=8,'Pricing Inputs'!$AA$3=9),VLOOKUP(A6,ScaledPrice,IF(AND('Pricing Inputs'!$AA$3&gt;=4,'Pricing Inputs'!$AA$3&lt;=6),5,6)),0))</f>
        <v>35.0000038146973</v>
      </c>
      <c r="L6" s="74" t="n">
        <f aca="false">IF(A6="N/A"," ",IF(OR('Pricing Inputs'!$AA$3=5,'Pricing Inputs'!$AA$3=6,'Pricing Inputs'!$AA$3=8,'Pricing Inputs'!$AA$3=9),IF(AND('Pricing Inputs'!$AA$3&gt;=4,'Pricing Inputs'!$AA$3&lt;=6),K6,(VLOOKUP(A6,ScaledPrice,5))*(2-(VLOOKUP(A6,ScaledPrice,3)))),0))</f>
        <v>35.0000038146973</v>
      </c>
      <c r="M6" s="74" t="n">
        <f aca="false">IF(A6="N/A"," ",IF(OR('Pricing Inputs'!$AA$3=6,'Pricing Inputs'!$AA$3=9),(VLOOKUP(A6,ScaledPrice,IF(AND('Pricing Inputs'!$AA$3&gt;=4,'Pricing Inputs'!$AA$3&lt;=6),7,8))),0))</f>
        <v>31</v>
      </c>
      <c r="N6" s="74" t="n">
        <f aca="false">IF(A6="N/A"," ",IF(OR('Pricing Inputs'!$AA$3=6,'Pricing Inputs'!$AA$3=9),IF(AND('Pricing Inputs'!$AA$3&gt;=4,'Pricing Inputs'!$AA$3&lt;=6),M6,(VLOOKUP(A6,ScaledPrice,7))*(2-(VLOOKUP(A6,ScaledPrice,3)))),0))</f>
        <v>31</v>
      </c>
      <c r="O6" s="74" t="n">
        <f aca="false">IF(A6="N/A"," ",VLOOKUP(A6,ScaledPrice,9))</f>
        <v>16.3500003814697</v>
      </c>
      <c r="P6" s="75" t="n">
        <f aca="false">IF($A6="N/A"," ",IF((I6-$H6)&gt;0,I6-$H6,0))</f>
        <v>102.297168067227</v>
      </c>
      <c r="Q6" s="75" t="n">
        <f aca="false">IF($A6="N/A"," ",IF((J6-$H6)&gt;0,J6-$H6,0))</f>
        <v>102.297168067227</v>
      </c>
      <c r="R6" s="75" t="n">
        <f aca="false">IF($A6="N/A"," ",IF((K6-$H6)&gt;0,K6-$H6,0))</f>
        <v>0</v>
      </c>
      <c r="S6" s="75" t="n">
        <f aca="false">IF($A6="N/A"," ",IF((L6-$H6)&gt;0,L6-$H6,0))</f>
        <v>0</v>
      </c>
      <c r="T6" s="75" t="n">
        <f aca="false">IF($A6="N/A"," ",IF((M6-$H6)&gt;0,M6-$H6,0))</f>
        <v>0</v>
      </c>
      <c r="U6" s="75" t="n">
        <f aca="false">IF($A6="N/A"," ",IF((N6-$H6)&gt;0,N6-$H6,0))</f>
        <v>0</v>
      </c>
      <c r="V6" s="76" t="n">
        <f aca="false">IF($A6="N/A"," ",(IF((O6-$H6)&lt;=0,0,(O6-$H6))))</f>
        <v>0</v>
      </c>
      <c r="W6" s="77" t="n">
        <f aca="false">IF($A6="N/A"," ",IF(P6&gt;0,8*VLOOKUP($A6,NumberofDaysTable,2),0))</f>
        <v>184</v>
      </c>
      <c r="X6" s="77" t="n">
        <f aca="false">IF($A6="N/A"," ",IF(Q6&gt;0,8*VLOOKUP($A6,NumberofDaysTable,2),0))</f>
        <v>184</v>
      </c>
      <c r="Y6" s="77" t="n">
        <f aca="false">IF($A6="N/A"," ",IF(R6&gt;0,8*VLOOKUP($A6,NumberofDaysTable,3),0))</f>
        <v>0</v>
      </c>
      <c r="Z6" s="77" t="n">
        <f aca="false">IF($A6="N/A"," ",IF(S6&gt;0,8*VLOOKUP($A6,NumberofDaysTable,3),0))</f>
        <v>0</v>
      </c>
      <c r="AA6" s="77" t="n">
        <f aca="false">IF($A6="N/A"," ",IF(T6&gt;0,8*(VLOOKUP($A6,NumberofDaysTable,4)+VLOOKUP($A6,NumberofDaysTable,5)),0))</f>
        <v>0</v>
      </c>
      <c r="AB6" s="77" t="n">
        <f aca="false">IF($A6="N/A"," ",IF(U6&gt;0,(8*VLOOKUP($A6,NumberofDaysTable,4)+VLOOKUP($A6,NumberofDaysTable,5)),0))</f>
        <v>0</v>
      </c>
      <c r="AC6" s="77" t="n">
        <f aca="false">IF($A6="N/A"," ",(IF(V6&gt;0,(8*VLOOKUP($A6,NumberofDaysTable,6)),0)))</f>
        <v>0</v>
      </c>
      <c r="AD6" s="89" t="n">
        <f aca="false">IF($A6="N/A"," ",RANK(P6,$P$4:$V$15))</f>
        <v>3</v>
      </c>
      <c r="AE6" s="90" t="n">
        <f aca="false">IF($A6="N/A"," ",RANK(Q6,$P$4:$V$15))</f>
        <v>3</v>
      </c>
      <c r="AF6" s="90" t="n">
        <f aca="false">IF($A6="N/A"," ",RANK(R6,$P$4:$V$15))</f>
        <v>7</v>
      </c>
      <c r="AG6" s="90" t="n">
        <f aca="false">IF($A6="N/A"," ",RANK(S6,$P$4:$V$15))</f>
        <v>7</v>
      </c>
      <c r="AH6" s="90" t="n">
        <f aca="false">IF($A6="N/A"," ",RANK(T6,$P$4:$V$15))</f>
        <v>7</v>
      </c>
      <c r="AI6" s="90" t="n">
        <f aca="false">IF($A6="N/A"," ",RANK(U6,$P$4:$V$15))</f>
        <v>7</v>
      </c>
      <c r="AJ6" s="91" t="n">
        <f aca="false">IF($A6="N/A"," ",RANK(V6,$P$4:$V$15))</f>
        <v>7</v>
      </c>
      <c r="AK6" s="81" t="n">
        <f aca="false">IF($A6="N/A",0,IF(AD6&lt;=$AJ$2,W6,0))</f>
        <v>184</v>
      </c>
      <c r="AL6" s="92" t="n">
        <f aca="false">IF($A6="N/A",0,IF(AE6&lt;=$AJ$2,X6,0))</f>
        <v>184</v>
      </c>
      <c r="AM6" s="92" t="n">
        <f aca="false">IF($A6="N/A",0,IF(AF6&lt;=$AJ$2,Y6,0))</f>
        <v>0</v>
      </c>
      <c r="AN6" s="92" t="n">
        <f aca="false">IF($A6="N/A",0,IF(AG6&lt;=$AJ$2,Z6,0))</f>
        <v>0</v>
      </c>
      <c r="AO6" s="92" t="n">
        <f aca="false">IF($A6="N/A",0,IF(AH6&lt;=$AJ$2,AA6,0))</f>
        <v>0</v>
      </c>
      <c r="AP6" s="92" t="n">
        <f aca="false">IF($A6="N/A",0,IF(AI6&lt;=$AJ$2,AB6,0))</f>
        <v>0</v>
      </c>
      <c r="AQ6" s="92" t="n">
        <f aca="false">IF($A6="N/A",0,IF(AJ6&lt;=$AJ$2,AC6,0))</f>
        <v>0</v>
      </c>
      <c r="AR6" s="91"/>
      <c r="AS6" s="83" t="n">
        <f aca="false">IF($A6="N/A",0,IF(AND(AD6=$AJ$2+1,AK6=0),MIN($AR$15,W6),0))</f>
        <v>0</v>
      </c>
      <c r="AT6" s="93" t="n">
        <f aca="false">IF($A6="N/A",0,IF(AND(AE6=$AJ$2+1,AL6=0),MIN($AR$15,X6),0))</f>
        <v>0</v>
      </c>
      <c r="AU6" s="93" t="n">
        <f aca="false">IF($A6="N/A",0,IF(AND(AF6=$AJ$2+1,AM6=0),MIN($AR$15,Y6),0))</f>
        <v>0</v>
      </c>
      <c r="AV6" s="93" t="n">
        <f aca="false">IF($A6="N/A",0,IF(AND(AG6=$AJ$2+1,AN6=0),MIN($AR$15,Z6),0))</f>
        <v>0</v>
      </c>
      <c r="AW6" s="93" t="n">
        <f aca="false">IF($A6="N/A",0,IF(AND(AH6=$AJ$2+1,AO6=0),MIN($AR$15,AA6),0))</f>
        <v>0</v>
      </c>
      <c r="AX6" s="93" t="n">
        <f aca="false">IF($A6="N/A",0,IF(AND(AI6=$AJ$2+1,AP6=0),MIN($AR$15,AB6),0))</f>
        <v>0</v>
      </c>
      <c r="AY6" s="93" t="n">
        <f aca="false">IF($A6="N/A",0,IF(AND(AJ6=$AJ$2+1,AQ6=0),MIN($AR$15,AC6),0))</f>
        <v>0</v>
      </c>
      <c r="AZ6" s="94"/>
      <c r="BA6" s="86" t="n">
        <f aca="false">IF($A6="N/A"," ",(IF(MONTH(A6)&gt;=4,IF(MONTH(A6)&lt;=10,Inputs!$F$13,Inputs!$F$14),Inputs!$F$14)))</f>
        <v>119</v>
      </c>
      <c r="BB6" s="87" t="n">
        <f aca="false">IF($A6="N/A"," ",(IF(AK6&gt;0,($BA6*(8*(VLOOKUP($A6,NumberofDaysTable,2)))*P6),0)+IF(AS6&gt;0,($BA6*((AS6))*P6),0)))</f>
        <v>2239898.792</v>
      </c>
      <c r="BC6" s="87" t="n">
        <f aca="false">IF($A6="N/A"," ",(IF(AL6&gt;0,($BA6*(8*(VLOOKUP($A6,NumberofDaysTable,2)))*Q6),0)+IF(AT6&gt;0,($BA6*((AT6))*Q6),0)))</f>
        <v>2239898.792</v>
      </c>
      <c r="BD6" s="87" t="n">
        <f aca="false">IF($A6="N/A"," ",(IF(AM6&gt;0,($BA6*(8*(VLOOKUP($A6,NumberofDaysTable,3)))*R6),0)+IF(AU6&gt;0,($BA6*((AU6))*R6),0)))</f>
        <v>0</v>
      </c>
      <c r="BE6" s="87" t="n">
        <f aca="false">IF($A6="N/A"," ",(IF(AN6&gt;0,($BA6*(8*(VLOOKUP($A6,NumberofDaysTable,3)))*S6),0)+IF(AV6&gt;0,($BA6*((AV6))*S6),0)))</f>
        <v>0</v>
      </c>
      <c r="BF6" s="87" t="n">
        <f aca="false">IF($A6="N/A"," ",(IF(AO6&gt;0,($BA6*(8*(VLOOKUP($A6,NumberofDaysTable,4)+VLOOKUP($A6,NumberofDaysTable,5)))*T6),0)+IF(AW6&gt;0,($BA6*((AW6))*T6),0)))</f>
        <v>0</v>
      </c>
      <c r="BG6" s="87" t="n">
        <f aca="false">IF($A6="N/A"," ",(IF(AP6&gt;0,($BA6*(8*(VLOOKUP($A6,NumberofDaysTable,4)+VLOOKUP($A6,NumberofDaysTable,5)))*U6),0)+IF(AX6&gt;0,($BA6*((AX6))*U6),0)))</f>
        <v>0</v>
      </c>
      <c r="BH6" s="87" t="n">
        <f aca="false">IF($A6="N/A"," ",($BA6*AQ6*V6)+($BA6*AY6*V6))</f>
        <v>0</v>
      </c>
      <c r="BI6" s="87" t="n">
        <f aca="false">IF($A6="N/A"," ",SUM(BB6:BH6))</f>
        <v>4479797.584</v>
      </c>
      <c r="BJ6" s="88" t="n">
        <f aca="false">IF($A6="N/A"," ",(H6*(SUM(AK6:AQ6)+SUM(AS6:AY6))*BA6))</f>
        <v>1552550.416</v>
      </c>
      <c r="BK6" s="88" t="n">
        <f aca="false">IF($A6="N/A"," ",((C6*D6)*(SUM($AK6:$AQ6)+SUM($AS6:$AY6))*$BA6))</f>
        <v>1464973.776</v>
      </c>
      <c r="BL6" s="88" t="n">
        <f aca="false">IF($A6="N/A"," ",(F6*(SUM($AK6:$AQ6)+SUM($AS6:$AY6))*$BA6))</f>
        <v>51236.64</v>
      </c>
      <c r="BM6" s="88" t="n">
        <f aca="false">IF($A6="N/A"," ",(G6*(SUM($AK6:$AQ6)+SUM($AS6:$AY6))*$BA6))</f>
        <v>36340</v>
      </c>
    </row>
    <row r="7" customFormat="false" ht="12.75" hidden="false" customHeight="false" outlineLevel="0" collapsed="false">
      <c r="A7" s="67" t="n">
        <f aca="false">IF(A6="N/A","N/A",IF(EDATE(A6,1)&gt;Inputs!$K$3,"N/A",EDATE(A6,1)))</f>
        <v>36770</v>
      </c>
      <c r="B7" s="68" t="n">
        <f aca="false">IF(A7="N/A"," ",YEAR(A7))</f>
        <v>2000</v>
      </c>
      <c r="C7" s="69" t="n">
        <f aca="false">IF(A7="N/A"," ",VLOOKUP(A7,ScaledPrice,10))</f>
        <v>2.6705</v>
      </c>
      <c r="D7" s="70" t="n">
        <f aca="false">IF(A7="N/A"," ",(VLOOKUP(MONTH($A7),Inputs!$A$14:$B$25,2))/1000)</f>
        <v>12.6</v>
      </c>
      <c r="E7" s="71" t="n">
        <f aca="false">IF($A7="N/A"," ",C7*D7)</f>
        <v>33.6483</v>
      </c>
      <c r="F7" s="72" t="n">
        <f aca="false">IF(A7="N/A"," ",Inputs!$F$6)</f>
        <v>1.17</v>
      </c>
      <c r="G7" s="72" t="n">
        <f aca="false">IF(A7="N/A"," ",Inputs!$F$9/IF(AND('Pricing Inputs'!$AA$3&gt;=4,'Pricing Inputs'!$AA$3&lt;=6),16,IF(AND('Pricing Inputs'!$AA$3&gt;=7,'Pricing Inputs'!$AA$3&lt;=9),8,24))/(BA7))</f>
        <v>0.829831932773109</v>
      </c>
      <c r="H7" s="73" t="n">
        <f aca="false">IF(A7="N/A"," ",(C7*D7)+F7+G7)</f>
        <v>35.6481319327731</v>
      </c>
      <c r="I7" s="74" t="n">
        <f aca="false">VLOOKUP(A7,ScaledPrice,(IF(AND('Pricing Inputs'!$AA$3&gt;=4,'Pricing Inputs'!$AA$3&lt;=6),2,4)))</f>
        <v>30.9500007629395</v>
      </c>
      <c r="J7" s="74" t="n">
        <f aca="false">IF(A7="N/A"," ",IF(AND('Pricing Inputs'!$AA$3&gt;=4,'Pricing Inputs'!$AA$3&lt;=6),I7,(VLOOKUP(A7,ScaledPrice,2))*(2-(VLOOKUP(A7,ScaledPrice,3)))))</f>
        <v>30.9500007629395</v>
      </c>
      <c r="K7" s="74" t="n">
        <f aca="false">IF(A7="N/A"," ",IF(OR('Pricing Inputs'!$AA$3=5,'Pricing Inputs'!$AA$3=6,'Pricing Inputs'!$AA$3=8,'Pricing Inputs'!$AA$3=9),VLOOKUP(A7,ScaledPrice,IF(AND('Pricing Inputs'!$AA$3&gt;=4,'Pricing Inputs'!$AA$3&lt;=6),5,6)),0))</f>
        <v>25</v>
      </c>
      <c r="L7" s="74" t="n">
        <f aca="false">IF(A7="N/A"," ",IF(OR('Pricing Inputs'!$AA$3=5,'Pricing Inputs'!$AA$3=6,'Pricing Inputs'!$AA$3=8,'Pricing Inputs'!$AA$3=9),IF(AND('Pricing Inputs'!$AA$3&gt;=4,'Pricing Inputs'!$AA$3&lt;=6),K7,(VLOOKUP(A7,ScaledPrice,5))*(2-(VLOOKUP(A7,ScaledPrice,3)))),0))</f>
        <v>25</v>
      </c>
      <c r="M7" s="74" t="n">
        <f aca="false">IF(A7="N/A"," ",IF(OR('Pricing Inputs'!$AA$3=6,'Pricing Inputs'!$AA$3=9),(VLOOKUP(A7,ScaledPrice,IF(AND('Pricing Inputs'!$AA$3&gt;=4,'Pricing Inputs'!$AA$3&lt;=6),7,8))),0))</f>
        <v>24</v>
      </c>
      <c r="N7" s="74" t="n">
        <f aca="false">IF(A7="N/A"," ",IF(OR('Pricing Inputs'!$AA$3=6,'Pricing Inputs'!$AA$3=9),IF(AND('Pricing Inputs'!$AA$3&gt;=4,'Pricing Inputs'!$AA$3&lt;=6),M7,(VLOOKUP(A7,ScaledPrice,7))*(2-(VLOOKUP(A7,ScaledPrice,3)))),0))</f>
        <v>24</v>
      </c>
      <c r="O7" s="74" t="n">
        <f aca="false">IF(A7="N/A"," ",VLOOKUP(A7,ScaledPrice,9))</f>
        <v>16.5</v>
      </c>
      <c r="P7" s="75" t="n">
        <f aca="false">IF($A7="N/A"," ",IF((I7-$H7)&gt;0,I7-$H7,0))</f>
        <v>0</v>
      </c>
      <c r="Q7" s="75" t="n">
        <f aca="false">IF($A7="N/A"," ",IF((J7-$H7)&gt;0,J7-$H7,0))</f>
        <v>0</v>
      </c>
      <c r="R7" s="75" t="n">
        <f aca="false">IF($A7="N/A"," ",IF((K7-$H7)&gt;0,K7-$H7,0))</f>
        <v>0</v>
      </c>
      <c r="S7" s="75" t="n">
        <f aca="false">IF($A7="N/A"," ",IF((L7-$H7)&gt;0,L7-$H7,0))</f>
        <v>0</v>
      </c>
      <c r="T7" s="75" t="n">
        <f aca="false">IF($A7="N/A"," ",IF((M7-$H7)&gt;0,M7-$H7,0))</f>
        <v>0</v>
      </c>
      <c r="U7" s="75" t="n">
        <f aca="false">IF($A7="N/A"," ",IF((N7-$H7)&gt;0,N7-$H7,0))</f>
        <v>0</v>
      </c>
      <c r="V7" s="76" t="n">
        <f aca="false">IF($A7="N/A"," ",(IF((O7-$H7)&lt;=0,0,(O7-$H7))))</f>
        <v>0</v>
      </c>
      <c r="W7" s="77" t="n">
        <f aca="false">IF($A7="N/A"," ",IF(P7&gt;0,8*VLOOKUP($A7,NumberofDaysTable,2),0))</f>
        <v>0</v>
      </c>
      <c r="X7" s="77" t="n">
        <f aca="false">IF($A7="N/A"," ",IF(Q7&gt;0,8*VLOOKUP($A7,NumberofDaysTable,2),0))</f>
        <v>0</v>
      </c>
      <c r="Y7" s="77" t="n">
        <f aca="false">IF($A7="N/A"," ",IF(R7&gt;0,8*VLOOKUP($A7,NumberofDaysTable,3),0))</f>
        <v>0</v>
      </c>
      <c r="Z7" s="77" t="n">
        <f aca="false">IF($A7="N/A"," ",IF(S7&gt;0,8*VLOOKUP($A7,NumberofDaysTable,3),0))</f>
        <v>0</v>
      </c>
      <c r="AA7" s="77" t="n">
        <f aca="false">IF($A7="N/A"," ",IF(T7&gt;0,8*(VLOOKUP($A7,NumberofDaysTable,4)+VLOOKUP($A7,NumberofDaysTable,5)),0))</f>
        <v>0</v>
      </c>
      <c r="AB7" s="77" t="n">
        <f aca="false">IF($A7="N/A"," ",IF(U7&gt;0,(8*VLOOKUP($A7,NumberofDaysTable,4)+VLOOKUP($A7,NumberofDaysTable,5)),0))</f>
        <v>0</v>
      </c>
      <c r="AC7" s="77" t="n">
        <f aca="false">IF($A7="N/A"," ",(IF(V7&gt;0,(8*VLOOKUP($A7,NumberofDaysTable,6)),0)))</f>
        <v>0</v>
      </c>
      <c r="AD7" s="89" t="n">
        <f aca="false">IF($A7="N/A"," ",RANK(P7,$P$4:$V$15))</f>
        <v>7</v>
      </c>
      <c r="AE7" s="90" t="n">
        <f aca="false">IF($A7="N/A"," ",RANK(Q7,$P$4:$V$15))</f>
        <v>7</v>
      </c>
      <c r="AF7" s="90" t="n">
        <f aca="false">IF($A7="N/A"," ",RANK(R7,$P$4:$V$15))</f>
        <v>7</v>
      </c>
      <c r="AG7" s="90" t="n">
        <f aca="false">IF($A7="N/A"," ",RANK(S7,$P$4:$V$15))</f>
        <v>7</v>
      </c>
      <c r="AH7" s="90" t="n">
        <f aca="false">IF($A7="N/A"," ",RANK(T7,$P$4:$V$15))</f>
        <v>7</v>
      </c>
      <c r="AI7" s="90" t="n">
        <f aca="false">IF($A7="N/A"," ",RANK(U7,$P$4:$V$15))</f>
        <v>7</v>
      </c>
      <c r="AJ7" s="91" t="n">
        <f aca="false">IF($A7="N/A"," ",RANK(V7,$P$4:$V$15))</f>
        <v>7</v>
      </c>
      <c r="AK7" s="81" t="n">
        <f aca="false">IF($A7="N/A",0,IF(AD7&lt;=$AJ$2,W7,0))</f>
        <v>0</v>
      </c>
      <c r="AL7" s="92" t="n">
        <f aca="false">IF($A7="N/A",0,IF(AE7&lt;=$AJ$2,X7,0))</f>
        <v>0</v>
      </c>
      <c r="AM7" s="92" t="n">
        <f aca="false">IF($A7="N/A",0,IF(AF7&lt;=$AJ$2,Y7,0))</f>
        <v>0</v>
      </c>
      <c r="AN7" s="92" t="n">
        <f aca="false">IF($A7="N/A",0,IF(AG7&lt;=$AJ$2,Z7,0))</f>
        <v>0</v>
      </c>
      <c r="AO7" s="92" t="n">
        <f aca="false">IF($A7="N/A",0,IF(AH7&lt;=$AJ$2,AA7,0))</f>
        <v>0</v>
      </c>
      <c r="AP7" s="92" t="n">
        <f aca="false">IF($A7="N/A",0,IF(AI7&lt;=$AJ$2,AB7,0))</f>
        <v>0</v>
      </c>
      <c r="AQ7" s="92" t="n">
        <f aca="false">IF($A7="N/A",0,IF(AJ7&lt;=$AJ$2,AC7,0))</f>
        <v>0</v>
      </c>
      <c r="AR7" s="91"/>
      <c r="AS7" s="83" t="n">
        <f aca="false">IF($A7="N/A",0,IF(AND(AD7=$AJ$2+1,AK7=0),MIN($AR$15,W7),0))</f>
        <v>0</v>
      </c>
      <c r="AT7" s="93" t="n">
        <f aca="false">IF($A7="N/A",0,IF(AND(AE7=$AJ$2+1,AL7=0),MIN($AR$15,X7),0))</f>
        <v>0</v>
      </c>
      <c r="AU7" s="93" t="n">
        <f aca="false">IF($A7="N/A",0,IF(AND(AF7=$AJ$2+1,AM7=0),MIN($AR$15,Y7),0))</f>
        <v>0</v>
      </c>
      <c r="AV7" s="93" t="n">
        <f aca="false">IF($A7="N/A",0,IF(AND(AG7=$AJ$2+1,AN7=0),MIN($AR$15,Z7),0))</f>
        <v>0</v>
      </c>
      <c r="AW7" s="93" t="n">
        <f aca="false">IF($A7="N/A",0,IF(AND(AH7=$AJ$2+1,AO7=0),MIN($AR$15,AA7),0))</f>
        <v>0</v>
      </c>
      <c r="AX7" s="93" t="n">
        <f aca="false">IF($A7="N/A",0,IF(AND(AI7=$AJ$2+1,AP7=0),MIN($AR$15,AB7),0))</f>
        <v>0</v>
      </c>
      <c r="AY7" s="93" t="n">
        <f aca="false">IF($A7="N/A",0,IF(AND(AJ7=$AJ$2+1,AQ7=0),MIN($AR$15,AC7),0))</f>
        <v>0</v>
      </c>
      <c r="AZ7" s="94"/>
      <c r="BA7" s="86" t="n">
        <f aca="false">IF($A7="N/A"," ",(IF(MONTH(A7)&gt;=4,IF(MONTH(A7)&lt;=10,Inputs!$F$13,Inputs!$F$14),Inputs!$F$14)))</f>
        <v>119</v>
      </c>
      <c r="BB7" s="87" t="n">
        <f aca="false">IF($A7="N/A"," ",(IF(AK7&gt;0,($BA7*(8*(VLOOKUP($A7,NumberofDaysTable,2)))*P7),0)+IF(AS7&gt;0,($BA7*((AS7))*P7),0)))</f>
        <v>0</v>
      </c>
      <c r="BC7" s="87" t="n">
        <f aca="false">IF($A7="N/A"," ",(IF(AL7&gt;0,($BA7*(8*(VLOOKUP($A7,NumberofDaysTable,2)))*Q7),0)+IF(AT7&gt;0,($BA7*((AT7))*Q7),0)))</f>
        <v>0</v>
      </c>
      <c r="BD7" s="87" t="n">
        <f aca="false">IF($A7="N/A"," ",(IF(AM7&gt;0,($BA7*(8*(VLOOKUP($A7,NumberofDaysTable,3)))*R7),0)+IF(AU7&gt;0,($BA7*((AU7))*R7),0)))</f>
        <v>0</v>
      </c>
      <c r="BE7" s="87" t="n">
        <f aca="false">IF($A7="N/A"," ",(IF(AN7&gt;0,($BA7*(8*(VLOOKUP($A7,NumberofDaysTable,3)))*S7),0)+IF(AV7&gt;0,($BA7*((AV7))*S7),0)))</f>
        <v>0</v>
      </c>
      <c r="BF7" s="87" t="n">
        <f aca="false">IF($A7="N/A"," ",(IF(AO7&gt;0,($BA7*(8*(VLOOKUP($A7,NumberofDaysTable,4)+VLOOKUP($A7,NumberofDaysTable,5)))*T7),0)+IF(AW7&gt;0,($BA7*((AW7))*T7),0)))</f>
        <v>0</v>
      </c>
      <c r="BG7" s="87" t="n">
        <f aca="false">IF($A7="N/A"," ",(IF(AP7&gt;0,($BA7*(8*(VLOOKUP($A7,NumberofDaysTable,4)+VLOOKUP($A7,NumberofDaysTable,5)))*U7),0)+IF(AX7&gt;0,($BA7*((AX7))*U7),0)))</f>
        <v>0</v>
      </c>
      <c r="BH7" s="87" t="n">
        <f aca="false">IF($A7="N/A"," ",($BA7*AQ7*V7)+($BA7*AY7*V7))</f>
        <v>0</v>
      </c>
      <c r="BI7" s="87" t="n">
        <f aca="false">IF($A7="N/A"," ",SUM(BB7:BH7))</f>
        <v>0</v>
      </c>
      <c r="BJ7" s="88" t="n">
        <f aca="false">IF($A7="N/A"," ",(H7*(SUM(AK7:AQ7)+SUM(AS7:AY7))*BA7))</f>
        <v>0</v>
      </c>
      <c r="BK7" s="88" t="n">
        <f aca="false">IF($A7="N/A"," ",((C7*D7)*(SUM($AK7:$AQ7)+SUM($AS7:$AY7))*$BA7))</f>
        <v>0</v>
      </c>
      <c r="BL7" s="88" t="n">
        <f aca="false">IF($A7="N/A"," ",(F7*(SUM($AK7:$AQ7)+SUM($AS7:$AY7))*$BA7))</f>
        <v>0</v>
      </c>
      <c r="BM7" s="88" t="n">
        <f aca="false">IF($A7="N/A"," ",(G7*(SUM($AK7:$AQ7)+SUM($AS7:$AY7))*$BA7))</f>
        <v>0</v>
      </c>
    </row>
    <row r="8" customFormat="false" ht="12.75" hidden="false" customHeight="false" outlineLevel="0" collapsed="false">
      <c r="A8" s="67" t="n">
        <f aca="false">IF(A7="N/A","N/A",IF(EDATE(A7,1)&gt;Inputs!$K$3,"N/A",EDATE(A7,1)))</f>
        <v>36800</v>
      </c>
      <c r="B8" s="68" t="n">
        <f aca="false">IF(A8="N/A"," ",YEAR(A8))</f>
        <v>2000</v>
      </c>
      <c r="C8" s="69" t="n">
        <f aca="false">IF(A8="N/A"," ",VLOOKUP(A8,ScaledPrice,10))</f>
        <v>2.703</v>
      </c>
      <c r="D8" s="70" t="n">
        <f aca="false">IF(A8="N/A"," ",(VLOOKUP(MONTH($A8),Inputs!$A$14:$B$25,2))/1000)</f>
        <v>12.6</v>
      </c>
      <c r="E8" s="71" t="n">
        <f aca="false">IF($A8="N/A"," ",C8*D8)</f>
        <v>34.0578</v>
      </c>
      <c r="F8" s="72" t="n">
        <f aca="false">IF(A8="N/A"," ",Inputs!$F$6)</f>
        <v>1.17</v>
      </c>
      <c r="G8" s="72" t="n">
        <f aca="false">IF(A8="N/A"," ",Inputs!$F$9/IF(AND('Pricing Inputs'!$AA$3&gt;=4,'Pricing Inputs'!$AA$3&lt;=6),16,IF(AND('Pricing Inputs'!$AA$3&gt;=7,'Pricing Inputs'!$AA$3&lt;=9),8,24))/(BA8))</f>
        <v>0.829831932773109</v>
      </c>
      <c r="H8" s="73" t="n">
        <f aca="false">IF(A8="N/A"," ",(C8*D8)+F8+G8)</f>
        <v>36.0576319327731</v>
      </c>
      <c r="I8" s="74" t="n">
        <f aca="false">VLOOKUP(A8,ScaledPrice,(IF(AND('Pricing Inputs'!$AA$3&gt;=4,'Pricing Inputs'!$AA$3&lt;=6),2,4)))</f>
        <v>23.5499973297119</v>
      </c>
      <c r="J8" s="74" t="n">
        <f aca="false">IF(A8="N/A"," ",IF(AND('Pricing Inputs'!$AA$3&gt;=4,'Pricing Inputs'!$AA$3&lt;=6),I8,(VLOOKUP(A8,ScaledPrice,2))*(2-(VLOOKUP(A8,ScaledPrice,3)))))</f>
        <v>23.5499973297119</v>
      </c>
      <c r="K8" s="74" t="n">
        <f aca="false">IF(A8="N/A"," ",IF(OR('Pricing Inputs'!$AA$3=5,'Pricing Inputs'!$AA$3=6,'Pricing Inputs'!$AA$3=8,'Pricing Inputs'!$AA$3=9),VLOOKUP(A8,ScaledPrice,IF(AND('Pricing Inputs'!$AA$3&gt;=4,'Pricing Inputs'!$AA$3&lt;=6),5,6)),0))</f>
        <v>19.996000289917</v>
      </c>
      <c r="L8" s="74" t="n">
        <f aca="false">IF(A8="N/A"," ",IF(OR('Pricing Inputs'!$AA$3=5,'Pricing Inputs'!$AA$3=6,'Pricing Inputs'!$AA$3=8,'Pricing Inputs'!$AA$3=9),IF(AND('Pricing Inputs'!$AA$3&gt;=4,'Pricing Inputs'!$AA$3&lt;=6),K8,(VLOOKUP(A8,ScaledPrice,5))*(2-(VLOOKUP(A8,ScaledPrice,3)))),0))</f>
        <v>19.996000289917</v>
      </c>
      <c r="M8" s="74" t="n">
        <f aca="false">IF(A8="N/A"," ",IF(OR('Pricing Inputs'!$AA$3=6,'Pricing Inputs'!$AA$3=9),(VLOOKUP(A8,ScaledPrice,IF(AND('Pricing Inputs'!$AA$3&gt;=4,'Pricing Inputs'!$AA$3&lt;=6),7,8))),0))</f>
        <v>18.9965000152588</v>
      </c>
      <c r="N8" s="74" t="n">
        <f aca="false">IF(A8="N/A"," ",IF(OR('Pricing Inputs'!$AA$3=6,'Pricing Inputs'!$AA$3=9),IF(AND('Pricing Inputs'!$AA$3&gt;=4,'Pricing Inputs'!$AA$3&lt;=6),M8,(VLOOKUP(A8,ScaledPrice,7))*(2-(VLOOKUP(A8,ScaledPrice,3)))),0))</f>
        <v>18.9965000152588</v>
      </c>
      <c r="O8" s="74" t="n">
        <f aca="false">IF(A8="N/A"," ",VLOOKUP(A8,ScaledPrice,9))</f>
        <v>17.9000015258789</v>
      </c>
      <c r="P8" s="75" t="n">
        <f aca="false">IF($A8="N/A"," ",IF((I8-$H8)&gt;0,I8-$H8,0))</f>
        <v>0</v>
      </c>
      <c r="Q8" s="75" t="n">
        <f aca="false">IF($A8="N/A"," ",IF((J8-$H8)&gt;0,J8-$H8,0))</f>
        <v>0</v>
      </c>
      <c r="R8" s="75" t="n">
        <f aca="false">IF($A8="N/A"," ",IF((K8-$H8)&gt;0,K8-$H8,0))</f>
        <v>0</v>
      </c>
      <c r="S8" s="75" t="n">
        <f aca="false">IF($A8="N/A"," ",IF((L8-$H8)&gt;0,L8-$H8,0))</f>
        <v>0</v>
      </c>
      <c r="T8" s="75" t="n">
        <f aca="false">IF($A8="N/A"," ",IF((M8-$H8)&gt;0,M8-$H8,0))</f>
        <v>0</v>
      </c>
      <c r="U8" s="75" t="n">
        <f aca="false">IF($A8="N/A"," ",IF((N8-$H8)&gt;0,N8-$H8,0))</f>
        <v>0</v>
      </c>
      <c r="V8" s="76" t="n">
        <f aca="false">IF($A8="N/A"," ",(IF((O8-$H8)&lt;=0,0,(O8-$H8))))</f>
        <v>0</v>
      </c>
      <c r="W8" s="77" t="n">
        <f aca="false">IF($A8="N/A"," ",IF(P8&gt;0,8*VLOOKUP($A8,NumberofDaysTable,2),0))</f>
        <v>0</v>
      </c>
      <c r="X8" s="77" t="n">
        <f aca="false">IF($A8="N/A"," ",IF(Q8&gt;0,8*VLOOKUP($A8,NumberofDaysTable,2),0))</f>
        <v>0</v>
      </c>
      <c r="Y8" s="77" t="n">
        <f aca="false">IF($A8="N/A"," ",IF(R8&gt;0,8*VLOOKUP($A8,NumberofDaysTable,3),0))</f>
        <v>0</v>
      </c>
      <c r="Z8" s="77" t="n">
        <f aca="false">IF($A8="N/A"," ",IF(S8&gt;0,8*VLOOKUP($A8,NumberofDaysTable,3),0))</f>
        <v>0</v>
      </c>
      <c r="AA8" s="77" t="n">
        <f aca="false">IF($A8="N/A"," ",IF(T8&gt;0,8*(VLOOKUP($A8,NumberofDaysTable,4)+VLOOKUP($A8,NumberofDaysTable,5)),0))</f>
        <v>0</v>
      </c>
      <c r="AB8" s="77" t="n">
        <f aca="false">IF($A8="N/A"," ",IF(U8&gt;0,(8*VLOOKUP($A8,NumberofDaysTable,4)+VLOOKUP($A8,NumberofDaysTable,5)),0))</f>
        <v>0</v>
      </c>
      <c r="AC8" s="77" t="n">
        <f aca="false">IF($A8="N/A"," ",(IF(V8&gt;0,(8*VLOOKUP($A8,NumberofDaysTable,6)),0)))</f>
        <v>0</v>
      </c>
      <c r="AD8" s="89" t="n">
        <f aca="false">IF($A8="N/A"," ",RANK(P8,$P$4:$V$15))</f>
        <v>7</v>
      </c>
      <c r="AE8" s="90" t="n">
        <f aca="false">IF($A8="N/A"," ",RANK(Q8,$P$4:$V$15))</f>
        <v>7</v>
      </c>
      <c r="AF8" s="90" t="n">
        <f aca="false">IF($A8="N/A"," ",RANK(R8,$P$4:$V$15))</f>
        <v>7</v>
      </c>
      <c r="AG8" s="90" t="n">
        <f aca="false">IF($A8="N/A"," ",RANK(S8,$P$4:$V$15))</f>
        <v>7</v>
      </c>
      <c r="AH8" s="90" t="n">
        <f aca="false">IF($A8="N/A"," ",RANK(T8,$P$4:$V$15))</f>
        <v>7</v>
      </c>
      <c r="AI8" s="90" t="n">
        <f aca="false">IF($A8="N/A"," ",RANK(U8,$P$4:$V$15))</f>
        <v>7</v>
      </c>
      <c r="AJ8" s="91" t="n">
        <f aca="false">IF($A8="N/A"," ",RANK(V8,$P$4:$V$15))</f>
        <v>7</v>
      </c>
      <c r="AK8" s="81" t="n">
        <f aca="false">IF($A8="N/A",0,IF(AD8&lt;=$AJ$2,W8,0))</f>
        <v>0</v>
      </c>
      <c r="AL8" s="92" t="n">
        <f aca="false">IF($A8="N/A",0,IF(AE8&lt;=$AJ$2,X8,0))</f>
        <v>0</v>
      </c>
      <c r="AM8" s="92" t="n">
        <f aca="false">IF($A8="N/A",0,IF(AF8&lt;=$AJ$2,Y8,0))</f>
        <v>0</v>
      </c>
      <c r="AN8" s="92" t="n">
        <f aca="false">IF($A8="N/A",0,IF(AG8&lt;=$AJ$2,Z8,0))</f>
        <v>0</v>
      </c>
      <c r="AO8" s="92" t="n">
        <f aca="false">IF($A8="N/A",0,IF(AH8&lt;=$AJ$2,AA8,0))</f>
        <v>0</v>
      </c>
      <c r="AP8" s="92" t="n">
        <f aca="false">IF($A8="N/A",0,IF(AI8&lt;=$AJ$2,AB8,0))</f>
        <v>0</v>
      </c>
      <c r="AQ8" s="92" t="n">
        <f aca="false">IF($A8="N/A",0,IF(AJ8&lt;=$AJ$2,AC8,0))</f>
        <v>0</v>
      </c>
      <c r="AR8" s="91"/>
      <c r="AS8" s="83" t="n">
        <f aca="false">IF($A8="N/A",0,IF(AND(AD8=$AJ$2+1,AK8=0),MIN($AR$15,W8),0))</f>
        <v>0</v>
      </c>
      <c r="AT8" s="93" t="n">
        <f aca="false">IF($A8="N/A",0,IF(AND(AE8=$AJ$2+1,AL8=0),MIN($AR$15,X8),0))</f>
        <v>0</v>
      </c>
      <c r="AU8" s="93" t="n">
        <f aca="false">IF($A8="N/A",0,IF(AND(AF8=$AJ$2+1,AM8=0),MIN($AR$15,Y8),0))</f>
        <v>0</v>
      </c>
      <c r="AV8" s="93" t="n">
        <f aca="false">IF($A8="N/A",0,IF(AND(AG8=$AJ$2+1,AN8=0),MIN($AR$15,Z8),0))</f>
        <v>0</v>
      </c>
      <c r="AW8" s="93" t="n">
        <f aca="false">IF($A8="N/A",0,IF(AND(AH8=$AJ$2+1,AO8=0),MIN($AR$15,AA8),0))</f>
        <v>0</v>
      </c>
      <c r="AX8" s="93" t="n">
        <f aca="false">IF($A8="N/A",0,IF(AND(AI8=$AJ$2+1,AP8=0),MIN($AR$15,AB8),0))</f>
        <v>0</v>
      </c>
      <c r="AY8" s="93" t="n">
        <f aca="false">IF($A8="N/A",0,IF(AND(AJ8=$AJ$2+1,AQ8=0),MIN($AR$15,AC8),0))</f>
        <v>0</v>
      </c>
      <c r="AZ8" s="94"/>
      <c r="BA8" s="86" t="n">
        <f aca="false">IF($A8="N/A"," ",(IF(MONTH(A8)&gt;=4,IF(MONTH(A8)&lt;=10,Inputs!$F$13,Inputs!$F$14),Inputs!$F$14)))</f>
        <v>119</v>
      </c>
      <c r="BB8" s="87" t="n">
        <f aca="false">IF($A8="N/A"," ",(IF(AK8&gt;0,($BA8*(8*(VLOOKUP($A8,NumberofDaysTable,2)))*P8),0)+IF(AS8&gt;0,($BA8*((AS8))*P8),0)))</f>
        <v>0</v>
      </c>
      <c r="BC8" s="87" t="n">
        <f aca="false">IF($A8="N/A"," ",(IF(AL8&gt;0,($BA8*(8*(VLOOKUP($A8,NumberofDaysTable,2)))*Q8),0)+IF(AT8&gt;0,($BA8*((AT8))*Q8),0)))</f>
        <v>0</v>
      </c>
      <c r="BD8" s="87" t="n">
        <f aca="false">IF($A8="N/A"," ",(IF(AM8&gt;0,($BA8*(8*(VLOOKUP($A8,NumberofDaysTable,3)))*R8),0)+IF(AU8&gt;0,($BA8*((AU8))*R8),0)))</f>
        <v>0</v>
      </c>
      <c r="BE8" s="87" t="n">
        <f aca="false">IF($A8="N/A"," ",(IF(AN8&gt;0,($BA8*(8*(VLOOKUP($A8,NumberofDaysTable,3)))*S8),0)+IF(AV8&gt;0,($BA8*((AV8))*S8),0)))</f>
        <v>0</v>
      </c>
      <c r="BF8" s="87" t="n">
        <f aca="false">IF($A8="N/A"," ",(IF(AO8&gt;0,($BA8*(8*(VLOOKUP($A8,NumberofDaysTable,4)+VLOOKUP($A8,NumberofDaysTable,5)))*T8),0)+IF(AW8&gt;0,($BA8*((AW8))*T8),0)))</f>
        <v>0</v>
      </c>
      <c r="BG8" s="87" t="n">
        <f aca="false">IF($A8="N/A"," ",(IF(AP8&gt;0,($BA8*(8*(VLOOKUP($A8,NumberofDaysTable,4)+VLOOKUP($A8,NumberofDaysTable,5)))*U8),0)+IF(AX8&gt;0,($BA8*((AX8))*U8),0)))</f>
        <v>0</v>
      </c>
      <c r="BH8" s="87" t="n">
        <f aca="false">IF($A8="N/A"," ",($BA8*AQ8*V8)+($BA8*AY8*V8))</f>
        <v>0</v>
      </c>
      <c r="BI8" s="87" t="n">
        <f aca="false">IF($A8="N/A"," ",SUM(BB8:BH8))</f>
        <v>0</v>
      </c>
      <c r="BJ8" s="88" t="n">
        <f aca="false">IF($A8="N/A"," ",(H8*(SUM(AK8:AQ8)+SUM(AS8:AY8))*BA8))</f>
        <v>0</v>
      </c>
      <c r="BK8" s="88" t="n">
        <f aca="false">IF($A8="N/A"," ",((C8*D8)*(SUM($AK8:$AQ8)+SUM($AS8:$AY8))*$BA8))</f>
        <v>0</v>
      </c>
      <c r="BL8" s="88" t="n">
        <f aca="false">IF($A8="N/A"," ",(F8*(SUM($AK8:$AQ8)+SUM($AS8:$AY8))*$BA8))</f>
        <v>0</v>
      </c>
      <c r="BM8" s="88" t="n">
        <f aca="false">IF($A8="N/A"," ",(G8*(SUM($AK8:$AQ8)+SUM($AS8:$AY8))*$BA8))</f>
        <v>0</v>
      </c>
    </row>
    <row r="9" customFormat="false" ht="12.75" hidden="false" customHeight="false" outlineLevel="0" collapsed="false">
      <c r="A9" s="67" t="n">
        <f aca="false">IF(A8="N/A","N/A",IF(EDATE(A8,1)&gt;Inputs!$K$3,"N/A",EDATE(A8,1)))</f>
        <v>36831</v>
      </c>
      <c r="B9" s="68" t="n">
        <f aca="false">IF(A9="N/A"," ",YEAR(A9))</f>
        <v>2000</v>
      </c>
      <c r="C9" s="69" t="n">
        <f aca="false">IF(A9="N/A"," ",VLOOKUP(A9,ScaledPrice,10))</f>
        <v>2.876</v>
      </c>
      <c r="D9" s="70" t="n">
        <f aca="false">IF(A9="N/A"," ",(VLOOKUP(MONTH($A9),Inputs!$A$14:$B$25,2))/1000)</f>
        <v>12.6</v>
      </c>
      <c r="E9" s="71" t="n">
        <f aca="false">IF($A9="N/A"," ",C9*D9)</f>
        <v>36.2376</v>
      </c>
      <c r="F9" s="72" t="n">
        <f aca="false">IF(A9="N/A"," ",Inputs!$F$6)</f>
        <v>1.17</v>
      </c>
      <c r="G9" s="72" t="n">
        <f aca="false">IF(A9="N/A"," ",Inputs!$F$9/IF(AND('Pricing Inputs'!$AA$3&gt;=4,'Pricing Inputs'!$AA$3&lt;=6),16,IF(AND('Pricing Inputs'!$AA$3&gt;=7,'Pricing Inputs'!$AA$3&lt;=9),8,24))/(BA9))</f>
        <v>0.829831932773109</v>
      </c>
      <c r="H9" s="73" t="n">
        <f aca="false">IF(A9="N/A"," ",(C9*D9)+F9+G9)</f>
        <v>38.2374319327731</v>
      </c>
      <c r="I9" s="74" t="n">
        <f aca="false">VLOOKUP(A9,ScaledPrice,(IF(AND('Pricing Inputs'!$AA$3&gt;=4,'Pricing Inputs'!$AA$3&lt;=6),2,4)))</f>
        <v>23.8499984741211</v>
      </c>
      <c r="J9" s="74" t="n">
        <f aca="false">IF(A9="N/A"," ",IF(AND('Pricing Inputs'!$AA$3&gt;=4,'Pricing Inputs'!$AA$3&lt;=6),I9,(VLOOKUP(A9,ScaledPrice,2))*(2-(VLOOKUP(A9,ScaledPrice,3)))))</f>
        <v>23.8499984741211</v>
      </c>
      <c r="K9" s="74" t="n">
        <f aca="false">IF(A9="N/A"," ",IF(OR('Pricing Inputs'!$AA$3=5,'Pricing Inputs'!$AA$3=6,'Pricing Inputs'!$AA$3=8,'Pricing Inputs'!$AA$3=9),VLOOKUP(A9,ScaledPrice,IF(AND('Pricing Inputs'!$AA$3&gt;=4,'Pricing Inputs'!$AA$3&lt;=6),5,6)),0))</f>
        <v>20</v>
      </c>
      <c r="L9" s="74" t="n">
        <f aca="false">IF(A9="N/A"," ",IF(OR('Pricing Inputs'!$AA$3=5,'Pricing Inputs'!$AA$3=6,'Pricing Inputs'!$AA$3=8,'Pricing Inputs'!$AA$3=9),IF(AND('Pricing Inputs'!$AA$3&gt;=4,'Pricing Inputs'!$AA$3&lt;=6),K9,(VLOOKUP(A9,ScaledPrice,5))*(2-(VLOOKUP(A9,ScaledPrice,3)))),0))</f>
        <v>20</v>
      </c>
      <c r="M9" s="74" t="n">
        <f aca="false">IF(A9="N/A"," ",IF(OR('Pricing Inputs'!$AA$3=6,'Pricing Inputs'!$AA$3=9),(VLOOKUP(A9,ScaledPrice,IF(AND('Pricing Inputs'!$AA$3&gt;=4,'Pricing Inputs'!$AA$3&lt;=6),7,8))),0))</f>
        <v>19</v>
      </c>
      <c r="N9" s="74" t="n">
        <f aca="false">IF(A9="N/A"," ",IF(OR('Pricing Inputs'!$AA$3=6,'Pricing Inputs'!$AA$3=9),IF(AND('Pricing Inputs'!$AA$3&gt;=4,'Pricing Inputs'!$AA$3&lt;=6),M9,(VLOOKUP(A9,ScaledPrice,7))*(2-(VLOOKUP(A9,ScaledPrice,3)))),0))</f>
        <v>19</v>
      </c>
      <c r="O9" s="74" t="n">
        <f aca="false">IF(A9="N/A"," ",VLOOKUP(A9,ScaledPrice,9))</f>
        <v>18.2999992370605</v>
      </c>
      <c r="P9" s="75" t="n">
        <f aca="false">IF($A9="N/A"," ",IF((I9-$H9)&gt;0,I9-$H9,0))</f>
        <v>0</v>
      </c>
      <c r="Q9" s="75" t="n">
        <f aca="false">IF($A9="N/A"," ",IF((J9-$H9)&gt;0,J9-$H9,0))</f>
        <v>0</v>
      </c>
      <c r="R9" s="75" t="n">
        <f aca="false">IF($A9="N/A"," ",IF((K9-$H9)&gt;0,K9-$H9,0))</f>
        <v>0</v>
      </c>
      <c r="S9" s="75" t="n">
        <f aca="false">IF($A9="N/A"," ",IF((L9-$H9)&gt;0,L9-$H9,0))</f>
        <v>0</v>
      </c>
      <c r="T9" s="75" t="n">
        <f aca="false">IF($A9="N/A"," ",IF((M9-$H9)&gt;0,M9-$H9,0))</f>
        <v>0</v>
      </c>
      <c r="U9" s="75" t="n">
        <f aca="false">IF($A9="N/A"," ",IF((N9-$H9)&gt;0,N9-$H9,0))</f>
        <v>0</v>
      </c>
      <c r="V9" s="76" t="n">
        <f aca="false">IF($A9="N/A"," ",(IF((O9-$H9)&lt;=0,0,(O9-$H9))))</f>
        <v>0</v>
      </c>
      <c r="W9" s="77" t="n">
        <f aca="false">IF($A9="N/A"," ",IF(P9&gt;0,8*VLOOKUP($A9,NumberofDaysTable,2),0))</f>
        <v>0</v>
      </c>
      <c r="X9" s="77" t="n">
        <f aca="false">IF($A9="N/A"," ",IF(Q9&gt;0,8*VLOOKUP($A9,NumberofDaysTable,2),0))</f>
        <v>0</v>
      </c>
      <c r="Y9" s="77" t="n">
        <f aca="false">IF($A9="N/A"," ",IF(R9&gt;0,8*VLOOKUP($A9,NumberofDaysTable,3),0))</f>
        <v>0</v>
      </c>
      <c r="Z9" s="77" t="n">
        <f aca="false">IF($A9="N/A"," ",IF(S9&gt;0,8*VLOOKUP($A9,NumberofDaysTable,3),0))</f>
        <v>0</v>
      </c>
      <c r="AA9" s="77" t="n">
        <f aca="false">IF($A9="N/A"," ",IF(T9&gt;0,8*(VLOOKUP($A9,NumberofDaysTable,4)+VLOOKUP($A9,NumberofDaysTable,5)),0))</f>
        <v>0</v>
      </c>
      <c r="AB9" s="77" t="n">
        <f aca="false">IF($A9="N/A"," ",IF(U9&gt;0,(8*VLOOKUP($A9,NumberofDaysTable,4)+VLOOKUP($A9,NumberofDaysTable,5)),0))</f>
        <v>0</v>
      </c>
      <c r="AC9" s="77" t="n">
        <f aca="false">IF($A9="N/A"," ",(IF(V9&gt;0,(8*VLOOKUP($A9,NumberofDaysTable,6)),0)))</f>
        <v>0</v>
      </c>
      <c r="AD9" s="89" t="n">
        <f aca="false">IF($A9="N/A"," ",RANK(P9,$P$4:$V$15))</f>
        <v>7</v>
      </c>
      <c r="AE9" s="90" t="n">
        <f aca="false">IF($A9="N/A"," ",RANK(Q9,$P$4:$V$15))</f>
        <v>7</v>
      </c>
      <c r="AF9" s="90" t="n">
        <f aca="false">IF($A9="N/A"," ",RANK(R9,$P$4:$V$15))</f>
        <v>7</v>
      </c>
      <c r="AG9" s="90" t="n">
        <f aca="false">IF($A9="N/A"," ",RANK(S9,$P$4:$V$15))</f>
        <v>7</v>
      </c>
      <c r="AH9" s="90" t="n">
        <f aca="false">IF($A9="N/A"," ",RANK(T9,$P$4:$V$15))</f>
        <v>7</v>
      </c>
      <c r="AI9" s="90" t="n">
        <f aca="false">IF($A9="N/A"," ",RANK(U9,$P$4:$V$15))</f>
        <v>7</v>
      </c>
      <c r="AJ9" s="91" t="n">
        <f aca="false">IF($A9="N/A"," ",RANK(V9,$P$4:$V$15))</f>
        <v>7</v>
      </c>
      <c r="AK9" s="81" t="n">
        <f aca="false">IF($A9="N/A",0,IF(AD9&lt;=$AJ$2,W9,0))</f>
        <v>0</v>
      </c>
      <c r="AL9" s="92" t="n">
        <f aca="false">IF($A9="N/A",0,IF(AE9&lt;=$AJ$2,X9,0))</f>
        <v>0</v>
      </c>
      <c r="AM9" s="92" t="n">
        <f aca="false">IF($A9="N/A",0,IF(AF9&lt;=$AJ$2,Y9,0))</f>
        <v>0</v>
      </c>
      <c r="AN9" s="92" t="n">
        <f aca="false">IF($A9="N/A",0,IF(AG9&lt;=$AJ$2,Z9,0))</f>
        <v>0</v>
      </c>
      <c r="AO9" s="92" t="n">
        <f aca="false">IF($A9="N/A",0,IF(AH9&lt;=$AJ$2,AA9,0))</f>
        <v>0</v>
      </c>
      <c r="AP9" s="92" t="n">
        <f aca="false">IF($A9="N/A",0,IF(AI9&lt;=$AJ$2,AB9,0))</f>
        <v>0</v>
      </c>
      <c r="AQ9" s="92" t="n">
        <f aca="false">IF($A9="N/A",0,IF(AJ9&lt;=$AJ$2,AC9,0))</f>
        <v>0</v>
      </c>
      <c r="AR9" s="91"/>
      <c r="AS9" s="83" t="n">
        <f aca="false">IF($A9="N/A",0,IF(AND(AD9=$AJ$2+1,AK9=0),MIN($AR$15,W9),0))</f>
        <v>0</v>
      </c>
      <c r="AT9" s="93" t="n">
        <f aca="false">IF($A9="N/A",0,IF(AND(AE9=$AJ$2+1,AL9=0),MIN($AR$15,X9),0))</f>
        <v>0</v>
      </c>
      <c r="AU9" s="93" t="n">
        <f aca="false">IF($A9="N/A",0,IF(AND(AF9=$AJ$2+1,AM9=0),MIN($AR$15,Y9),0))</f>
        <v>0</v>
      </c>
      <c r="AV9" s="93" t="n">
        <f aca="false">IF($A9="N/A",0,IF(AND(AG9=$AJ$2+1,AN9=0),MIN($AR$15,Z9),0))</f>
        <v>0</v>
      </c>
      <c r="AW9" s="93" t="n">
        <f aca="false">IF($A9="N/A",0,IF(AND(AH9=$AJ$2+1,AO9=0),MIN($AR$15,AA9),0))</f>
        <v>0</v>
      </c>
      <c r="AX9" s="93" t="n">
        <f aca="false">IF($A9="N/A",0,IF(AND(AI9=$AJ$2+1,AP9=0),MIN($AR$15,AB9),0))</f>
        <v>0</v>
      </c>
      <c r="AY9" s="93" t="n">
        <f aca="false">IF($A9="N/A",0,IF(AND(AJ9=$AJ$2+1,AQ9=0),MIN($AR$15,AC9),0))</f>
        <v>0</v>
      </c>
      <c r="AZ9" s="94"/>
      <c r="BA9" s="86" t="n">
        <f aca="false">IF($A9="N/A"," ",(IF(MONTH(A9)&gt;=4,IF(MONTH(A9)&lt;=10,Inputs!$F$13,Inputs!$F$14),Inputs!$F$14)))</f>
        <v>119</v>
      </c>
      <c r="BB9" s="87" t="n">
        <f aca="false">IF($A9="N/A"," ",(IF(AK9&gt;0,($BA9*(8*(VLOOKUP($A9,NumberofDaysTable,2)))*P9),0)+IF(AS9&gt;0,($BA9*((AS9))*P9),0)))</f>
        <v>0</v>
      </c>
      <c r="BC9" s="87" t="n">
        <f aca="false">IF($A9="N/A"," ",(IF(AL9&gt;0,($BA9*(8*(VLOOKUP($A9,NumberofDaysTable,2)))*Q9),0)+IF(AT9&gt;0,($BA9*((AT9))*Q9),0)))</f>
        <v>0</v>
      </c>
      <c r="BD9" s="87" t="n">
        <f aca="false">IF($A9="N/A"," ",(IF(AM9&gt;0,($BA9*(8*(VLOOKUP($A9,NumberofDaysTable,3)))*R9),0)+IF(AU9&gt;0,($BA9*((AU9))*R9),0)))</f>
        <v>0</v>
      </c>
      <c r="BE9" s="87" t="n">
        <f aca="false">IF($A9="N/A"," ",(IF(AN9&gt;0,($BA9*(8*(VLOOKUP($A9,NumberofDaysTable,3)))*S9),0)+IF(AV9&gt;0,($BA9*((AV9))*S9),0)))</f>
        <v>0</v>
      </c>
      <c r="BF9" s="87" t="n">
        <f aca="false">IF($A9="N/A"," ",(IF(AO9&gt;0,($BA9*(8*(VLOOKUP($A9,NumberofDaysTable,4)+VLOOKUP($A9,NumberofDaysTable,5)))*T9),0)+IF(AW9&gt;0,($BA9*((AW9))*T9),0)))</f>
        <v>0</v>
      </c>
      <c r="BG9" s="87" t="n">
        <f aca="false">IF($A9="N/A"," ",(IF(AP9&gt;0,($BA9*(8*(VLOOKUP($A9,NumberofDaysTable,4)+VLOOKUP($A9,NumberofDaysTable,5)))*U9),0)+IF(AX9&gt;0,($BA9*((AX9))*U9),0)))</f>
        <v>0</v>
      </c>
      <c r="BH9" s="87" t="n">
        <f aca="false">IF($A9="N/A"," ",($BA9*AQ9*V9)+($BA9*AY9*V9))</f>
        <v>0</v>
      </c>
      <c r="BI9" s="87" t="n">
        <f aca="false">IF($A9="N/A"," ",SUM(BB9:BH9))</f>
        <v>0</v>
      </c>
      <c r="BJ9" s="88" t="n">
        <f aca="false">IF($A9="N/A"," ",(H9*(SUM(AK9:AQ9)+SUM(AS9:AY9))*BA9))</f>
        <v>0</v>
      </c>
      <c r="BK9" s="88" t="n">
        <f aca="false">IF($A9="N/A"," ",((C9*D9)*(SUM($AK9:$AQ9)+SUM($AS9:$AY9))*$BA9))</f>
        <v>0</v>
      </c>
      <c r="BL9" s="88" t="n">
        <f aca="false">IF($A9="N/A"," ",(F9*(SUM($AK9:$AQ9)+SUM($AS9:$AY9))*$BA9))</f>
        <v>0</v>
      </c>
      <c r="BM9" s="88" t="n">
        <f aca="false">IF($A9="N/A"," ",(G9*(SUM($AK9:$AQ9)+SUM($AS9:$AY9))*$BA9))</f>
        <v>0</v>
      </c>
    </row>
    <row r="10" customFormat="false" ht="12.75" hidden="false" customHeight="false" outlineLevel="0" collapsed="false">
      <c r="A10" s="67" t="n">
        <f aca="false">IF(A9="N/A","N/A",IF(EDATE(A9,1)&gt;Inputs!$K$3,"N/A",EDATE(A9,1)))</f>
        <v>36861</v>
      </c>
      <c r="B10" s="68" t="n">
        <f aca="false">IF(A10="N/A"," ",YEAR(A10))</f>
        <v>2000</v>
      </c>
      <c r="C10" s="69" t="n">
        <f aca="false">IF(A10="N/A"," ",VLOOKUP(A10,ScaledPrice,10))</f>
        <v>3.015</v>
      </c>
      <c r="D10" s="70" t="n">
        <f aca="false">IF(A10="N/A"," ",(VLOOKUP(MONTH($A10),Inputs!$A$14:$B$25,2))/1000)</f>
        <v>12.6</v>
      </c>
      <c r="E10" s="71" t="n">
        <f aca="false">IF($A10="N/A"," ",C10*D10)</f>
        <v>37.989</v>
      </c>
      <c r="F10" s="72" t="n">
        <f aca="false">IF(A10="N/A"," ",Inputs!$F$6)</f>
        <v>1.17</v>
      </c>
      <c r="G10" s="72" t="n">
        <f aca="false">IF(A10="N/A"," ",Inputs!$F$9/IF(AND('Pricing Inputs'!$AA$3&gt;=4,'Pricing Inputs'!$AA$3&lt;=6),16,IF(AND('Pricing Inputs'!$AA$3&gt;=7,'Pricing Inputs'!$AA$3&lt;=9),8,24))/(BA10))</f>
        <v>0.829831932773109</v>
      </c>
      <c r="H10" s="73" t="n">
        <f aca="false">IF(A10="N/A"," ",(C10*D10)+F10+G10)</f>
        <v>39.9888319327731</v>
      </c>
      <c r="I10" s="74" t="n">
        <f aca="false">VLOOKUP(A10,ScaledPrice,(IF(AND('Pricing Inputs'!$AA$3&gt;=4,'Pricing Inputs'!$AA$3&lt;=6),2,4)))</f>
        <v>24.3999977111816</v>
      </c>
      <c r="J10" s="74" t="n">
        <f aca="false">IF(A10="N/A"," ",IF(AND('Pricing Inputs'!$AA$3&gt;=4,'Pricing Inputs'!$AA$3&lt;=6),I10,(VLOOKUP(A10,ScaledPrice,2))*(2-(VLOOKUP(A10,ScaledPrice,3)))))</f>
        <v>24.3999977111816</v>
      </c>
      <c r="K10" s="74" t="n">
        <f aca="false">IF(A10="N/A"," ",IF(OR('Pricing Inputs'!$AA$3=5,'Pricing Inputs'!$AA$3=6,'Pricing Inputs'!$AA$3=8,'Pricing Inputs'!$AA$3=9),VLOOKUP(A10,ScaledPrice,IF(AND('Pricing Inputs'!$AA$3&gt;=4,'Pricing Inputs'!$AA$3&lt;=6),5,6)),0))</f>
        <v>20</v>
      </c>
      <c r="L10" s="74" t="n">
        <f aca="false">IF(A10="N/A"," ",IF(OR('Pricing Inputs'!$AA$3=5,'Pricing Inputs'!$AA$3=6,'Pricing Inputs'!$AA$3=8,'Pricing Inputs'!$AA$3=9),IF(AND('Pricing Inputs'!$AA$3&gt;=4,'Pricing Inputs'!$AA$3&lt;=6),K10,(VLOOKUP(A10,ScaledPrice,5))*(2-(VLOOKUP(A10,ScaledPrice,3)))),0))</f>
        <v>20</v>
      </c>
      <c r="M10" s="74" t="n">
        <f aca="false">IF(A10="N/A"," ",IF(OR('Pricing Inputs'!$AA$3=6,'Pricing Inputs'!$AA$3=9),(VLOOKUP(A10,ScaledPrice,IF(AND('Pricing Inputs'!$AA$3&gt;=4,'Pricing Inputs'!$AA$3&lt;=6),7,8))),0))</f>
        <v>19</v>
      </c>
      <c r="N10" s="74" t="n">
        <f aca="false">IF(A10="N/A"," ",IF(OR('Pricing Inputs'!$AA$3=6,'Pricing Inputs'!$AA$3=9),IF(AND('Pricing Inputs'!$AA$3&gt;=4,'Pricing Inputs'!$AA$3&lt;=6),M10,(VLOOKUP(A10,ScaledPrice,7))*(2-(VLOOKUP(A10,ScaledPrice,3)))),0))</f>
        <v>19</v>
      </c>
      <c r="O10" s="74" t="n">
        <f aca="false">IF(A10="N/A"," ",VLOOKUP(A10,ScaledPrice,9))</f>
        <v>18.4500007629395</v>
      </c>
      <c r="P10" s="75" t="n">
        <f aca="false">IF($A10="N/A"," ",IF((I10-$H10)&gt;0,I10-$H10,0))</f>
        <v>0</v>
      </c>
      <c r="Q10" s="75" t="n">
        <f aca="false">IF($A10="N/A"," ",IF((J10-$H10)&gt;0,J10-$H10,0))</f>
        <v>0</v>
      </c>
      <c r="R10" s="75" t="n">
        <f aca="false">IF($A10="N/A"," ",IF((K10-$H10)&gt;0,K10-$H10,0))</f>
        <v>0</v>
      </c>
      <c r="S10" s="75" t="n">
        <f aca="false">IF($A10="N/A"," ",IF((L10-$H10)&gt;0,L10-$H10,0))</f>
        <v>0</v>
      </c>
      <c r="T10" s="75" t="n">
        <f aca="false">IF($A10="N/A"," ",IF((M10-$H10)&gt;0,M10-$H10,0))</f>
        <v>0</v>
      </c>
      <c r="U10" s="75" t="n">
        <f aca="false">IF($A10="N/A"," ",IF((N10-$H10)&gt;0,N10-$H10,0))</f>
        <v>0</v>
      </c>
      <c r="V10" s="76" t="n">
        <f aca="false">IF($A10="N/A"," ",(IF((O10-$H10)&lt;=0,0,(O10-$H10))))</f>
        <v>0</v>
      </c>
      <c r="W10" s="77" t="n">
        <f aca="false">IF($A10="N/A"," ",IF(P10&gt;0,8*VLOOKUP($A10,NumberofDaysTable,2),0))</f>
        <v>0</v>
      </c>
      <c r="X10" s="77" t="n">
        <f aca="false">IF($A10="N/A"," ",IF(Q10&gt;0,8*VLOOKUP($A10,NumberofDaysTable,2),0))</f>
        <v>0</v>
      </c>
      <c r="Y10" s="77" t="n">
        <f aca="false">IF($A10="N/A"," ",IF(R10&gt;0,8*VLOOKUP($A10,NumberofDaysTable,3),0))</f>
        <v>0</v>
      </c>
      <c r="Z10" s="77" t="n">
        <f aca="false">IF($A10="N/A"," ",IF(S10&gt;0,8*VLOOKUP($A10,NumberofDaysTable,3),0))</f>
        <v>0</v>
      </c>
      <c r="AA10" s="77" t="n">
        <f aca="false">IF($A10="N/A"," ",IF(T10&gt;0,8*(VLOOKUP($A10,NumberofDaysTable,4)+VLOOKUP($A10,NumberofDaysTable,5)),0))</f>
        <v>0</v>
      </c>
      <c r="AB10" s="77" t="n">
        <f aca="false">IF($A10="N/A"," ",IF(U10&gt;0,(8*VLOOKUP($A10,NumberofDaysTable,4)+VLOOKUP($A10,NumberofDaysTable,5)),0))</f>
        <v>0</v>
      </c>
      <c r="AC10" s="77" t="n">
        <f aca="false">IF($A10="N/A"," ",(IF(V10&gt;0,(8*VLOOKUP($A10,NumberofDaysTable,6)),0)))</f>
        <v>0</v>
      </c>
      <c r="AD10" s="89" t="n">
        <f aca="false">IF($A10="N/A"," ",RANK(P10,$P$4:$V$15))</f>
        <v>7</v>
      </c>
      <c r="AE10" s="90" t="n">
        <f aca="false">IF($A10="N/A"," ",RANK(Q10,$P$4:$V$15))</f>
        <v>7</v>
      </c>
      <c r="AF10" s="90" t="n">
        <f aca="false">IF($A10="N/A"," ",RANK(R10,$P$4:$V$15))</f>
        <v>7</v>
      </c>
      <c r="AG10" s="90" t="n">
        <f aca="false">IF($A10="N/A"," ",RANK(S10,$P$4:$V$15))</f>
        <v>7</v>
      </c>
      <c r="AH10" s="90" t="n">
        <f aca="false">IF($A10="N/A"," ",RANK(T10,$P$4:$V$15))</f>
        <v>7</v>
      </c>
      <c r="AI10" s="90" t="n">
        <f aca="false">IF($A10="N/A"," ",RANK(U10,$P$4:$V$15))</f>
        <v>7</v>
      </c>
      <c r="AJ10" s="91" t="n">
        <f aca="false">IF($A10="N/A"," ",RANK(V10,$P$4:$V$15))</f>
        <v>7</v>
      </c>
      <c r="AK10" s="81" t="n">
        <f aca="false">IF($A10="N/A",0,IF(AD10&lt;=$AJ$2,W10,0))</f>
        <v>0</v>
      </c>
      <c r="AL10" s="92" t="n">
        <f aca="false">IF($A10="N/A",0,IF(AE10&lt;=$AJ$2,X10,0))</f>
        <v>0</v>
      </c>
      <c r="AM10" s="92" t="n">
        <f aca="false">IF($A10="N/A",0,IF(AF10&lt;=$AJ$2,Y10,0))</f>
        <v>0</v>
      </c>
      <c r="AN10" s="92" t="n">
        <f aca="false">IF($A10="N/A",0,IF(AG10&lt;=$AJ$2,Z10,0))</f>
        <v>0</v>
      </c>
      <c r="AO10" s="92" t="n">
        <f aca="false">IF($A10="N/A",0,IF(AH10&lt;=$AJ$2,AA10,0))</f>
        <v>0</v>
      </c>
      <c r="AP10" s="92" t="n">
        <f aca="false">IF($A10="N/A",0,IF(AI10&lt;=$AJ$2,AB10,0))</f>
        <v>0</v>
      </c>
      <c r="AQ10" s="92" t="n">
        <f aca="false">IF($A10="N/A",0,IF(AJ10&lt;=$AJ$2,AC10,0))</f>
        <v>0</v>
      </c>
      <c r="AR10" s="91"/>
      <c r="AS10" s="83" t="n">
        <f aca="false">IF($A10="N/A",0,IF(AND(AD10=$AJ$2+1,AK10=0),MIN($AR$15,W10),0))</f>
        <v>0</v>
      </c>
      <c r="AT10" s="93" t="n">
        <f aca="false">IF($A10="N/A",0,IF(AND(AE10=$AJ$2+1,AL10=0),MIN($AR$15,X10),0))</f>
        <v>0</v>
      </c>
      <c r="AU10" s="93" t="n">
        <f aca="false">IF($A10="N/A",0,IF(AND(AF10=$AJ$2+1,AM10=0),MIN($AR$15,Y10),0))</f>
        <v>0</v>
      </c>
      <c r="AV10" s="93" t="n">
        <f aca="false">IF($A10="N/A",0,IF(AND(AG10=$AJ$2+1,AN10=0),MIN($AR$15,Z10),0))</f>
        <v>0</v>
      </c>
      <c r="AW10" s="93" t="n">
        <f aca="false">IF($A10="N/A",0,IF(AND(AH10=$AJ$2+1,AO10=0),MIN($AR$15,AA10),0))</f>
        <v>0</v>
      </c>
      <c r="AX10" s="93" t="n">
        <f aca="false">IF($A10="N/A",0,IF(AND(AI10=$AJ$2+1,AP10=0),MIN($AR$15,AB10),0))</f>
        <v>0</v>
      </c>
      <c r="AY10" s="93" t="n">
        <f aca="false">IF($A10="N/A",0,IF(AND(AJ10=$AJ$2+1,AQ10=0),MIN($AR$15,AC10),0))</f>
        <v>0</v>
      </c>
      <c r="AZ10" s="94"/>
      <c r="BA10" s="86" t="n">
        <f aca="false">IF($A10="N/A"," ",(IF(MONTH(A10)&gt;=4,IF(MONTH(A10)&lt;=10,Inputs!$F$13,Inputs!$F$14),Inputs!$F$14)))</f>
        <v>119</v>
      </c>
      <c r="BB10" s="87" t="n">
        <f aca="false">IF($A10="N/A"," ",(IF(AK10&gt;0,($BA10*(8*(VLOOKUP($A10,NumberofDaysTable,2)))*P10),0)+IF(AS10&gt;0,($BA10*((AS10))*P10),0)))</f>
        <v>0</v>
      </c>
      <c r="BC10" s="87" t="n">
        <f aca="false">IF($A10="N/A"," ",(IF(AL10&gt;0,($BA10*(8*(VLOOKUP($A10,NumberofDaysTable,2)))*Q10),0)+IF(AT10&gt;0,($BA10*((AT10))*Q10),0)))</f>
        <v>0</v>
      </c>
      <c r="BD10" s="87" t="n">
        <f aca="false">IF($A10="N/A"," ",(IF(AM10&gt;0,($BA10*(8*(VLOOKUP($A10,NumberofDaysTable,3)))*R10),0)+IF(AU10&gt;0,($BA10*((AU10))*R10),0)))</f>
        <v>0</v>
      </c>
      <c r="BE10" s="87" t="n">
        <f aca="false">IF($A10="N/A"," ",(IF(AN10&gt;0,($BA10*(8*(VLOOKUP($A10,NumberofDaysTable,3)))*S10),0)+IF(AV10&gt;0,($BA10*((AV10))*S10),0)))</f>
        <v>0</v>
      </c>
      <c r="BF10" s="87" t="n">
        <f aca="false">IF($A10="N/A"," ",(IF(AO10&gt;0,($BA10*(8*(VLOOKUP($A10,NumberofDaysTable,4)+VLOOKUP($A10,NumberofDaysTable,5)))*T10),0)+IF(AW10&gt;0,($BA10*((AW10))*T10),0)))</f>
        <v>0</v>
      </c>
      <c r="BG10" s="87" t="n">
        <f aca="false">IF($A10="N/A"," ",(IF(AP10&gt;0,($BA10*(8*(VLOOKUP($A10,NumberofDaysTable,4)+VLOOKUP($A10,NumberofDaysTable,5)))*U10),0)+IF(AX10&gt;0,($BA10*((AX10))*U10),0)))</f>
        <v>0</v>
      </c>
      <c r="BH10" s="87" t="n">
        <f aca="false">IF($A10="N/A"," ",($BA10*AQ10*V10)+($BA10*AY10*V10))</f>
        <v>0</v>
      </c>
      <c r="BI10" s="87" t="n">
        <f aca="false">IF($A10="N/A"," ",SUM(BB10:BH10))</f>
        <v>0</v>
      </c>
      <c r="BJ10" s="88" t="n">
        <f aca="false">IF($A10="N/A"," ",(H10*(SUM(AK10:AQ10)+SUM(AS10:AY10))*BA10))</f>
        <v>0</v>
      </c>
      <c r="BK10" s="88" t="n">
        <f aca="false">IF($A10="N/A"," ",((C10*D10)*(SUM($AK10:$AQ10)+SUM($AS10:$AY10))*$BA10))</f>
        <v>0</v>
      </c>
      <c r="BL10" s="88" t="n">
        <f aca="false">IF($A10="N/A"," ",(F10*(SUM($AK10:$AQ10)+SUM($AS10:$AY10))*$BA10))</f>
        <v>0</v>
      </c>
      <c r="BM10" s="88" t="n">
        <f aca="false">IF($A10="N/A"," ",(G10*(SUM($AK10:$AQ10)+SUM($AS10:$AY10))*$BA10))</f>
        <v>0</v>
      </c>
    </row>
    <row r="11" customFormat="false" ht="12.75" hidden="false" customHeight="false" outlineLevel="0" collapsed="false">
      <c r="A11" s="67" t="n">
        <f aca="false">IF(A10="N/A","N/A",IF(EDATE(A10,1)&gt;Inputs!$K$3,"N/A",EDATE(A10,1)))</f>
        <v>36892</v>
      </c>
      <c r="B11" s="68" t="n">
        <f aca="false">IF(A11="N/A"," ",YEAR(A11))</f>
        <v>2001</v>
      </c>
      <c r="C11" s="69" t="n">
        <f aca="false">IF(A11="N/A"," ",VLOOKUP(A11,ScaledPrice,10))</f>
        <v>3.0625</v>
      </c>
      <c r="D11" s="70" t="n">
        <f aca="false">IF(A11="N/A"," ",(VLOOKUP(MONTH($A11),Inputs!$A$14:$B$25,2))/1000)</f>
        <v>12.6</v>
      </c>
      <c r="E11" s="71" t="n">
        <f aca="false">IF($A11="N/A"," ",C11*D11)</f>
        <v>38.5875</v>
      </c>
      <c r="F11" s="72" t="n">
        <f aca="false">IF(A11="N/A"," ",Inputs!$F$6)</f>
        <v>1.17</v>
      </c>
      <c r="G11" s="72" t="n">
        <f aca="false">IF(A11="N/A"," ",Inputs!$F$9/IF(AND('Pricing Inputs'!$AA$3&gt;=4,'Pricing Inputs'!$AA$3&lt;=6),16,IF(AND('Pricing Inputs'!$AA$3&gt;=7,'Pricing Inputs'!$AA$3&lt;=9),8,24))/(BA11))</f>
        <v>0.829831932773109</v>
      </c>
      <c r="H11" s="73" t="n">
        <f aca="false">IF(A11="N/A"," ",(C11*D11)+F11+G11)</f>
        <v>40.5873319327731</v>
      </c>
      <c r="I11" s="74" t="n">
        <f aca="false">VLOOKUP(A11,ScaledPrice,(IF(AND('Pricing Inputs'!$AA$3&gt;=4,'Pricing Inputs'!$AA$3&lt;=6),2,4)))</f>
        <v>28.1499996185303</v>
      </c>
      <c r="J11" s="74" t="n">
        <f aca="false">IF(A11="N/A"," ",IF(AND('Pricing Inputs'!$AA$3&gt;=4,'Pricing Inputs'!$AA$3&lt;=6),I11,(VLOOKUP(A11,ScaledPrice,2))*(2-(VLOOKUP(A11,ScaledPrice,3)))))</f>
        <v>28.1499996185303</v>
      </c>
      <c r="K11" s="74" t="n">
        <f aca="false">IF(A11="N/A"," ",IF(OR('Pricing Inputs'!$AA$3=5,'Pricing Inputs'!$AA$3=6,'Pricing Inputs'!$AA$3=8,'Pricing Inputs'!$AA$3=9),VLOOKUP(A11,ScaledPrice,IF(AND('Pricing Inputs'!$AA$3&gt;=4,'Pricing Inputs'!$AA$3&lt;=6),5,6)),0))</f>
        <v>22</v>
      </c>
      <c r="L11" s="74" t="n">
        <f aca="false">IF(A11="N/A"," ",IF(OR('Pricing Inputs'!$AA$3=5,'Pricing Inputs'!$AA$3=6,'Pricing Inputs'!$AA$3=8,'Pricing Inputs'!$AA$3=9),IF(AND('Pricing Inputs'!$AA$3&gt;=4,'Pricing Inputs'!$AA$3&lt;=6),K11,(VLOOKUP(A11,ScaledPrice,5))*(2-(VLOOKUP(A11,ScaledPrice,3)))),0))</f>
        <v>22</v>
      </c>
      <c r="M11" s="74" t="n">
        <f aca="false">IF(A11="N/A"," ",IF(OR('Pricing Inputs'!$AA$3=6,'Pricing Inputs'!$AA$3=9),(VLOOKUP(A11,ScaledPrice,IF(AND('Pricing Inputs'!$AA$3&gt;=4,'Pricing Inputs'!$AA$3&lt;=6),7,8))),0))</f>
        <v>21</v>
      </c>
      <c r="N11" s="74" t="n">
        <f aca="false">IF(A11="N/A"," ",IF(OR('Pricing Inputs'!$AA$3=6,'Pricing Inputs'!$AA$3=9),IF(AND('Pricing Inputs'!$AA$3&gt;=4,'Pricing Inputs'!$AA$3&lt;=6),M11,(VLOOKUP(A11,ScaledPrice,7))*(2-(VLOOKUP(A11,ScaledPrice,3)))),0))</f>
        <v>21</v>
      </c>
      <c r="O11" s="74" t="n">
        <f aca="false">IF(A11="N/A"," ",VLOOKUP(A11,ScaledPrice,9))</f>
        <v>18.4500007629395</v>
      </c>
      <c r="P11" s="75" t="n">
        <f aca="false">IF($A11="N/A"," ",IF((I11-$H11)&gt;0,I11-$H11,0))</f>
        <v>0</v>
      </c>
      <c r="Q11" s="75" t="n">
        <f aca="false">IF($A11="N/A"," ",IF((J11-$H11)&gt;0,J11-$H11,0))</f>
        <v>0</v>
      </c>
      <c r="R11" s="75" t="n">
        <f aca="false">IF($A11="N/A"," ",IF((K11-$H11)&gt;0,K11-$H11,0))</f>
        <v>0</v>
      </c>
      <c r="S11" s="75" t="n">
        <f aca="false">IF($A11="N/A"," ",IF((L11-$H11)&gt;0,L11-$H11,0))</f>
        <v>0</v>
      </c>
      <c r="T11" s="75" t="n">
        <f aca="false">IF($A11="N/A"," ",IF((M11-$H11)&gt;0,M11-$H11,0))</f>
        <v>0</v>
      </c>
      <c r="U11" s="75" t="n">
        <f aca="false">IF($A11="N/A"," ",IF((N11-$H11)&gt;0,N11-$H11,0))</f>
        <v>0</v>
      </c>
      <c r="V11" s="76" t="n">
        <f aca="false">IF($A11="N/A"," ",(IF((O11-$H11)&lt;=0,0,(O11-$H11))))</f>
        <v>0</v>
      </c>
      <c r="W11" s="77" t="n">
        <f aca="false">IF($A11="N/A"," ",IF(P11&gt;0,8*VLOOKUP($A11,NumberofDaysTable,2),0))</f>
        <v>0</v>
      </c>
      <c r="X11" s="77" t="n">
        <f aca="false">IF($A11="N/A"," ",IF(Q11&gt;0,8*VLOOKUP($A11,NumberofDaysTable,2),0))</f>
        <v>0</v>
      </c>
      <c r="Y11" s="77" t="n">
        <f aca="false">IF($A11="N/A"," ",IF(R11&gt;0,8*VLOOKUP($A11,NumberofDaysTable,3),0))</f>
        <v>0</v>
      </c>
      <c r="Z11" s="77" t="n">
        <f aca="false">IF($A11="N/A"," ",IF(S11&gt;0,8*VLOOKUP($A11,NumberofDaysTable,3),0))</f>
        <v>0</v>
      </c>
      <c r="AA11" s="77" t="n">
        <f aca="false">IF($A11="N/A"," ",IF(T11&gt;0,8*(VLOOKUP($A11,NumberofDaysTable,4)+VLOOKUP($A11,NumberofDaysTable,5)),0))</f>
        <v>0</v>
      </c>
      <c r="AB11" s="77" t="n">
        <f aca="false">IF($A11="N/A"," ",IF(U11&gt;0,(8*VLOOKUP($A11,NumberofDaysTable,4)+VLOOKUP($A11,NumberofDaysTable,5)),0))</f>
        <v>0</v>
      </c>
      <c r="AC11" s="77" t="n">
        <f aca="false">IF($A11="N/A"," ",(IF(V11&gt;0,(8*VLOOKUP($A11,NumberofDaysTable,6)),0)))</f>
        <v>0</v>
      </c>
      <c r="AD11" s="89" t="n">
        <f aca="false">IF($A11="N/A"," ",RANK(P11,$P$4:$V$15))</f>
        <v>7</v>
      </c>
      <c r="AE11" s="90" t="n">
        <f aca="false">IF($A11="N/A"," ",RANK(Q11,$P$4:$V$15))</f>
        <v>7</v>
      </c>
      <c r="AF11" s="90" t="n">
        <f aca="false">IF($A11="N/A"," ",RANK(R11,$P$4:$V$15))</f>
        <v>7</v>
      </c>
      <c r="AG11" s="90" t="n">
        <f aca="false">IF($A11="N/A"," ",RANK(S11,$P$4:$V$15))</f>
        <v>7</v>
      </c>
      <c r="AH11" s="90" t="n">
        <f aca="false">IF($A11="N/A"," ",RANK(T11,$P$4:$V$15))</f>
        <v>7</v>
      </c>
      <c r="AI11" s="90" t="n">
        <f aca="false">IF($A11="N/A"," ",RANK(U11,$P$4:$V$15))</f>
        <v>7</v>
      </c>
      <c r="AJ11" s="91" t="n">
        <f aca="false">IF($A11="N/A"," ",RANK(V11,$P$4:$V$15))</f>
        <v>7</v>
      </c>
      <c r="AK11" s="81" t="n">
        <f aca="false">IF($A11="N/A",0,IF(AD11&lt;=$AJ$2,W11,0))</f>
        <v>0</v>
      </c>
      <c r="AL11" s="92" t="n">
        <f aca="false">IF($A11="N/A",0,IF(AE11&lt;=$AJ$2,X11,0))</f>
        <v>0</v>
      </c>
      <c r="AM11" s="92" t="n">
        <f aca="false">IF($A11="N/A",0,IF(AF11&lt;=$AJ$2,Y11,0))</f>
        <v>0</v>
      </c>
      <c r="AN11" s="92" t="n">
        <f aca="false">IF($A11="N/A",0,IF(AG11&lt;=$AJ$2,Z11,0))</f>
        <v>0</v>
      </c>
      <c r="AO11" s="92" t="n">
        <f aca="false">IF($A11="N/A",0,IF(AH11&lt;=$AJ$2,AA11,0))</f>
        <v>0</v>
      </c>
      <c r="AP11" s="92" t="n">
        <f aca="false">IF($A11="N/A",0,IF(AI11&lt;=$AJ$2,AB11,0))</f>
        <v>0</v>
      </c>
      <c r="AQ11" s="92" t="n">
        <f aca="false">IF($A11="N/A",0,IF(AJ11&lt;=$AJ$2,AC11,0))</f>
        <v>0</v>
      </c>
      <c r="AR11" s="91"/>
      <c r="AS11" s="83" t="n">
        <f aca="false">IF($A11="N/A",0,IF(AND(AD11=$AJ$2+1,AK11=0),MIN($AR$15,W11),0))</f>
        <v>0</v>
      </c>
      <c r="AT11" s="93" t="n">
        <f aca="false">IF($A11="N/A",0,IF(AND(AE11=$AJ$2+1,AL11=0),MIN($AR$15,X11),0))</f>
        <v>0</v>
      </c>
      <c r="AU11" s="93" t="n">
        <f aca="false">IF($A11="N/A",0,IF(AND(AF11=$AJ$2+1,AM11=0),MIN($AR$15,Y11),0))</f>
        <v>0</v>
      </c>
      <c r="AV11" s="93" t="n">
        <f aca="false">IF($A11="N/A",0,IF(AND(AG11=$AJ$2+1,AN11=0),MIN($AR$15,Z11),0))</f>
        <v>0</v>
      </c>
      <c r="AW11" s="93" t="n">
        <f aca="false">IF($A11="N/A",0,IF(AND(AH11=$AJ$2+1,AO11=0),MIN($AR$15,AA11),0))</f>
        <v>0</v>
      </c>
      <c r="AX11" s="93" t="n">
        <f aca="false">IF($A11="N/A",0,IF(AND(AI11=$AJ$2+1,AP11=0),MIN($AR$15,AB11),0))</f>
        <v>0</v>
      </c>
      <c r="AY11" s="93" t="n">
        <f aca="false">IF($A11="N/A",0,IF(AND(AJ11=$AJ$2+1,AQ11=0),MIN($AR$15,AC11),0))</f>
        <v>0</v>
      </c>
      <c r="AZ11" s="94"/>
      <c r="BA11" s="86" t="n">
        <f aca="false">IF($A11="N/A"," ",(IF(MONTH(A11)&gt;=4,IF(MONTH(A11)&lt;=10,Inputs!$F$13,Inputs!$F$14),Inputs!$F$14)))</f>
        <v>119</v>
      </c>
      <c r="BB11" s="87" t="n">
        <f aca="false">IF($A11="N/A"," ",(IF(AK11&gt;0,($BA11*(8*(VLOOKUP($A11,NumberofDaysTable,2)))*P11),0)+IF(AS11&gt;0,($BA11*((AS11))*P11),0)))</f>
        <v>0</v>
      </c>
      <c r="BC11" s="87" t="n">
        <f aca="false">IF($A11="N/A"," ",(IF(AL11&gt;0,($BA11*(8*(VLOOKUP($A11,NumberofDaysTable,2)))*Q11),0)+IF(AT11&gt;0,($BA11*((AT11))*Q11),0)))</f>
        <v>0</v>
      </c>
      <c r="BD11" s="87" t="n">
        <f aca="false">IF($A11="N/A"," ",(IF(AM11&gt;0,($BA11*(8*(VLOOKUP($A11,NumberofDaysTable,3)))*R11),0)+IF(AU11&gt;0,($BA11*((AU11))*R11),0)))</f>
        <v>0</v>
      </c>
      <c r="BE11" s="87" t="n">
        <f aca="false">IF($A11="N/A"," ",(IF(AN11&gt;0,($BA11*(8*(VLOOKUP($A11,NumberofDaysTable,3)))*S11),0)+IF(AV11&gt;0,($BA11*((AV11))*S11),0)))</f>
        <v>0</v>
      </c>
      <c r="BF11" s="87" t="n">
        <f aca="false">IF($A11="N/A"," ",(IF(AO11&gt;0,($BA11*(8*(VLOOKUP($A11,NumberofDaysTable,4)+VLOOKUP($A11,NumberofDaysTable,5)))*T11),0)+IF(AW11&gt;0,($BA11*((AW11))*T11),0)))</f>
        <v>0</v>
      </c>
      <c r="BG11" s="87" t="n">
        <f aca="false">IF($A11="N/A"," ",(IF(AP11&gt;0,($BA11*(8*(VLOOKUP($A11,NumberofDaysTable,4)+VLOOKUP($A11,NumberofDaysTable,5)))*U11),0)+IF(AX11&gt;0,($BA11*((AX11))*U11),0)))</f>
        <v>0</v>
      </c>
      <c r="BH11" s="87" t="n">
        <f aca="false">IF($A11="N/A"," ",($BA11*AQ11*V11)+($BA11*AY11*V11))</f>
        <v>0</v>
      </c>
      <c r="BI11" s="87" t="n">
        <f aca="false">IF($A11="N/A"," ",SUM(BB11:BH11))</f>
        <v>0</v>
      </c>
      <c r="BJ11" s="88" t="n">
        <f aca="false">IF($A11="N/A"," ",(H11*(SUM(AK11:AQ11)+SUM(AS11:AY11))*BA11))</f>
        <v>0</v>
      </c>
      <c r="BK11" s="88" t="n">
        <f aca="false">IF($A11="N/A"," ",((C11*D11)*(SUM($AK11:$AQ11)+SUM($AS11:$AY11))*$BA11))</f>
        <v>0</v>
      </c>
      <c r="BL11" s="88" t="n">
        <f aca="false">IF($A11="N/A"," ",(F11*(SUM($AK11:$AQ11)+SUM($AS11:$AY11))*$BA11))</f>
        <v>0</v>
      </c>
      <c r="BM11" s="88" t="n">
        <f aca="false">IF($A11="N/A"," ",(G11*(SUM($AK11:$AQ11)+SUM($AS11:$AY11))*$BA11))</f>
        <v>0</v>
      </c>
    </row>
    <row r="12" customFormat="false" ht="12.75" hidden="false" customHeight="false" outlineLevel="0" collapsed="false">
      <c r="A12" s="67" t="n">
        <f aca="false">IF(A11="N/A","N/A",IF(EDATE(A11,1)&gt;Inputs!$K$3,"N/A",EDATE(A11,1)))</f>
        <v>36923</v>
      </c>
      <c r="B12" s="68" t="n">
        <f aca="false">IF(A12="N/A"," ",YEAR(A12))</f>
        <v>2001</v>
      </c>
      <c r="C12" s="69" t="n">
        <f aca="false">IF(A12="N/A"," ",VLOOKUP(A12,ScaledPrice,10))</f>
        <v>2.922</v>
      </c>
      <c r="D12" s="70" t="n">
        <f aca="false">IF(A12="N/A"," ",(VLOOKUP(MONTH($A12),Inputs!$A$14:$B$25,2))/1000)</f>
        <v>12.6</v>
      </c>
      <c r="E12" s="71" t="n">
        <f aca="false">IF($A12="N/A"," ",C12*D12)</f>
        <v>36.8172</v>
      </c>
      <c r="F12" s="72" t="n">
        <f aca="false">IF(A12="N/A"," ",Inputs!$F$6)</f>
        <v>1.17</v>
      </c>
      <c r="G12" s="72" t="n">
        <f aca="false">IF(A12="N/A"," ",Inputs!$F$9/IF(AND('Pricing Inputs'!$AA$3&gt;=4,'Pricing Inputs'!$AA$3&lt;=6),16,IF(AND('Pricing Inputs'!$AA$3&gt;=7,'Pricing Inputs'!$AA$3&lt;=9),8,24))/(BA12))</f>
        <v>0.829831932773109</v>
      </c>
      <c r="H12" s="73" t="n">
        <f aca="false">IF(A12="N/A"," ",(C12*D12)+F12+G12)</f>
        <v>38.8170319327731</v>
      </c>
      <c r="I12" s="74" t="n">
        <f aca="false">VLOOKUP(A12,ScaledPrice,(IF(AND('Pricing Inputs'!$AA$3&gt;=4,'Pricing Inputs'!$AA$3&lt;=6),2,4)))</f>
        <v>28.25</v>
      </c>
      <c r="J12" s="74" t="n">
        <f aca="false">IF(A12="N/A"," ",IF(AND('Pricing Inputs'!$AA$3&gt;=4,'Pricing Inputs'!$AA$3&lt;=6),I12,(VLOOKUP(A12,ScaledPrice,2))*(2-(VLOOKUP(A12,ScaledPrice,3)))))</f>
        <v>28.25</v>
      </c>
      <c r="K12" s="74" t="n">
        <f aca="false">IF(A12="N/A"," ",IF(OR('Pricing Inputs'!$AA$3=5,'Pricing Inputs'!$AA$3=6,'Pricing Inputs'!$AA$3=8,'Pricing Inputs'!$AA$3=9),VLOOKUP(A12,ScaledPrice,IF(AND('Pricing Inputs'!$AA$3&gt;=4,'Pricing Inputs'!$AA$3&lt;=6),5,6)),0))</f>
        <v>21.996000289917</v>
      </c>
      <c r="L12" s="74" t="n">
        <f aca="false">IF(A12="N/A"," ",IF(OR('Pricing Inputs'!$AA$3=5,'Pricing Inputs'!$AA$3=6,'Pricing Inputs'!$AA$3=8,'Pricing Inputs'!$AA$3=9),IF(AND('Pricing Inputs'!$AA$3&gt;=4,'Pricing Inputs'!$AA$3&lt;=6),K12,(VLOOKUP(A12,ScaledPrice,5))*(2-(VLOOKUP(A12,ScaledPrice,3)))),0))</f>
        <v>21.996000289917</v>
      </c>
      <c r="M12" s="74" t="n">
        <f aca="false">IF(A12="N/A"," ",IF(OR('Pricing Inputs'!$AA$3=6,'Pricing Inputs'!$AA$3=9),(VLOOKUP(A12,ScaledPrice,IF(AND('Pricing Inputs'!$AA$3&gt;=4,'Pricing Inputs'!$AA$3&lt;=6),7,8))),0))</f>
        <v>20.9965019226074</v>
      </c>
      <c r="N12" s="74" t="n">
        <f aca="false">IF(A12="N/A"," ",IF(OR('Pricing Inputs'!$AA$3=6,'Pricing Inputs'!$AA$3=9),IF(AND('Pricing Inputs'!$AA$3&gt;=4,'Pricing Inputs'!$AA$3&lt;=6),M12,(VLOOKUP(A12,ScaledPrice,7))*(2-(VLOOKUP(A12,ScaledPrice,3)))),0))</f>
        <v>20.9965019226074</v>
      </c>
      <c r="O12" s="74" t="n">
        <f aca="false">IF(A12="N/A"," ",VLOOKUP(A12,ScaledPrice,9))</f>
        <v>16.75</v>
      </c>
      <c r="P12" s="75" t="n">
        <f aca="false">IF($A12="N/A"," ",IF((I12-$H12)&gt;0,I12-$H12,0))</f>
        <v>0</v>
      </c>
      <c r="Q12" s="75" t="n">
        <f aca="false">IF($A12="N/A"," ",IF((J12-$H12)&gt;0,J12-$H12,0))</f>
        <v>0</v>
      </c>
      <c r="R12" s="75" t="n">
        <f aca="false">IF($A12="N/A"," ",IF((K12-$H12)&gt;0,K12-$H12,0))</f>
        <v>0</v>
      </c>
      <c r="S12" s="75" t="n">
        <f aca="false">IF($A12="N/A"," ",IF((L12-$H12)&gt;0,L12-$H12,0))</f>
        <v>0</v>
      </c>
      <c r="T12" s="75" t="n">
        <f aca="false">IF($A12="N/A"," ",IF((M12-$H12)&gt;0,M12-$H12,0))</f>
        <v>0</v>
      </c>
      <c r="U12" s="75" t="n">
        <f aca="false">IF($A12="N/A"," ",IF((N12-$H12)&gt;0,N12-$H12,0))</f>
        <v>0</v>
      </c>
      <c r="V12" s="76" t="n">
        <f aca="false">IF($A12="N/A"," ",(IF((O12-$H12)&lt;=0,0,(O12-$H12))))</f>
        <v>0</v>
      </c>
      <c r="W12" s="77" t="n">
        <f aca="false">IF($A12="N/A"," ",IF(P12&gt;0,8*VLOOKUP($A12,NumberofDaysTable,2),0))</f>
        <v>0</v>
      </c>
      <c r="X12" s="77" t="n">
        <f aca="false">IF($A12="N/A"," ",IF(Q12&gt;0,8*VLOOKUP($A12,NumberofDaysTable,2),0))</f>
        <v>0</v>
      </c>
      <c r="Y12" s="77" t="n">
        <f aca="false">IF($A12="N/A"," ",IF(R12&gt;0,8*VLOOKUP($A12,NumberofDaysTable,3),0))</f>
        <v>0</v>
      </c>
      <c r="Z12" s="77" t="n">
        <f aca="false">IF($A12="N/A"," ",IF(S12&gt;0,8*VLOOKUP($A12,NumberofDaysTable,3),0))</f>
        <v>0</v>
      </c>
      <c r="AA12" s="77" t="n">
        <f aca="false">IF($A12="N/A"," ",IF(T12&gt;0,8*(VLOOKUP($A12,NumberofDaysTable,4)+VLOOKUP($A12,NumberofDaysTable,5)),0))</f>
        <v>0</v>
      </c>
      <c r="AB12" s="77" t="n">
        <f aca="false">IF($A12="N/A"," ",IF(U12&gt;0,(8*VLOOKUP($A12,NumberofDaysTable,4)+VLOOKUP($A12,NumberofDaysTable,5)),0))</f>
        <v>0</v>
      </c>
      <c r="AC12" s="77" t="n">
        <f aca="false">IF($A12="N/A"," ",(IF(V12&gt;0,(8*VLOOKUP($A12,NumberofDaysTable,6)),0)))</f>
        <v>0</v>
      </c>
      <c r="AD12" s="89" t="n">
        <f aca="false">IF($A12="N/A"," ",RANK(P12,$P$4:$V$15))</f>
        <v>7</v>
      </c>
      <c r="AE12" s="90" t="n">
        <f aca="false">IF($A12="N/A"," ",RANK(Q12,$P$4:$V$15))</f>
        <v>7</v>
      </c>
      <c r="AF12" s="90" t="n">
        <f aca="false">IF($A12="N/A"," ",RANK(R12,$P$4:$V$15))</f>
        <v>7</v>
      </c>
      <c r="AG12" s="90" t="n">
        <f aca="false">IF($A12="N/A"," ",RANK(S12,$P$4:$V$15))</f>
        <v>7</v>
      </c>
      <c r="AH12" s="90" t="n">
        <f aca="false">IF($A12="N/A"," ",RANK(T12,$P$4:$V$15))</f>
        <v>7</v>
      </c>
      <c r="AI12" s="90" t="n">
        <f aca="false">IF($A12="N/A"," ",RANK(U12,$P$4:$V$15))</f>
        <v>7</v>
      </c>
      <c r="AJ12" s="91" t="n">
        <f aca="false">IF($A12="N/A"," ",RANK(V12,$P$4:$V$15))</f>
        <v>7</v>
      </c>
      <c r="AK12" s="81" t="n">
        <f aca="false">IF($A12="N/A",0,IF(AD12&lt;=$AJ$2,W12,0))</f>
        <v>0</v>
      </c>
      <c r="AL12" s="92" t="n">
        <f aca="false">IF($A12="N/A",0,IF(AE12&lt;=$AJ$2,X12,0))</f>
        <v>0</v>
      </c>
      <c r="AM12" s="92" t="n">
        <f aca="false">IF($A12="N/A",0,IF(AF12&lt;=$AJ$2,Y12,0))</f>
        <v>0</v>
      </c>
      <c r="AN12" s="92" t="n">
        <f aca="false">IF($A12="N/A",0,IF(AG12&lt;=$AJ$2,Z12,0))</f>
        <v>0</v>
      </c>
      <c r="AO12" s="92" t="n">
        <f aca="false">IF($A12="N/A",0,IF(AH12&lt;=$AJ$2,AA12,0))</f>
        <v>0</v>
      </c>
      <c r="AP12" s="92" t="n">
        <f aca="false">IF($A12="N/A",0,IF(AI12&lt;=$AJ$2,AB12,0))</f>
        <v>0</v>
      </c>
      <c r="AQ12" s="92" t="n">
        <f aca="false">IF($A12="N/A",0,IF(AJ12&lt;=$AJ$2,AC12,0))</f>
        <v>0</v>
      </c>
      <c r="AR12" s="91"/>
      <c r="AS12" s="83" t="n">
        <f aca="false">IF($A12="N/A",0,IF(AND(AD12=$AJ$2+1,AK12=0),MIN($AR$15,W12),0))</f>
        <v>0</v>
      </c>
      <c r="AT12" s="93" t="n">
        <f aca="false">IF($A12="N/A",0,IF(AND(AE12=$AJ$2+1,AL12=0),MIN($AR$15,X12),0))</f>
        <v>0</v>
      </c>
      <c r="AU12" s="93" t="n">
        <f aca="false">IF($A12="N/A",0,IF(AND(AF12=$AJ$2+1,AM12=0),MIN($AR$15,Y12),0))</f>
        <v>0</v>
      </c>
      <c r="AV12" s="93" t="n">
        <f aca="false">IF($A12="N/A",0,IF(AND(AG12=$AJ$2+1,AN12=0),MIN($AR$15,Z12),0))</f>
        <v>0</v>
      </c>
      <c r="AW12" s="93" t="n">
        <f aca="false">IF($A12="N/A",0,IF(AND(AH12=$AJ$2+1,AO12=0),MIN($AR$15,AA12),0))</f>
        <v>0</v>
      </c>
      <c r="AX12" s="93" t="n">
        <f aca="false">IF($A12="N/A",0,IF(AND(AI12=$AJ$2+1,AP12=0),MIN($AR$15,AB12),0))</f>
        <v>0</v>
      </c>
      <c r="AY12" s="93" t="n">
        <f aca="false">IF($A12="N/A",0,IF(AND(AJ12=$AJ$2+1,AQ12=0),MIN($AR$15,AC12),0))</f>
        <v>0</v>
      </c>
      <c r="AZ12" s="94"/>
      <c r="BA12" s="86" t="n">
        <f aca="false">IF($A12="N/A"," ",(IF(MONTH(A12)&gt;=4,IF(MONTH(A12)&lt;=10,Inputs!$F$13,Inputs!$F$14),Inputs!$F$14)))</f>
        <v>119</v>
      </c>
      <c r="BB12" s="87" t="n">
        <f aca="false">IF($A12="N/A"," ",(IF(AK12&gt;0,($BA12*(8*(VLOOKUP($A12,NumberofDaysTable,2)))*P12),0)+IF(AS12&gt;0,($BA12*((AS12))*P12),0)))</f>
        <v>0</v>
      </c>
      <c r="BC12" s="87" t="n">
        <f aca="false">IF($A12="N/A"," ",(IF(AL12&gt;0,($BA12*(8*(VLOOKUP($A12,NumberofDaysTable,2)))*Q12),0)+IF(AT12&gt;0,($BA12*((AT12))*Q12),0)))</f>
        <v>0</v>
      </c>
      <c r="BD12" s="87" t="n">
        <f aca="false">IF($A12="N/A"," ",(IF(AM12&gt;0,($BA12*(8*(VLOOKUP($A12,NumberofDaysTable,3)))*R12),0)+IF(AU12&gt;0,($BA12*((AU12))*R12),0)))</f>
        <v>0</v>
      </c>
      <c r="BE12" s="87" t="n">
        <f aca="false">IF($A12="N/A"," ",(IF(AN12&gt;0,($BA12*(8*(VLOOKUP($A12,NumberofDaysTable,3)))*S12),0)+IF(AV12&gt;0,($BA12*((AV12))*S12),0)))</f>
        <v>0</v>
      </c>
      <c r="BF12" s="87" t="n">
        <f aca="false">IF($A12="N/A"," ",(IF(AO12&gt;0,($BA12*(8*(VLOOKUP($A12,NumberofDaysTable,4)+VLOOKUP($A12,NumberofDaysTable,5)))*T12),0)+IF(AW12&gt;0,($BA12*((AW12))*T12),0)))</f>
        <v>0</v>
      </c>
      <c r="BG12" s="87" t="n">
        <f aca="false">IF($A12="N/A"," ",(IF(AP12&gt;0,($BA12*(8*(VLOOKUP($A12,NumberofDaysTable,4)+VLOOKUP($A12,NumberofDaysTable,5)))*U12),0)+IF(AX12&gt;0,($BA12*((AX12))*U12),0)))</f>
        <v>0</v>
      </c>
      <c r="BH12" s="87" t="n">
        <f aca="false">IF($A12="N/A"," ",($BA12*AQ12*V12)+($BA12*AY12*V12))</f>
        <v>0</v>
      </c>
      <c r="BI12" s="87" t="n">
        <f aca="false">IF($A12="N/A"," ",SUM(BB12:BH12))</f>
        <v>0</v>
      </c>
      <c r="BJ12" s="88" t="n">
        <f aca="false">IF($A12="N/A"," ",(H12*(SUM(AK12:AQ12)+SUM(AS12:AY12))*BA12))</f>
        <v>0</v>
      </c>
      <c r="BK12" s="88" t="n">
        <f aca="false">IF($A12="N/A"," ",((C12*D12)*(SUM($AK12:$AQ12)+SUM($AS12:$AY12))*$BA12))</f>
        <v>0</v>
      </c>
      <c r="BL12" s="88" t="n">
        <f aca="false">IF($A12="N/A"," ",(F12*(SUM($AK12:$AQ12)+SUM($AS12:$AY12))*$BA12))</f>
        <v>0</v>
      </c>
      <c r="BM12" s="88" t="n">
        <f aca="false">IF($A12="N/A"," ",(G12*(SUM($AK12:$AQ12)+SUM($AS12:$AY12))*$BA12))</f>
        <v>0</v>
      </c>
    </row>
    <row r="13" customFormat="false" ht="12.75" hidden="false" customHeight="false" outlineLevel="0" collapsed="false">
      <c r="A13" s="67" t="n">
        <f aca="false">IF(A12="N/A","N/A",IF(EDATE(A12,1)&gt;Inputs!$K$3,"N/A",EDATE(A12,1)))</f>
        <v>36951</v>
      </c>
      <c r="B13" s="68" t="n">
        <f aca="false">IF(A13="N/A"," ",YEAR(A13))</f>
        <v>2001</v>
      </c>
      <c r="C13" s="69" t="n">
        <f aca="false">IF(A13="N/A"," ",VLOOKUP(A13,ScaledPrice,10))</f>
        <v>2.7975</v>
      </c>
      <c r="D13" s="70" t="n">
        <f aca="false">IF(A13="N/A"," ",(VLOOKUP(MONTH($A13),Inputs!$A$14:$B$25,2))/1000)</f>
        <v>12.6</v>
      </c>
      <c r="E13" s="71" t="n">
        <f aca="false">IF($A13="N/A"," ",C13*D13)</f>
        <v>35.2485</v>
      </c>
      <c r="F13" s="72" t="n">
        <f aca="false">IF(A13="N/A"," ",Inputs!$F$6)</f>
        <v>1.17</v>
      </c>
      <c r="G13" s="72" t="n">
        <f aca="false">IF(A13="N/A"," ",Inputs!$F$9/IF(AND('Pricing Inputs'!$AA$3&gt;=4,'Pricing Inputs'!$AA$3&lt;=6),16,IF(AND('Pricing Inputs'!$AA$3&gt;=7,'Pricing Inputs'!$AA$3&lt;=9),8,24))/(BA13))</f>
        <v>0.829831932773109</v>
      </c>
      <c r="H13" s="73" t="n">
        <f aca="false">IF(A13="N/A"," ",(C13*D13)+F13+G13)</f>
        <v>37.2483319327731</v>
      </c>
      <c r="I13" s="74" t="n">
        <f aca="false">VLOOKUP(A13,ScaledPrice,(IF(AND('Pricing Inputs'!$AA$3&gt;=4,'Pricing Inputs'!$AA$3&lt;=6),2,4)))</f>
        <v>23.75</v>
      </c>
      <c r="J13" s="74" t="n">
        <f aca="false">IF(A13="N/A"," ",IF(AND('Pricing Inputs'!$AA$3&gt;=4,'Pricing Inputs'!$AA$3&lt;=6),I13,(VLOOKUP(A13,ScaledPrice,2))*(2-(VLOOKUP(A13,ScaledPrice,3)))))</f>
        <v>23.75</v>
      </c>
      <c r="K13" s="74" t="n">
        <f aca="false">IF(A13="N/A"," ",IF(OR('Pricing Inputs'!$AA$3=5,'Pricing Inputs'!$AA$3=6,'Pricing Inputs'!$AA$3=8,'Pricing Inputs'!$AA$3=9),VLOOKUP(A13,ScaledPrice,IF(AND('Pricing Inputs'!$AA$3&gt;=4,'Pricing Inputs'!$AA$3&lt;=6),5,6)),0))</f>
        <v>20</v>
      </c>
      <c r="L13" s="74" t="n">
        <f aca="false">IF(A13="N/A"," ",IF(OR('Pricing Inputs'!$AA$3=5,'Pricing Inputs'!$AA$3=6,'Pricing Inputs'!$AA$3=8,'Pricing Inputs'!$AA$3=9),IF(AND('Pricing Inputs'!$AA$3&gt;=4,'Pricing Inputs'!$AA$3&lt;=6),K13,(VLOOKUP(A13,ScaledPrice,5))*(2-(VLOOKUP(A13,ScaledPrice,3)))),0))</f>
        <v>20</v>
      </c>
      <c r="M13" s="74" t="n">
        <f aca="false">IF(A13="N/A"," ",IF(OR('Pricing Inputs'!$AA$3=6,'Pricing Inputs'!$AA$3=9),(VLOOKUP(A13,ScaledPrice,IF(AND('Pricing Inputs'!$AA$3&gt;=4,'Pricing Inputs'!$AA$3&lt;=6),7,8))),0))</f>
        <v>19</v>
      </c>
      <c r="N13" s="74" t="n">
        <f aca="false">IF(A13="N/A"," ",IF(OR('Pricing Inputs'!$AA$3=6,'Pricing Inputs'!$AA$3=9),IF(AND('Pricing Inputs'!$AA$3&gt;=4,'Pricing Inputs'!$AA$3&lt;=6),M13,(VLOOKUP(A13,ScaledPrice,7))*(2-(VLOOKUP(A13,ScaledPrice,3)))),0))</f>
        <v>19</v>
      </c>
      <c r="O13" s="74" t="n">
        <f aca="false">IF(A13="N/A"," ",VLOOKUP(A13,ScaledPrice,9))</f>
        <v>17.1500015258789</v>
      </c>
      <c r="P13" s="75" t="n">
        <f aca="false">IF($A13="N/A"," ",IF((I13-$H13)&gt;0,I13-$H13,0))</f>
        <v>0</v>
      </c>
      <c r="Q13" s="75" t="n">
        <f aca="false">IF($A13="N/A"," ",IF((J13-$H13)&gt;0,J13-$H13,0))</f>
        <v>0</v>
      </c>
      <c r="R13" s="75" t="n">
        <f aca="false">IF($A13="N/A"," ",IF((K13-$H13)&gt;0,K13-$H13,0))</f>
        <v>0</v>
      </c>
      <c r="S13" s="75" t="n">
        <f aca="false">IF($A13="N/A"," ",IF((L13-$H13)&gt;0,L13-$H13,0))</f>
        <v>0</v>
      </c>
      <c r="T13" s="75" t="n">
        <f aca="false">IF($A13="N/A"," ",IF((M13-$H13)&gt;0,M13-$H13,0))</f>
        <v>0</v>
      </c>
      <c r="U13" s="75" t="n">
        <f aca="false">IF($A13="N/A"," ",IF((N13-$H13)&gt;0,N13-$H13,0))</f>
        <v>0</v>
      </c>
      <c r="V13" s="76" t="n">
        <f aca="false">IF($A13="N/A"," ",(IF((O13-$H13)&lt;=0,0,(O13-$H13))))</f>
        <v>0</v>
      </c>
      <c r="W13" s="77" t="n">
        <f aca="false">IF($A13="N/A"," ",IF(P13&gt;0,8*VLOOKUP($A13,NumberofDaysTable,2),0))</f>
        <v>0</v>
      </c>
      <c r="X13" s="77" t="n">
        <f aca="false">IF($A13="N/A"," ",IF(Q13&gt;0,8*VLOOKUP($A13,NumberofDaysTable,2),0))</f>
        <v>0</v>
      </c>
      <c r="Y13" s="77" t="n">
        <f aca="false">IF($A13="N/A"," ",IF(R13&gt;0,8*VLOOKUP($A13,NumberofDaysTable,3),0))</f>
        <v>0</v>
      </c>
      <c r="Z13" s="77" t="n">
        <f aca="false">IF($A13="N/A"," ",IF(S13&gt;0,8*VLOOKUP($A13,NumberofDaysTable,3),0))</f>
        <v>0</v>
      </c>
      <c r="AA13" s="77" t="n">
        <f aca="false">IF($A13="N/A"," ",IF(T13&gt;0,8*(VLOOKUP($A13,NumberofDaysTable,4)+VLOOKUP($A13,NumberofDaysTable,5)),0))</f>
        <v>0</v>
      </c>
      <c r="AB13" s="77" t="n">
        <f aca="false">IF($A13="N/A"," ",IF(U13&gt;0,(8*VLOOKUP($A13,NumberofDaysTable,4)+VLOOKUP($A13,NumberofDaysTable,5)),0))</f>
        <v>0</v>
      </c>
      <c r="AC13" s="77" t="n">
        <f aca="false">IF($A13="N/A"," ",(IF(V13&gt;0,(8*VLOOKUP($A13,NumberofDaysTable,6)),0)))</f>
        <v>0</v>
      </c>
      <c r="AD13" s="89" t="n">
        <f aca="false">IF($A13="N/A"," ",RANK(P13,$P$4:$V$15))</f>
        <v>7</v>
      </c>
      <c r="AE13" s="90" t="n">
        <f aca="false">IF($A13="N/A"," ",RANK(Q13,$P$4:$V$15))</f>
        <v>7</v>
      </c>
      <c r="AF13" s="90" t="n">
        <f aca="false">IF($A13="N/A"," ",RANK(R13,$P$4:$V$15))</f>
        <v>7</v>
      </c>
      <c r="AG13" s="90" t="n">
        <f aca="false">IF($A13="N/A"," ",RANK(S13,$P$4:$V$15))</f>
        <v>7</v>
      </c>
      <c r="AH13" s="90" t="n">
        <f aca="false">IF($A13="N/A"," ",RANK(T13,$P$4:$V$15))</f>
        <v>7</v>
      </c>
      <c r="AI13" s="90" t="n">
        <f aca="false">IF($A13="N/A"," ",RANK(U13,$P$4:$V$15))</f>
        <v>7</v>
      </c>
      <c r="AJ13" s="91" t="n">
        <f aca="false">IF($A13="N/A"," ",RANK(V13,$P$4:$V$15))</f>
        <v>7</v>
      </c>
      <c r="AK13" s="81" t="n">
        <f aca="false">IF($A13="N/A",0,IF(AD13&lt;=$AJ$2,W13,0))</f>
        <v>0</v>
      </c>
      <c r="AL13" s="92" t="n">
        <f aca="false">IF($A13="N/A",0,IF(AE13&lt;=$AJ$2,X13,0))</f>
        <v>0</v>
      </c>
      <c r="AM13" s="92" t="n">
        <f aca="false">IF($A13="N/A",0,IF(AF13&lt;=$AJ$2,Y13,0))</f>
        <v>0</v>
      </c>
      <c r="AN13" s="92" t="n">
        <f aca="false">IF($A13="N/A",0,IF(AG13&lt;=$AJ$2,Z13,0))</f>
        <v>0</v>
      </c>
      <c r="AO13" s="92" t="n">
        <f aca="false">IF($A13="N/A",0,IF(AH13&lt;=$AJ$2,AA13,0))</f>
        <v>0</v>
      </c>
      <c r="AP13" s="92" t="n">
        <f aca="false">IF($A13="N/A",0,IF(AI13&lt;=$AJ$2,AB13,0))</f>
        <v>0</v>
      </c>
      <c r="AQ13" s="92" t="n">
        <f aca="false">IF($A13="N/A",0,IF(AJ13&lt;=$AJ$2,AC13,0))</f>
        <v>0</v>
      </c>
      <c r="AR13" s="95" t="s">
        <v>32</v>
      </c>
      <c r="AS13" s="83" t="n">
        <f aca="false">IF($A13="N/A",0,IF(AND(AD13=$AJ$2+1,AK13=0),MIN($AR$15,W13),0))</f>
        <v>0</v>
      </c>
      <c r="AT13" s="93" t="n">
        <f aca="false">IF($A13="N/A",0,IF(AND(AE13=$AJ$2+1,AL13=0),MIN($AR$15,X13),0))</f>
        <v>0</v>
      </c>
      <c r="AU13" s="93" t="n">
        <f aca="false">IF($A13="N/A",0,IF(AND(AF13=$AJ$2+1,AM13=0),MIN($AR$15,Y13),0))</f>
        <v>0</v>
      </c>
      <c r="AV13" s="93" t="n">
        <f aca="false">IF($A13="N/A",0,IF(AND(AG13=$AJ$2+1,AN13=0),MIN($AR$15,Z13),0))</f>
        <v>0</v>
      </c>
      <c r="AW13" s="93" t="n">
        <f aca="false">IF($A13="N/A",0,IF(AND(AH13=$AJ$2+1,AO13=0),MIN($AR$15,AA13),0))</f>
        <v>0</v>
      </c>
      <c r="AX13" s="93" t="n">
        <f aca="false">IF($A13="N/A",0,IF(AND(AI13=$AJ$2+1,AP13=0),MIN($AR$15,AB13),0))</f>
        <v>0</v>
      </c>
      <c r="AY13" s="93" t="n">
        <f aca="false">IF($A13="N/A",0,IF(AND(AJ13=$AJ$2+1,AQ13=0),MIN($AR$15,AC13),0))</f>
        <v>0</v>
      </c>
      <c r="AZ13" s="94" t="s">
        <v>51</v>
      </c>
      <c r="BA13" s="86" t="n">
        <f aca="false">IF($A13="N/A"," ",(IF(MONTH(A13)&gt;=4,IF(MONTH(A13)&lt;=10,Inputs!$F$13,Inputs!$F$14),Inputs!$F$14)))</f>
        <v>119</v>
      </c>
      <c r="BB13" s="87" t="n">
        <f aca="false">IF($A13="N/A"," ",(IF(AK13&gt;0,($BA13*(8*(VLOOKUP($A13,NumberofDaysTable,2)))*P13),0)+IF(AS13&gt;0,($BA13*((AS13))*P13),0)))</f>
        <v>0</v>
      </c>
      <c r="BC13" s="87" t="n">
        <f aca="false">IF($A13="N/A"," ",(IF(AL13&gt;0,($BA13*(8*(VLOOKUP($A13,NumberofDaysTable,2)))*Q13),0)+IF(AT13&gt;0,($BA13*((AT13))*Q13),0)))</f>
        <v>0</v>
      </c>
      <c r="BD13" s="87" t="n">
        <f aca="false">IF($A13="N/A"," ",(IF(AM13&gt;0,($BA13*(8*(VLOOKUP($A13,NumberofDaysTable,3)))*R13),0)+IF(AU13&gt;0,($BA13*((AU13))*R13),0)))</f>
        <v>0</v>
      </c>
      <c r="BE13" s="87" t="n">
        <f aca="false">IF($A13="N/A"," ",(IF(AN13&gt;0,($BA13*(8*(VLOOKUP($A13,NumberofDaysTable,3)))*S13),0)+IF(AV13&gt;0,($BA13*((AV13))*S13),0)))</f>
        <v>0</v>
      </c>
      <c r="BF13" s="87" t="n">
        <f aca="false">IF($A13="N/A"," ",(IF(AO13&gt;0,($BA13*(8*(VLOOKUP($A13,NumberofDaysTable,4)+VLOOKUP($A13,NumberofDaysTable,5)))*T13),0)+IF(AW13&gt;0,($BA13*((AW13))*T13),0)))</f>
        <v>0</v>
      </c>
      <c r="BG13" s="87" t="n">
        <f aca="false">IF($A13="N/A"," ",(IF(AP13&gt;0,($BA13*(8*(VLOOKUP($A13,NumberofDaysTable,4)+VLOOKUP($A13,NumberofDaysTable,5)))*U13),0)+IF(AX13&gt;0,($BA13*((AX13))*U13),0)))</f>
        <v>0</v>
      </c>
      <c r="BH13" s="87" t="n">
        <f aca="false">IF($A13="N/A"," ",($BA13*AQ13*V13)+($BA13*AY13*V13))</f>
        <v>0</v>
      </c>
      <c r="BI13" s="87" t="n">
        <f aca="false">IF($A13="N/A"," ",SUM(BB13:BH13))</f>
        <v>0</v>
      </c>
      <c r="BJ13" s="88" t="n">
        <f aca="false">IF($A13="N/A"," ",(H13*(SUM(AK13:AQ13)+SUM(AS13:AY13))*BA13))</f>
        <v>0</v>
      </c>
      <c r="BK13" s="88" t="n">
        <f aca="false">IF($A13="N/A"," ",((C13*D13)*(SUM($AK13:$AQ13)+SUM($AS13:$AY13))*$BA13))</f>
        <v>0</v>
      </c>
      <c r="BL13" s="88" t="n">
        <f aca="false">IF($A13="N/A"," ",(F13*(SUM($AK13:$AQ13)+SUM($AS13:$AY13))*$BA13))</f>
        <v>0</v>
      </c>
      <c r="BM13" s="88" t="n">
        <f aca="false">IF($A13="N/A"," ",(G13*(SUM($AK13:$AQ13)+SUM($AS13:$AY13))*$BA13))</f>
        <v>0</v>
      </c>
    </row>
    <row r="14" customFormat="false" ht="12.75" hidden="false" customHeight="false" outlineLevel="0" collapsed="false">
      <c r="A14" s="67" t="n">
        <f aca="false">IF(A13="N/A","N/A",IF(EDATE(A13,1)&gt;Inputs!$K$3,"N/A",EDATE(A13,1)))</f>
        <v>36982</v>
      </c>
      <c r="B14" s="68" t="n">
        <f aca="false">IF(A14="N/A"," ",YEAR(A14))</f>
        <v>2001</v>
      </c>
      <c r="C14" s="69" t="n">
        <f aca="false">IF(A14="N/A"," ",VLOOKUP(A14,ScaledPrice,10))</f>
        <v>2.623</v>
      </c>
      <c r="D14" s="70" t="n">
        <f aca="false">IF(A14="N/A"," ",(VLOOKUP(MONTH($A14),Inputs!$A$14:$B$25,2))/1000)</f>
        <v>12.6</v>
      </c>
      <c r="E14" s="71" t="n">
        <f aca="false">IF($A14="N/A"," ",C14*D14)</f>
        <v>33.0498</v>
      </c>
      <c r="F14" s="72" t="n">
        <f aca="false">IF(A14="N/A"," ",Inputs!$F$6)</f>
        <v>1.17</v>
      </c>
      <c r="G14" s="72" t="n">
        <f aca="false">IF(A14="N/A"," ",Inputs!$F$9/IF(AND('Pricing Inputs'!$AA$3&gt;=4,'Pricing Inputs'!$AA$3&lt;=6),16,IF(AND('Pricing Inputs'!$AA$3&gt;=7,'Pricing Inputs'!$AA$3&lt;=9),8,24))/(BA14))</f>
        <v>0.829831932773109</v>
      </c>
      <c r="H14" s="73" t="n">
        <f aca="false">IF(A14="N/A"," ",(C14*D14)+F14+G14)</f>
        <v>35.0496319327731</v>
      </c>
      <c r="I14" s="74" t="n">
        <f aca="false">VLOOKUP(A14,ScaledPrice,(IF(AND('Pricing Inputs'!$AA$3&gt;=4,'Pricing Inputs'!$AA$3&lt;=6),2,4)))</f>
        <v>24.5</v>
      </c>
      <c r="J14" s="74" t="n">
        <f aca="false">IF(A14="N/A"," ",IF(AND('Pricing Inputs'!$AA$3&gt;=4,'Pricing Inputs'!$AA$3&lt;=6),I14,(VLOOKUP(A14,ScaledPrice,2))*(2-(VLOOKUP(A14,ScaledPrice,3)))))</f>
        <v>24.5</v>
      </c>
      <c r="K14" s="74" t="n">
        <f aca="false">IF(A14="N/A"," ",IF(OR('Pricing Inputs'!$AA$3=5,'Pricing Inputs'!$AA$3=6,'Pricing Inputs'!$AA$3=8,'Pricing Inputs'!$AA$3=9),VLOOKUP(A14,ScaledPrice,IF(AND('Pricing Inputs'!$AA$3&gt;=4,'Pricing Inputs'!$AA$3&lt;=6),5,6)),0))</f>
        <v>20</v>
      </c>
      <c r="L14" s="74" t="n">
        <f aca="false">IF(A14="N/A"," ",IF(OR('Pricing Inputs'!$AA$3=5,'Pricing Inputs'!$AA$3=6,'Pricing Inputs'!$AA$3=8,'Pricing Inputs'!$AA$3=9),IF(AND('Pricing Inputs'!$AA$3&gt;=4,'Pricing Inputs'!$AA$3&lt;=6),K14,(VLOOKUP(A14,ScaledPrice,5))*(2-(VLOOKUP(A14,ScaledPrice,3)))),0))</f>
        <v>20</v>
      </c>
      <c r="M14" s="74" t="n">
        <f aca="false">IF(A14="N/A"," ",IF(OR('Pricing Inputs'!$AA$3=6,'Pricing Inputs'!$AA$3=9),(VLOOKUP(A14,ScaledPrice,IF(AND('Pricing Inputs'!$AA$3&gt;=4,'Pricing Inputs'!$AA$3&lt;=6),7,8))),0))</f>
        <v>18.9950008392334</v>
      </c>
      <c r="N14" s="74" t="n">
        <f aca="false">IF(A14="N/A"," ",IF(OR('Pricing Inputs'!$AA$3=6,'Pricing Inputs'!$AA$3=9),IF(AND('Pricing Inputs'!$AA$3&gt;=4,'Pricing Inputs'!$AA$3&lt;=6),M14,(VLOOKUP(A14,ScaledPrice,7))*(2-(VLOOKUP(A14,ScaledPrice,3)))),0))</f>
        <v>18.9950008392334</v>
      </c>
      <c r="O14" s="74" t="n">
        <f aca="false">IF(A14="N/A"," ",VLOOKUP(A14,ScaledPrice,9))</f>
        <v>16.3500003814697</v>
      </c>
      <c r="P14" s="75" t="n">
        <f aca="false">IF($A14="N/A"," ",IF((I14-$H14)&gt;0,I14-$H14,0))</f>
        <v>0</v>
      </c>
      <c r="Q14" s="75" t="n">
        <f aca="false">IF($A14="N/A"," ",IF((J14-$H14)&gt;0,J14-$H14,0))</f>
        <v>0</v>
      </c>
      <c r="R14" s="75" t="n">
        <f aca="false">IF($A14="N/A"," ",IF((K14-$H14)&gt;0,K14-$H14,0))</f>
        <v>0</v>
      </c>
      <c r="S14" s="75" t="n">
        <f aca="false">IF($A14="N/A"," ",IF((L14-$H14)&gt;0,L14-$H14,0))</f>
        <v>0</v>
      </c>
      <c r="T14" s="75" t="n">
        <f aca="false">IF($A14="N/A"," ",IF((M14-$H14)&gt;0,M14-$H14,0))</f>
        <v>0</v>
      </c>
      <c r="U14" s="75" t="n">
        <f aca="false">IF($A14="N/A"," ",IF((N14-$H14)&gt;0,N14-$H14,0))</f>
        <v>0</v>
      </c>
      <c r="V14" s="76" t="n">
        <f aca="false">IF($A14="N/A"," ",(IF((O14-$H14)&lt;=0,0,(O14-$H14))))</f>
        <v>0</v>
      </c>
      <c r="W14" s="77" t="n">
        <f aca="false">IF($A14="N/A"," ",IF(P14&gt;0,8*VLOOKUP($A14,NumberofDaysTable,2),0))</f>
        <v>0</v>
      </c>
      <c r="X14" s="77" t="n">
        <f aca="false">IF($A14="N/A"," ",IF(Q14&gt;0,8*VLOOKUP($A14,NumberofDaysTable,2),0))</f>
        <v>0</v>
      </c>
      <c r="Y14" s="77" t="n">
        <f aca="false">IF($A14="N/A"," ",IF(R14&gt;0,8*VLOOKUP($A14,NumberofDaysTable,3),0))</f>
        <v>0</v>
      </c>
      <c r="Z14" s="77" t="n">
        <f aca="false">IF($A14="N/A"," ",IF(S14&gt;0,8*VLOOKUP($A14,NumberofDaysTable,3),0))</f>
        <v>0</v>
      </c>
      <c r="AA14" s="77" t="n">
        <f aca="false">IF($A14="N/A"," ",IF(T14&gt;0,8*(VLOOKUP($A14,NumberofDaysTable,4)+VLOOKUP($A14,NumberofDaysTable,5)),0))</f>
        <v>0</v>
      </c>
      <c r="AB14" s="77" t="n">
        <f aca="false">IF($A14="N/A"," ",IF(U14&gt;0,(8*VLOOKUP($A14,NumberofDaysTable,4)+VLOOKUP($A14,NumberofDaysTable,5)),0))</f>
        <v>0</v>
      </c>
      <c r="AC14" s="77" t="n">
        <f aca="false">IF($A14="N/A"," ",(IF(V14&gt;0,(8*VLOOKUP($A14,NumberofDaysTable,6)),0)))</f>
        <v>0</v>
      </c>
      <c r="AD14" s="89" t="n">
        <f aca="false">IF($A14="N/A"," ",RANK(P14,$P$4:$V$15))</f>
        <v>7</v>
      </c>
      <c r="AE14" s="90" t="n">
        <f aca="false">IF($A14="N/A"," ",RANK(Q14,$P$4:$V$15))</f>
        <v>7</v>
      </c>
      <c r="AF14" s="90" t="n">
        <f aca="false">IF($A14="N/A"," ",RANK(R14,$P$4:$V$15))</f>
        <v>7</v>
      </c>
      <c r="AG14" s="90" t="n">
        <f aca="false">IF($A14="N/A"," ",RANK(S14,$P$4:$V$15))</f>
        <v>7</v>
      </c>
      <c r="AH14" s="90" t="n">
        <f aca="false">IF($A14="N/A"," ",RANK(T14,$P$4:$V$15))</f>
        <v>7</v>
      </c>
      <c r="AI14" s="90" t="n">
        <f aca="false">IF($A14="N/A"," ",RANK(U14,$P$4:$V$15))</f>
        <v>7</v>
      </c>
      <c r="AJ14" s="91" t="n">
        <f aca="false">IF($A14="N/A"," ",RANK(V14,$P$4:$V$15))</f>
        <v>7</v>
      </c>
      <c r="AK14" s="81" t="n">
        <f aca="false">IF($A14="N/A",0,IF(AD14&lt;=$AJ$2,W14,0))</f>
        <v>0</v>
      </c>
      <c r="AL14" s="92" t="n">
        <f aca="false">IF($A14="N/A",0,IF(AE14&lt;=$AJ$2,X14,0))</f>
        <v>0</v>
      </c>
      <c r="AM14" s="92" t="n">
        <f aca="false">IF($A14="N/A",0,IF(AF14&lt;=$AJ$2,Y14,0))</f>
        <v>0</v>
      </c>
      <c r="AN14" s="92" t="n">
        <f aca="false">IF($A14="N/A",0,IF(AG14&lt;=$AJ$2,Z14,0))</f>
        <v>0</v>
      </c>
      <c r="AO14" s="92" t="n">
        <f aca="false">IF($A14="N/A",0,IF(AH14&lt;=$AJ$2,AA14,0))</f>
        <v>0</v>
      </c>
      <c r="AP14" s="92" t="n">
        <f aca="false">IF($A14="N/A",0,IF(AI14&lt;=$AJ$2,AB14,0))</f>
        <v>0</v>
      </c>
      <c r="AQ14" s="92" t="n">
        <f aca="false">IF($A14="N/A",0,IF(AJ14&lt;=$AJ$2,AC14,0))</f>
        <v>0</v>
      </c>
      <c r="AR14" s="91" t="n">
        <f aca="false">SUM(AK4:AQ15)</f>
        <v>1040</v>
      </c>
      <c r="AS14" s="83" t="n">
        <f aca="false">IF($A14="N/A",0,IF(AND(AD14=$AJ$2+1,AK14=0),MIN($AR$15,W14),0))</f>
        <v>0</v>
      </c>
      <c r="AT14" s="93" t="n">
        <f aca="false">IF($A14="N/A",0,IF(AND(AE14=$AJ$2+1,AL14=0),MIN($AR$15,X14),0))</f>
        <v>0</v>
      </c>
      <c r="AU14" s="93" t="n">
        <f aca="false">IF($A14="N/A",0,IF(AND(AF14=$AJ$2+1,AM14=0),MIN($AR$15,Y14),0))</f>
        <v>0</v>
      </c>
      <c r="AV14" s="93" t="n">
        <f aca="false">IF($A14="N/A",0,IF(AND(AG14=$AJ$2+1,AN14=0),MIN($AR$15,Z14),0))</f>
        <v>0</v>
      </c>
      <c r="AW14" s="93" t="n">
        <f aca="false">IF($A14="N/A",0,IF(AND(AH14=$AJ$2+1,AO14=0),MIN($AR$15,AA14),0))</f>
        <v>0</v>
      </c>
      <c r="AX14" s="93" t="n">
        <f aca="false">IF($A14="N/A",0,IF(AND(AI14=$AJ$2+1,AP14=0),MIN($AR$15,AB14),0))</f>
        <v>0</v>
      </c>
      <c r="AY14" s="93" t="n">
        <f aca="false">IF($A14="N/A",0,IF(AND(AJ14=$AJ$2+1,AQ14=0),MIN($AR$15,AC14),0))</f>
        <v>0</v>
      </c>
      <c r="AZ14" s="91" t="n">
        <f aca="false">SUM(AS4:AY15)</f>
        <v>0</v>
      </c>
      <c r="BA14" s="86" t="n">
        <f aca="false">IF($A14="N/A"," ",(IF(MONTH(A14)&gt;=4,IF(MONTH(A14)&lt;=10,Inputs!$F$13,Inputs!$F$14),Inputs!$F$14)))</f>
        <v>119</v>
      </c>
      <c r="BB14" s="87" t="n">
        <f aca="false">IF($A14="N/A"," ",(IF(AK14&gt;0,($BA14*(8*(VLOOKUP($A14,NumberofDaysTable,2)))*P14),0)+IF(AS14&gt;0,($BA14*((AS14))*P14),0)))</f>
        <v>0</v>
      </c>
      <c r="BC14" s="87" t="n">
        <f aca="false">IF($A14="N/A"," ",(IF(AL14&gt;0,($BA14*(8*(VLOOKUP($A14,NumberofDaysTable,2)))*Q14),0)+IF(AT14&gt;0,($BA14*((AT14))*Q14),0)))</f>
        <v>0</v>
      </c>
      <c r="BD14" s="87" t="n">
        <f aca="false">IF($A14="N/A"," ",(IF(AM14&gt;0,($BA14*(8*(VLOOKUP($A14,NumberofDaysTable,3)))*R14),0)+IF(AU14&gt;0,($BA14*((AU14))*R14),0)))</f>
        <v>0</v>
      </c>
      <c r="BE14" s="87" t="n">
        <f aca="false">IF($A14="N/A"," ",(IF(AN14&gt;0,($BA14*(8*(VLOOKUP($A14,NumberofDaysTable,3)))*S14),0)+IF(AV14&gt;0,($BA14*((AV14))*S14),0)))</f>
        <v>0</v>
      </c>
      <c r="BF14" s="87" t="n">
        <f aca="false">IF($A14="N/A"," ",(IF(AO14&gt;0,($BA14*(8*(VLOOKUP($A14,NumberofDaysTable,4)+VLOOKUP($A14,NumberofDaysTable,5)))*T14),0)+IF(AW14&gt;0,($BA14*((AW14))*T14),0)))</f>
        <v>0</v>
      </c>
      <c r="BG14" s="87" t="n">
        <f aca="false">IF($A14="N/A"," ",(IF(AP14&gt;0,($BA14*(8*(VLOOKUP($A14,NumberofDaysTable,4)+VLOOKUP($A14,NumberofDaysTable,5)))*U14),0)+IF(AX14&gt;0,($BA14*((AX14))*U14),0)))</f>
        <v>0</v>
      </c>
      <c r="BH14" s="87" t="n">
        <f aca="false">IF($A14="N/A"," ",($BA14*AQ14*V14)+($BA14*AY14*V14))</f>
        <v>0</v>
      </c>
      <c r="BI14" s="87" t="n">
        <f aca="false">IF($A14="N/A"," ",SUM(BB14:BH14))</f>
        <v>0</v>
      </c>
      <c r="BJ14" s="88" t="n">
        <f aca="false">IF($A14="N/A"," ",(H14*(SUM(AK14:AQ14)+SUM(AS14:AY14))*BA14))</f>
        <v>0</v>
      </c>
      <c r="BK14" s="88" t="n">
        <f aca="false">IF($A14="N/A"," ",((C14*D14)*(SUM($AK14:$AQ14)+SUM($AS14:$AY14))*$BA14))</f>
        <v>0</v>
      </c>
      <c r="BL14" s="88" t="n">
        <f aca="false">IF($A14="N/A"," ",(F14*(SUM($AK14:$AQ14)+SUM($AS14:$AY14))*$BA14))</f>
        <v>0</v>
      </c>
      <c r="BM14" s="88" t="n">
        <f aca="false">IF($A14="N/A"," ",(G14*(SUM($AK14:$AQ14)+SUM($AS14:$AY14))*$BA14))</f>
        <v>0</v>
      </c>
    </row>
    <row r="15" customFormat="false" ht="12.75" hidden="false" customHeight="false" outlineLevel="0" collapsed="false">
      <c r="A15" s="67" t="n">
        <f aca="false">IF(A14="N/A","N/A",IF(EDATE(A14,1)&gt;Inputs!$K$3,"N/A",EDATE(A14,1)))</f>
        <v>37012</v>
      </c>
      <c r="B15" s="68" t="n">
        <f aca="false">IF(A15="N/A"," ",YEAR(A15))</f>
        <v>2001</v>
      </c>
      <c r="C15" s="69" t="n">
        <f aca="false">IF(A15="N/A"," ",VLOOKUP(A15,ScaledPrice,10))</f>
        <v>2.5785</v>
      </c>
      <c r="D15" s="70" t="n">
        <f aca="false">IF(A15="N/A"," ",(VLOOKUP(MONTH($A15),Inputs!$A$14:$B$25,2))/1000)</f>
        <v>12.6</v>
      </c>
      <c r="E15" s="71" t="n">
        <f aca="false">IF($A15="N/A"," ",C15*D15)</f>
        <v>32.4891</v>
      </c>
      <c r="F15" s="72" t="n">
        <f aca="false">IF(A15="N/A"," ",Inputs!$F$6)</f>
        <v>1.17</v>
      </c>
      <c r="G15" s="72" t="n">
        <f aca="false">IF(A15="N/A"," ",Inputs!$F$9/IF(AND('Pricing Inputs'!$AA$3&gt;=4,'Pricing Inputs'!$AA$3&lt;=6),16,IF(AND('Pricing Inputs'!$AA$3&gt;=7,'Pricing Inputs'!$AA$3&lt;=9),8,24))/(BA15))</f>
        <v>0.829831932773109</v>
      </c>
      <c r="H15" s="73" t="n">
        <f aca="false">IF(A15="N/A"," ",(C15*D15)+F15+G15)</f>
        <v>34.4889319327731</v>
      </c>
      <c r="I15" s="74" t="n">
        <f aca="false">VLOOKUP(A15,ScaledPrice,(IF(AND('Pricing Inputs'!$AA$3&gt;=4,'Pricing Inputs'!$AA$3&lt;=6),2,4)))</f>
        <v>29</v>
      </c>
      <c r="J15" s="74" t="n">
        <f aca="false">IF(A15="N/A"," ",IF(AND('Pricing Inputs'!$AA$3&gt;=4,'Pricing Inputs'!$AA$3&lt;=6),I15,(VLOOKUP(A15,ScaledPrice,2))*(2-(VLOOKUP(A15,ScaledPrice,3)))))</f>
        <v>29</v>
      </c>
      <c r="K15" s="74" t="n">
        <f aca="false">IF(A15="N/A"," ",IF(OR('Pricing Inputs'!$AA$3=5,'Pricing Inputs'!$AA$3=6,'Pricing Inputs'!$AA$3=8,'Pricing Inputs'!$AA$3=9),VLOOKUP(A15,ScaledPrice,IF(AND('Pricing Inputs'!$AA$3&gt;=4,'Pricing Inputs'!$AA$3&lt;=6),5,6)),0))</f>
        <v>21</v>
      </c>
      <c r="L15" s="74" t="n">
        <f aca="false">IF(A15="N/A"," ",IF(OR('Pricing Inputs'!$AA$3=5,'Pricing Inputs'!$AA$3=6,'Pricing Inputs'!$AA$3=8,'Pricing Inputs'!$AA$3=9),IF(AND('Pricing Inputs'!$AA$3&gt;=4,'Pricing Inputs'!$AA$3&lt;=6),K15,(VLOOKUP(A15,ScaledPrice,5))*(2-(VLOOKUP(A15,ScaledPrice,3)))),0))</f>
        <v>21</v>
      </c>
      <c r="M15" s="74" t="n">
        <f aca="false">IF(A15="N/A"," ",IF(OR('Pricing Inputs'!$AA$3=6,'Pricing Inputs'!$AA$3=9),(VLOOKUP(A15,ScaledPrice,IF(AND('Pricing Inputs'!$AA$3&gt;=4,'Pricing Inputs'!$AA$3&lt;=6),7,8))),0))</f>
        <v>20.0049991607666</v>
      </c>
      <c r="N15" s="74" t="n">
        <f aca="false">IF(A15="N/A"," ",IF(OR('Pricing Inputs'!$AA$3=6,'Pricing Inputs'!$AA$3=9),IF(AND('Pricing Inputs'!$AA$3&gt;=4,'Pricing Inputs'!$AA$3&lt;=6),M15,(VLOOKUP(A15,ScaledPrice,7))*(2-(VLOOKUP(A15,ScaledPrice,3)))),0))</f>
        <v>20.0049991607666</v>
      </c>
      <c r="O15" s="74" t="n">
        <f aca="false">IF(A15="N/A"," ",VLOOKUP(A15,ScaledPrice,9))</f>
        <v>16.2000007629395</v>
      </c>
      <c r="P15" s="75" t="n">
        <f aca="false">IF($A15="N/A"," ",IF((I15-$H15)&gt;0,I15-$H15,0))</f>
        <v>0</v>
      </c>
      <c r="Q15" s="75" t="n">
        <f aca="false">IF($A15="N/A"," ",IF((J15-$H15)&gt;0,J15-$H15,0))</f>
        <v>0</v>
      </c>
      <c r="R15" s="75" t="n">
        <f aca="false">IF($A15="N/A"," ",IF((K15-$H15)&gt;0,K15-$H15,0))</f>
        <v>0</v>
      </c>
      <c r="S15" s="75" t="n">
        <f aca="false">IF($A15="N/A"," ",IF((L15-$H15)&gt;0,L15-$H15,0))</f>
        <v>0</v>
      </c>
      <c r="T15" s="75" t="n">
        <f aca="false">IF($A15="N/A"," ",IF((M15-$H15)&gt;0,M15-$H15,0))</f>
        <v>0</v>
      </c>
      <c r="U15" s="75" t="n">
        <f aca="false">IF($A15="N/A"," ",IF((N15-$H15)&gt;0,N15-$H15,0))</f>
        <v>0</v>
      </c>
      <c r="V15" s="76" t="n">
        <f aca="false">IF($A15="N/A"," ",(IF((O15-$H15)&lt;=0,0,(O15-$H15))))</f>
        <v>0</v>
      </c>
      <c r="W15" s="77" t="n">
        <f aca="false">IF($A15="N/A"," ",IF(P15&gt;0,8*VLOOKUP($A15,NumberofDaysTable,2),0))</f>
        <v>0</v>
      </c>
      <c r="X15" s="77" t="n">
        <f aca="false">IF($A15="N/A"," ",IF(Q15&gt;0,8*VLOOKUP($A15,NumberofDaysTable,2),0))</f>
        <v>0</v>
      </c>
      <c r="Y15" s="77" t="n">
        <f aca="false">IF($A15="N/A"," ",IF(R15&gt;0,8*VLOOKUP($A15,NumberofDaysTable,3),0))</f>
        <v>0</v>
      </c>
      <c r="Z15" s="77" t="n">
        <f aca="false">IF($A15="N/A"," ",IF(S15&gt;0,8*VLOOKUP($A15,NumberofDaysTable,3),0))</f>
        <v>0</v>
      </c>
      <c r="AA15" s="77" t="n">
        <f aca="false">IF($A15="N/A"," ",IF(T15&gt;0,8*(VLOOKUP($A15,NumberofDaysTable,4)+VLOOKUP($A15,NumberofDaysTable,5)),0))</f>
        <v>0</v>
      </c>
      <c r="AB15" s="77" t="n">
        <f aca="false">IF($A15="N/A"," ",IF(U15&gt;0,(8*VLOOKUP($A15,NumberofDaysTable,4)+VLOOKUP($A15,NumberofDaysTable,5)),0))</f>
        <v>0</v>
      </c>
      <c r="AC15" s="77" t="n">
        <f aca="false">IF($A15="N/A"," ",(IF(V15&gt;0,(8*VLOOKUP($A15,NumberofDaysTable,6)),0)))</f>
        <v>0</v>
      </c>
      <c r="AD15" s="96" t="n">
        <f aca="false">IF($A15="N/A"," ",RANK(P15,$P$4:$V$15))</f>
        <v>7</v>
      </c>
      <c r="AE15" s="97" t="n">
        <f aca="false">IF($A15="N/A"," ",RANK(Q15,$P$4:$V$15))</f>
        <v>7</v>
      </c>
      <c r="AF15" s="97" t="n">
        <f aca="false">IF($A15="N/A"," ",RANK(R15,$P$4:$V$15))</f>
        <v>7</v>
      </c>
      <c r="AG15" s="97" t="n">
        <f aca="false">IF($A15="N/A"," ",RANK(S15,$P$4:$V$15))</f>
        <v>7</v>
      </c>
      <c r="AH15" s="97" t="n">
        <f aca="false">IF($A15="N/A"," ",RANK(T15,$P$4:$V$15))</f>
        <v>7</v>
      </c>
      <c r="AI15" s="97" t="n">
        <f aca="false">IF($A15="N/A"," ",RANK(U15,$P$4:$V$15))</f>
        <v>7</v>
      </c>
      <c r="AJ15" s="98" t="n">
        <f aca="false">IF($A15="N/A"," ",RANK(V15,$P$4:$V$15))</f>
        <v>7</v>
      </c>
      <c r="AK15" s="99" t="n">
        <f aca="false">IF($A15="N/A",0,IF(AD15&lt;=$AJ$2,W15,0))</f>
        <v>0</v>
      </c>
      <c r="AL15" s="100" t="n">
        <f aca="false">IF($A15="N/A",0,IF(AE15&lt;=$AJ$2,X15,0))</f>
        <v>0</v>
      </c>
      <c r="AM15" s="100" t="n">
        <f aca="false">IF($A15="N/A",0,IF(AF15&lt;=$AJ$2,Y15,0))</f>
        <v>0</v>
      </c>
      <c r="AN15" s="100" t="n">
        <f aca="false">IF($A15="N/A",0,IF(AG15&lt;=$AJ$2,Z15,0))</f>
        <v>0</v>
      </c>
      <c r="AO15" s="100" t="n">
        <f aca="false">IF($A15="N/A",0,IF(AH15&lt;=$AJ$2,AA15,0))</f>
        <v>0</v>
      </c>
      <c r="AP15" s="100" t="n">
        <f aca="false">IF($A15="N/A",0,IF(AI15&lt;=$AJ$2,AB15,0))</f>
        <v>0</v>
      </c>
      <c r="AQ15" s="100" t="n">
        <f aca="false">IF($A15="N/A",0,IF(AJ15&lt;=$AJ$2,AC15,0))</f>
        <v>0</v>
      </c>
      <c r="AR15" s="98" t="n">
        <f aca="false">IF(($AP$2-AR14)&gt;=0,$AP$2-AR14,0)</f>
        <v>360</v>
      </c>
      <c r="AS15" s="101" t="n">
        <f aca="false">IF($A15="N/A",0,IF(AND(AD15=$AJ$2+1,AK15=0),MIN($AR$15,W15),0))</f>
        <v>0</v>
      </c>
      <c r="AT15" s="102" t="n">
        <f aca="false">IF($A15="N/A",0,IF(AND(AE15=$AJ$2+1,AL15=0),MIN($AR$15,X15),0))</f>
        <v>0</v>
      </c>
      <c r="AU15" s="102" t="n">
        <f aca="false">IF($A15="N/A",0,IF(AND(AF15=$AJ$2+1,AM15=0),MIN($AR$15,Y15),0))</f>
        <v>0</v>
      </c>
      <c r="AV15" s="102" t="n">
        <f aca="false">IF($A15="N/A",0,IF(AND(AG15=$AJ$2+1,AN15=0),MIN($AR$15,Z15),0))</f>
        <v>0</v>
      </c>
      <c r="AW15" s="102" t="n">
        <f aca="false">IF($A15="N/A",0,IF(AND(AH15=$AJ$2+1,AO15=0),MIN($AR$15,AA15),0))</f>
        <v>0</v>
      </c>
      <c r="AX15" s="102" t="n">
        <f aca="false">IF($A15="N/A",0,IF(AND(AI15=$AJ$2+1,AP15=0),MIN($AR$15,AB15),0))</f>
        <v>0</v>
      </c>
      <c r="AY15" s="102" t="n">
        <f aca="false">IF($A15="N/A",0,IF(AND(AJ15=$AJ$2+1,AQ15=0),MIN($AR$15,AC15),0))</f>
        <v>0</v>
      </c>
      <c r="AZ15" s="103" t="n">
        <f aca="false">AR14+AZ14</f>
        <v>1040</v>
      </c>
      <c r="BA15" s="86" t="n">
        <f aca="false">IF($A15="N/A"," ",(IF(MONTH(A15)&gt;=4,IF(MONTH(A15)&lt;=10,Inputs!$F$13,Inputs!$F$14),Inputs!$F$14)))</f>
        <v>119</v>
      </c>
      <c r="BB15" s="87" t="n">
        <f aca="false">IF($A15="N/A"," ",(IF(AK15&gt;0,($BA15*(8*(VLOOKUP($A15,NumberofDaysTable,2)))*P15),0)+IF(AS15&gt;0,($BA15*((AS15))*P15),0)))</f>
        <v>0</v>
      </c>
      <c r="BC15" s="87" t="n">
        <f aca="false">IF($A15="N/A"," ",(IF(AL15&gt;0,($BA15*(8*(VLOOKUP($A15,NumberofDaysTable,2)))*Q15),0)+IF(AT15&gt;0,($BA15*((AT15))*Q15),0)))</f>
        <v>0</v>
      </c>
      <c r="BD15" s="87" t="n">
        <f aca="false">IF($A15="N/A"," ",(IF(AM15&gt;0,($BA15*(8*(VLOOKUP($A15,NumberofDaysTable,3)))*R15),0)+IF(AU15&gt;0,($BA15*((AU15))*R15),0)))</f>
        <v>0</v>
      </c>
      <c r="BE15" s="87" t="n">
        <f aca="false">IF($A15="N/A"," ",(IF(AN15&gt;0,($BA15*(8*(VLOOKUP($A15,NumberofDaysTable,3)))*S15),0)+IF(AV15&gt;0,($BA15*((AV15))*S15),0)))</f>
        <v>0</v>
      </c>
      <c r="BF15" s="87" t="n">
        <f aca="false">IF($A15="N/A"," ",(IF(AO15&gt;0,($BA15*(8*(VLOOKUP($A15,NumberofDaysTable,4)+VLOOKUP($A15,NumberofDaysTable,5)))*T15),0)+IF(AW15&gt;0,($BA15*((AW15))*T15),0)))</f>
        <v>0</v>
      </c>
      <c r="BG15" s="87" t="n">
        <f aca="false">IF($A15="N/A"," ",(IF(AP15&gt;0,($BA15*(8*(VLOOKUP($A15,NumberofDaysTable,4)+VLOOKUP($A15,NumberofDaysTable,5)))*U15),0)+IF(AX15&gt;0,($BA15*((AX15))*U15),0)))</f>
        <v>0</v>
      </c>
      <c r="BH15" s="87" t="n">
        <f aca="false">IF($A15="N/A"," ",($BA15*AQ15*V15)+($BA15*AY15*V15))</f>
        <v>0</v>
      </c>
      <c r="BI15" s="87" t="n">
        <f aca="false">IF($A15="N/A"," ",SUM(BB15:BH15))</f>
        <v>0</v>
      </c>
      <c r="BJ15" s="88" t="n">
        <f aca="false">IF($A15="N/A"," ",(H15*(SUM(AK15:AQ15)+SUM(AS15:AY15))*BA15))</f>
        <v>0</v>
      </c>
      <c r="BK15" s="88" t="n">
        <f aca="false">IF($A15="N/A"," ",((C15*D15)*(SUM($AK15:$AQ15)+SUM($AS15:$AY15))*$BA15))</f>
        <v>0</v>
      </c>
      <c r="BL15" s="88" t="n">
        <f aca="false">IF($A15="N/A"," ",(F15*(SUM($AK15:$AQ15)+SUM($AS15:$AY15))*$BA15))</f>
        <v>0</v>
      </c>
      <c r="BM15" s="88" t="n">
        <f aca="false">IF($A15="N/A"," ",(G15*(SUM($AK15:$AQ15)+SUM($AS15:$AY15))*$BA15))</f>
        <v>0</v>
      </c>
    </row>
    <row r="16" customFormat="false" ht="12.75" hidden="false" customHeight="false" outlineLevel="0" collapsed="false">
      <c r="A16" s="67" t="n">
        <f aca="false">IF(A15="N/A","N/A",IF(EDATE(A15,1)&gt;Inputs!$K$3,"N/A",EDATE(A15,1)))</f>
        <v>37043</v>
      </c>
      <c r="B16" s="68" t="n">
        <f aca="false">IF(A16="N/A"," ",YEAR(A16))</f>
        <v>2001</v>
      </c>
      <c r="C16" s="69" t="n">
        <f aca="false">IF(A16="N/A"," ",VLOOKUP(A16,ScaledPrice,10))</f>
        <v>2.5775</v>
      </c>
      <c r="D16" s="70" t="n">
        <f aca="false">IF(A16="N/A"," ",(VLOOKUP(MONTH($A16),Inputs!$A$14:$B$25,2))/1000)</f>
        <v>12.6</v>
      </c>
      <c r="E16" s="71" t="n">
        <f aca="false">IF($A16="N/A"," ",C16*D16)</f>
        <v>32.4765</v>
      </c>
      <c r="F16" s="72" t="n">
        <f aca="false">IF(A16="N/A"," ",Inputs!$F$6)</f>
        <v>1.17</v>
      </c>
      <c r="G16" s="72" t="n">
        <f aca="false">IF(A16="N/A"," ",Inputs!$F$9/IF(AND('Pricing Inputs'!$AA$3&gt;=4,'Pricing Inputs'!$AA$3&lt;=6),16,IF(AND('Pricing Inputs'!$AA$3&gt;=7,'Pricing Inputs'!$AA$3&lt;=9),8,24))/(BA16))</f>
        <v>0.829831932773109</v>
      </c>
      <c r="H16" s="73" t="n">
        <f aca="false">IF(A16="N/A"," ",(C16*D16)+F16+G16)</f>
        <v>34.4763319327731</v>
      </c>
      <c r="I16" s="74" t="n">
        <f aca="false">VLOOKUP(A16,ScaledPrice,(IF(AND('Pricing Inputs'!$AA$3&gt;=4,'Pricing Inputs'!$AA$3&lt;=6),2,4)))</f>
        <v>59.5</v>
      </c>
      <c r="J16" s="74" t="n">
        <f aca="false">IF(A16="N/A"," ",IF(AND('Pricing Inputs'!$AA$3&gt;=4,'Pricing Inputs'!$AA$3&lt;=6),I16,(VLOOKUP(A16,ScaledPrice,2))*(2-(VLOOKUP(A16,ScaledPrice,3)))))</f>
        <v>59.5</v>
      </c>
      <c r="K16" s="74" t="n">
        <f aca="false">IF(A16="N/A"," ",IF(OR('Pricing Inputs'!$AA$3=5,'Pricing Inputs'!$AA$3=6,'Pricing Inputs'!$AA$3=8,'Pricing Inputs'!$AA$3=9),VLOOKUP(A16,ScaledPrice,IF(AND('Pricing Inputs'!$AA$3&gt;=4,'Pricing Inputs'!$AA$3&lt;=6),5,6)),0))</f>
        <v>26</v>
      </c>
      <c r="L16" s="74" t="n">
        <f aca="false">IF(A16="N/A"," ",IF(OR('Pricing Inputs'!$AA$3=5,'Pricing Inputs'!$AA$3=6,'Pricing Inputs'!$AA$3=8,'Pricing Inputs'!$AA$3=9),IF(AND('Pricing Inputs'!$AA$3&gt;=4,'Pricing Inputs'!$AA$3&lt;=6),K16,(VLOOKUP(A16,ScaledPrice,5))*(2-(VLOOKUP(A16,ScaledPrice,3)))),0))</f>
        <v>26</v>
      </c>
      <c r="M16" s="74" t="n">
        <f aca="false">IF(A16="N/A"," ",IF(OR('Pricing Inputs'!$AA$3=6,'Pricing Inputs'!$AA$3=9),(VLOOKUP(A16,ScaledPrice,IF(AND('Pricing Inputs'!$AA$3&gt;=4,'Pricing Inputs'!$AA$3&lt;=6),7,8))),0))</f>
        <v>24</v>
      </c>
      <c r="N16" s="74" t="n">
        <f aca="false">IF(A16="N/A"," ",IF(OR('Pricing Inputs'!$AA$3=6,'Pricing Inputs'!$AA$3=9),IF(AND('Pricing Inputs'!$AA$3&gt;=4,'Pricing Inputs'!$AA$3&lt;=6),M16,(VLOOKUP(A16,ScaledPrice,7))*(2-(VLOOKUP(A16,ScaledPrice,3)))),0))</f>
        <v>24</v>
      </c>
      <c r="O16" s="74" t="n">
        <f aca="false">IF(A16="N/A"," ",VLOOKUP(A16,ScaledPrice,9))</f>
        <v>15.6999998092651</v>
      </c>
      <c r="P16" s="75" t="n">
        <f aca="false">IF($A16="N/A"," ",IF((I16-$H16)&gt;0,I16-$H16,0))</f>
        <v>25.0236680672269</v>
      </c>
      <c r="Q16" s="75" t="n">
        <f aca="false">IF($A16="N/A"," ",IF((J16-$H16)&gt;0,J16-$H16,0))</f>
        <v>25.0236680672269</v>
      </c>
      <c r="R16" s="75" t="n">
        <f aca="false">IF($A16="N/A"," ",IF((K16-$H16)&gt;0,K16-$H16,0))</f>
        <v>0</v>
      </c>
      <c r="S16" s="75" t="n">
        <f aca="false">IF($A16="N/A"," ",IF((L16-$H16)&gt;0,L16-$H16,0))</f>
        <v>0</v>
      </c>
      <c r="T16" s="75" t="n">
        <f aca="false">IF($A16="N/A"," ",IF((M16-$H16)&gt;0,M16-$H16,0))</f>
        <v>0</v>
      </c>
      <c r="U16" s="75" t="n">
        <f aca="false">IF($A16="N/A"," ",IF((N16-$H16)&gt;0,N16-$H16,0))</f>
        <v>0</v>
      </c>
      <c r="V16" s="76" t="n">
        <f aca="false">IF($A16="N/A"," ",(IF((O16-$H16)&lt;=0,0,(O16-$H16))))</f>
        <v>0</v>
      </c>
      <c r="W16" s="77" t="n">
        <f aca="false">IF($A16="N/A"," ",IF(P16&gt;0,8*VLOOKUP($A16,NumberofDaysTable,2),0))</f>
        <v>168</v>
      </c>
      <c r="X16" s="77" t="n">
        <f aca="false">IF($A16="N/A"," ",IF(Q16&gt;0,8*VLOOKUP($A16,NumberofDaysTable,2),0))</f>
        <v>168</v>
      </c>
      <c r="Y16" s="77" t="n">
        <f aca="false">IF($A16="N/A"," ",IF(R16&gt;0,8*VLOOKUP($A16,NumberofDaysTable,3),0))</f>
        <v>0</v>
      </c>
      <c r="Z16" s="77" t="n">
        <f aca="false">IF($A16="N/A"," ",IF(S16&gt;0,8*VLOOKUP($A16,NumberofDaysTable,3),0))</f>
        <v>0</v>
      </c>
      <c r="AA16" s="77" t="n">
        <f aca="false">IF($A16="N/A"," ",IF(T16&gt;0,8*(VLOOKUP($A16,NumberofDaysTable,4)+VLOOKUP($A16,NumberofDaysTable,5)),0))</f>
        <v>0</v>
      </c>
      <c r="AB16" s="77" t="n">
        <f aca="false">IF($A16="N/A"," ",IF(U16&gt;0,(8*VLOOKUP($A16,NumberofDaysTable,4)+VLOOKUP($A16,NumberofDaysTable,5)),0))</f>
        <v>0</v>
      </c>
      <c r="AC16" s="77" t="n">
        <f aca="false">IF($A16="N/A"," ",(IF(V16&gt;0,(8*VLOOKUP($A16,NumberofDaysTable,6)),0)))</f>
        <v>0</v>
      </c>
      <c r="AD16" s="78" t="n">
        <f aca="false">IF($A16="N/A"," ",RANK(P16,$P$16:$V$27))</f>
        <v>5</v>
      </c>
      <c r="AE16" s="79" t="n">
        <f aca="false">IF($A16="N/A"," ",RANK(Q16,$P$16:$V$27))</f>
        <v>5</v>
      </c>
      <c r="AF16" s="79" t="n">
        <f aca="false">IF($A16="N/A"," ",RANK(R16,$P$16:$V$27))</f>
        <v>11</v>
      </c>
      <c r="AG16" s="79" t="n">
        <f aca="false">IF($A16="N/A"," ",RANK(S16,$P$16:$V$27))</f>
        <v>11</v>
      </c>
      <c r="AH16" s="79" t="n">
        <f aca="false">IF($A16="N/A"," ",RANK(T16,$P$16:$V$27))</f>
        <v>11</v>
      </c>
      <c r="AI16" s="79" t="n">
        <f aca="false">IF($A16="N/A"," ",RANK(U16,$P$16:$V$27))</f>
        <v>11</v>
      </c>
      <c r="AJ16" s="80" t="n">
        <f aca="false">IF($A16="N/A"," ",RANK(V16,$P$16:$V$27))</f>
        <v>11</v>
      </c>
      <c r="AK16" s="104" t="n">
        <f aca="false">IF($A16="N/A"," ",IF(AD16&lt;=$AJ$2,W16,0))</f>
        <v>168</v>
      </c>
      <c r="AL16" s="82" t="n">
        <f aca="false">IF($A16="N/A"," ",IF(AE16&lt;=$AJ$2,X16,0))</f>
        <v>168</v>
      </c>
      <c r="AM16" s="82" t="n">
        <f aca="false">IF($A16="N/A"," ",IF(AF16&lt;=$AJ$2,Y16,0))</f>
        <v>0</v>
      </c>
      <c r="AN16" s="82" t="n">
        <f aca="false">IF($A16="N/A"," ",IF(AG16&lt;=$AJ$2,Z16,0))</f>
        <v>0</v>
      </c>
      <c r="AO16" s="82" t="n">
        <f aca="false">IF($A16="N/A"," ",IF(AH16&lt;=$AJ$2,AA16,0))</f>
        <v>0</v>
      </c>
      <c r="AP16" s="82" t="n">
        <f aca="false">IF($A16="N/A"," ",IF(AI16&lt;=$AJ$2,AB16,0))</f>
        <v>0</v>
      </c>
      <c r="AQ16" s="82" t="n">
        <f aca="false">IF($A16="N/A"," ",IF(AJ16&lt;=$AJ$2,AC16,0))</f>
        <v>0</v>
      </c>
      <c r="AR16" s="79"/>
      <c r="AS16" s="105" t="n">
        <f aca="false">IF($A16="N/A"," ",IF(AND(AD16=$AJ$2+1,AK16=0),MIN($AR$27,W16),0))</f>
        <v>0</v>
      </c>
      <c r="AT16" s="84" t="n">
        <f aca="false">IF($A16="N/A"," ",IF(AND(AE16=$AJ$2+1,AL16=0),MIN($AR$27,X16),0))</f>
        <v>0</v>
      </c>
      <c r="AU16" s="84" t="n">
        <f aca="false">IF($A16="N/A"," ",IF(AND(AF16=$AJ$2+1,AM16=0),MIN($AR$27,Y16),0))</f>
        <v>0</v>
      </c>
      <c r="AV16" s="84" t="n">
        <f aca="false">IF($A16="N/A"," ",IF(AND(AG16=$AJ$2+1,AN16=0),MIN($AR$27,Z16),0))</f>
        <v>0</v>
      </c>
      <c r="AW16" s="84" t="n">
        <f aca="false">IF($A16="N/A"," ",IF(AND(AH16=$AJ$2+1,AO16=0),MIN($AR$27,AA16),0))</f>
        <v>0</v>
      </c>
      <c r="AX16" s="84" t="n">
        <f aca="false">IF($A16="N/A"," ",IF(AND(AI16=$AJ$2+1,AP16=0),MIN($AR$27,AB16),0))</f>
        <v>0</v>
      </c>
      <c r="AY16" s="84" t="n">
        <f aca="false">IF($A16="N/A"," ",IF(AND(AJ16=$AJ$2+1,AQ16=0),MIN($AR$27,AC16),0))</f>
        <v>0</v>
      </c>
      <c r="AZ16" s="106"/>
      <c r="BA16" s="86" t="n">
        <f aca="false">IF($A16="N/A"," ",(IF(MONTH(A16)&gt;=4,IF(MONTH(A16)&lt;=10,Inputs!$F$13,Inputs!$F$14),Inputs!$F$14)))</f>
        <v>119</v>
      </c>
      <c r="BB16" s="87" t="n">
        <f aca="false">IF($A16="N/A"," ",(IF(AK16&gt;0,($BA16*(8*(VLOOKUP($A16,NumberofDaysTable,2)))*P16),0)+IF(AS16&gt;0,($BA16*((AS16))*P16),0)))</f>
        <v>500273.172</v>
      </c>
      <c r="BC16" s="87" t="n">
        <f aca="false">IF($A16="N/A"," ",(IF(AL16&gt;0,($BA16*(8*(VLOOKUP($A16,NumberofDaysTable,2)))*Q16),0)+IF(AT16&gt;0,($BA16*((AT16))*Q16),0)))</f>
        <v>500273.172</v>
      </c>
      <c r="BD16" s="87" t="n">
        <f aca="false">IF($A16="N/A"," ",(IF(AM16&gt;0,($BA16*(8*(VLOOKUP($A16,NumberofDaysTable,3)))*R16),0)+IF(AU16&gt;0,($BA16*((AU16))*R16),0)))</f>
        <v>0</v>
      </c>
      <c r="BE16" s="87" t="n">
        <f aca="false">IF($A16="N/A"," ",(IF(AN16&gt;0,($BA16*(8*(VLOOKUP($A16,NumberofDaysTable,3)))*S16),0)+IF(AV16&gt;0,($BA16*((AV16))*S16),0)))</f>
        <v>0</v>
      </c>
      <c r="BF16" s="87" t="n">
        <f aca="false">IF($A16="N/A"," ",(IF(AO16&gt;0,($BA16*(8*(VLOOKUP($A16,NumberofDaysTable,4)+VLOOKUP($A16,NumberofDaysTable,5)))*T16),0)+IF(AW16&gt;0,($BA16*((AW16))*T16),0)))</f>
        <v>0</v>
      </c>
      <c r="BG16" s="87" t="n">
        <f aca="false">IF($A16="N/A"," ",(IF(AP16&gt;0,($BA16*(8*(VLOOKUP($A16,NumberofDaysTable,4)+VLOOKUP($A16,NumberofDaysTable,5)))*U16),0)+IF(AX16&gt;0,($BA16*((AX16))*U16),0)))</f>
        <v>0</v>
      </c>
      <c r="BH16" s="87" t="n">
        <f aca="false">IF($A16="N/A"," ",($BA16*AQ16*V16)+($BA16*AY16*V16))</f>
        <v>0</v>
      </c>
      <c r="BI16" s="87" t="n">
        <f aca="false">IF($A16="N/A"," ",SUM(BB16:BH16))</f>
        <v>1000546.344</v>
      </c>
      <c r="BJ16" s="88" t="n">
        <f aca="false">IF($A16="N/A"," ",(H16*(SUM(AK16:AQ16)+SUM(AS16:AY16))*BA16))</f>
        <v>1378501.656</v>
      </c>
      <c r="BK16" s="88" t="n">
        <f aca="false">IF($A16="N/A"," ",((C16*D16)*(SUM($AK16:$AQ16)+SUM($AS16:$AY16))*$BA16))</f>
        <v>1298540.376</v>
      </c>
      <c r="BL16" s="88" t="n">
        <f aca="false">IF($A16="N/A"," ",(F16*(SUM($AK16:$AQ16)+SUM($AS16:$AY16))*$BA16))</f>
        <v>46781.28</v>
      </c>
      <c r="BM16" s="88" t="n">
        <f aca="false">IF($A16="N/A"," ",(G16*(SUM($AK16:$AQ16)+SUM($AS16:$AY16))*$BA16))</f>
        <v>33180</v>
      </c>
    </row>
    <row r="17" customFormat="false" ht="12.75" hidden="false" customHeight="false" outlineLevel="0" collapsed="false">
      <c r="A17" s="67" t="n">
        <f aca="false">IF(A16="N/A","N/A",IF(EDATE(A16,1)&gt;Inputs!$K$3,"N/A",EDATE(A16,1)))</f>
        <v>37073</v>
      </c>
      <c r="B17" s="68" t="n">
        <f aca="false">IF(A17="N/A"," ",YEAR(A17))</f>
        <v>2001</v>
      </c>
      <c r="C17" s="69" t="n">
        <f aca="false">IF(A17="N/A"," ",VLOOKUP(A17,ScaledPrice,10))</f>
        <v>2.578</v>
      </c>
      <c r="D17" s="70" t="n">
        <f aca="false">IF(A17="N/A"," ",(VLOOKUP(MONTH($A17),Inputs!$A$14:$B$25,2))/1000)</f>
        <v>12.6</v>
      </c>
      <c r="E17" s="71" t="n">
        <f aca="false">IF($A17="N/A"," ",C17*D17)</f>
        <v>32.4828</v>
      </c>
      <c r="F17" s="72" t="n">
        <f aca="false">IF(A17="N/A"," ",Inputs!$F$6)</f>
        <v>1.17</v>
      </c>
      <c r="G17" s="72" t="n">
        <f aca="false">IF(A17="N/A"," ",Inputs!$F$9/IF(AND('Pricing Inputs'!$AA$3&gt;=4,'Pricing Inputs'!$AA$3&lt;=6),16,IF(AND('Pricing Inputs'!$AA$3&gt;=7,'Pricing Inputs'!$AA$3&lt;=9),8,24))/(BA17))</f>
        <v>0.829831932773109</v>
      </c>
      <c r="H17" s="73" t="n">
        <f aca="false">IF(A17="N/A"," ",(C17*D17)+F17+G17)</f>
        <v>34.4826319327731</v>
      </c>
      <c r="I17" s="74" t="n">
        <f aca="false">VLOOKUP(A17,ScaledPrice,(IF(AND('Pricing Inputs'!$AA$3&gt;=4,'Pricing Inputs'!$AA$3&lt;=6),2,4)))</f>
        <v>110</v>
      </c>
      <c r="J17" s="74" t="n">
        <f aca="false">IF(A17="N/A"," ",IF(AND('Pricing Inputs'!$AA$3&gt;=4,'Pricing Inputs'!$AA$3&lt;=6),I17,(VLOOKUP(A17,ScaledPrice,2))*(2-(VLOOKUP(A17,ScaledPrice,3)))))</f>
        <v>110</v>
      </c>
      <c r="K17" s="74" t="n">
        <f aca="false">IF(A17="N/A"," ",IF(OR('Pricing Inputs'!$AA$3=5,'Pricing Inputs'!$AA$3=6,'Pricing Inputs'!$AA$3=8,'Pricing Inputs'!$AA$3=9),VLOOKUP(A17,ScaledPrice,IF(AND('Pricing Inputs'!$AA$3&gt;=4,'Pricing Inputs'!$AA$3&lt;=6),5,6)),0))</f>
        <v>35</v>
      </c>
      <c r="L17" s="74" t="n">
        <f aca="false">IF(A17="N/A"," ",IF(OR('Pricing Inputs'!$AA$3=5,'Pricing Inputs'!$AA$3=6,'Pricing Inputs'!$AA$3=8,'Pricing Inputs'!$AA$3=9),IF(AND('Pricing Inputs'!$AA$3&gt;=4,'Pricing Inputs'!$AA$3&lt;=6),K17,(VLOOKUP(A17,ScaledPrice,5))*(2-(VLOOKUP(A17,ScaledPrice,3)))),0))</f>
        <v>35</v>
      </c>
      <c r="M17" s="74" t="n">
        <f aca="false">IF(A17="N/A"," ",IF(OR('Pricing Inputs'!$AA$3=6,'Pricing Inputs'!$AA$3=9),(VLOOKUP(A17,ScaledPrice,IF(AND('Pricing Inputs'!$AA$3&gt;=4,'Pricing Inputs'!$AA$3&lt;=6),7,8))),0))</f>
        <v>30.9999980926514</v>
      </c>
      <c r="N17" s="74" t="n">
        <f aca="false">IF(A17="N/A"," ",IF(OR('Pricing Inputs'!$AA$3=6,'Pricing Inputs'!$AA$3=9),IF(AND('Pricing Inputs'!$AA$3&gt;=4,'Pricing Inputs'!$AA$3&lt;=6),M17,(VLOOKUP(A17,ScaledPrice,7))*(2-(VLOOKUP(A17,ScaledPrice,3)))),0))</f>
        <v>30.9999980926514</v>
      </c>
      <c r="O17" s="74" t="n">
        <f aca="false">IF(A17="N/A"," ",VLOOKUP(A17,ScaledPrice,9))</f>
        <v>16.6000003814697</v>
      </c>
      <c r="P17" s="75" t="n">
        <f aca="false">IF($A17="N/A"," ",IF((I17-$H17)&gt;0,I17-$H17,0))</f>
        <v>75.5173680672269</v>
      </c>
      <c r="Q17" s="75" t="n">
        <f aca="false">IF($A17="N/A"," ",IF((J17-$H17)&gt;0,J17-$H17,0))</f>
        <v>75.5173680672269</v>
      </c>
      <c r="R17" s="75" t="n">
        <f aca="false">IF($A17="N/A"," ",IF((K17-$H17)&gt;0,K17-$H17,0))</f>
        <v>0.517368067226883</v>
      </c>
      <c r="S17" s="75" t="n">
        <f aca="false">IF($A17="N/A"," ",IF((L17-$H17)&gt;0,L17-$H17,0))</f>
        <v>0.517368067226883</v>
      </c>
      <c r="T17" s="75" t="n">
        <f aca="false">IF($A17="N/A"," ",IF((M17-$H17)&gt;0,M17-$H17,0))</f>
        <v>0</v>
      </c>
      <c r="U17" s="75" t="n">
        <f aca="false">IF($A17="N/A"," ",IF((N17-$H17)&gt;0,N17-$H17,0))</f>
        <v>0</v>
      </c>
      <c r="V17" s="76" t="n">
        <f aca="false">IF($A17="N/A"," ",(IF((O17-$H17)&lt;=0,0,(O17-$H17))))</f>
        <v>0</v>
      </c>
      <c r="W17" s="77" t="n">
        <f aca="false">IF($A17="N/A"," ",IF(P17&gt;0,8*VLOOKUP($A17,NumberofDaysTable,2),0))</f>
        <v>168</v>
      </c>
      <c r="X17" s="77" t="n">
        <f aca="false">IF($A17="N/A"," ",IF(Q17&gt;0,8*VLOOKUP($A17,NumberofDaysTable,2),0))</f>
        <v>168</v>
      </c>
      <c r="Y17" s="77" t="n">
        <f aca="false">IF($A17="N/A"," ",IF(R17&gt;0,8*VLOOKUP($A17,NumberofDaysTable,3),0))</f>
        <v>32</v>
      </c>
      <c r="Z17" s="77" t="n">
        <f aca="false">IF($A17="N/A"," ",IF(S17&gt;0,8*VLOOKUP($A17,NumberofDaysTable,3),0))</f>
        <v>32</v>
      </c>
      <c r="AA17" s="77" t="n">
        <f aca="false">IF($A17="N/A"," ",IF(T17&gt;0,8*(VLOOKUP($A17,NumberofDaysTable,4)+VLOOKUP($A17,NumberofDaysTable,5)),0))</f>
        <v>0</v>
      </c>
      <c r="AB17" s="77" t="n">
        <f aca="false">IF($A17="N/A"," ",IF(U17&gt;0,(8*VLOOKUP($A17,NumberofDaysTable,4)+VLOOKUP($A17,NumberofDaysTable,5)),0))</f>
        <v>0</v>
      </c>
      <c r="AC17" s="77" t="n">
        <f aca="false">IF($A17="N/A"," ",(IF(V17&gt;0,(8*VLOOKUP($A17,NumberofDaysTable,6)),0)))</f>
        <v>0</v>
      </c>
      <c r="AD17" s="89" t="n">
        <f aca="false">IF($A17="N/A"," ",RANK(P17,$P$16:$V$27))</f>
        <v>1</v>
      </c>
      <c r="AE17" s="90" t="n">
        <f aca="false">IF($A17="N/A"," ",RANK(Q17,$P$16:$V$27))</f>
        <v>1</v>
      </c>
      <c r="AF17" s="90" t="n">
        <f aca="false">IF($A17="N/A"," ",RANK(R17,$P$16:$V$27))</f>
        <v>7</v>
      </c>
      <c r="AG17" s="90" t="n">
        <f aca="false">IF($A17="N/A"," ",RANK(S17,$P$16:$V$27))</f>
        <v>7</v>
      </c>
      <c r="AH17" s="90" t="n">
        <f aca="false">IF($A17="N/A"," ",RANK(T17,$P$16:$V$27))</f>
        <v>11</v>
      </c>
      <c r="AI17" s="90" t="n">
        <f aca="false">IF($A17="N/A"," ",RANK(U17,$P$16:$V$27))</f>
        <v>11</v>
      </c>
      <c r="AJ17" s="91" t="n">
        <f aca="false">IF($A17="N/A"," ",RANK(V17,$P$16:$V$27))</f>
        <v>11</v>
      </c>
      <c r="AK17" s="81" t="n">
        <f aca="false">IF($A17="N/A"," ",IF(AD17&lt;=$AJ$2,W17,0))</f>
        <v>168</v>
      </c>
      <c r="AL17" s="92" t="n">
        <f aca="false">IF($A17="N/A"," ",IF(AE17&lt;=$AJ$2,X17,0))</f>
        <v>168</v>
      </c>
      <c r="AM17" s="92" t="n">
        <f aca="false">IF($A17="N/A"," ",IF(AF17&lt;=$AJ$2,Y17,0))</f>
        <v>32</v>
      </c>
      <c r="AN17" s="92" t="n">
        <f aca="false">IF($A17="N/A"," ",IF(AG17&lt;=$AJ$2,Z17,0))</f>
        <v>32</v>
      </c>
      <c r="AO17" s="92" t="n">
        <f aca="false">IF($A17="N/A"," ",IF(AH17&lt;=$AJ$2,AA17,0))</f>
        <v>0</v>
      </c>
      <c r="AP17" s="92" t="n">
        <f aca="false">IF($A17="N/A"," ",IF(AI17&lt;=$AJ$2,AB17,0))</f>
        <v>0</v>
      </c>
      <c r="AQ17" s="92" t="n">
        <f aca="false">IF($A17="N/A"," ",IF(AJ17&lt;=$AJ$2,AC17,0))</f>
        <v>0</v>
      </c>
      <c r="AR17" s="90"/>
      <c r="AS17" s="83" t="n">
        <f aca="false">IF($A17="N/A"," ",IF(AND(AD17=$AJ$2+1,AK17=0),MIN($AR$27,W17),0))</f>
        <v>0</v>
      </c>
      <c r="AT17" s="93" t="n">
        <f aca="false">IF($A17="N/A"," ",IF(AND(AE17=$AJ$2+1,AL17=0),MIN($AR$27,X17),0))</f>
        <v>0</v>
      </c>
      <c r="AU17" s="93" t="n">
        <f aca="false">IF($A17="N/A"," ",IF(AND(AF17=$AJ$2+1,AM17=0),MIN($AR$27,Y17),0))</f>
        <v>0</v>
      </c>
      <c r="AV17" s="93" t="n">
        <f aca="false">IF($A17="N/A"," ",IF(AND(AG17=$AJ$2+1,AN17=0),MIN($AR$27,Z17),0))</f>
        <v>0</v>
      </c>
      <c r="AW17" s="93" t="n">
        <f aca="false">IF($A17="N/A"," ",IF(AND(AH17=$AJ$2+1,AO17=0),MIN($AR$27,AA17),0))</f>
        <v>0</v>
      </c>
      <c r="AX17" s="93" t="n">
        <f aca="false">IF($A17="N/A"," ",IF(AND(AI17=$AJ$2+1,AP17=0),MIN($AR$27,AB17),0))</f>
        <v>0</v>
      </c>
      <c r="AY17" s="93" t="n">
        <f aca="false">IF($A17="N/A"," ",IF(AND(AJ17=$AJ$2+1,AQ17=0),MIN($AR$27,AC17),0))</f>
        <v>0</v>
      </c>
      <c r="AZ17" s="107"/>
      <c r="BA17" s="86" t="n">
        <f aca="false">IF($A17="N/A"," ",(IF(MONTH(A17)&gt;=4,IF(MONTH(A17)&lt;=10,Inputs!$F$13,Inputs!$F$14),Inputs!$F$14)))</f>
        <v>119</v>
      </c>
      <c r="BB17" s="87" t="n">
        <f aca="false">IF($A17="N/A"," ",(IF(AK17&gt;0,($BA17*(8*(VLOOKUP($A17,NumberofDaysTable,2)))*P17),0)+IF(AS17&gt;0,($BA17*((AS17))*P17),0)))</f>
        <v>1509743.2224</v>
      </c>
      <c r="BC17" s="87" t="n">
        <f aca="false">IF($A17="N/A"," ",(IF(AL17&gt;0,($BA17*(8*(VLOOKUP($A17,NumberofDaysTable,2)))*Q17),0)+IF(AT17&gt;0,($BA17*((AT17))*Q17),0)))</f>
        <v>1509743.2224</v>
      </c>
      <c r="BD17" s="87" t="n">
        <f aca="false">IF($A17="N/A"," ",(IF(AM17&gt;0,($BA17*(8*(VLOOKUP($A17,NumberofDaysTable,3)))*R17),0)+IF(AU17&gt;0,($BA17*((AU17))*R17),0)))</f>
        <v>1970.13759999997</v>
      </c>
      <c r="BE17" s="87" t="n">
        <f aca="false">IF($A17="N/A"," ",(IF(AN17&gt;0,($BA17*(8*(VLOOKUP($A17,NumberofDaysTable,3)))*S17),0)+IF(AV17&gt;0,($BA17*((AV17))*S17),0)))</f>
        <v>1970.13759999997</v>
      </c>
      <c r="BF17" s="87" t="n">
        <f aca="false">IF($A17="N/A"," ",(IF(AO17&gt;0,($BA17*(8*(VLOOKUP($A17,NumberofDaysTable,4)+VLOOKUP($A17,NumberofDaysTable,5)))*T17),0)+IF(AW17&gt;0,($BA17*((AW17))*T17),0)))</f>
        <v>0</v>
      </c>
      <c r="BG17" s="87" t="n">
        <f aca="false">IF($A17="N/A"," ",(IF(AP17&gt;0,($BA17*(8*(VLOOKUP($A17,NumberofDaysTable,4)+VLOOKUP($A17,NumberofDaysTable,5)))*U17),0)+IF(AX17&gt;0,($BA17*((AX17))*U17),0)))</f>
        <v>0</v>
      </c>
      <c r="BH17" s="87" t="n">
        <f aca="false">IF($A17="N/A"," ",($BA17*AQ17*V17)+($BA17*AY17*V17))</f>
        <v>0</v>
      </c>
      <c r="BI17" s="87" t="n">
        <f aca="false">IF($A17="N/A"," ",SUM(BB17:BH17))</f>
        <v>3023426.72</v>
      </c>
      <c r="BJ17" s="88" t="n">
        <f aca="false">IF($A17="N/A"," ",(H17*(SUM(AK17:AQ17)+SUM(AS17:AY17))*BA17))</f>
        <v>1641373.28</v>
      </c>
      <c r="BK17" s="88" t="n">
        <f aca="false">IF($A17="N/A"," ",((C17*D17)*(SUM($AK17:$AQ17)+SUM($AS17:$AY17))*$BA17))</f>
        <v>1546181.28</v>
      </c>
      <c r="BL17" s="88" t="n">
        <f aca="false">IF($A17="N/A"," ",(F17*(SUM($AK17:$AQ17)+SUM($AS17:$AY17))*$BA17))</f>
        <v>55692</v>
      </c>
      <c r="BM17" s="88" t="n">
        <f aca="false">IF($A17="N/A"," ",(G17*(SUM($AK17:$AQ17)+SUM($AS17:$AY17))*$BA17))</f>
        <v>39500</v>
      </c>
    </row>
    <row r="18" customFormat="false" ht="12.75" hidden="false" customHeight="false" outlineLevel="0" collapsed="false">
      <c r="A18" s="67" t="n">
        <f aca="false">IF(A17="N/A","N/A",IF(EDATE(A17,1)&gt;Inputs!$K$3,"N/A",EDATE(A17,1)))</f>
        <v>37104</v>
      </c>
      <c r="B18" s="68" t="n">
        <f aca="false">IF(A18="N/A"," ",YEAR(A18))</f>
        <v>2001</v>
      </c>
      <c r="C18" s="69" t="n">
        <f aca="false">IF(A18="N/A"," ",VLOOKUP(A18,ScaledPrice,10))</f>
        <v>2.5855</v>
      </c>
      <c r="D18" s="70" t="n">
        <f aca="false">IF(A18="N/A"," ",(VLOOKUP(MONTH($A18),Inputs!$A$14:$B$25,2))/1000)</f>
        <v>12.6</v>
      </c>
      <c r="E18" s="71" t="n">
        <f aca="false">IF($A18="N/A"," ",C18*D18)</f>
        <v>32.5773</v>
      </c>
      <c r="F18" s="72" t="n">
        <f aca="false">IF(A18="N/A"," ",Inputs!$F$6)</f>
        <v>1.17</v>
      </c>
      <c r="G18" s="72" t="n">
        <f aca="false">IF(A18="N/A"," ",Inputs!$F$9/IF(AND('Pricing Inputs'!$AA$3&gt;=4,'Pricing Inputs'!$AA$3&lt;=6),16,IF(AND('Pricing Inputs'!$AA$3&gt;=7,'Pricing Inputs'!$AA$3&lt;=9),8,24))/(BA18))</f>
        <v>0.829831932773109</v>
      </c>
      <c r="H18" s="73" t="n">
        <f aca="false">IF(A18="N/A"," ",(C18*D18)+F18+G18)</f>
        <v>34.5771319327731</v>
      </c>
      <c r="I18" s="74" t="n">
        <f aca="false">VLOOKUP(A18,ScaledPrice,(IF(AND('Pricing Inputs'!$AA$3&gt;=4,'Pricing Inputs'!$AA$3&lt;=6),2,4)))</f>
        <v>110</v>
      </c>
      <c r="J18" s="74" t="n">
        <f aca="false">IF(A18="N/A"," ",IF(AND('Pricing Inputs'!$AA$3&gt;=4,'Pricing Inputs'!$AA$3&lt;=6),I18,(VLOOKUP(A18,ScaledPrice,2))*(2-(VLOOKUP(A18,ScaledPrice,3)))))</f>
        <v>110</v>
      </c>
      <c r="K18" s="74" t="n">
        <f aca="false">IF(A18="N/A"," ",IF(OR('Pricing Inputs'!$AA$3=5,'Pricing Inputs'!$AA$3=6,'Pricing Inputs'!$AA$3=8,'Pricing Inputs'!$AA$3=9),VLOOKUP(A18,ScaledPrice,IF(AND('Pricing Inputs'!$AA$3&gt;=4,'Pricing Inputs'!$AA$3&lt;=6),5,6)),0))</f>
        <v>35.0000038146973</v>
      </c>
      <c r="L18" s="74" t="n">
        <f aca="false">IF(A18="N/A"," ",IF(OR('Pricing Inputs'!$AA$3=5,'Pricing Inputs'!$AA$3=6,'Pricing Inputs'!$AA$3=8,'Pricing Inputs'!$AA$3=9),IF(AND('Pricing Inputs'!$AA$3&gt;=4,'Pricing Inputs'!$AA$3&lt;=6),K18,(VLOOKUP(A18,ScaledPrice,5))*(2-(VLOOKUP(A18,ScaledPrice,3)))),0))</f>
        <v>35.0000038146973</v>
      </c>
      <c r="M18" s="74" t="n">
        <f aca="false">IF(A18="N/A"," ",IF(OR('Pricing Inputs'!$AA$3=6,'Pricing Inputs'!$AA$3=9),(VLOOKUP(A18,ScaledPrice,IF(AND('Pricing Inputs'!$AA$3&gt;=4,'Pricing Inputs'!$AA$3&lt;=6),7,8))),0))</f>
        <v>31</v>
      </c>
      <c r="N18" s="74" t="n">
        <f aca="false">IF(A18="N/A"," ",IF(OR('Pricing Inputs'!$AA$3=6,'Pricing Inputs'!$AA$3=9),IF(AND('Pricing Inputs'!$AA$3&gt;=4,'Pricing Inputs'!$AA$3&lt;=6),M18,(VLOOKUP(A18,ScaledPrice,7))*(2-(VLOOKUP(A18,ScaledPrice,3)))),0))</f>
        <v>31</v>
      </c>
      <c r="O18" s="74" t="n">
        <f aca="false">IF(A18="N/A"," ",VLOOKUP(A18,ScaledPrice,9))</f>
        <v>16.6000003814697</v>
      </c>
      <c r="P18" s="75" t="n">
        <f aca="false">IF($A18="N/A"," ",IF((I18-$H18)&gt;0,I18-$H18,0))</f>
        <v>75.4228680672269</v>
      </c>
      <c r="Q18" s="75" t="n">
        <f aca="false">IF($A18="N/A"," ",IF((J18-$H18)&gt;0,J18-$H18,0))</f>
        <v>75.4228680672269</v>
      </c>
      <c r="R18" s="75" t="n">
        <f aca="false">IF($A18="N/A"," ",IF((K18-$H18)&gt;0,K18-$H18,0))</f>
        <v>0.422871881924145</v>
      </c>
      <c r="S18" s="75" t="n">
        <f aca="false">IF($A18="N/A"," ",IF((L18-$H18)&gt;0,L18-$H18,0))</f>
        <v>0.422871881924145</v>
      </c>
      <c r="T18" s="75" t="n">
        <f aca="false">IF($A18="N/A"," ",IF((M18-$H18)&gt;0,M18-$H18,0))</f>
        <v>0</v>
      </c>
      <c r="U18" s="75" t="n">
        <f aca="false">IF($A18="N/A"," ",IF((N18-$H18)&gt;0,N18-$H18,0))</f>
        <v>0</v>
      </c>
      <c r="V18" s="76" t="n">
        <f aca="false">IF($A18="N/A"," ",(IF((O18-$H18)&lt;=0,0,(O18-$H18))))</f>
        <v>0</v>
      </c>
      <c r="W18" s="77" t="n">
        <f aca="false">IF($A18="N/A"," ",IF(P18&gt;0,8*VLOOKUP($A18,NumberofDaysTable,2),0))</f>
        <v>184</v>
      </c>
      <c r="X18" s="77" t="n">
        <f aca="false">IF($A18="N/A"," ",IF(Q18&gt;0,8*VLOOKUP($A18,NumberofDaysTable,2),0))</f>
        <v>184</v>
      </c>
      <c r="Y18" s="77" t="n">
        <f aca="false">IF($A18="N/A"," ",IF(R18&gt;0,8*VLOOKUP($A18,NumberofDaysTable,3),0))</f>
        <v>32</v>
      </c>
      <c r="Z18" s="77" t="n">
        <f aca="false">IF($A18="N/A"," ",IF(S18&gt;0,8*VLOOKUP($A18,NumberofDaysTable,3),0))</f>
        <v>32</v>
      </c>
      <c r="AA18" s="77" t="n">
        <f aca="false">IF($A18="N/A"," ",IF(T18&gt;0,8*(VLOOKUP($A18,NumberofDaysTable,4)+VLOOKUP($A18,NumberofDaysTable,5)),0))</f>
        <v>0</v>
      </c>
      <c r="AB18" s="77" t="n">
        <f aca="false">IF($A18="N/A"," ",IF(U18&gt;0,(8*VLOOKUP($A18,NumberofDaysTable,4)+VLOOKUP($A18,NumberofDaysTable,5)),0))</f>
        <v>0</v>
      </c>
      <c r="AC18" s="77" t="n">
        <f aca="false">IF($A18="N/A"," ",(IF(V18&gt;0,(8*VLOOKUP($A18,NumberofDaysTable,6)),0)))</f>
        <v>0</v>
      </c>
      <c r="AD18" s="89" t="n">
        <f aca="false">IF($A18="N/A"," ",RANK(P18,$P$16:$V$27))</f>
        <v>3</v>
      </c>
      <c r="AE18" s="90" t="n">
        <f aca="false">IF($A18="N/A"," ",RANK(Q18,$P$16:$V$27))</f>
        <v>3</v>
      </c>
      <c r="AF18" s="90" t="n">
        <f aca="false">IF($A18="N/A"," ",RANK(R18,$P$16:$V$27))</f>
        <v>9</v>
      </c>
      <c r="AG18" s="90" t="n">
        <f aca="false">IF($A18="N/A"," ",RANK(S18,$P$16:$V$27))</f>
        <v>9</v>
      </c>
      <c r="AH18" s="90" t="n">
        <f aca="false">IF($A18="N/A"," ",RANK(T18,$P$16:$V$27))</f>
        <v>11</v>
      </c>
      <c r="AI18" s="90" t="n">
        <f aca="false">IF($A18="N/A"," ",RANK(U18,$P$16:$V$27))</f>
        <v>11</v>
      </c>
      <c r="AJ18" s="91" t="n">
        <f aca="false">IF($A18="N/A"," ",RANK(V18,$P$16:$V$27))</f>
        <v>11</v>
      </c>
      <c r="AK18" s="81" t="n">
        <f aca="false">IF($A18="N/A"," ",IF(AD18&lt;=$AJ$2,W18,0))</f>
        <v>184</v>
      </c>
      <c r="AL18" s="92" t="n">
        <f aca="false">IF($A18="N/A"," ",IF(AE18&lt;=$AJ$2,X18,0))</f>
        <v>184</v>
      </c>
      <c r="AM18" s="92" t="n">
        <f aca="false">IF($A18="N/A"," ",IF(AF18&lt;=$AJ$2,Y18,0))</f>
        <v>32</v>
      </c>
      <c r="AN18" s="92" t="n">
        <f aca="false">IF($A18="N/A"," ",IF(AG18&lt;=$AJ$2,Z18,0))</f>
        <v>32</v>
      </c>
      <c r="AO18" s="92" t="n">
        <f aca="false">IF($A18="N/A"," ",IF(AH18&lt;=$AJ$2,AA18,0))</f>
        <v>0</v>
      </c>
      <c r="AP18" s="92" t="n">
        <f aca="false">IF($A18="N/A"," ",IF(AI18&lt;=$AJ$2,AB18,0))</f>
        <v>0</v>
      </c>
      <c r="AQ18" s="92" t="n">
        <f aca="false">IF($A18="N/A"," ",IF(AJ18&lt;=$AJ$2,AC18,0))</f>
        <v>0</v>
      </c>
      <c r="AR18" s="90"/>
      <c r="AS18" s="83" t="n">
        <f aca="false">IF($A18="N/A"," ",IF(AND(AD18=$AJ$2+1,AK18=0),MIN($AR$27,W18),0))</f>
        <v>0</v>
      </c>
      <c r="AT18" s="93" t="n">
        <f aca="false">IF($A18="N/A"," ",IF(AND(AE18=$AJ$2+1,AL18=0),MIN($AR$27,X18),0))</f>
        <v>0</v>
      </c>
      <c r="AU18" s="93" t="n">
        <f aca="false">IF($A18="N/A"," ",IF(AND(AF18=$AJ$2+1,AM18=0),MIN($AR$27,Y18),0))</f>
        <v>0</v>
      </c>
      <c r="AV18" s="93" t="n">
        <f aca="false">IF($A18="N/A"," ",IF(AND(AG18=$AJ$2+1,AN18=0),MIN($AR$27,Z18),0))</f>
        <v>0</v>
      </c>
      <c r="AW18" s="93" t="n">
        <f aca="false">IF($A18="N/A"," ",IF(AND(AH18=$AJ$2+1,AO18=0),MIN($AR$27,AA18),0))</f>
        <v>0</v>
      </c>
      <c r="AX18" s="93" t="n">
        <f aca="false">IF($A18="N/A"," ",IF(AND(AI18=$AJ$2+1,AP18=0),MIN($AR$27,AB18),0))</f>
        <v>0</v>
      </c>
      <c r="AY18" s="93" t="n">
        <f aca="false">IF($A18="N/A"," ",IF(AND(AJ18=$AJ$2+1,AQ18=0),MIN($AR$27,AC18),0))</f>
        <v>0</v>
      </c>
      <c r="AZ18" s="107"/>
      <c r="BA18" s="86" t="n">
        <f aca="false">IF($A18="N/A"," ",(IF(MONTH(A18)&gt;=4,IF(MONTH(A18)&lt;=10,Inputs!$F$13,Inputs!$F$14),Inputs!$F$14)))</f>
        <v>119</v>
      </c>
      <c r="BB18" s="87" t="n">
        <f aca="false">IF($A18="N/A"," ",(IF(AK18&gt;0,($BA18*(8*(VLOOKUP($A18,NumberofDaysTable,2)))*P18),0)+IF(AS18&gt;0,($BA18*((AS18))*P18),0)))</f>
        <v>1651459.1192</v>
      </c>
      <c r="BC18" s="87" t="n">
        <f aca="false">IF($A18="N/A"," ",(IF(AL18&gt;0,($BA18*(8*(VLOOKUP($A18,NumberofDaysTable,2)))*Q18),0)+IF(AT18&gt;0,($BA18*((AT18))*Q18),0)))</f>
        <v>1651459.1192</v>
      </c>
      <c r="BD18" s="87" t="n">
        <f aca="false">IF($A18="N/A"," ",(IF(AM18&gt;0,($BA18*(8*(VLOOKUP($A18,NumberofDaysTable,3)))*R18),0)+IF(AU18&gt;0,($BA18*((AU18))*R18),0)))</f>
        <v>1610.29612636714</v>
      </c>
      <c r="BE18" s="87" t="n">
        <f aca="false">IF($A18="N/A"," ",(IF(AN18&gt;0,($BA18*(8*(VLOOKUP($A18,NumberofDaysTable,3)))*S18),0)+IF(AV18&gt;0,($BA18*((AV18))*S18),0)))</f>
        <v>1610.29612636714</v>
      </c>
      <c r="BF18" s="87" t="n">
        <f aca="false">IF($A18="N/A"," ",(IF(AO18&gt;0,($BA18*(8*(VLOOKUP($A18,NumberofDaysTable,4)+VLOOKUP($A18,NumberofDaysTable,5)))*T18),0)+IF(AW18&gt;0,($BA18*((AW18))*T18),0)))</f>
        <v>0</v>
      </c>
      <c r="BG18" s="87" t="n">
        <f aca="false">IF($A18="N/A"," ",(IF(AP18&gt;0,($BA18*(8*(VLOOKUP($A18,NumberofDaysTable,4)+VLOOKUP($A18,NumberofDaysTable,5)))*U18),0)+IF(AX18&gt;0,($BA18*((AX18))*U18),0)))</f>
        <v>0</v>
      </c>
      <c r="BH18" s="87" t="n">
        <f aca="false">IF($A18="N/A"," ",($BA18*AQ18*V18)+($BA18*AY18*V18))</f>
        <v>0</v>
      </c>
      <c r="BI18" s="87" t="n">
        <f aca="false">IF($A18="N/A"," ",SUM(BB18:BH18))</f>
        <v>3306138.83065273</v>
      </c>
      <c r="BJ18" s="88" t="n">
        <f aca="false">IF($A18="N/A"," ",(H18*(SUM(AK18:AQ18)+SUM(AS18:AY18))*BA18))</f>
        <v>1777541.1984</v>
      </c>
      <c r="BK18" s="88" t="n">
        <f aca="false">IF($A18="N/A"," ",((C18*D18)*(SUM($AK18:$AQ18)+SUM($AS18:$AY18))*$BA18))</f>
        <v>1674733.8384</v>
      </c>
      <c r="BL18" s="88" t="n">
        <f aca="false">IF($A18="N/A"," ",(F18*(SUM($AK18:$AQ18)+SUM($AS18:$AY18))*$BA18))</f>
        <v>60147.36</v>
      </c>
      <c r="BM18" s="88" t="n">
        <f aca="false">IF($A18="N/A"," ",(G18*(SUM($AK18:$AQ18)+SUM($AS18:$AY18))*$BA18))</f>
        <v>42660</v>
      </c>
    </row>
    <row r="19" customFormat="false" ht="12.75" hidden="false" customHeight="false" outlineLevel="0" collapsed="false">
      <c r="A19" s="67" t="n">
        <f aca="false">IF(A18="N/A","N/A",IF(EDATE(A18,1)&gt;Inputs!$K$3,"N/A",EDATE(A18,1)))</f>
        <v>37135</v>
      </c>
      <c r="B19" s="68" t="n">
        <f aca="false">IF(A19="N/A"," ",YEAR(A19))</f>
        <v>2001</v>
      </c>
      <c r="C19" s="69" t="n">
        <f aca="false">IF(A19="N/A"," ",VLOOKUP(A19,ScaledPrice,10))</f>
        <v>2.5955</v>
      </c>
      <c r="D19" s="70" t="n">
        <f aca="false">IF(A19="N/A"," ",(VLOOKUP(MONTH($A19),Inputs!$A$14:$B$25,2))/1000)</f>
        <v>12.6</v>
      </c>
      <c r="E19" s="71" t="n">
        <f aca="false">IF($A19="N/A"," ",C19*D19)</f>
        <v>32.7033</v>
      </c>
      <c r="F19" s="72" t="n">
        <f aca="false">IF(A19="N/A"," ",Inputs!$F$6)</f>
        <v>1.17</v>
      </c>
      <c r="G19" s="72" t="n">
        <f aca="false">IF(A19="N/A"," ",Inputs!$F$9/IF(AND('Pricing Inputs'!$AA$3&gt;=4,'Pricing Inputs'!$AA$3&lt;=6),16,IF(AND('Pricing Inputs'!$AA$3&gt;=7,'Pricing Inputs'!$AA$3&lt;=9),8,24))/(BA19))</f>
        <v>0.829831932773109</v>
      </c>
      <c r="H19" s="73" t="n">
        <f aca="false">IF(A19="N/A"," ",(C19*D19)+F19+G19)</f>
        <v>34.7031319327731</v>
      </c>
      <c r="I19" s="74" t="n">
        <f aca="false">VLOOKUP(A19,ScaledPrice,(IF(AND('Pricing Inputs'!$AA$3&gt;=4,'Pricing Inputs'!$AA$3&lt;=6),2,4)))</f>
        <v>31.25</v>
      </c>
      <c r="J19" s="74" t="n">
        <f aca="false">IF(A19="N/A"," ",IF(AND('Pricing Inputs'!$AA$3&gt;=4,'Pricing Inputs'!$AA$3&lt;=6),I19,(VLOOKUP(A19,ScaledPrice,2))*(2-(VLOOKUP(A19,ScaledPrice,3)))))</f>
        <v>31.25</v>
      </c>
      <c r="K19" s="74" t="n">
        <f aca="false">IF(A19="N/A"," ",IF(OR('Pricing Inputs'!$AA$3=5,'Pricing Inputs'!$AA$3=6,'Pricing Inputs'!$AA$3=8,'Pricing Inputs'!$AA$3=9),VLOOKUP(A19,ScaledPrice,IF(AND('Pricing Inputs'!$AA$3&gt;=4,'Pricing Inputs'!$AA$3&lt;=6),5,6)),0))</f>
        <v>25</v>
      </c>
      <c r="L19" s="74" t="n">
        <f aca="false">IF(A19="N/A"," ",IF(OR('Pricing Inputs'!$AA$3=5,'Pricing Inputs'!$AA$3=6,'Pricing Inputs'!$AA$3=8,'Pricing Inputs'!$AA$3=9),IF(AND('Pricing Inputs'!$AA$3&gt;=4,'Pricing Inputs'!$AA$3&lt;=6),K19,(VLOOKUP(A19,ScaledPrice,5))*(2-(VLOOKUP(A19,ScaledPrice,3)))),0))</f>
        <v>25</v>
      </c>
      <c r="M19" s="74" t="n">
        <f aca="false">IF(A19="N/A"," ",IF(OR('Pricing Inputs'!$AA$3=6,'Pricing Inputs'!$AA$3=9),(VLOOKUP(A19,ScaledPrice,IF(AND('Pricing Inputs'!$AA$3&gt;=4,'Pricing Inputs'!$AA$3&lt;=6),7,8))),0))</f>
        <v>24</v>
      </c>
      <c r="N19" s="74" t="n">
        <f aca="false">IF(A19="N/A"," ",IF(OR('Pricing Inputs'!$AA$3=6,'Pricing Inputs'!$AA$3=9),IF(AND('Pricing Inputs'!$AA$3&gt;=4,'Pricing Inputs'!$AA$3&lt;=6),M19,(VLOOKUP(A19,ScaledPrice,7))*(2-(VLOOKUP(A19,ScaledPrice,3)))),0))</f>
        <v>24</v>
      </c>
      <c r="O19" s="74" t="n">
        <f aca="false">IF(A19="N/A"," ",VLOOKUP(A19,ScaledPrice,9))</f>
        <v>16.75</v>
      </c>
      <c r="P19" s="75" t="n">
        <f aca="false">IF($A19="N/A"," ",IF((I19-$H19)&gt;0,I19-$H19,0))</f>
        <v>0</v>
      </c>
      <c r="Q19" s="75" t="n">
        <f aca="false">IF($A19="N/A"," ",IF((J19-$H19)&gt;0,J19-$H19,0))</f>
        <v>0</v>
      </c>
      <c r="R19" s="75" t="n">
        <f aca="false">IF($A19="N/A"," ",IF((K19-$H19)&gt;0,K19-$H19,0))</f>
        <v>0</v>
      </c>
      <c r="S19" s="75" t="n">
        <f aca="false">IF($A19="N/A"," ",IF((L19-$H19)&gt;0,L19-$H19,0))</f>
        <v>0</v>
      </c>
      <c r="T19" s="75" t="n">
        <f aca="false">IF($A19="N/A"," ",IF((M19-$H19)&gt;0,M19-$H19,0))</f>
        <v>0</v>
      </c>
      <c r="U19" s="75" t="n">
        <f aca="false">IF($A19="N/A"," ",IF((N19-$H19)&gt;0,N19-$H19,0))</f>
        <v>0</v>
      </c>
      <c r="V19" s="76" t="n">
        <f aca="false">IF($A19="N/A"," ",(IF((O19-$H19)&lt;=0,0,(O19-$H19))))</f>
        <v>0</v>
      </c>
      <c r="W19" s="77" t="n">
        <f aca="false">IF($A19="N/A"," ",IF(P19&gt;0,8*VLOOKUP($A19,NumberofDaysTable,2),0))</f>
        <v>0</v>
      </c>
      <c r="X19" s="77" t="n">
        <f aca="false">IF($A19="N/A"," ",IF(Q19&gt;0,8*VLOOKUP($A19,NumberofDaysTable,2),0))</f>
        <v>0</v>
      </c>
      <c r="Y19" s="77" t="n">
        <f aca="false">IF($A19="N/A"," ",IF(R19&gt;0,8*VLOOKUP($A19,NumberofDaysTable,3),0))</f>
        <v>0</v>
      </c>
      <c r="Z19" s="77" t="n">
        <f aca="false">IF($A19="N/A"," ",IF(S19&gt;0,8*VLOOKUP($A19,NumberofDaysTable,3),0))</f>
        <v>0</v>
      </c>
      <c r="AA19" s="77" t="n">
        <f aca="false">IF($A19="N/A"," ",IF(T19&gt;0,8*(VLOOKUP($A19,NumberofDaysTable,4)+VLOOKUP($A19,NumberofDaysTable,5)),0))</f>
        <v>0</v>
      </c>
      <c r="AB19" s="77" t="n">
        <f aca="false">IF($A19="N/A"," ",IF(U19&gt;0,(8*VLOOKUP($A19,NumberofDaysTable,4)+VLOOKUP($A19,NumberofDaysTable,5)),0))</f>
        <v>0</v>
      </c>
      <c r="AC19" s="77" t="n">
        <f aca="false">IF($A19="N/A"," ",(IF(V19&gt;0,(8*VLOOKUP($A19,NumberofDaysTable,6)),0)))</f>
        <v>0</v>
      </c>
      <c r="AD19" s="89" t="n">
        <f aca="false">IF($A19="N/A"," ",RANK(P19,$P$16:$V$27))</f>
        <v>11</v>
      </c>
      <c r="AE19" s="90" t="n">
        <f aca="false">IF($A19="N/A"," ",RANK(Q19,$P$16:$V$27))</f>
        <v>11</v>
      </c>
      <c r="AF19" s="90" t="n">
        <f aca="false">IF($A19="N/A"," ",RANK(R19,$P$16:$V$27))</f>
        <v>11</v>
      </c>
      <c r="AG19" s="90" t="n">
        <f aca="false">IF($A19="N/A"," ",RANK(S19,$P$16:$V$27))</f>
        <v>11</v>
      </c>
      <c r="AH19" s="90" t="n">
        <f aca="false">IF($A19="N/A"," ",RANK(T19,$P$16:$V$27))</f>
        <v>11</v>
      </c>
      <c r="AI19" s="90" t="n">
        <f aca="false">IF($A19="N/A"," ",RANK(U19,$P$16:$V$27))</f>
        <v>11</v>
      </c>
      <c r="AJ19" s="91" t="n">
        <f aca="false">IF($A19="N/A"," ",RANK(V19,$P$16:$V$27))</f>
        <v>11</v>
      </c>
      <c r="AK19" s="81" t="n">
        <f aca="false">IF($A19="N/A"," ",IF(AD19&lt;=$AJ$2,W19,0))</f>
        <v>0</v>
      </c>
      <c r="AL19" s="92" t="n">
        <f aca="false">IF($A19="N/A"," ",IF(AE19&lt;=$AJ$2,X19,0))</f>
        <v>0</v>
      </c>
      <c r="AM19" s="92" t="n">
        <f aca="false">IF($A19="N/A"," ",IF(AF19&lt;=$AJ$2,Y19,0))</f>
        <v>0</v>
      </c>
      <c r="AN19" s="92" t="n">
        <f aca="false">IF($A19="N/A"," ",IF(AG19&lt;=$AJ$2,Z19,0))</f>
        <v>0</v>
      </c>
      <c r="AO19" s="92" t="n">
        <f aca="false">IF($A19="N/A"," ",IF(AH19&lt;=$AJ$2,AA19,0))</f>
        <v>0</v>
      </c>
      <c r="AP19" s="92" t="n">
        <f aca="false">IF($A19="N/A"," ",IF(AI19&lt;=$AJ$2,AB19,0))</f>
        <v>0</v>
      </c>
      <c r="AQ19" s="92" t="n">
        <f aca="false">IF($A19="N/A"," ",IF(AJ19&lt;=$AJ$2,AC19,0))</f>
        <v>0</v>
      </c>
      <c r="AR19" s="90"/>
      <c r="AS19" s="83" t="n">
        <f aca="false">IF($A19="N/A"," ",IF(AND(AD19=$AJ$2+1,AK19=0),MIN($AR$27,W19),0))</f>
        <v>0</v>
      </c>
      <c r="AT19" s="93" t="n">
        <f aca="false">IF($A19="N/A"," ",IF(AND(AE19=$AJ$2+1,AL19=0),MIN($AR$27,X19),0))</f>
        <v>0</v>
      </c>
      <c r="AU19" s="93" t="n">
        <f aca="false">IF($A19="N/A"," ",IF(AND(AF19=$AJ$2+1,AM19=0),MIN($AR$27,Y19),0))</f>
        <v>0</v>
      </c>
      <c r="AV19" s="93" t="n">
        <f aca="false">IF($A19="N/A"," ",IF(AND(AG19=$AJ$2+1,AN19=0),MIN($AR$27,Z19),0))</f>
        <v>0</v>
      </c>
      <c r="AW19" s="93" t="n">
        <f aca="false">IF($A19="N/A"," ",IF(AND(AH19=$AJ$2+1,AO19=0),MIN($AR$27,AA19),0))</f>
        <v>0</v>
      </c>
      <c r="AX19" s="93" t="n">
        <f aca="false">IF($A19="N/A"," ",IF(AND(AI19=$AJ$2+1,AP19=0),MIN($AR$27,AB19),0))</f>
        <v>0</v>
      </c>
      <c r="AY19" s="93" t="n">
        <f aca="false">IF($A19="N/A"," ",IF(AND(AJ19=$AJ$2+1,AQ19=0),MIN($AR$27,AC19),0))</f>
        <v>0</v>
      </c>
      <c r="AZ19" s="107"/>
      <c r="BA19" s="86" t="n">
        <f aca="false">IF($A19="N/A"," ",(IF(MONTH(A19)&gt;=4,IF(MONTH(A19)&lt;=10,Inputs!$F$13,Inputs!$F$14),Inputs!$F$14)))</f>
        <v>119</v>
      </c>
      <c r="BB19" s="87" t="n">
        <f aca="false">IF($A19="N/A"," ",(IF(AK19&gt;0,($BA19*(8*(VLOOKUP($A19,NumberofDaysTable,2)))*P19),0)+IF(AS19&gt;0,($BA19*((AS19))*P19),0)))</f>
        <v>0</v>
      </c>
      <c r="BC19" s="87" t="n">
        <f aca="false">IF($A19="N/A"," ",(IF(AL19&gt;0,($BA19*(8*(VLOOKUP($A19,NumberofDaysTable,2)))*Q19),0)+IF(AT19&gt;0,($BA19*((AT19))*Q19),0)))</f>
        <v>0</v>
      </c>
      <c r="BD19" s="87" t="n">
        <f aca="false">IF($A19="N/A"," ",(IF(AM19&gt;0,($BA19*(8*(VLOOKUP($A19,NumberofDaysTable,3)))*R19),0)+IF(AU19&gt;0,($BA19*((AU19))*R19),0)))</f>
        <v>0</v>
      </c>
      <c r="BE19" s="87" t="n">
        <f aca="false">IF($A19="N/A"," ",(IF(AN19&gt;0,($BA19*(8*(VLOOKUP($A19,NumberofDaysTable,3)))*S19),0)+IF(AV19&gt;0,($BA19*((AV19))*S19),0)))</f>
        <v>0</v>
      </c>
      <c r="BF19" s="87" t="n">
        <f aca="false">IF($A19="N/A"," ",(IF(AO19&gt;0,($BA19*(8*(VLOOKUP($A19,NumberofDaysTable,4)+VLOOKUP($A19,NumberofDaysTable,5)))*T19),0)+IF(AW19&gt;0,($BA19*((AW19))*T19),0)))</f>
        <v>0</v>
      </c>
      <c r="BG19" s="87" t="n">
        <f aca="false">IF($A19="N/A"," ",(IF(AP19&gt;0,($BA19*(8*(VLOOKUP($A19,NumberofDaysTable,4)+VLOOKUP($A19,NumberofDaysTable,5)))*U19),0)+IF(AX19&gt;0,($BA19*((AX19))*U19),0)))</f>
        <v>0</v>
      </c>
      <c r="BH19" s="87" t="n">
        <f aca="false">IF($A19="N/A"," ",($BA19*AQ19*V19)+($BA19*AY19*V19))</f>
        <v>0</v>
      </c>
      <c r="BI19" s="87" t="n">
        <f aca="false">IF($A19="N/A"," ",SUM(BB19:BH19))</f>
        <v>0</v>
      </c>
      <c r="BJ19" s="88" t="n">
        <f aca="false">IF($A19="N/A"," ",(H19*(SUM(AK19:AQ19)+SUM(AS19:AY19))*BA19))</f>
        <v>0</v>
      </c>
      <c r="BK19" s="88" t="n">
        <f aca="false">IF($A19="N/A"," ",((C19*D19)*(SUM($AK19:$AQ19)+SUM($AS19:$AY19))*$BA19))</f>
        <v>0</v>
      </c>
      <c r="BL19" s="88" t="n">
        <f aca="false">IF($A19="N/A"," ",(F19*(SUM($AK19:$AQ19)+SUM($AS19:$AY19))*$BA19))</f>
        <v>0</v>
      </c>
      <c r="BM19" s="88" t="n">
        <f aca="false">IF($A19="N/A"," ",(G19*(SUM($AK19:$AQ19)+SUM($AS19:$AY19))*$BA19))</f>
        <v>0</v>
      </c>
    </row>
    <row r="20" customFormat="false" ht="12.75" hidden="false" customHeight="false" outlineLevel="0" collapsed="false">
      <c r="A20" s="67" t="n">
        <f aca="false">IF(A19="N/A","N/A",IF(EDATE(A19,1)&gt;Inputs!$K$3,"N/A",EDATE(A19,1)))</f>
        <v>37165</v>
      </c>
      <c r="B20" s="68" t="n">
        <f aca="false">IF(A20="N/A"," ",YEAR(A20))</f>
        <v>2001</v>
      </c>
      <c r="C20" s="69" t="n">
        <f aca="false">IF(A20="N/A"," ",VLOOKUP(A20,ScaledPrice,10))</f>
        <v>2.6395</v>
      </c>
      <c r="D20" s="70" t="n">
        <f aca="false">IF(A20="N/A"," ",(VLOOKUP(MONTH($A20),Inputs!$A$14:$B$25,2))/1000)</f>
        <v>12.6</v>
      </c>
      <c r="E20" s="71" t="n">
        <f aca="false">IF($A20="N/A"," ",C20*D20)</f>
        <v>33.2577</v>
      </c>
      <c r="F20" s="72" t="n">
        <f aca="false">IF(A20="N/A"," ",Inputs!$F$6)</f>
        <v>1.17</v>
      </c>
      <c r="G20" s="72" t="n">
        <f aca="false">IF(A20="N/A"," ",Inputs!$F$9/IF(AND('Pricing Inputs'!$AA$3&gt;=4,'Pricing Inputs'!$AA$3&lt;=6),16,IF(AND('Pricing Inputs'!$AA$3&gt;=7,'Pricing Inputs'!$AA$3&lt;=9),8,24))/(BA20))</f>
        <v>0.829831932773109</v>
      </c>
      <c r="H20" s="73" t="n">
        <f aca="false">IF(A20="N/A"," ",(C20*D20)+F20+G20)</f>
        <v>35.2575319327731</v>
      </c>
      <c r="I20" s="74" t="n">
        <f aca="false">VLOOKUP(A20,ScaledPrice,(IF(AND('Pricing Inputs'!$AA$3&gt;=4,'Pricing Inputs'!$AA$3&lt;=6),2,4)))</f>
        <v>24.0499973297119</v>
      </c>
      <c r="J20" s="74" t="n">
        <f aca="false">IF(A20="N/A"," ",IF(AND('Pricing Inputs'!$AA$3&gt;=4,'Pricing Inputs'!$AA$3&lt;=6),I20,(VLOOKUP(A20,ScaledPrice,2))*(2-(VLOOKUP(A20,ScaledPrice,3)))))</f>
        <v>24.0499973297119</v>
      </c>
      <c r="K20" s="74" t="n">
        <f aca="false">IF(A20="N/A"," ",IF(OR('Pricing Inputs'!$AA$3=5,'Pricing Inputs'!$AA$3=6,'Pricing Inputs'!$AA$3=8,'Pricing Inputs'!$AA$3=9),VLOOKUP(A20,ScaledPrice,IF(AND('Pricing Inputs'!$AA$3&gt;=4,'Pricing Inputs'!$AA$3&lt;=6),5,6)),0))</f>
        <v>19.996000289917</v>
      </c>
      <c r="L20" s="74" t="n">
        <f aca="false">IF(A20="N/A"," ",IF(OR('Pricing Inputs'!$AA$3=5,'Pricing Inputs'!$AA$3=6,'Pricing Inputs'!$AA$3=8,'Pricing Inputs'!$AA$3=9),IF(AND('Pricing Inputs'!$AA$3&gt;=4,'Pricing Inputs'!$AA$3&lt;=6),K20,(VLOOKUP(A20,ScaledPrice,5))*(2-(VLOOKUP(A20,ScaledPrice,3)))),0))</f>
        <v>19.996000289917</v>
      </c>
      <c r="M20" s="74" t="n">
        <f aca="false">IF(A20="N/A"," ",IF(OR('Pricing Inputs'!$AA$3=6,'Pricing Inputs'!$AA$3=9),(VLOOKUP(A20,ScaledPrice,IF(AND('Pricing Inputs'!$AA$3&gt;=4,'Pricing Inputs'!$AA$3&lt;=6),7,8))),0))</f>
        <v>18.9965000152588</v>
      </c>
      <c r="N20" s="74" t="n">
        <f aca="false">IF(A20="N/A"," ",IF(OR('Pricing Inputs'!$AA$3=6,'Pricing Inputs'!$AA$3=9),IF(AND('Pricing Inputs'!$AA$3&gt;=4,'Pricing Inputs'!$AA$3&lt;=6),M20,(VLOOKUP(A20,ScaledPrice,7))*(2-(VLOOKUP(A20,ScaledPrice,3)))),0))</f>
        <v>18.9965000152588</v>
      </c>
      <c r="O20" s="74" t="n">
        <f aca="false">IF(A20="N/A"," ",VLOOKUP(A20,ScaledPrice,9))</f>
        <v>18.1500015258789</v>
      </c>
      <c r="P20" s="75" t="n">
        <f aca="false">IF($A20="N/A"," ",IF((I20-$H20)&gt;0,I20-$H20,0))</f>
        <v>0</v>
      </c>
      <c r="Q20" s="75" t="n">
        <f aca="false">IF($A20="N/A"," ",IF((J20-$H20)&gt;0,J20-$H20,0))</f>
        <v>0</v>
      </c>
      <c r="R20" s="75" t="n">
        <f aca="false">IF($A20="N/A"," ",IF((K20-$H20)&gt;0,K20-$H20,0))</f>
        <v>0</v>
      </c>
      <c r="S20" s="75" t="n">
        <f aca="false">IF($A20="N/A"," ",IF((L20-$H20)&gt;0,L20-$H20,0))</f>
        <v>0</v>
      </c>
      <c r="T20" s="75" t="n">
        <f aca="false">IF($A20="N/A"," ",IF((M20-$H20)&gt;0,M20-$H20,0))</f>
        <v>0</v>
      </c>
      <c r="U20" s="75" t="n">
        <f aca="false">IF($A20="N/A"," ",IF((N20-$H20)&gt;0,N20-$H20,0))</f>
        <v>0</v>
      </c>
      <c r="V20" s="76" t="n">
        <f aca="false">IF($A20="N/A"," ",(IF((O20-$H20)&lt;=0,0,(O20-$H20))))</f>
        <v>0</v>
      </c>
      <c r="W20" s="77" t="n">
        <f aca="false">IF($A20="N/A"," ",IF(P20&gt;0,8*VLOOKUP($A20,NumberofDaysTable,2),0))</f>
        <v>0</v>
      </c>
      <c r="X20" s="77" t="n">
        <f aca="false">IF($A20="N/A"," ",IF(Q20&gt;0,8*VLOOKUP($A20,NumberofDaysTable,2),0))</f>
        <v>0</v>
      </c>
      <c r="Y20" s="77" t="n">
        <f aca="false">IF($A20="N/A"," ",IF(R20&gt;0,8*VLOOKUP($A20,NumberofDaysTable,3),0))</f>
        <v>0</v>
      </c>
      <c r="Z20" s="77" t="n">
        <f aca="false">IF($A20="N/A"," ",IF(S20&gt;0,8*VLOOKUP($A20,NumberofDaysTable,3),0))</f>
        <v>0</v>
      </c>
      <c r="AA20" s="77" t="n">
        <f aca="false">IF($A20="N/A"," ",IF(T20&gt;0,8*(VLOOKUP($A20,NumberofDaysTable,4)+VLOOKUP($A20,NumberofDaysTable,5)),0))</f>
        <v>0</v>
      </c>
      <c r="AB20" s="77" t="n">
        <f aca="false">IF($A20="N/A"," ",IF(U20&gt;0,(8*VLOOKUP($A20,NumberofDaysTable,4)+VLOOKUP($A20,NumberofDaysTable,5)),0))</f>
        <v>0</v>
      </c>
      <c r="AC20" s="77" t="n">
        <f aca="false">IF($A20="N/A"," ",(IF(V20&gt;0,(8*VLOOKUP($A20,NumberofDaysTable,6)),0)))</f>
        <v>0</v>
      </c>
      <c r="AD20" s="89" t="n">
        <f aca="false">IF($A20="N/A"," ",RANK(P20,$P$16:$V$27))</f>
        <v>11</v>
      </c>
      <c r="AE20" s="90" t="n">
        <f aca="false">IF($A20="N/A"," ",RANK(Q20,$P$16:$V$27))</f>
        <v>11</v>
      </c>
      <c r="AF20" s="90" t="n">
        <f aca="false">IF($A20="N/A"," ",RANK(R20,$P$16:$V$27))</f>
        <v>11</v>
      </c>
      <c r="AG20" s="90" t="n">
        <f aca="false">IF($A20="N/A"," ",RANK(S20,$P$16:$V$27))</f>
        <v>11</v>
      </c>
      <c r="AH20" s="90" t="n">
        <f aca="false">IF($A20="N/A"," ",RANK(T20,$P$16:$V$27))</f>
        <v>11</v>
      </c>
      <c r="AI20" s="90" t="n">
        <f aca="false">IF($A20="N/A"," ",RANK(U20,$P$16:$V$27))</f>
        <v>11</v>
      </c>
      <c r="AJ20" s="91" t="n">
        <f aca="false">IF($A20="N/A"," ",RANK(V20,$P$16:$V$27))</f>
        <v>11</v>
      </c>
      <c r="AK20" s="81" t="n">
        <f aca="false">IF($A20="N/A"," ",IF(AD20&lt;=$AJ$2,W20,0))</f>
        <v>0</v>
      </c>
      <c r="AL20" s="92" t="n">
        <f aca="false">IF($A20="N/A"," ",IF(AE20&lt;=$AJ$2,X20,0))</f>
        <v>0</v>
      </c>
      <c r="AM20" s="92" t="n">
        <f aca="false">IF($A20="N/A"," ",IF(AF20&lt;=$AJ$2,Y20,0))</f>
        <v>0</v>
      </c>
      <c r="AN20" s="92" t="n">
        <f aca="false">IF($A20="N/A"," ",IF(AG20&lt;=$AJ$2,Z20,0))</f>
        <v>0</v>
      </c>
      <c r="AO20" s="92" t="n">
        <f aca="false">IF($A20="N/A"," ",IF(AH20&lt;=$AJ$2,AA20,0))</f>
        <v>0</v>
      </c>
      <c r="AP20" s="92" t="n">
        <f aca="false">IF($A20="N/A"," ",IF(AI20&lt;=$AJ$2,AB20,0))</f>
        <v>0</v>
      </c>
      <c r="AQ20" s="92" t="n">
        <f aca="false">IF($A20="N/A"," ",IF(AJ20&lt;=$AJ$2,AC20,0))</f>
        <v>0</v>
      </c>
      <c r="AR20" s="90"/>
      <c r="AS20" s="83" t="n">
        <f aca="false">IF($A20="N/A"," ",IF(AND(AD20=$AJ$2+1,AK20=0),MIN($AR$27,W20),0))</f>
        <v>0</v>
      </c>
      <c r="AT20" s="93" t="n">
        <f aca="false">IF($A20="N/A"," ",IF(AND(AE20=$AJ$2+1,AL20=0),MIN($AR$27,X20),0))</f>
        <v>0</v>
      </c>
      <c r="AU20" s="93" t="n">
        <f aca="false">IF($A20="N/A"," ",IF(AND(AF20=$AJ$2+1,AM20=0),MIN($AR$27,Y20),0))</f>
        <v>0</v>
      </c>
      <c r="AV20" s="93" t="n">
        <f aca="false">IF($A20="N/A"," ",IF(AND(AG20=$AJ$2+1,AN20=0),MIN($AR$27,Z20),0))</f>
        <v>0</v>
      </c>
      <c r="AW20" s="93" t="n">
        <f aca="false">IF($A20="N/A"," ",IF(AND(AH20=$AJ$2+1,AO20=0),MIN($AR$27,AA20),0))</f>
        <v>0</v>
      </c>
      <c r="AX20" s="93" t="n">
        <f aca="false">IF($A20="N/A"," ",IF(AND(AI20=$AJ$2+1,AP20=0),MIN($AR$27,AB20),0))</f>
        <v>0</v>
      </c>
      <c r="AY20" s="93" t="n">
        <f aca="false">IF($A20="N/A"," ",IF(AND(AJ20=$AJ$2+1,AQ20=0),MIN($AR$27,AC20),0))</f>
        <v>0</v>
      </c>
      <c r="AZ20" s="107"/>
      <c r="BA20" s="86" t="n">
        <f aca="false">IF($A20="N/A"," ",(IF(MONTH(A20)&gt;=4,IF(MONTH(A20)&lt;=10,Inputs!$F$13,Inputs!$F$14),Inputs!$F$14)))</f>
        <v>119</v>
      </c>
      <c r="BB20" s="87" t="n">
        <f aca="false">IF($A20="N/A"," ",(IF(AK20&gt;0,($BA20*(8*(VLOOKUP($A20,NumberofDaysTable,2)))*P20),0)+IF(AS20&gt;0,($BA20*((AS20))*P20),0)))</f>
        <v>0</v>
      </c>
      <c r="BC20" s="87" t="n">
        <f aca="false">IF($A20="N/A"," ",(IF(AL20&gt;0,($BA20*(8*(VLOOKUP($A20,NumberofDaysTable,2)))*Q20),0)+IF(AT20&gt;0,($BA20*((AT20))*Q20),0)))</f>
        <v>0</v>
      </c>
      <c r="BD20" s="87" t="n">
        <f aca="false">IF($A20="N/A"," ",(IF(AM20&gt;0,($BA20*(8*(VLOOKUP($A20,NumberofDaysTable,3)))*R20),0)+IF(AU20&gt;0,($BA20*((AU20))*R20),0)))</f>
        <v>0</v>
      </c>
      <c r="BE20" s="87" t="n">
        <f aca="false">IF($A20="N/A"," ",(IF(AN20&gt;0,($BA20*(8*(VLOOKUP($A20,NumberofDaysTable,3)))*S20),0)+IF(AV20&gt;0,($BA20*((AV20))*S20),0)))</f>
        <v>0</v>
      </c>
      <c r="BF20" s="87" t="n">
        <f aca="false">IF($A20="N/A"," ",(IF(AO20&gt;0,($BA20*(8*(VLOOKUP($A20,NumberofDaysTable,4)+VLOOKUP($A20,NumberofDaysTable,5)))*T20),0)+IF(AW20&gt;0,($BA20*((AW20))*T20),0)))</f>
        <v>0</v>
      </c>
      <c r="BG20" s="87" t="n">
        <f aca="false">IF($A20="N/A"," ",(IF(AP20&gt;0,($BA20*(8*(VLOOKUP($A20,NumberofDaysTable,4)+VLOOKUP($A20,NumberofDaysTable,5)))*U20),0)+IF(AX20&gt;0,($BA20*((AX20))*U20),0)))</f>
        <v>0</v>
      </c>
      <c r="BH20" s="87" t="n">
        <f aca="false">IF($A20="N/A"," ",($BA20*AQ20*V20)+($BA20*AY20*V20))</f>
        <v>0</v>
      </c>
      <c r="BI20" s="87" t="n">
        <f aca="false">IF($A20="N/A"," ",SUM(BB20:BH20))</f>
        <v>0</v>
      </c>
      <c r="BJ20" s="88" t="n">
        <f aca="false">IF($A20="N/A"," ",(H20*(SUM(AK20:AQ20)+SUM(AS20:AY20))*BA20))</f>
        <v>0</v>
      </c>
      <c r="BK20" s="88" t="n">
        <f aca="false">IF($A20="N/A"," ",((C20*D20)*(SUM($AK20:$AQ20)+SUM($AS20:$AY20))*$BA20))</f>
        <v>0</v>
      </c>
      <c r="BL20" s="88" t="n">
        <f aca="false">IF($A20="N/A"," ",(F20*(SUM($AK20:$AQ20)+SUM($AS20:$AY20))*$BA20))</f>
        <v>0</v>
      </c>
      <c r="BM20" s="88" t="n">
        <f aca="false">IF($A20="N/A"," ",(G20*(SUM($AK20:$AQ20)+SUM($AS20:$AY20))*$BA20))</f>
        <v>0</v>
      </c>
    </row>
    <row r="21" customFormat="false" ht="12.75" hidden="false" customHeight="false" outlineLevel="0" collapsed="false">
      <c r="A21" s="67" t="n">
        <f aca="false">IF(A20="N/A","N/A",IF(EDATE(A20,1)&gt;Inputs!$K$3,"N/A",EDATE(A20,1)))</f>
        <v>37196</v>
      </c>
      <c r="B21" s="68" t="n">
        <f aca="false">IF(A21="N/A"," ",YEAR(A21))</f>
        <v>2001</v>
      </c>
      <c r="C21" s="69" t="n">
        <f aca="false">IF(A21="N/A"," ",VLOOKUP(A21,ScaledPrice,10))</f>
        <v>2.838</v>
      </c>
      <c r="D21" s="70" t="n">
        <f aca="false">IF(A21="N/A"," ",(VLOOKUP(MONTH($A21),Inputs!$A$14:$B$25,2))/1000)</f>
        <v>12.6</v>
      </c>
      <c r="E21" s="71" t="n">
        <f aca="false">IF($A21="N/A"," ",C21*D21)</f>
        <v>35.7588</v>
      </c>
      <c r="F21" s="72" t="n">
        <f aca="false">IF(A21="N/A"," ",Inputs!$F$6)</f>
        <v>1.17</v>
      </c>
      <c r="G21" s="72" t="n">
        <f aca="false">IF(A21="N/A"," ",Inputs!$F$9/IF(AND('Pricing Inputs'!$AA$3&gt;=4,'Pricing Inputs'!$AA$3&lt;=6),16,IF(AND('Pricing Inputs'!$AA$3&gt;=7,'Pricing Inputs'!$AA$3&lt;=9),8,24))/(BA21))</f>
        <v>0.829831932773109</v>
      </c>
      <c r="H21" s="73" t="n">
        <f aca="false">IF(A21="N/A"," ",(C21*D21)+F21+G21)</f>
        <v>37.7586319327731</v>
      </c>
      <c r="I21" s="74" t="n">
        <f aca="false">VLOOKUP(A21,ScaledPrice,(IF(AND('Pricing Inputs'!$AA$3&gt;=4,'Pricing Inputs'!$AA$3&lt;=6),2,4)))</f>
        <v>23.9299983978272</v>
      </c>
      <c r="J21" s="74" t="n">
        <f aca="false">IF(A21="N/A"," ",IF(AND('Pricing Inputs'!$AA$3&gt;=4,'Pricing Inputs'!$AA$3&lt;=6),I21,(VLOOKUP(A21,ScaledPrice,2))*(2-(VLOOKUP(A21,ScaledPrice,3)))))</f>
        <v>23.9299983978272</v>
      </c>
      <c r="K21" s="74" t="n">
        <f aca="false">IF(A21="N/A"," ",IF(OR('Pricing Inputs'!$AA$3=5,'Pricing Inputs'!$AA$3=6,'Pricing Inputs'!$AA$3=8,'Pricing Inputs'!$AA$3=9),VLOOKUP(A21,ScaledPrice,IF(AND('Pricing Inputs'!$AA$3&gt;=4,'Pricing Inputs'!$AA$3&lt;=6),5,6)),0))</f>
        <v>20</v>
      </c>
      <c r="L21" s="74" t="n">
        <f aca="false">IF(A21="N/A"," ",IF(OR('Pricing Inputs'!$AA$3=5,'Pricing Inputs'!$AA$3=6,'Pricing Inputs'!$AA$3=8,'Pricing Inputs'!$AA$3=9),IF(AND('Pricing Inputs'!$AA$3&gt;=4,'Pricing Inputs'!$AA$3&lt;=6),K21,(VLOOKUP(A21,ScaledPrice,5))*(2-(VLOOKUP(A21,ScaledPrice,3)))),0))</f>
        <v>20</v>
      </c>
      <c r="M21" s="74" t="n">
        <f aca="false">IF(A21="N/A"," ",IF(OR('Pricing Inputs'!$AA$3=6,'Pricing Inputs'!$AA$3=9),(VLOOKUP(A21,ScaledPrice,IF(AND('Pricing Inputs'!$AA$3&gt;=4,'Pricing Inputs'!$AA$3&lt;=6),7,8))),0))</f>
        <v>19</v>
      </c>
      <c r="N21" s="74" t="n">
        <f aca="false">IF(A21="N/A"," ",IF(OR('Pricing Inputs'!$AA$3=6,'Pricing Inputs'!$AA$3=9),IF(AND('Pricing Inputs'!$AA$3&gt;=4,'Pricing Inputs'!$AA$3&lt;=6),M21,(VLOOKUP(A21,ScaledPrice,7))*(2-(VLOOKUP(A21,ScaledPrice,3)))),0))</f>
        <v>19</v>
      </c>
      <c r="O21" s="74" t="n">
        <f aca="false">IF(A21="N/A"," ",VLOOKUP(A21,ScaledPrice,9))</f>
        <v>18.5499992370605</v>
      </c>
      <c r="P21" s="75" t="n">
        <f aca="false">IF($A21="N/A"," ",IF((I21-$H21)&gt;0,I21-$H21,0))</f>
        <v>0</v>
      </c>
      <c r="Q21" s="75" t="n">
        <f aca="false">IF($A21="N/A"," ",IF((J21-$H21)&gt;0,J21-$H21,0))</f>
        <v>0</v>
      </c>
      <c r="R21" s="75" t="n">
        <f aca="false">IF($A21="N/A"," ",IF((K21-$H21)&gt;0,K21-$H21,0))</f>
        <v>0</v>
      </c>
      <c r="S21" s="75" t="n">
        <f aca="false">IF($A21="N/A"," ",IF((L21-$H21)&gt;0,L21-$H21,0))</f>
        <v>0</v>
      </c>
      <c r="T21" s="75" t="n">
        <f aca="false">IF($A21="N/A"," ",IF((M21-$H21)&gt;0,M21-$H21,0))</f>
        <v>0</v>
      </c>
      <c r="U21" s="75" t="n">
        <f aca="false">IF($A21="N/A"," ",IF((N21-$H21)&gt;0,N21-$H21,0))</f>
        <v>0</v>
      </c>
      <c r="V21" s="76" t="n">
        <f aca="false">IF($A21="N/A"," ",(IF((O21-$H21)&lt;=0,0,(O21-$H21))))</f>
        <v>0</v>
      </c>
      <c r="W21" s="77" t="n">
        <f aca="false">IF($A21="N/A"," ",IF(P21&gt;0,8*VLOOKUP($A21,NumberofDaysTable,2),0))</f>
        <v>0</v>
      </c>
      <c r="X21" s="77" t="n">
        <f aca="false">IF($A21="N/A"," ",IF(Q21&gt;0,8*VLOOKUP($A21,NumberofDaysTable,2),0))</f>
        <v>0</v>
      </c>
      <c r="Y21" s="77" t="n">
        <f aca="false">IF($A21="N/A"," ",IF(R21&gt;0,8*VLOOKUP($A21,NumberofDaysTable,3),0))</f>
        <v>0</v>
      </c>
      <c r="Z21" s="77" t="n">
        <f aca="false">IF($A21="N/A"," ",IF(S21&gt;0,8*VLOOKUP($A21,NumberofDaysTable,3),0))</f>
        <v>0</v>
      </c>
      <c r="AA21" s="77" t="n">
        <f aca="false">IF($A21="N/A"," ",IF(T21&gt;0,8*(VLOOKUP($A21,NumberofDaysTable,4)+VLOOKUP($A21,NumberofDaysTable,5)),0))</f>
        <v>0</v>
      </c>
      <c r="AB21" s="77" t="n">
        <f aca="false">IF($A21="N/A"," ",IF(U21&gt;0,(8*VLOOKUP($A21,NumberofDaysTable,4)+VLOOKUP($A21,NumberofDaysTable,5)),0))</f>
        <v>0</v>
      </c>
      <c r="AC21" s="77" t="n">
        <f aca="false">IF($A21="N/A"," ",(IF(V21&gt;0,(8*VLOOKUP($A21,NumberofDaysTable,6)),0)))</f>
        <v>0</v>
      </c>
      <c r="AD21" s="89" t="n">
        <f aca="false">IF($A21="N/A"," ",RANK(P21,$P$16:$V$27))</f>
        <v>11</v>
      </c>
      <c r="AE21" s="90" t="n">
        <f aca="false">IF($A21="N/A"," ",RANK(Q21,$P$16:$V$27))</f>
        <v>11</v>
      </c>
      <c r="AF21" s="90" t="n">
        <f aca="false">IF($A21="N/A"," ",RANK(R21,$P$16:$V$27))</f>
        <v>11</v>
      </c>
      <c r="AG21" s="90" t="n">
        <f aca="false">IF($A21="N/A"," ",RANK(S21,$P$16:$V$27))</f>
        <v>11</v>
      </c>
      <c r="AH21" s="90" t="n">
        <f aca="false">IF($A21="N/A"," ",RANK(T21,$P$16:$V$27))</f>
        <v>11</v>
      </c>
      <c r="AI21" s="90" t="n">
        <f aca="false">IF($A21="N/A"," ",RANK(U21,$P$16:$V$27))</f>
        <v>11</v>
      </c>
      <c r="AJ21" s="91" t="n">
        <f aca="false">IF($A21="N/A"," ",RANK(V21,$P$16:$V$27))</f>
        <v>11</v>
      </c>
      <c r="AK21" s="81" t="n">
        <f aca="false">IF($A21="N/A"," ",IF(AD21&lt;=$AJ$2,W21,0))</f>
        <v>0</v>
      </c>
      <c r="AL21" s="92" t="n">
        <f aca="false">IF($A21="N/A"," ",IF(AE21&lt;=$AJ$2,X21,0))</f>
        <v>0</v>
      </c>
      <c r="AM21" s="92" t="n">
        <f aca="false">IF($A21="N/A"," ",IF(AF21&lt;=$AJ$2,Y21,0))</f>
        <v>0</v>
      </c>
      <c r="AN21" s="92" t="n">
        <f aca="false">IF($A21="N/A"," ",IF(AG21&lt;=$AJ$2,Z21,0))</f>
        <v>0</v>
      </c>
      <c r="AO21" s="92" t="n">
        <f aca="false">IF($A21="N/A"," ",IF(AH21&lt;=$AJ$2,AA21,0))</f>
        <v>0</v>
      </c>
      <c r="AP21" s="92" t="n">
        <f aca="false">IF($A21="N/A"," ",IF(AI21&lt;=$AJ$2,AB21,0))</f>
        <v>0</v>
      </c>
      <c r="AQ21" s="92" t="n">
        <f aca="false">IF($A21="N/A"," ",IF(AJ21&lt;=$AJ$2,AC21,0))</f>
        <v>0</v>
      </c>
      <c r="AR21" s="90"/>
      <c r="AS21" s="83" t="n">
        <f aca="false">IF($A21="N/A"," ",IF(AND(AD21=$AJ$2+1,AK21=0),MIN($AR$27,W21),0))</f>
        <v>0</v>
      </c>
      <c r="AT21" s="93" t="n">
        <f aca="false">IF($A21="N/A"," ",IF(AND(AE21=$AJ$2+1,AL21=0),MIN($AR$27,X21),0))</f>
        <v>0</v>
      </c>
      <c r="AU21" s="93" t="n">
        <f aca="false">IF($A21="N/A"," ",IF(AND(AF21=$AJ$2+1,AM21=0),MIN($AR$27,Y21),0))</f>
        <v>0</v>
      </c>
      <c r="AV21" s="93" t="n">
        <f aca="false">IF($A21="N/A"," ",IF(AND(AG21=$AJ$2+1,AN21=0),MIN($AR$27,Z21),0))</f>
        <v>0</v>
      </c>
      <c r="AW21" s="93" t="n">
        <f aca="false">IF($A21="N/A"," ",IF(AND(AH21=$AJ$2+1,AO21=0),MIN($AR$27,AA21),0))</f>
        <v>0</v>
      </c>
      <c r="AX21" s="93" t="n">
        <f aca="false">IF($A21="N/A"," ",IF(AND(AI21=$AJ$2+1,AP21=0),MIN($AR$27,AB21),0))</f>
        <v>0</v>
      </c>
      <c r="AY21" s="93" t="n">
        <f aca="false">IF($A21="N/A"," ",IF(AND(AJ21=$AJ$2+1,AQ21=0),MIN($AR$27,AC21),0))</f>
        <v>0</v>
      </c>
      <c r="AZ21" s="107"/>
      <c r="BA21" s="86" t="n">
        <f aca="false">IF($A21="N/A"," ",(IF(MONTH(A21)&gt;=4,IF(MONTH(A21)&lt;=10,Inputs!$F$13,Inputs!$F$14),Inputs!$F$14)))</f>
        <v>119</v>
      </c>
      <c r="BB21" s="87" t="n">
        <f aca="false">IF($A21="N/A"," ",(IF(AK21&gt;0,($BA21*(8*(VLOOKUP($A21,NumberofDaysTable,2)))*P21),0)+IF(AS21&gt;0,($BA21*((AS21))*P21),0)))</f>
        <v>0</v>
      </c>
      <c r="BC21" s="87" t="n">
        <f aca="false">IF($A21="N/A"," ",(IF(AL21&gt;0,($BA21*(8*(VLOOKUP($A21,NumberofDaysTable,2)))*Q21),0)+IF(AT21&gt;0,($BA21*((AT21))*Q21),0)))</f>
        <v>0</v>
      </c>
      <c r="BD21" s="87" t="n">
        <f aca="false">IF($A21="N/A"," ",(IF(AM21&gt;0,($BA21*(8*(VLOOKUP($A21,NumberofDaysTable,3)))*R21),0)+IF(AU21&gt;0,($BA21*((AU21))*R21),0)))</f>
        <v>0</v>
      </c>
      <c r="BE21" s="87" t="n">
        <f aca="false">IF($A21="N/A"," ",(IF(AN21&gt;0,($BA21*(8*(VLOOKUP($A21,NumberofDaysTable,3)))*S21),0)+IF(AV21&gt;0,($BA21*((AV21))*S21),0)))</f>
        <v>0</v>
      </c>
      <c r="BF21" s="87" t="n">
        <f aca="false">IF($A21="N/A"," ",(IF(AO21&gt;0,($BA21*(8*(VLOOKUP($A21,NumberofDaysTable,4)+VLOOKUP($A21,NumberofDaysTable,5)))*T21),0)+IF(AW21&gt;0,($BA21*((AW21))*T21),0)))</f>
        <v>0</v>
      </c>
      <c r="BG21" s="87" t="n">
        <f aca="false">IF($A21="N/A"," ",(IF(AP21&gt;0,($BA21*(8*(VLOOKUP($A21,NumberofDaysTable,4)+VLOOKUP($A21,NumberofDaysTable,5)))*U21),0)+IF(AX21&gt;0,($BA21*((AX21))*U21),0)))</f>
        <v>0</v>
      </c>
      <c r="BH21" s="87" t="n">
        <f aca="false">IF($A21="N/A"," ",($BA21*AQ21*V21)+($BA21*AY21*V21))</f>
        <v>0</v>
      </c>
      <c r="BI21" s="87" t="n">
        <f aca="false">IF($A21="N/A"," ",SUM(BB21:BH21))</f>
        <v>0</v>
      </c>
      <c r="BJ21" s="88" t="n">
        <f aca="false">IF($A21="N/A"," ",(H21*(SUM(AK21:AQ21)+SUM(AS21:AY21))*BA21))</f>
        <v>0</v>
      </c>
      <c r="BK21" s="88" t="n">
        <f aca="false">IF($A21="N/A"," ",((C21*D21)*(SUM($AK21:$AQ21)+SUM($AS21:$AY21))*$BA21))</f>
        <v>0</v>
      </c>
      <c r="BL21" s="88" t="n">
        <f aca="false">IF($A21="N/A"," ",(F21*(SUM($AK21:$AQ21)+SUM($AS21:$AY21))*$BA21))</f>
        <v>0</v>
      </c>
      <c r="BM21" s="88" t="n">
        <f aca="false">IF($A21="N/A"," ",(G21*(SUM($AK21:$AQ21)+SUM($AS21:$AY21))*$BA21))</f>
        <v>0</v>
      </c>
    </row>
    <row r="22" customFormat="false" ht="12.75" hidden="false" customHeight="false" outlineLevel="0" collapsed="false">
      <c r="A22" s="67" t="n">
        <f aca="false">IF(A21="N/A","N/A",IF(EDATE(A21,1)&gt;Inputs!$K$3,"N/A",EDATE(A21,1)))</f>
        <v>37226</v>
      </c>
      <c r="B22" s="68" t="n">
        <f aca="false">IF(A22="N/A"," ",YEAR(A22))</f>
        <v>2001</v>
      </c>
      <c r="C22" s="69" t="n">
        <f aca="false">IF(A22="N/A"," ",VLOOKUP(A22,ScaledPrice,10))</f>
        <v>3.01</v>
      </c>
      <c r="D22" s="70" t="n">
        <f aca="false">IF(A22="N/A"," ",(VLOOKUP(MONTH($A22),Inputs!$A$14:$B$25,2))/1000)</f>
        <v>12.6</v>
      </c>
      <c r="E22" s="71" t="n">
        <f aca="false">IF($A22="N/A"," ",C22*D22)</f>
        <v>37.926</v>
      </c>
      <c r="F22" s="72" t="n">
        <f aca="false">IF(A22="N/A"," ",Inputs!$F$6)</f>
        <v>1.17</v>
      </c>
      <c r="G22" s="72" t="n">
        <f aca="false">IF(A22="N/A"," ",Inputs!$F$9/IF(AND('Pricing Inputs'!$AA$3&gt;=4,'Pricing Inputs'!$AA$3&lt;=6),16,IF(AND('Pricing Inputs'!$AA$3&gt;=7,'Pricing Inputs'!$AA$3&lt;=9),8,24))/(BA22))</f>
        <v>0.829831932773109</v>
      </c>
      <c r="H22" s="73" t="n">
        <f aca="false">IF(A22="N/A"," ",(C22*D22)+F22+G22)</f>
        <v>39.9258319327731</v>
      </c>
      <c r="I22" s="74" t="n">
        <f aca="false">VLOOKUP(A22,ScaledPrice,(IF(AND('Pricing Inputs'!$AA$3&gt;=4,'Pricing Inputs'!$AA$3&lt;=6),2,4)))</f>
        <v>24.3999977111816</v>
      </c>
      <c r="J22" s="74" t="n">
        <f aca="false">IF(A22="N/A"," ",IF(AND('Pricing Inputs'!$AA$3&gt;=4,'Pricing Inputs'!$AA$3&lt;=6),I22,(VLOOKUP(A22,ScaledPrice,2))*(2-(VLOOKUP(A22,ScaledPrice,3)))))</f>
        <v>24.3999977111816</v>
      </c>
      <c r="K22" s="74" t="n">
        <f aca="false">IF(A22="N/A"," ",IF(OR('Pricing Inputs'!$AA$3=5,'Pricing Inputs'!$AA$3=6,'Pricing Inputs'!$AA$3=8,'Pricing Inputs'!$AA$3=9),VLOOKUP(A22,ScaledPrice,IF(AND('Pricing Inputs'!$AA$3&gt;=4,'Pricing Inputs'!$AA$3&lt;=6),5,6)),0))</f>
        <v>20</v>
      </c>
      <c r="L22" s="74" t="n">
        <f aca="false">IF(A22="N/A"," ",IF(OR('Pricing Inputs'!$AA$3=5,'Pricing Inputs'!$AA$3=6,'Pricing Inputs'!$AA$3=8,'Pricing Inputs'!$AA$3=9),IF(AND('Pricing Inputs'!$AA$3&gt;=4,'Pricing Inputs'!$AA$3&lt;=6),K22,(VLOOKUP(A22,ScaledPrice,5))*(2-(VLOOKUP(A22,ScaledPrice,3)))),0))</f>
        <v>20</v>
      </c>
      <c r="M22" s="74" t="n">
        <f aca="false">IF(A22="N/A"," ",IF(OR('Pricing Inputs'!$AA$3=6,'Pricing Inputs'!$AA$3=9),(VLOOKUP(A22,ScaledPrice,IF(AND('Pricing Inputs'!$AA$3&gt;=4,'Pricing Inputs'!$AA$3&lt;=6),7,8))),0))</f>
        <v>19</v>
      </c>
      <c r="N22" s="74" t="n">
        <f aca="false">IF(A22="N/A"," ",IF(OR('Pricing Inputs'!$AA$3=6,'Pricing Inputs'!$AA$3=9),IF(AND('Pricing Inputs'!$AA$3&gt;=4,'Pricing Inputs'!$AA$3&lt;=6),M22,(VLOOKUP(A22,ScaledPrice,7))*(2-(VLOOKUP(A22,ScaledPrice,3)))),0))</f>
        <v>19</v>
      </c>
      <c r="O22" s="74" t="n">
        <f aca="false">IF(A22="N/A"," ",VLOOKUP(A22,ScaledPrice,9))</f>
        <v>18.7000007629395</v>
      </c>
      <c r="P22" s="75" t="n">
        <f aca="false">IF($A22="N/A"," ",IF((I22-$H22)&gt;0,I22-$H22,0))</f>
        <v>0</v>
      </c>
      <c r="Q22" s="75" t="n">
        <f aca="false">IF($A22="N/A"," ",IF((J22-$H22)&gt;0,J22-$H22,0))</f>
        <v>0</v>
      </c>
      <c r="R22" s="75" t="n">
        <f aca="false">IF($A22="N/A"," ",IF((K22-$H22)&gt;0,K22-$H22,0))</f>
        <v>0</v>
      </c>
      <c r="S22" s="75" t="n">
        <f aca="false">IF($A22="N/A"," ",IF((L22-$H22)&gt;0,L22-$H22,0))</f>
        <v>0</v>
      </c>
      <c r="T22" s="75" t="n">
        <f aca="false">IF($A22="N/A"," ",IF((M22-$H22)&gt;0,M22-$H22,0))</f>
        <v>0</v>
      </c>
      <c r="U22" s="75" t="n">
        <f aca="false">IF($A22="N/A"," ",IF((N22-$H22)&gt;0,N22-$H22,0))</f>
        <v>0</v>
      </c>
      <c r="V22" s="76" t="n">
        <f aca="false">IF($A22="N/A"," ",(IF((O22-$H22)&lt;=0,0,(O22-$H22))))</f>
        <v>0</v>
      </c>
      <c r="W22" s="77" t="n">
        <f aca="false">IF($A22="N/A"," ",IF(P22&gt;0,8*VLOOKUP($A22,NumberofDaysTable,2),0))</f>
        <v>0</v>
      </c>
      <c r="X22" s="77" t="n">
        <f aca="false">IF($A22="N/A"," ",IF(Q22&gt;0,8*VLOOKUP($A22,NumberofDaysTable,2),0))</f>
        <v>0</v>
      </c>
      <c r="Y22" s="77" t="n">
        <f aca="false">IF($A22="N/A"," ",IF(R22&gt;0,8*VLOOKUP($A22,NumberofDaysTable,3),0))</f>
        <v>0</v>
      </c>
      <c r="Z22" s="77" t="n">
        <f aca="false">IF($A22="N/A"," ",IF(S22&gt;0,8*VLOOKUP($A22,NumberofDaysTable,3),0))</f>
        <v>0</v>
      </c>
      <c r="AA22" s="77" t="n">
        <f aca="false">IF($A22="N/A"," ",IF(T22&gt;0,8*(VLOOKUP($A22,NumberofDaysTable,4)+VLOOKUP($A22,NumberofDaysTable,5)),0))</f>
        <v>0</v>
      </c>
      <c r="AB22" s="77" t="n">
        <f aca="false">IF($A22="N/A"," ",IF(U22&gt;0,(8*VLOOKUP($A22,NumberofDaysTable,4)+VLOOKUP($A22,NumberofDaysTable,5)),0))</f>
        <v>0</v>
      </c>
      <c r="AC22" s="77" t="n">
        <f aca="false">IF($A22="N/A"," ",(IF(V22&gt;0,(8*VLOOKUP($A22,NumberofDaysTable,6)),0)))</f>
        <v>0</v>
      </c>
      <c r="AD22" s="89" t="n">
        <f aca="false">IF($A22="N/A"," ",RANK(P22,$P$16:$V$27))</f>
        <v>11</v>
      </c>
      <c r="AE22" s="90" t="n">
        <f aca="false">IF($A22="N/A"," ",RANK(Q22,$P$16:$V$27))</f>
        <v>11</v>
      </c>
      <c r="AF22" s="90" t="n">
        <f aca="false">IF($A22="N/A"," ",RANK(R22,$P$16:$V$27))</f>
        <v>11</v>
      </c>
      <c r="AG22" s="90" t="n">
        <f aca="false">IF($A22="N/A"," ",RANK(S22,$P$16:$V$27))</f>
        <v>11</v>
      </c>
      <c r="AH22" s="90" t="n">
        <f aca="false">IF($A22="N/A"," ",RANK(T22,$P$16:$V$27))</f>
        <v>11</v>
      </c>
      <c r="AI22" s="90" t="n">
        <f aca="false">IF($A22="N/A"," ",RANK(U22,$P$16:$V$27))</f>
        <v>11</v>
      </c>
      <c r="AJ22" s="91" t="n">
        <f aca="false">IF($A22="N/A"," ",RANK(V22,$P$16:$V$27))</f>
        <v>11</v>
      </c>
      <c r="AK22" s="81" t="n">
        <f aca="false">IF($A22="N/A"," ",IF(AD22&lt;=$AJ$2,W22,0))</f>
        <v>0</v>
      </c>
      <c r="AL22" s="92" t="n">
        <f aca="false">IF($A22="N/A"," ",IF(AE22&lt;=$AJ$2,X22,0))</f>
        <v>0</v>
      </c>
      <c r="AM22" s="92" t="n">
        <f aca="false">IF($A22="N/A"," ",IF(AF22&lt;=$AJ$2,Y22,0))</f>
        <v>0</v>
      </c>
      <c r="AN22" s="92" t="n">
        <f aca="false">IF($A22="N/A"," ",IF(AG22&lt;=$AJ$2,Z22,0))</f>
        <v>0</v>
      </c>
      <c r="AO22" s="92" t="n">
        <f aca="false">IF($A22="N/A"," ",IF(AH22&lt;=$AJ$2,AA22,0))</f>
        <v>0</v>
      </c>
      <c r="AP22" s="92" t="n">
        <f aca="false">IF($A22="N/A"," ",IF(AI22&lt;=$AJ$2,AB22,0))</f>
        <v>0</v>
      </c>
      <c r="AQ22" s="92" t="n">
        <f aca="false">IF($A22="N/A"," ",IF(AJ22&lt;=$AJ$2,AC22,0))</f>
        <v>0</v>
      </c>
      <c r="AR22" s="90"/>
      <c r="AS22" s="83" t="n">
        <f aca="false">IF($A22="N/A"," ",IF(AND(AD22=$AJ$2+1,AK22=0),MIN($AR$27,W22),0))</f>
        <v>0</v>
      </c>
      <c r="AT22" s="93" t="n">
        <f aca="false">IF($A22="N/A"," ",IF(AND(AE22=$AJ$2+1,AL22=0),MIN($AR$27,X22),0))</f>
        <v>0</v>
      </c>
      <c r="AU22" s="93" t="n">
        <f aca="false">IF($A22="N/A"," ",IF(AND(AF22=$AJ$2+1,AM22=0),MIN($AR$27,Y22),0))</f>
        <v>0</v>
      </c>
      <c r="AV22" s="93" t="n">
        <f aca="false">IF($A22="N/A"," ",IF(AND(AG22=$AJ$2+1,AN22=0),MIN($AR$27,Z22),0))</f>
        <v>0</v>
      </c>
      <c r="AW22" s="93" t="n">
        <f aca="false">IF($A22="N/A"," ",IF(AND(AH22=$AJ$2+1,AO22=0),MIN($AR$27,AA22),0))</f>
        <v>0</v>
      </c>
      <c r="AX22" s="93" t="n">
        <f aca="false">IF($A22="N/A"," ",IF(AND(AI22=$AJ$2+1,AP22=0),MIN($AR$27,AB22),0))</f>
        <v>0</v>
      </c>
      <c r="AY22" s="93" t="n">
        <f aca="false">IF($A22="N/A"," ",IF(AND(AJ22=$AJ$2+1,AQ22=0),MIN($AR$27,AC22),0))</f>
        <v>0</v>
      </c>
      <c r="AZ22" s="107"/>
      <c r="BA22" s="86" t="n">
        <f aca="false">IF($A22="N/A"," ",(IF(MONTH(A22)&gt;=4,IF(MONTH(A22)&lt;=10,Inputs!$F$13,Inputs!$F$14),Inputs!$F$14)))</f>
        <v>119</v>
      </c>
      <c r="BB22" s="87" t="n">
        <f aca="false">IF($A22="N/A"," ",(IF(AK22&gt;0,($BA22*(8*(VLOOKUP($A22,NumberofDaysTable,2)))*P22),0)+IF(AS22&gt;0,($BA22*((AS22))*P22),0)))</f>
        <v>0</v>
      </c>
      <c r="BC22" s="87" t="n">
        <f aca="false">IF($A22="N/A"," ",(IF(AL22&gt;0,($BA22*(8*(VLOOKUP($A22,NumberofDaysTable,2)))*Q22),0)+IF(AT22&gt;0,($BA22*((AT22))*Q22),0)))</f>
        <v>0</v>
      </c>
      <c r="BD22" s="87" t="n">
        <f aca="false">IF($A22="N/A"," ",(IF(AM22&gt;0,($BA22*(8*(VLOOKUP($A22,NumberofDaysTable,3)))*R22),0)+IF(AU22&gt;0,($BA22*((AU22))*R22),0)))</f>
        <v>0</v>
      </c>
      <c r="BE22" s="87" t="n">
        <f aca="false">IF($A22="N/A"," ",(IF(AN22&gt;0,($BA22*(8*(VLOOKUP($A22,NumberofDaysTable,3)))*S22),0)+IF(AV22&gt;0,($BA22*((AV22))*S22),0)))</f>
        <v>0</v>
      </c>
      <c r="BF22" s="87" t="n">
        <f aca="false">IF($A22="N/A"," ",(IF(AO22&gt;0,($BA22*(8*(VLOOKUP($A22,NumberofDaysTable,4)+VLOOKUP($A22,NumberofDaysTable,5)))*T22),0)+IF(AW22&gt;0,($BA22*((AW22))*T22),0)))</f>
        <v>0</v>
      </c>
      <c r="BG22" s="87" t="n">
        <f aca="false">IF($A22="N/A"," ",(IF(AP22&gt;0,($BA22*(8*(VLOOKUP($A22,NumberofDaysTable,4)+VLOOKUP($A22,NumberofDaysTable,5)))*U22),0)+IF(AX22&gt;0,($BA22*((AX22))*U22),0)))</f>
        <v>0</v>
      </c>
      <c r="BH22" s="87" t="n">
        <f aca="false">IF($A22="N/A"," ",($BA22*AQ22*V22)+($BA22*AY22*V22))</f>
        <v>0</v>
      </c>
      <c r="BI22" s="87" t="n">
        <f aca="false">IF($A22="N/A"," ",SUM(BB22:BH22))</f>
        <v>0</v>
      </c>
      <c r="BJ22" s="88" t="n">
        <f aca="false">IF($A22="N/A"," ",(H22*(SUM(AK22:AQ22)+SUM(AS22:AY22))*BA22))</f>
        <v>0</v>
      </c>
      <c r="BK22" s="88" t="n">
        <f aca="false">IF($A22="N/A"," ",((C22*D22)*(SUM($AK22:$AQ22)+SUM($AS22:$AY22))*$BA22))</f>
        <v>0</v>
      </c>
      <c r="BL22" s="88" t="n">
        <f aca="false">IF($A22="N/A"," ",(F22*(SUM($AK22:$AQ22)+SUM($AS22:$AY22))*$BA22))</f>
        <v>0</v>
      </c>
      <c r="BM22" s="88" t="n">
        <f aca="false">IF($A22="N/A"," ",(G22*(SUM($AK22:$AQ22)+SUM($AS22:$AY22))*$BA22))</f>
        <v>0</v>
      </c>
    </row>
    <row r="23" customFormat="false" ht="12.75" hidden="false" customHeight="false" outlineLevel="0" collapsed="false">
      <c r="A23" s="67" t="n">
        <f aca="false">IF(A22="N/A","N/A",IF(EDATE(A22,1)&gt;Inputs!$K$3,"N/A",EDATE(A22,1)))</f>
        <v>37257</v>
      </c>
      <c r="B23" s="68" t="n">
        <f aca="false">IF(A23="N/A"," ",YEAR(A23))</f>
        <v>2002</v>
      </c>
      <c r="C23" s="69" t="n">
        <f aca="false">IF(A23="N/A"," ",VLOOKUP(A23,ScaledPrice,10))</f>
        <v>3.0435</v>
      </c>
      <c r="D23" s="70" t="n">
        <f aca="false">IF(A23="N/A"," ",(VLOOKUP(MONTH($A23),Inputs!$A$14:$B$25,2))/1000)</f>
        <v>12.6</v>
      </c>
      <c r="E23" s="71" t="n">
        <f aca="false">IF($A23="N/A"," ",C23*D23)</f>
        <v>38.3481</v>
      </c>
      <c r="F23" s="72" t="n">
        <f aca="false">IF(A23="N/A"," ",Inputs!$F$6)</f>
        <v>1.17</v>
      </c>
      <c r="G23" s="72" t="n">
        <f aca="false">IF(A23="N/A"," ",Inputs!$F$9/IF(AND('Pricing Inputs'!$AA$3&gt;=4,'Pricing Inputs'!$AA$3&lt;=6),16,IF(AND('Pricing Inputs'!$AA$3&gt;=7,'Pricing Inputs'!$AA$3&lt;=9),8,24))/(BA23))</f>
        <v>0.829831932773109</v>
      </c>
      <c r="H23" s="73" t="n">
        <f aca="false">IF(A23="N/A"," ",(C23*D23)+F23+G23)</f>
        <v>40.3479319327731</v>
      </c>
      <c r="I23" s="74" t="n">
        <f aca="false">VLOOKUP(A23,ScaledPrice,(IF(AND('Pricing Inputs'!$AA$3&gt;=4,'Pricing Inputs'!$AA$3&lt;=6),2,4)))</f>
        <v>28.3999996185303</v>
      </c>
      <c r="J23" s="74" t="n">
        <f aca="false">IF(A23="N/A"," ",IF(AND('Pricing Inputs'!$AA$3&gt;=4,'Pricing Inputs'!$AA$3&lt;=6),I23,(VLOOKUP(A23,ScaledPrice,2))*(2-(VLOOKUP(A23,ScaledPrice,3)))))</f>
        <v>28.3999996185303</v>
      </c>
      <c r="K23" s="74" t="n">
        <f aca="false">IF(A23="N/A"," ",IF(OR('Pricing Inputs'!$AA$3=5,'Pricing Inputs'!$AA$3=6,'Pricing Inputs'!$AA$3=8,'Pricing Inputs'!$AA$3=9),VLOOKUP(A23,ScaledPrice,IF(AND('Pricing Inputs'!$AA$3&gt;=4,'Pricing Inputs'!$AA$3&lt;=6),5,6)),0))</f>
        <v>22</v>
      </c>
      <c r="L23" s="74" t="n">
        <f aca="false">IF(A23="N/A"," ",IF(OR('Pricing Inputs'!$AA$3=5,'Pricing Inputs'!$AA$3=6,'Pricing Inputs'!$AA$3=8,'Pricing Inputs'!$AA$3=9),IF(AND('Pricing Inputs'!$AA$3&gt;=4,'Pricing Inputs'!$AA$3&lt;=6),K23,(VLOOKUP(A23,ScaledPrice,5))*(2-(VLOOKUP(A23,ScaledPrice,3)))),0))</f>
        <v>22</v>
      </c>
      <c r="M23" s="74" t="n">
        <f aca="false">IF(A23="N/A"," ",IF(OR('Pricing Inputs'!$AA$3=6,'Pricing Inputs'!$AA$3=9),(VLOOKUP(A23,ScaledPrice,IF(AND('Pricing Inputs'!$AA$3&gt;=4,'Pricing Inputs'!$AA$3&lt;=6),7,8))),0))</f>
        <v>21</v>
      </c>
      <c r="N23" s="74" t="n">
        <f aca="false">IF(A23="N/A"," ",IF(OR('Pricing Inputs'!$AA$3=6,'Pricing Inputs'!$AA$3=9),IF(AND('Pricing Inputs'!$AA$3&gt;=4,'Pricing Inputs'!$AA$3&lt;=6),M23,(VLOOKUP(A23,ScaledPrice,7))*(2-(VLOOKUP(A23,ScaledPrice,3)))),0))</f>
        <v>21</v>
      </c>
      <c r="O23" s="74" t="n">
        <f aca="false">IF(A23="N/A"," ",VLOOKUP(A23,ScaledPrice,9))</f>
        <v>18.7000007629395</v>
      </c>
      <c r="P23" s="75" t="n">
        <f aca="false">IF($A23="N/A"," ",IF((I23-$H23)&gt;0,I23-$H23,0))</f>
        <v>0</v>
      </c>
      <c r="Q23" s="75" t="n">
        <f aca="false">IF($A23="N/A"," ",IF((J23-$H23)&gt;0,J23-$H23,0))</f>
        <v>0</v>
      </c>
      <c r="R23" s="75" t="n">
        <f aca="false">IF($A23="N/A"," ",IF((K23-$H23)&gt;0,K23-$H23,0))</f>
        <v>0</v>
      </c>
      <c r="S23" s="75" t="n">
        <f aca="false">IF($A23="N/A"," ",IF((L23-$H23)&gt;0,L23-$H23,0))</f>
        <v>0</v>
      </c>
      <c r="T23" s="75" t="n">
        <f aca="false">IF($A23="N/A"," ",IF((M23-$H23)&gt;0,M23-$H23,0))</f>
        <v>0</v>
      </c>
      <c r="U23" s="75" t="n">
        <f aca="false">IF($A23="N/A"," ",IF((N23-$H23)&gt;0,N23-$H23,0))</f>
        <v>0</v>
      </c>
      <c r="V23" s="76" t="n">
        <f aca="false">IF($A23="N/A"," ",(IF((O23-$H23)&lt;=0,0,(O23-$H23))))</f>
        <v>0</v>
      </c>
      <c r="W23" s="77" t="n">
        <f aca="false">IF($A23="N/A"," ",IF(P23&gt;0,8*VLOOKUP($A23,NumberofDaysTable,2),0))</f>
        <v>0</v>
      </c>
      <c r="X23" s="77" t="n">
        <f aca="false">IF($A23="N/A"," ",IF(Q23&gt;0,8*VLOOKUP($A23,NumberofDaysTable,2),0))</f>
        <v>0</v>
      </c>
      <c r="Y23" s="77" t="n">
        <f aca="false">IF($A23="N/A"," ",IF(R23&gt;0,8*VLOOKUP($A23,NumberofDaysTable,3),0))</f>
        <v>0</v>
      </c>
      <c r="Z23" s="77" t="n">
        <f aca="false">IF($A23="N/A"," ",IF(S23&gt;0,8*VLOOKUP($A23,NumberofDaysTable,3),0))</f>
        <v>0</v>
      </c>
      <c r="AA23" s="77" t="n">
        <f aca="false">IF($A23="N/A"," ",IF(T23&gt;0,8*(VLOOKUP($A23,NumberofDaysTable,4)+VLOOKUP($A23,NumberofDaysTable,5)),0))</f>
        <v>0</v>
      </c>
      <c r="AB23" s="77" t="n">
        <f aca="false">IF($A23="N/A"," ",IF(U23&gt;0,(8*VLOOKUP($A23,NumberofDaysTable,4)+VLOOKUP($A23,NumberofDaysTable,5)),0))</f>
        <v>0</v>
      </c>
      <c r="AC23" s="77" t="n">
        <f aca="false">IF($A23="N/A"," ",(IF(V23&gt;0,(8*VLOOKUP($A23,NumberofDaysTable,6)),0)))</f>
        <v>0</v>
      </c>
      <c r="AD23" s="89" t="n">
        <f aca="false">IF($A23="N/A"," ",RANK(P23,$P$16:$V$27))</f>
        <v>11</v>
      </c>
      <c r="AE23" s="90" t="n">
        <f aca="false">IF($A23="N/A"," ",RANK(Q23,$P$16:$V$27))</f>
        <v>11</v>
      </c>
      <c r="AF23" s="90" t="n">
        <f aca="false">IF($A23="N/A"," ",RANK(R23,$P$16:$V$27))</f>
        <v>11</v>
      </c>
      <c r="AG23" s="90" t="n">
        <f aca="false">IF($A23="N/A"," ",RANK(S23,$P$16:$V$27))</f>
        <v>11</v>
      </c>
      <c r="AH23" s="90" t="n">
        <f aca="false">IF($A23="N/A"," ",RANK(T23,$P$16:$V$27))</f>
        <v>11</v>
      </c>
      <c r="AI23" s="90" t="n">
        <f aca="false">IF($A23="N/A"," ",RANK(U23,$P$16:$V$27))</f>
        <v>11</v>
      </c>
      <c r="AJ23" s="91" t="n">
        <f aca="false">IF($A23="N/A"," ",RANK(V23,$P$16:$V$27))</f>
        <v>11</v>
      </c>
      <c r="AK23" s="81" t="n">
        <f aca="false">IF($A23="N/A"," ",IF(AD23&lt;=$AJ$2,W23,0))</f>
        <v>0</v>
      </c>
      <c r="AL23" s="92" t="n">
        <f aca="false">IF($A23="N/A"," ",IF(AE23&lt;=$AJ$2,X23,0))</f>
        <v>0</v>
      </c>
      <c r="AM23" s="92" t="n">
        <f aca="false">IF($A23="N/A"," ",IF(AF23&lt;=$AJ$2,Y23,0))</f>
        <v>0</v>
      </c>
      <c r="AN23" s="92" t="n">
        <f aca="false">IF($A23="N/A"," ",IF(AG23&lt;=$AJ$2,Z23,0))</f>
        <v>0</v>
      </c>
      <c r="AO23" s="92" t="n">
        <f aca="false">IF($A23="N/A"," ",IF(AH23&lt;=$AJ$2,AA23,0))</f>
        <v>0</v>
      </c>
      <c r="AP23" s="92" t="n">
        <f aca="false">IF($A23="N/A"," ",IF(AI23&lt;=$AJ$2,AB23,0))</f>
        <v>0</v>
      </c>
      <c r="AQ23" s="92" t="n">
        <f aca="false">IF($A23="N/A"," ",IF(AJ23&lt;=$AJ$2,AC23,0))</f>
        <v>0</v>
      </c>
      <c r="AR23" s="90"/>
      <c r="AS23" s="83" t="n">
        <f aca="false">IF($A23="N/A"," ",IF(AND(AD23=$AJ$2+1,AK23=0),MIN($AR$27,W23),0))</f>
        <v>0</v>
      </c>
      <c r="AT23" s="93" t="n">
        <f aca="false">IF($A23="N/A"," ",IF(AND(AE23=$AJ$2+1,AL23=0),MIN($AR$27,X23),0))</f>
        <v>0</v>
      </c>
      <c r="AU23" s="93" t="n">
        <f aca="false">IF($A23="N/A"," ",IF(AND(AF23=$AJ$2+1,AM23=0),MIN($AR$27,Y23),0))</f>
        <v>0</v>
      </c>
      <c r="AV23" s="93" t="n">
        <f aca="false">IF($A23="N/A"," ",IF(AND(AG23=$AJ$2+1,AN23=0),MIN($AR$27,Z23),0))</f>
        <v>0</v>
      </c>
      <c r="AW23" s="93" t="n">
        <f aca="false">IF($A23="N/A"," ",IF(AND(AH23=$AJ$2+1,AO23=0),MIN($AR$27,AA23),0))</f>
        <v>0</v>
      </c>
      <c r="AX23" s="93" t="n">
        <f aca="false">IF($A23="N/A"," ",IF(AND(AI23=$AJ$2+1,AP23=0),MIN($AR$27,AB23),0))</f>
        <v>0</v>
      </c>
      <c r="AY23" s="93" t="n">
        <f aca="false">IF($A23="N/A"," ",IF(AND(AJ23=$AJ$2+1,AQ23=0),MIN($AR$27,AC23),0))</f>
        <v>0</v>
      </c>
      <c r="AZ23" s="107"/>
      <c r="BA23" s="86" t="n">
        <f aca="false">IF($A23="N/A"," ",(IF(MONTH(A23)&gt;=4,IF(MONTH(A23)&lt;=10,Inputs!$F$13,Inputs!$F$14),Inputs!$F$14)))</f>
        <v>119</v>
      </c>
      <c r="BB23" s="87" t="n">
        <f aca="false">IF($A23="N/A"," ",(IF(AK23&gt;0,($BA23*(8*(VLOOKUP($A23,NumberofDaysTable,2)))*P23),0)+IF(AS23&gt;0,($BA23*((AS23))*P23),0)))</f>
        <v>0</v>
      </c>
      <c r="BC23" s="87" t="n">
        <f aca="false">IF($A23="N/A"," ",(IF(AL23&gt;0,($BA23*(8*(VLOOKUP($A23,NumberofDaysTable,2)))*Q23),0)+IF(AT23&gt;0,($BA23*((AT23))*Q23),0)))</f>
        <v>0</v>
      </c>
      <c r="BD23" s="87" t="n">
        <f aca="false">IF($A23="N/A"," ",(IF(AM23&gt;0,($BA23*(8*(VLOOKUP($A23,NumberofDaysTable,3)))*R23),0)+IF(AU23&gt;0,($BA23*((AU23))*R23),0)))</f>
        <v>0</v>
      </c>
      <c r="BE23" s="87" t="n">
        <f aca="false">IF($A23="N/A"," ",(IF(AN23&gt;0,($BA23*(8*(VLOOKUP($A23,NumberofDaysTable,3)))*S23),0)+IF(AV23&gt;0,($BA23*((AV23))*S23),0)))</f>
        <v>0</v>
      </c>
      <c r="BF23" s="87" t="n">
        <f aca="false">IF($A23="N/A"," ",(IF(AO23&gt;0,($BA23*(8*(VLOOKUP($A23,NumberofDaysTable,4)+VLOOKUP($A23,NumberofDaysTable,5)))*T23),0)+IF(AW23&gt;0,($BA23*((AW23))*T23),0)))</f>
        <v>0</v>
      </c>
      <c r="BG23" s="87" t="n">
        <f aca="false">IF($A23="N/A"," ",(IF(AP23&gt;0,($BA23*(8*(VLOOKUP($A23,NumberofDaysTable,4)+VLOOKUP($A23,NumberofDaysTable,5)))*U23),0)+IF(AX23&gt;0,($BA23*((AX23))*U23),0)))</f>
        <v>0</v>
      </c>
      <c r="BH23" s="87" t="n">
        <f aca="false">IF($A23="N/A"," ",($BA23*AQ23*V23)+($BA23*AY23*V23))</f>
        <v>0</v>
      </c>
      <c r="BI23" s="87" t="n">
        <f aca="false">IF($A23="N/A"," ",SUM(BB23:BH23))</f>
        <v>0</v>
      </c>
      <c r="BJ23" s="88" t="n">
        <f aca="false">IF($A23="N/A"," ",(H23*(SUM(AK23:AQ23)+SUM(AS23:AY23))*BA23))</f>
        <v>0</v>
      </c>
      <c r="BK23" s="88" t="n">
        <f aca="false">IF($A23="N/A"," ",((C23*D23)*(SUM($AK23:$AQ23)+SUM($AS23:$AY23))*$BA23))</f>
        <v>0</v>
      </c>
      <c r="BL23" s="88" t="n">
        <f aca="false">IF($A23="N/A"," ",(F23*(SUM($AK23:$AQ23)+SUM($AS23:$AY23))*$BA23))</f>
        <v>0</v>
      </c>
      <c r="BM23" s="88" t="n">
        <f aca="false">IF($A23="N/A"," ",(G23*(SUM($AK23:$AQ23)+SUM($AS23:$AY23))*$BA23))</f>
        <v>0</v>
      </c>
    </row>
    <row r="24" customFormat="false" ht="12.75" hidden="false" customHeight="false" outlineLevel="0" collapsed="false">
      <c r="A24" s="67" t="n">
        <f aca="false">IF(A23="N/A","N/A",IF(EDATE(A23,1)&gt;Inputs!$K$3,"N/A",EDATE(A23,1)))</f>
        <v>37288</v>
      </c>
      <c r="B24" s="68" t="n">
        <f aca="false">IF(A24="N/A"," ",YEAR(A24))</f>
        <v>2002</v>
      </c>
      <c r="C24" s="69" t="n">
        <f aca="false">IF(A24="N/A"," ",VLOOKUP(A24,ScaledPrice,10))</f>
        <v>2.909</v>
      </c>
      <c r="D24" s="70" t="n">
        <f aca="false">IF(A24="N/A"," ",(VLOOKUP(MONTH($A24),Inputs!$A$14:$B$25,2))/1000)</f>
        <v>12.6</v>
      </c>
      <c r="E24" s="71" t="n">
        <f aca="false">IF($A24="N/A"," ",C24*D24)</f>
        <v>36.6534</v>
      </c>
      <c r="F24" s="72" t="n">
        <f aca="false">IF(A24="N/A"," ",Inputs!$F$6)</f>
        <v>1.17</v>
      </c>
      <c r="G24" s="72" t="n">
        <f aca="false">IF(A24="N/A"," ",Inputs!$F$9/IF(AND('Pricing Inputs'!$AA$3&gt;=4,'Pricing Inputs'!$AA$3&lt;=6),16,IF(AND('Pricing Inputs'!$AA$3&gt;=7,'Pricing Inputs'!$AA$3&lt;=9),8,24))/(BA24))</f>
        <v>0.829831932773109</v>
      </c>
      <c r="H24" s="73" t="n">
        <f aca="false">IF(A24="N/A"," ",(C24*D24)+F24+G24)</f>
        <v>38.6532319327731</v>
      </c>
      <c r="I24" s="74" t="n">
        <f aca="false">VLOOKUP(A24,ScaledPrice,(IF(AND('Pricing Inputs'!$AA$3&gt;=4,'Pricing Inputs'!$AA$3&lt;=6),2,4)))</f>
        <v>28.5</v>
      </c>
      <c r="J24" s="74" t="n">
        <f aca="false">IF(A24="N/A"," ",IF(AND('Pricing Inputs'!$AA$3&gt;=4,'Pricing Inputs'!$AA$3&lt;=6),I24,(VLOOKUP(A24,ScaledPrice,2))*(2-(VLOOKUP(A24,ScaledPrice,3)))))</f>
        <v>28.5</v>
      </c>
      <c r="K24" s="74" t="n">
        <f aca="false">IF(A24="N/A"," ",IF(OR('Pricing Inputs'!$AA$3=5,'Pricing Inputs'!$AA$3=6,'Pricing Inputs'!$AA$3=8,'Pricing Inputs'!$AA$3=9),VLOOKUP(A24,ScaledPrice,IF(AND('Pricing Inputs'!$AA$3&gt;=4,'Pricing Inputs'!$AA$3&lt;=6),5,6)),0))</f>
        <v>21.996000289917</v>
      </c>
      <c r="L24" s="74" t="n">
        <f aca="false">IF(A24="N/A"," ",IF(OR('Pricing Inputs'!$AA$3=5,'Pricing Inputs'!$AA$3=6,'Pricing Inputs'!$AA$3=8,'Pricing Inputs'!$AA$3=9),IF(AND('Pricing Inputs'!$AA$3&gt;=4,'Pricing Inputs'!$AA$3&lt;=6),K24,(VLOOKUP(A24,ScaledPrice,5))*(2-(VLOOKUP(A24,ScaledPrice,3)))),0))</f>
        <v>21.996000289917</v>
      </c>
      <c r="M24" s="74" t="n">
        <f aca="false">IF(A24="N/A"," ",IF(OR('Pricing Inputs'!$AA$3=6,'Pricing Inputs'!$AA$3=9),(VLOOKUP(A24,ScaledPrice,IF(AND('Pricing Inputs'!$AA$3&gt;=4,'Pricing Inputs'!$AA$3&lt;=6),7,8))),0))</f>
        <v>20.9965019226074</v>
      </c>
      <c r="N24" s="74" t="n">
        <f aca="false">IF(A24="N/A"," ",IF(OR('Pricing Inputs'!$AA$3=6,'Pricing Inputs'!$AA$3=9),IF(AND('Pricing Inputs'!$AA$3&gt;=4,'Pricing Inputs'!$AA$3&lt;=6),M24,(VLOOKUP(A24,ScaledPrice,7))*(2-(VLOOKUP(A24,ScaledPrice,3)))),0))</f>
        <v>20.9965019226074</v>
      </c>
      <c r="O24" s="74" t="n">
        <f aca="false">IF(A24="N/A"," ",VLOOKUP(A24,ScaledPrice,9))</f>
        <v>17</v>
      </c>
      <c r="P24" s="75" t="n">
        <f aca="false">IF($A24="N/A"," ",IF((I24-$H24)&gt;0,I24-$H24,0))</f>
        <v>0</v>
      </c>
      <c r="Q24" s="75" t="n">
        <f aca="false">IF($A24="N/A"," ",IF((J24-$H24)&gt;0,J24-$H24,0))</f>
        <v>0</v>
      </c>
      <c r="R24" s="75" t="n">
        <f aca="false">IF($A24="N/A"," ",IF((K24-$H24)&gt;0,K24-$H24,0))</f>
        <v>0</v>
      </c>
      <c r="S24" s="75" t="n">
        <f aca="false">IF($A24="N/A"," ",IF((L24-$H24)&gt;0,L24-$H24,0))</f>
        <v>0</v>
      </c>
      <c r="T24" s="75" t="n">
        <f aca="false">IF($A24="N/A"," ",IF((M24-$H24)&gt;0,M24-$H24,0))</f>
        <v>0</v>
      </c>
      <c r="U24" s="75" t="n">
        <f aca="false">IF($A24="N/A"," ",IF((N24-$H24)&gt;0,N24-$H24,0))</f>
        <v>0</v>
      </c>
      <c r="V24" s="76" t="n">
        <f aca="false">IF($A24="N/A"," ",(IF((O24-$H24)&lt;=0,0,(O24-$H24))))</f>
        <v>0</v>
      </c>
      <c r="W24" s="77" t="n">
        <f aca="false">IF($A24="N/A"," ",IF(P24&gt;0,8*VLOOKUP($A24,NumberofDaysTable,2),0))</f>
        <v>0</v>
      </c>
      <c r="X24" s="77" t="n">
        <f aca="false">IF($A24="N/A"," ",IF(Q24&gt;0,8*VLOOKUP($A24,NumberofDaysTable,2),0))</f>
        <v>0</v>
      </c>
      <c r="Y24" s="77" t="n">
        <f aca="false">IF($A24="N/A"," ",IF(R24&gt;0,8*VLOOKUP($A24,NumberofDaysTable,3),0))</f>
        <v>0</v>
      </c>
      <c r="Z24" s="77" t="n">
        <f aca="false">IF($A24="N/A"," ",IF(S24&gt;0,8*VLOOKUP($A24,NumberofDaysTable,3),0))</f>
        <v>0</v>
      </c>
      <c r="AA24" s="77" t="n">
        <f aca="false">IF($A24="N/A"," ",IF(T24&gt;0,8*(VLOOKUP($A24,NumberofDaysTable,4)+VLOOKUP($A24,NumberofDaysTable,5)),0))</f>
        <v>0</v>
      </c>
      <c r="AB24" s="77" t="n">
        <f aca="false">IF($A24="N/A"," ",IF(U24&gt;0,(8*VLOOKUP($A24,NumberofDaysTable,4)+VLOOKUP($A24,NumberofDaysTable,5)),0))</f>
        <v>0</v>
      </c>
      <c r="AC24" s="77" t="n">
        <f aca="false">IF($A24="N/A"," ",(IF(V24&gt;0,(8*VLOOKUP($A24,NumberofDaysTable,6)),0)))</f>
        <v>0</v>
      </c>
      <c r="AD24" s="89" t="n">
        <f aca="false">IF($A24="N/A"," ",RANK(P24,$P$16:$V$27))</f>
        <v>11</v>
      </c>
      <c r="AE24" s="90" t="n">
        <f aca="false">IF($A24="N/A"," ",RANK(Q24,$P$16:$V$27))</f>
        <v>11</v>
      </c>
      <c r="AF24" s="90" t="n">
        <f aca="false">IF($A24="N/A"," ",RANK(R24,$P$16:$V$27))</f>
        <v>11</v>
      </c>
      <c r="AG24" s="90" t="n">
        <f aca="false">IF($A24="N/A"," ",RANK(S24,$P$16:$V$27))</f>
        <v>11</v>
      </c>
      <c r="AH24" s="90" t="n">
        <f aca="false">IF($A24="N/A"," ",RANK(T24,$P$16:$V$27))</f>
        <v>11</v>
      </c>
      <c r="AI24" s="90" t="n">
        <f aca="false">IF($A24="N/A"," ",RANK(U24,$P$16:$V$27))</f>
        <v>11</v>
      </c>
      <c r="AJ24" s="91" t="n">
        <f aca="false">IF($A24="N/A"," ",RANK(V24,$P$16:$V$27))</f>
        <v>11</v>
      </c>
      <c r="AK24" s="81" t="n">
        <f aca="false">IF($A24="N/A"," ",IF(AD24&lt;=$AJ$2,W24,0))</f>
        <v>0</v>
      </c>
      <c r="AL24" s="92" t="n">
        <f aca="false">IF($A24="N/A"," ",IF(AE24&lt;=$AJ$2,X24,0))</f>
        <v>0</v>
      </c>
      <c r="AM24" s="92" t="n">
        <f aca="false">IF($A24="N/A"," ",IF(AF24&lt;=$AJ$2,Y24,0))</f>
        <v>0</v>
      </c>
      <c r="AN24" s="92" t="n">
        <f aca="false">IF($A24="N/A"," ",IF(AG24&lt;=$AJ$2,Z24,0))</f>
        <v>0</v>
      </c>
      <c r="AO24" s="92" t="n">
        <f aca="false">IF($A24="N/A"," ",IF(AH24&lt;=$AJ$2,AA24,0))</f>
        <v>0</v>
      </c>
      <c r="AP24" s="92" t="n">
        <f aca="false">IF($A24="N/A"," ",IF(AI24&lt;=$AJ$2,AB24,0))</f>
        <v>0</v>
      </c>
      <c r="AQ24" s="92" t="n">
        <f aca="false">IF($A24="N/A"," ",IF(AJ24&lt;=$AJ$2,AC24,0))</f>
        <v>0</v>
      </c>
      <c r="AR24" s="90"/>
      <c r="AS24" s="83" t="n">
        <f aca="false">IF($A24="N/A"," ",IF(AND(AD24=$AJ$2+1,AK24=0),MIN($AR$27,W24),0))</f>
        <v>0</v>
      </c>
      <c r="AT24" s="93" t="n">
        <f aca="false">IF($A24="N/A"," ",IF(AND(AE24=$AJ$2+1,AL24=0),MIN($AR$27,X24),0))</f>
        <v>0</v>
      </c>
      <c r="AU24" s="93" t="n">
        <f aca="false">IF($A24="N/A"," ",IF(AND(AF24=$AJ$2+1,AM24=0),MIN($AR$27,Y24),0))</f>
        <v>0</v>
      </c>
      <c r="AV24" s="93" t="n">
        <f aca="false">IF($A24="N/A"," ",IF(AND(AG24=$AJ$2+1,AN24=0),MIN($AR$27,Z24),0))</f>
        <v>0</v>
      </c>
      <c r="AW24" s="93" t="n">
        <f aca="false">IF($A24="N/A"," ",IF(AND(AH24=$AJ$2+1,AO24=0),MIN($AR$27,AA24),0))</f>
        <v>0</v>
      </c>
      <c r="AX24" s="93" t="n">
        <f aca="false">IF($A24="N/A"," ",IF(AND(AI24=$AJ$2+1,AP24=0),MIN($AR$27,AB24),0))</f>
        <v>0</v>
      </c>
      <c r="AY24" s="93" t="n">
        <f aca="false">IF($A24="N/A"," ",IF(AND(AJ24=$AJ$2+1,AQ24=0),MIN($AR$27,AC24),0))</f>
        <v>0</v>
      </c>
      <c r="AZ24" s="107"/>
      <c r="BA24" s="86" t="n">
        <f aca="false">IF($A24="N/A"," ",(IF(MONTH(A24)&gt;=4,IF(MONTH(A24)&lt;=10,Inputs!$F$13,Inputs!$F$14),Inputs!$F$14)))</f>
        <v>119</v>
      </c>
      <c r="BB24" s="87" t="n">
        <f aca="false">IF($A24="N/A"," ",(IF(AK24&gt;0,($BA24*(8*(VLOOKUP($A24,NumberofDaysTable,2)))*P24),0)+IF(AS24&gt;0,($BA24*((AS24))*P24),0)))</f>
        <v>0</v>
      </c>
      <c r="BC24" s="87" t="n">
        <f aca="false">IF($A24="N/A"," ",(IF(AL24&gt;0,($BA24*(8*(VLOOKUP($A24,NumberofDaysTable,2)))*Q24),0)+IF(AT24&gt;0,($BA24*((AT24))*Q24),0)))</f>
        <v>0</v>
      </c>
      <c r="BD24" s="87" t="n">
        <f aca="false">IF($A24="N/A"," ",(IF(AM24&gt;0,($BA24*(8*(VLOOKUP($A24,NumberofDaysTable,3)))*R24),0)+IF(AU24&gt;0,($BA24*((AU24))*R24),0)))</f>
        <v>0</v>
      </c>
      <c r="BE24" s="87" t="n">
        <f aca="false">IF($A24="N/A"," ",(IF(AN24&gt;0,($BA24*(8*(VLOOKUP($A24,NumberofDaysTable,3)))*S24),0)+IF(AV24&gt;0,($BA24*((AV24))*S24),0)))</f>
        <v>0</v>
      </c>
      <c r="BF24" s="87" t="n">
        <f aca="false">IF($A24="N/A"," ",(IF(AO24&gt;0,($BA24*(8*(VLOOKUP($A24,NumberofDaysTable,4)+VLOOKUP($A24,NumberofDaysTable,5)))*T24),0)+IF(AW24&gt;0,($BA24*((AW24))*T24),0)))</f>
        <v>0</v>
      </c>
      <c r="BG24" s="87" t="n">
        <f aca="false">IF($A24="N/A"," ",(IF(AP24&gt;0,($BA24*(8*(VLOOKUP($A24,NumberofDaysTable,4)+VLOOKUP($A24,NumberofDaysTable,5)))*U24),0)+IF(AX24&gt;0,($BA24*((AX24))*U24),0)))</f>
        <v>0</v>
      </c>
      <c r="BH24" s="87" t="n">
        <f aca="false">IF($A24="N/A"," ",($BA24*AQ24*V24)+($BA24*AY24*V24))</f>
        <v>0</v>
      </c>
      <c r="BI24" s="87" t="n">
        <f aca="false">IF($A24="N/A"," ",SUM(BB24:BH24))</f>
        <v>0</v>
      </c>
      <c r="BJ24" s="88" t="n">
        <f aca="false">IF($A24="N/A"," ",(H24*(SUM(AK24:AQ24)+SUM(AS24:AY24))*BA24))</f>
        <v>0</v>
      </c>
      <c r="BK24" s="88" t="n">
        <f aca="false">IF($A24="N/A"," ",((C24*D24)*(SUM($AK24:$AQ24)+SUM($AS24:$AY24))*$BA24))</f>
        <v>0</v>
      </c>
      <c r="BL24" s="88" t="n">
        <f aca="false">IF($A24="N/A"," ",(F24*(SUM($AK24:$AQ24)+SUM($AS24:$AY24))*$BA24))</f>
        <v>0</v>
      </c>
      <c r="BM24" s="88" t="n">
        <f aca="false">IF($A24="N/A"," ",(G24*(SUM($AK24:$AQ24)+SUM($AS24:$AY24))*$BA24))</f>
        <v>0</v>
      </c>
    </row>
    <row r="25" customFormat="false" ht="12.75" hidden="false" customHeight="false" outlineLevel="0" collapsed="false">
      <c r="A25" s="67" t="n">
        <f aca="false">IF(A24="N/A","N/A",IF(EDATE(A24,1)&gt;Inputs!$K$3,"N/A",EDATE(A24,1)))</f>
        <v>37316</v>
      </c>
      <c r="B25" s="68" t="n">
        <f aca="false">IF(A25="N/A"," ",YEAR(A25))</f>
        <v>2002</v>
      </c>
      <c r="C25" s="69" t="n">
        <f aca="false">IF(A25="N/A"," ",VLOOKUP(A25,ScaledPrice,10))</f>
        <v>2.7955</v>
      </c>
      <c r="D25" s="70" t="n">
        <f aca="false">IF(A25="N/A"," ",(VLOOKUP(MONTH($A25),Inputs!$A$14:$B$25,2))/1000)</f>
        <v>12.6</v>
      </c>
      <c r="E25" s="71" t="n">
        <f aca="false">IF($A25="N/A"," ",C25*D25)</f>
        <v>35.2233</v>
      </c>
      <c r="F25" s="72" t="n">
        <f aca="false">IF(A25="N/A"," ",Inputs!$F$6)</f>
        <v>1.17</v>
      </c>
      <c r="G25" s="72" t="n">
        <f aca="false">IF(A25="N/A"," ",Inputs!$F$9/IF(AND('Pricing Inputs'!$AA$3&gt;=4,'Pricing Inputs'!$AA$3&lt;=6),16,IF(AND('Pricing Inputs'!$AA$3&gt;=7,'Pricing Inputs'!$AA$3&lt;=9),8,24))/(BA25))</f>
        <v>0.829831932773109</v>
      </c>
      <c r="H25" s="73" t="n">
        <f aca="false">IF(A25="N/A"," ",(C25*D25)+F25+G25)</f>
        <v>37.2231319327731</v>
      </c>
      <c r="I25" s="74" t="n">
        <f aca="false">VLOOKUP(A25,ScaledPrice,(IF(AND('Pricing Inputs'!$AA$3&gt;=4,'Pricing Inputs'!$AA$3&lt;=6),2,4)))</f>
        <v>24</v>
      </c>
      <c r="J25" s="74" t="n">
        <f aca="false">IF(A25="N/A"," ",IF(AND('Pricing Inputs'!$AA$3&gt;=4,'Pricing Inputs'!$AA$3&lt;=6),I25,(VLOOKUP(A25,ScaledPrice,2))*(2-(VLOOKUP(A25,ScaledPrice,3)))))</f>
        <v>24</v>
      </c>
      <c r="K25" s="74" t="n">
        <f aca="false">IF(A25="N/A"," ",IF(OR('Pricing Inputs'!$AA$3=5,'Pricing Inputs'!$AA$3=6,'Pricing Inputs'!$AA$3=8,'Pricing Inputs'!$AA$3=9),VLOOKUP(A25,ScaledPrice,IF(AND('Pricing Inputs'!$AA$3&gt;=4,'Pricing Inputs'!$AA$3&lt;=6),5,6)),0))</f>
        <v>20</v>
      </c>
      <c r="L25" s="74" t="n">
        <f aca="false">IF(A25="N/A"," ",IF(OR('Pricing Inputs'!$AA$3=5,'Pricing Inputs'!$AA$3=6,'Pricing Inputs'!$AA$3=8,'Pricing Inputs'!$AA$3=9),IF(AND('Pricing Inputs'!$AA$3&gt;=4,'Pricing Inputs'!$AA$3&lt;=6),K25,(VLOOKUP(A25,ScaledPrice,5))*(2-(VLOOKUP(A25,ScaledPrice,3)))),0))</f>
        <v>20</v>
      </c>
      <c r="M25" s="74" t="n">
        <f aca="false">IF(A25="N/A"," ",IF(OR('Pricing Inputs'!$AA$3=6,'Pricing Inputs'!$AA$3=9),(VLOOKUP(A25,ScaledPrice,IF(AND('Pricing Inputs'!$AA$3&gt;=4,'Pricing Inputs'!$AA$3&lt;=6),7,8))),0))</f>
        <v>19</v>
      </c>
      <c r="N25" s="74" t="n">
        <f aca="false">IF(A25="N/A"," ",IF(OR('Pricing Inputs'!$AA$3=6,'Pricing Inputs'!$AA$3=9),IF(AND('Pricing Inputs'!$AA$3&gt;=4,'Pricing Inputs'!$AA$3&lt;=6),M25,(VLOOKUP(A25,ScaledPrice,7))*(2-(VLOOKUP(A25,ScaledPrice,3)))),0))</f>
        <v>19</v>
      </c>
      <c r="O25" s="74" t="n">
        <f aca="false">IF(A25="N/A"," ",VLOOKUP(A25,ScaledPrice,9))</f>
        <v>17.4000015258789</v>
      </c>
      <c r="P25" s="75" t="n">
        <f aca="false">IF($A25="N/A"," ",IF((I25-$H25)&gt;0,I25-$H25,0))</f>
        <v>0</v>
      </c>
      <c r="Q25" s="75" t="n">
        <f aca="false">IF($A25="N/A"," ",IF((J25-$H25)&gt;0,J25-$H25,0))</f>
        <v>0</v>
      </c>
      <c r="R25" s="75" t="n">
        <f aca="false">IF($A25="N/A"," ",IF((K25-$H25)&gt;0,K25-$H25,0))</f>
        <v>0</v>
      </c>
      <c r="S25" s="75" t="n">
        <f aca="false">IF($A25="N/A"," ",IF((L25-$H25)&gt;0,L25-$H25,0))</f>
        <v>0</v>
      </c>
      <c r="T25" s="75" t="n">
        <f aca="false">IF($A25="N/A"," ",IF((M25-$H25)&gt;0,M25-$H25,0))</f>
        <v>0</v>
      </c>
      <c r="U25" s="75" t="n">
        <f aca="false">IF($A25="N/A"," ",IF((N25-$H25)&gt;0,N25-$H25,0))</f>
        <v>0</v>
      </c>
      <c r="V25" s="76" t="n">
        <f aca="false">IF($A25="N/A"," ",(IF((O25-$H25)&lt;=0,0,(O25-$H25))))</f>
        <v>0</v>
      </c>
      <c r="W25" s="77" t="n">
        <f aca="false">IF($A25="N/A"," ",IF(P25&gt;0,8*VLOOKUP($A25,NumberofDaysTable,2),0))</f>
        <v>0</v>
      </c>
      <c r="X25" s="77" t="n">
        <f aca="false">IF($A25="N/A"," ",IF(Q25&gt;0,8*VLOOKUP($A25,NumberofDaysTable,2),0))</f>
        <v>0</v>
      </c>
      <c r="Y25" s="77" t="n">
        <f aca="false">IF($A25="N/A"," ",IF(R25&gt;0,8*VLOOKUP($A25,NumberofDaysTable,3),0))</f>
        <v>0</v>
      </c>
      <c r="Z25" s="77" t="n">
        <f aca="false">IF($A25="N/A"," ",IF(S25&gt;0,8*VLOOKUP($A25,NumberofDaysTable,3),0))</f>
        <v>0</v>
      </c>
      <c r="AA25" s="77" t="n">
        <f aca="false">IF($A25="N/A"," ",IF(T25&gt;0,8*(VLOOKUP($A25,NumberofDaysTable,4)+VLOOKUP($A25,NumberofDaysTable,5)),0))</f>
        <v>0</v>
      </c>
      <c r="AB25" s="77" t="n">
        <f aca="false">IF($A25="N/A"," ",IF(U25&gt;0,(8*VLOOKUP($A25,NumberofDaysTable,4)+VLOOKUP($A25,NumberofDaysTable,5)),0))</f>
        <v>0</v>
      </c>
      <c r="AC25" s="77" t="n">
        <f aca="false">IF($A25="N/A"," ",(IF(V25&gt;0,(8*VLOOKUP($A25,NumberofDaysTable,6)),0)))</f>
        <v>0</v>
      </c>
      <c r="AD25" s="89" t="n">
        <f aca="false">IF($A25="N/A"," ",RANK(P25,$P$16:$V$27))</f>
        <v>11</v>
      </c>
      <c r="AE25" s="90" t="n">
        <f aca="false">IF($A25="N/A"," ",RANK(Q25,$P$16:$V$27))</f>
        <v>11</v>
      </c>
      <c r="AF25" s="90" t="n">
        <f aca="false">IF($A25="N/A"," ",RANK(R25,$P$16:$V$27))</f>
        <v>11</v>
      </c>
      <c r="AG25" s="90" t="n">
        <f aca="false">IF($A25="N/A"," ",RANK(S25,$P$16:$V$27))</f>
        <v>11</v>
      </c>
      <c r="AH25" s="90" t="n">
        <f aca="false">IF($A25="N/A"," ",RANK(T25,$P$16:$V$27))</f>
        <v>11</v>
      </c>
      <c r="AI25" s="90" t="n">
        <f aca="false">IF($A25="N/A"," ",RANK(U25,$P$16:$V$27))</f>
        <v>11</v>
      </c>
      <c r="AJ25" s="91" t="n">
        <f aca="false">IF($A25="N/A"," ",RANK(V25,$P$16:$V$27))</f>
        <v>11</v>
      </c>
      <c r="AK25" s="81" t="n">
        <f aca="false">IF($A25="N/A"," ",IF(AD25&lt;=$AJ$2,W25,0))</f>
        <v>0</v>
      </c>
      <c r="AL25" s="92" t="n">
        <f aca="false">IF($A25="N/A"," ",IF(AE25&lt;=$AJ$2,X25,0))</f>
        <v>0</v>
      </c>
      <c r="AM25" s="92" t="n">
        <f aca="false">IF($A25="N/A"," ",IF(AF25&lt;=$AJ$2,Y25,0))</f>
        <v>0</v>
      </c>
      <c r="AN25" s="92" t="n">
        <f aca="false">IF($A25="N/A"," ",IF(AG25&lt;=$AJ$2,Z25,0))</f>
        <v>0</v>
      </c>
      <c r="AO25" s="92" t="n">
        <f aca="false">IF($A25="N/A"," ",IF(AH25&lt;=$AJ$2,AA25,0))</f>
        <v>0</v>
      </c>
      <c r="AP25" s="92" t="n">
        <f aca="false">IF($A25="N/A"," ",IF(AI25&lt;=$AJ$2,AB25,0))</f>
        <v>0</v>
      </c>
      <c r="AQ25" s="92" t="n">
        <f aca="false">IF($A25="N/A"," ",IF(AJ25&lt;=$AJ$2,AC25,0))</f>
        <v>0</v>
      </c>
      <c r="AR25" s="108" t="s">
        <v>32</v>
      </c>
      <c r="AS25" s="83" t="n">
        <f aca="false">IF($A25="N/A"," ",IF(AND(AD25=$AJ$2+1,AK25=0),MIN($AR$27,W25),0))</f>
        <v>0</v>
      </c>
      <c r="AT25" s="93" t="n">
        <f aca="false">IF($A25="N/A"," ",IF(AND(AE25=$AJ$2+1,AL25=0),MIN($AR$27,X25),0))</f>
        <v>0</v>
      </c>
      <c r="AU25" s="93" t="n">
        <f aca="false">IF($A25="N/A"," ",IF(AND(AF25=$AJ$2+1,AM25=0),MIN($AR$27,Y25),0))</f>
        <v>0</v>
      </c>
      <c r="AV25" s="93" t="n">
        <f aca="false">IF($A25="N/A"," ",IF(AND(AG25=$AJ$2+1,AN25=0),MIN($AR$27,Z25),0))</f>
        <v>0</v>
      </c>
      <c r="AW25" s="93" t="n">
        <f aca="false">IF($A25="N/A"," ",IF(AND(AH25=$AJ$2+1,AO25=0),MIN($AR$27,AA25),0))</f>
        <v>0</v>
      </c>
      <c r="AX25" s="93" t="n">
        <f aca="false">IF($A25="N/A"," ",IF(AND(AI25=$AJ$2+1,AP25=0),MIN($AR$27,AB25),0))</f>
        <v>0</v>
      </c>
      <c r="AY25" s="93" t="n">
        <f aca="false">IF($A25="N/A"," ",IF(AND(AJ25=$AJ$2+1,AQ25=0),MIN($AR$27,AC25),0))</f>
        <v>0</v>
      </c>
      <c r="AZ25" s="94" t="s">
        <v>51</v>
      </c>
      <c r="BA25" s="86" t="n">
        <f aca="false">IF($A25="N/A"," ",(IF(MONTH(A25)&gt;=4,IF(MONTH(A25)&lt;=10,Inputs!$F$13,Inputs!$F$14),Inputs!$F$14)))</f>
        <v>119</v>
      </c>
      <c r="BB25" s="87" t="n">
        <f aca="false">IF($A25="N/A"," ",(IF(AK25&gt;0,($BA25*(8*(VLOOKUP($A25,NumberofDaysTable,2)))*P25),0)+IF(AS25&gt;0,($BA25*((AS25))*P25),0)))</f>
        <v>0</v>
      </c>
      <c r="BC25" s="87" t="n">
        <f aca="false">IF($A25="N/A"," ",(IF(AL25&gt;0,($BA25*(8*(VLOOKUP($A25,NumberofDaysTable,2)))*Q25),0)+IF(AT25&gt;0,($BA25*((AT25))*Q25),0)))</f>
        <v>0</v>
      </c>
      <c r="BD25" s="87" t="n">
        <f aca="false">IF($A25="N/A"," ",(IF(AM25&gt;0,($BA25*(8*(VLOOKUP($A25,NumberofDaysTable,3)))*R25),0)+IF(AU25&gt;0,($BA25*((AU25))*R25),0)))</f>
        <v>0</v>
      </c>
      <c r="BE25" s="87" t="n">
        <f aca="false">IF($A25="N/A"," ",(IF(AN25&gt;0,($BA25*(8*(VLOOKUP($A25,NumberofDaysTable,3)))*S25),0)+IF(AV25&gt;0,($BA25*((AV25))*S25),0)))</f>
        <v>0</v>
      </c>
      <c r="BF25" s="87" t="n">
        <f aca="false">IF($A25="N/A"," ",(IF(AO25&gt;0,($BA25*(8*(VLOOKUP($A25,NumberofDaysTable,4)+VLOOKUP($A25,NumberofDaysTable,5)))*T25),0)+IF(AW25&gt;0,($BA25*((AW25))*T25),0)))</f>
        <v>0</v>
      </c>
      <c r="BG25" s="87" t="n">
        <f aca="false">IF($A25="N/A"," ",(IF(AP25&gt;0,($BA25*(8*(VLOOKUP($A25,NumberofDaysTable,4)+VLOOKUP($A25,NumberofDaysTable,5)))*U25),0)+IF(AX25&gt;0,($BA25*((AX25))*U25),0)))</f>
        <v>0</v>
      </c>
      <c r="BH25" s="87" t="n">
        <f aca="false">IF($A25="N/A"," ",($BA25*AQ25*V25)+($BA25*AY25*V25))</f>
        <v>0</v>
      </c>
      <c r="BI25" s="87" t="n">
        <f aca="false">IF($A25="N/A"," ",SUM(BB25:BH25))</f>
        <v>0</v>
      </c>
      <c r="BJ25" s="88" t="n">
        <f aca="false">IF($A25="N/A"," ",(H25*(SUM(AK25:AQ25)+SUM(AS25:AY25))*BA25))</f>
        <v>0</v>
      </c>
      <c r="BK25" s="88" t="n">
        <f aca="false">IF($A25="N/A"," ",((C25*D25)*(SUM($AK25:$AQ25)+SUM($AS25:$AY25))*$BA25))</f>
        <v>0</v>
      </c>
      <c r="BL25" s="88" t="n">
        <f aca="false">IF($A25="N/A"," ",(F25*(SUM($AK25:$AQ25)+SUM($AS25:$AY25))*$BA25))</f>
        <v>0</v>
      </c>
      <c r="BM25" s="88" t="n">
        <f aca="false">IF($A25="N/A"," ",(G25*(SUM($AK25:$AQ25)+SUM($AS25:$AY25))*$BA25))</f>
        <v>0</v>
      </c>
    </row>
    <row r="26" customFormat="false" ht="12.75" hidden="false" customHeight="false" outlineLevel="0" collapsed="false">
      <c r="A26" s="67" t="n">
        <f aca="false">IF(A25="N/A","N/A",IF(EDATE(A25,1)&gt;Inputs!$K$3,"N/A",EDATE(A25,1)))</f>
        <v>37347</v>
      </c>
      <c r="B26" s="68" t="n">
        <f aca="false">IF(A26="N/A"," ",YEAR(A26))</f>
        <v>2002</v>
      </c>
      <c r="C26" s="69" t="n">
        <f aca="false">IF(A26="N/A"," ",VLOOKUP(A26,ScaledPrice,10))</f>
        <v>2.6095</v>
      </c>
      <c r="D26" s="70" t="n">
        <f aca="false">IF(A26="N/A"," ",(VLOOKUP(MONTH($A26),Inputs!$A$14:$B$25,2))/1000)</f>
        <v>12.6</v>
      </c>
      <c r="E26" s="71" t="n">
        <f aca="false">IF($A26="N/A"," ",C26*D26)</f>
        <v>32.8797</v>
      </c>
      <c r="F26" s="72" t="n">
        <f aca="false">IF(A26="N/A"," ",Inputs!$F$6)</f>
        <v>1.17</v>
      </c>
      <c r="G26" s="72" t="n">
        <f aca="false">IF(A26="N/A"," ",Inputs!$F$9/IF(AND('Pricing Inputs'!$AA$3&gt;=4,'Pricing Inputs'!$AA$3&lt;=6),16,IF(AND('Pricing Inputs'!$AA$3&gt;=7,'Pricing Inputs'!$AA$3&lt;=9),8,24))/(BA26))</f>
        <v>0.829831932773109</v>
      </c>
      <c r="H26" s="73" t="n">
        <f aca="false">IF(A26="N/A"," ",(C26*D26)+F26+G26)</f>
        <v>34.8795319327731</v>
      </c>
      <c r="I26" s="74" t="n">
        <f aca="false">VLOOKUP(A26,ScaledPrice,(IF(AND('Pricing Inputs'!$AA$3&gt;=4,'Pricing Inputs'!$AA$3&lt;=6),2,4)))</f>
        <v>24.75</v>
      </c>
      <c r="J26" s="74" t="n">
        <f aca="false">IF(A26="N/A"," ",IF(AND('Pricing Inputs'!$AA$3&gt;=4,'Pricing Inputs'!$AA$3&lt;=6),I26,(VLOOKUP(A26,ScaledPrice,2))*(2-(VLOOKUP(A26,ScaledPrice,3)))))</f>
        <v>24.75</v>
      </c>
      <c r="K26" s="74" t="n">
        <f aca="false">IF(A26="N/A"," ",IF(OR('Pricing Inputs'!$AA$3=5,'Pricing Inputs'!$AA$3=6,'Pricing Inputs'!$AA$3=8,'Pricing Inputs'!$AA$3=9),VLOOKUP(A26,ScaledPrice,IF(AND('Pricing Inputs'!$AA$3&gt;=4,'Pricing Inputs'!$AA$3&lt;=6),5,6)),0))</f>
        <v>20</v>
      </c>
      <c r="L26" s="74" t="n">
        <f aca="false">IF(A26="N/A"," ",IF(OR('Pricing Inputs'!$AA$3=5,'Pricing Inputs'!$AA$3=6,'Pricing Inputs'!$AA$3=8,'Pricing Inputs'!$AA$3=9),IF(AND('Pricing Inputs'!$AA$3&gt;=4,'Pricing Inputs'!$AA$3&lt;=6),K26,(VLOOKUP(A26,ScaledPrice,5))*(2-(VLOOKUP(A26,ScaledPrice,3)))),0))</f>
        <v>20</v>
      </c>
      <c r="M26" s="74" t="n">
        <f aca="false">IF(A26="N/A"," ",IF(OR('Pricing Inputs'!$AA$3=6,'Pricing Inputs'!$AA$3=9),(VLOOKUP(A26,ScaledPrice,IF(AND('Pricing Inputs'!$AA$3&gt;=4,'Pricing Inputs'!$AA$3&lt;=6),7,8))),0))</f>
        <v>18.9950008392334</v>
      </c>
      <c r="N26" s="74" t="n">
        <f aca="false">IF(A26="N/A"," ",IF(OR('Pricing Inputs'!$AA$3=6,'Pricing Inputs'!$AA$3=9),IF(AND('Pricing Inputs'!$AA$3&gt;=4,'Pricing Inputs'!$AA$3&lt;=6),M26,(VLOOKUP(A26,ScaledPrice,7))*(2-(VLOOKUP(A26,ScaledPrice,3)))),0))</f>
        <v>18.9950008392334</v>
      </c>
      <c r="O26" s="74" t="n">
        <f aca="false">IF(A26="N/A"," ",VLOOKUP(A26,ScaledPrice,9))</f>
        <v>16.6000003814697</v>
      </c>
      <c r="P26" s="75" t="n">
        <f aca="false">IF($A26="N/A"," ",IF((I26-$H26)&gt;0,I26-$H26,0))</f>
        <v>0</v>
      </c>
      <c r="Q26" s="75" t="n">
        <f aca="false">IF($A26="N/A"," ",IF((J26-$H26)&gt;0,J26-$H26,0))</f>
        <v>0</v>
      </c>
      <c r="R26" s="75" t="n">
        <f aca="false">IF($A26="N/A"," ",IF((K26-$H26)&gt;0,K26-$H26,0))</f>
        <v>0</v>
      </c>
      <c r="S26" s="75" t="n">
        <f aca="false">IF($A26="N/A"," ",IF((L26-$H26)&gt;0,L26-$H26,0))</f>
        <v>0</v>
      </c>
      <c r="T26" s="75" t="n">
        <f aca="false">IF($A26="N/A"," ",IF((M26-$H26)&gt;0,M26-$H26,0))</f>
        <v>0</v>
      </c>
      <c r="U26" s="75" t="n">
        <f aca="false">IF($A26="N/A"," ",IF((N26-$H26)&gt;0,N26-$H26,0))</f>
        <v>0</v>
      </c>
      <c r="V26" s="76" t="n">
        <f aca="false">IF($A26="N/A"," ",(IF((O26-$H26)&lt;=0,0,(O26-$H26))))</f>
        <v>0</v>
      </c>
      <c r="W26" s="77" t="n">
        <f aca="false">IF($A26="N/A"," ",IF(P26&gt;0,8*VLOOKUP($A26,NumberofDaysTable,2),0))</f>
        <v>0</v>
      </c>
      <c r="X26" s="77" t="n">
        <f aca="false">IF($A26="N/A"," ",IF(Q26&gt;0,8*VLOOKUP($A26,NumberofDaysTable,2),0))</f>
        <v>0</v>
      </c>
      <c r="Y26" s="77" t="n">
        <f aca="false">IF($A26="N/A"," ",IF(R26&gt;0,8*VLOOKUP($A26,NumberofDaysTable,3),0))</f>
        <v>0</v>
      </c>
      <c r="Z26" s="77" t="n">
        <f aca="false">IF($A26="N/A"," ",IF(S26&gt;0,8*VLOOKUP($A26,NumberofDaysTable,3),0))</f>
        <v>0</v>
      </c>
      <c r="AA26" s="77" t="n">
        <f aca="false">IF($A26="N/A"," ",IF(T26&gt;0,8*(VLOOKUP($A26,NumberofDaysTable,4)+VLOOKUP($A26,NumberofDaysTable,5)),0))</f>
        <v>0</v>
      </c>
      <c r="AB26" s="77" t="n">
        <f aca="false">IF($A26="N/A"," ",IF(U26&gt;0,(8*VLOOKUP($A26,NumberofDaysTable,4)+VLOOKUP($A26,NumberofDaysTable,5)),0))</f>
        <v>0</v>
      </c>
      <c r="AC26" s="77" t="n">
        <f aca="false">IF($A26="N/A"," ",(IF(V26&gt;0,(8*VLOOKUP($A26,NumberofDaysTable,6)),0)))</f>
        <v>0</v>
      </c>
      <c r="AD26" s="89" t="n">
        <f aca="false">IF($A26="N/A"," ",RANK(P26,$P$16:$V$27))</f>
        <v>11</v>
      </c>
      <c r="AE26" s="90" t="n">
        <f aca="false">IF($A26="N/A"," ",RANK(Q26,$P$16:$V$27))</f>
        <v>11</v>
      </c>
      <c r="AF26" s="90" t="n">
        <f aca="false">IF($A26="N/A"," ",RANK(R26,$P$16:$V$27))</f>
        <v>11</v>
      </c>
      <c r="AG26" s="90" t="n">
        <f aca="false">IF($A26="N/A"," ",RANK(S26,$P$16:$V$27))</f>
        <v>11</v>
      </c>
      <c r="AH26" s="90" t="n">
        <f aca="false">IF($A26="N/A"," ",RANK(T26,$P$16:$V$27))</f>
        <v>11</v>
      </c>
      <c r="AI26" s="90" t="n">
        <f aca="false">IF($A26="N/A"," ",RANK(U26,$P$16:$V$27))</f>
        <v>11</v>
      </c>
      <c r="AJ26" s="91" t="n">
        <f aca="false">IF($A26="N/A"," ",RANK(V26,$P$16:$V$27))</f>
        <v>11</v>
      </c>
      <c r="AK26" s="81" t="n">
        <f aca="false">IF($A26="N/A"," ",IF(AD26&lt;=$AJ$2,W26,0))</f>
        <v>0</v>
      </c>
      <c r="AL26" s="92" t="n">
        <f aca="false">IF($A26="N/A"," ",IF(AE26&lt;=$AJ$2,X26,0))</f>
        <v>0</v>
      </c>
      <c r="AM26" s="92" t="n">
        <f aca="false">IF($A26="N/A"," ",IF(AF26&lt;=$AJ$2,Y26,0))</f>
        <v>0</v>
      </c>
      <c r="AN26" s="92" t="n">
        <f aca="false">IF($A26="N/A"," ",IF(AG26&lt;=$AJ$2,Z26,0))</f>
        <v>0</v>
      </c>
      <c r="AO26" s="92" t="n">
        <f aca="false">IF($A26="N/A"," ",IF(AH26&lt;=$AJ$2,AA26,0))</f>
        <v>0</v>
      </c>
      <c r="AP26" s="92" t="n">
        <f aca="false">IF($A26="N/A"," ",IF(AI26&lt;=$AJ$2,AB26,0))</f>
        <v>0</v>
      </c>
      <c r="AQ26" s="92" t="n">
        <f aca="false">IF($A26="N/A"," ",IF(AJ26&lt;=$AJ$2,AC26,0))</f>
        <v>0</v>
      </c>
      <c r="AR26" s="90" t="n">
        <f aca="false">SUM(AK16:AQ27)</f>
        <v>1168</v>
      </c>
      <c r="AS26" s="83" t="n">
        <f aca="false">IF($A26="N/A"," ",IF(AND(AD26=$AJ$2+1,AK26=0),MIN($AR$27,W26),0))</f>
        <v>0</v>
      </c>
      <c r="AT26" s="93" t="n">
        <f aca="false">IF($A26="N/A"," ",IF(AND(AE26=$AJ$2+1,AL26=0),MIN($AR$27,X26),0))</f>
        <v>0</v>
      </c>
      <c r="AU26" s="93" t="n">
        <f aca="false">IF($A26="N/A"," ",IF(AND(AF26=$AJ$2+1,AM26=0),MIN($AR$27,Y26),0))</f>
        <v>0</v>
      </c>
      <c r="AV26" s="93" t="n">
        <f aca="false">IF($A26="N/A"," ",IF(AND(AG26=$AJ$2+1,AN26=0),MIN($AR$27,Z26),0))</f>
        <v>0</v>
      </c>
      <c r="AW26" s="93" t="n">
        <f aca="false">IF($A26="N/A"," ",IF(AND(AH26=$AJ$2+1,AO26=0),MIN($AR$27,AA26),0))</f>
        <v>0</v>
      </c>
      <c r="AX26" s="93" t="n">
        <f aca="false">IF($A26="N/A"," ",IF(AND(AI26=$AJ$2+1,AP26=0),MIN($AR$27,AB26),0))</f>
        <v>0</v>
      </c>
      <c r="AY26" s="93" t="n">
        <f aca="false">IF($A26="N/A"," ",IF(AND(AJ26=$AJ$2+1,AQ26=0),MIN($AR$27,AC26),0))</f>
        <v>0</v>
      </c>
      <c r="AZ26" s="91" t="n">
        <f aca="false">SUM(AS16:AY27)</f>
        <v>0</v>
      </c>
      <c r="BA26" s="86" t="n">
        <f aca="false">IF($A26="N/A"," ",(IF(MONTH(A26)&gt;=4,IF(MONTH(A26)&lt;=10,Inputs!$F$13,Inputs!$F$14),Inputs!$F$14)))</f>
        <v>119</v>
      </c>
      <c r="BB26" s="87" t="n">
        <f aca="false">IF($A26="N/A"," ",(IF(AK26&gt;0,($BA26*(8*(VLOOKUP($A26,NumberofDaysTable,2)))*P26),0)+IF(AS26&gt;0,($BA26*((AS26))*P26),0)))</f>
        <v>0</v>
      </c>
      <c r="BC26" s="87" t="n">
        <f aca="false">IF($A26="N/A"," ",(IF(AL26&gt;0,($BA26*(8*(VLOOKUP($A26,NumberofDaysTable,2)))*Q26),0)+IF(AT26&gt;0,($BA26*((AT26))*Q26),0)))</f>
        <v>0</v>
      </c>
      <c r="BD26" s="87" t="n">
        <f aca="false">IF($A26="N/A"," ",(IF(AM26&gt;0,($BA26*(8*(VLOOKUP($A26,NumberofDaysTable,3)))*R26),0)+IF(AU26&gt;0,($BA26*((AU26))*R26),0)))</f>
        <v>0</v>
      </c>
      <c r="BE26" s="87" t="n">
        <f aca="false">IF($A26="N/A"," ",(IF(AN26&gt;0,($BA26*(8*(VLOOKUP($A26,NumberofDaysTable,3)))*S26),0)+IF(AV26&gt;0,($BA26*((AV26))*S26),0)))</f>
        <v>0</v>
      </c>
      <c r="BF26" s="87" t="n">
        <f aca="false">IF($A26="N/A"," ",(IF(AO26&gt;0,($BA26*(8*(VLOOKUP($A26,NumberofDaysTable,4)+VLOOKUP($A26,NumberofDaysTable,5)))*T26),0)+IF(AW26&gt;0,($BA26*((AW26))*T26),0)))</f>
        <v>0</v>
      </c>
      <c r="BG26" s="87" t="n">
        <f aca="false">IF($A26="N/A"," ",(IF(AP26&gt;0,($BA26*(8*(VLOOKUP($A26,NumberofDaysTable,4)+VLOOKUP($A26,NumberofDaysTable,5)))*U26),0)+IF(AX26&gt;0,($BA26*((AX26))*U26),0)))</f>
        <v>0</v>
      </c>
      <c r="BH26" s="87" t="n">
        <f aca="false">IF($A26="N/A"," ",($BA26*AQ26*V26)+($BA26*AY26*V26))</f>
        <v>0</v>
      </c>
      <c r="BI26" s="87" t="n">
        <f aca="false">IF($A26="N/A"," ",SUM(BB26:BH26))</f>
        <v>0</v>
      </c>
      <c r="BJ26" s="88" t="n">
        <f aca="false">IF($A26="N/A"," ",(H26*(SUM(AK26:AQ26)+SUM(AS26:AY26))*BA26))</f>
        <v>0</v>
      </c>
      <c r="BK26" s="88" t="n">
        <f aca="false">IF($A26="N/A"," ",((C26*D26)*(SUM($AK26:$AQ26)+SUM($AS26:$AY26))*$BA26))</f>
        <v>0</v>
      </c>
      <c r="BL26" s="88" t="n">
        <f aca="false">IF($A26="N/A"," ",(F26*(SUM($AK26:$AQ26)+SUM($AS26:$AY26))*$BA26))</f>
        <v>0</v>
      </c>
      <c r="BM26" s="88" t="n">
        <f aca="false">IF($A26="N/A"," ",(G26*(SUM($AK26:$AQ26)+SUM($AS26:$AY26))*$BA26))</f>
        <v>0</v>
      </c>
    </row>
    <row r="27" customFormat="false" ht="12.75" hidden="false" customHeight="false" outlineLevel="0" collapsed="false">
      <c r="A27" s="67" t="n">
        <f aca="false">IF(A26="N/A","N/A",IF(EDATE(A26,1)&gt;Inputs!$K$3,"N/A",EDATE(A26,1)))</f>
        <v>37377</v>
      </c>
      <c r="B27" s="68" t="n">
        <f aca="false">IF(A27="N/A"," ",YEAR(A27))</f>
        <v>2002</v>
      </c>
      <c r="C27" s="69" t="n">
        <f aca="false">IF(A27="N/A"," ",VLOOKUP(A27,ScaledPrice,10))</f>
        <v>2.5805</v>
      </c>
      <c r="D27" s="70" t="n">
        <f aca="false">IF(A27="N/A"," ",(VLOOKUP(MONTH($A27),Inputs!$A$14:$B$25,2))/1000)</f>
        <v>12.6</v>
      </c>
      <c r="E27" s="71" t="n">
        <f aca="false">IF($A27="N/A"," ",C27*D27)</f>
        <v>32.5143</v>
      </c>
      <c r="F27" s="72" t="n">
        <f aca="false">IF(A27="N/A"," ",Inputs!$F$6)</f>
        <v>1.17</v>
      </c>
      <c r="G27" s="72" t="n">
        <f aca="false">IF(A27="N/A"," ",Inputs!$F$9/IF(AND('Pricing Inputs'!$AA$3&gt;=4,'Pricing Inputs'!$AA$3&lt;=6),16,IF(AND('Pricing Inputs'!$AA$3&gt;=7,'Pricing Inputs'!$AA$3&lt;=9),8,24))/(BA27))</f>
        <v>0.829831932773109</v>
      </c>
      <c r="H27" s="73" t="n">
        <f aca="false">IF(A27="N/A"," ",(C27*D27)+F27+G27)</f>
        <v>34.5141319327731</v>
      </c>
      <c r="I27" s="74" t="n">
        <f aca="false">VLOOKUP(A27,ScaledPrice,(IF(AND('Pricing Inputs'!$AA$3&gt;=4,'Pricing Inputs'!$AA$3&lt;=6),2,4)))</f>
        <v>29.25</v>
      </c>
      <c r="J27" s="74" t="n">
        <f aca="false">IF(A27="N/A"," ",IF(AND('Pricing Inputs'!$AA$3&gt;=4,'Pricing Inputs'!$AA$3&lt;=6),I27,(VLOOKUP(A27,ScaledPrice,2))*(2-(VLOOKUP(A27,ScaledPrice,3)))))</f>
        <v>29.25</v>
      </c>
      <c r="K27" s="74" t="n">
        <f aca="false">IF(A27="N/A"," ",IF(OR('Pricing Inputs'!$AA$3=5,'Pricing Inputs'!$AA$3=6,'Pricing Inputs'!$AA$3=8,'Pricing Inputs'!$AA$3=9),VLOOKUP(A27,ScaledPrice,IF(AND('Pricing Inputs'!$AA$3&gt;=4,'Pricing Inputs'!$AA$3&lt;=6),5,6)),0))</f>
        <v>21</v>
      </c>
      <c r="L27" s="74" t="n">
        <f aca="false">IF(A27="N/A"," ",IF(OR('Pricing Inputs'!$AA$3=5,'Pricing Inputs'!$AA$3=6,'Pricing Inputs'!$AA$3=8,'Pricing Inputs'!$AA$3=9),IF(AND('Pricing Inputs'!$AA$3&gt;=4,'Pricing Inputs'!$AA$3&lt;=6),K27,(VLOOKUP(A27,ScaledPrice,5))*(2-(VLOOKUP(A27,ScaledPrice,3)))),0))</f>
        <v>21</v>
      </c>
      <c r="M27" s="74" t="n">
        <f aca="false">IF(A27="N/A"," ",IF(OR('Pricing Inputs'!$AA$3=6,'Pricing Inputs'!$AA$3=9),(VLOOKUP(A27,ScaledPrice,IF(AND('Pricing Inputs'!$AA$3&gt;=4,'Pricing Inputs'!$AA$3&lt;=6),7,8))),0))</f>
        <v>20.0049991607666</v>
      </c>
      <c r="N27" s="74" t="n">
        <f aca="false">IF(A27="N/A"," ",IF(OR('Pricing Inputs'!$AA$3=6,'Pricing Inputs'!$AA$3=9),IF(AND('Pricing Inputs'!$AA$3&gt;=4,'Pricing Inputs'!$AA$3&lt;=6),M27,(VLOOKUP(A27,ScaledPrice,7))*(2-(VLOOKUP(A27,ScaledPrice,3)))),0))</f>
        <v>20.0049991607666</v>
      </c>
      <c r="O27" s="74" t="n">
        <f aca="false">IF(A27="N/A"," ",VLOOKUP(A27,ScaledPrice,9))</f>
        <v>16.4500007629395</v>
      </c>
      <c r="P27" s="75" t="n">
        <f aca="false">IF($A27="N/A"," ",IF((I27-$H27)&gt;0,I27-$H27,0))</f>
        <v>0</v>
      </c>
      <c r="Q27" s="75" t="n">
        <f aca="false">IF($A27="N/A"," ",IF((J27-$H27)&gt;0,J27-$H27,0))</f>
        <v>0</v>
      </c>
      <c r="R27" s="75" t="n">
        <f aca="false">IF($A27="N/A"," ",IF((K27-$H27)&gt;0,K27-$H27,0))</f>
        <v>0</v>
      </c>
      <c r="S27" s="75" t="n">
        <f aca="false">IF($A27="N/A"," ",IF((L27-$H27)&gt;0,L27-$H27,0))</f>
        <v>0</v>
      </c>
      <c r="T27" s="75" t="n">
        <f aca="false">IF($A27="N/A"," ",IF((M27-$H27)&gt;0,M27-$H27,0))</f>
        <v>0</v>
      </c>
      <c r="U27" s="75" t="n">
        <f aca="false">IF($A27="N/A"," ",IF((N27-$H27)&gt;0,N27-$H27,0))</f>
        <v>0</v>
      </c>
      <c r="V27" s="76" t="n">
        <f aca="false">IF($A27="N/A"," ",(IF((O27-$H27)&lt;=0,0,(O27-$H27))))</f>
        <v>0</v>
      </c>
      <c r="W27" s="77" t="n">
        <f aca="false">IF($A27="N/A"," ",IF(P27&gt;0,8*VLOOKUP($A27,NumberofDaysTable,2),0))</f>
        <v>0</v>
      </c>
      <c r="X27" s="77" t="n">
        <f aca="false">IF($A27="N/A"," ",IF(Q27&gt;0,8*VLOOKUP($A27,NumberofDaysTable,2),0))</f>
        <v>0</v>
      </c>
      <c r="Y27" s="77" t="n">
        <f aca="false">IF($A27="N/A"," ",IF(R27&gt;0,8*VLOOKUP($A27,NumberofDaysTable,3),0))</f>
        <v>0</v>
      </c>
      <c r="Z27" s="77" t="n">
        <f aca="false">IF($A27="N/A"," ",IF(S27&gt;0,8*VLOOKUP($A27,NumberofDaysTable,3),0))</f>
        <v>0</v>
      </c>
      <c r="AA27" s="77" t="n">
        <f aca="false">IF($A27="N/A"," ",IF(T27&gt;0,8*(VLOOKUP($A27,NumberofDaysTable,4)+VLOOKUP($A27,NumberofDaysTable,5)),0))</f>
        <v>0</v>
      </c>
      <c r="AB27" s="77" t="n">
        <f aca="false">IF($A27="N/A"," ",IF(U27&gt;0,(8*VLOOKUP($A27,NumberofDaysTable,4)+VLOOKUP($A27,NumberofDaysTable,5)),0))</f>
        <v>0</v>
      </c>
      <c r="AC27" s="77" t="n">
        <f aca="false">IF($A27="N/A"," ",(IF(V27&gt;0,(8*VLOOKUP($A27,NumberofDaysTable,6)),0)))</f>
        <v>0</v>
      </c>
      <c r="AD27" s="96" t="n">
        <f aca="false">IF($A27="N/A"," ",RANK(P27,$P$16:$V$27))</f>
        <v>11</v>
      </c>
      <c r="AE27" s="97" t="n">
        <f aca="false">IF($A27="N/A"," ",RANK(Q27,$P$16:$V$27))</f>
        <v>11</v>
      </c>
      <c r="AF27" s="97" t="n">
        <f aca="false">IF($A27="N/A"," ",RANK(R27,$P$16:$V$27))</f>
        <v>11</v>
      </c>
      <c r="AG27" s="97" t="n">
        <f aca="false">IF($A27="N/A"," ",RANK(S27,$P$16:$V$27))</f>
        <v>11</v>
      </c>
      <c r="AH27" s="97" t="n">
        <f aca="false">IF($A27="N/A"," ",RANK(T27,$P$16:$V$27))</f>
        <v>11</v>
      </c>
      <c r="AI27" s="97" t="n">
        <f aca="false">IF($A27="N/A"," ",RANK(U27,$P$16:$V$27))</f>
        <v>11</v>
      </c>
      <c r="AJ27" s="98" t="n">
        <f aca="false">IF($A27="N/A"," ",RANK(V27,$P$16:$V$27))</f>
        <v>11</v>
      </c>
      <c r="AK27" s="99" t="n">
        <f aca="false">IF($A27="N/A"," ",IF(AD27&lt;=$AJ$2,W27,0))</f>
        <v>0</v>
      </c>
      <c r="AL27" s="100" t="n">
        <f aca="false">IF($A27="N/A"," ",IF(AE27&lt;=$AJ$2,X27,0))</f>
        <v>0</v>
      </c>
      <c r="AM27" s="100" t="n">
        <f aca="false">IF($A27="N/A"," ",IF(AF27&lt;=$AJ$2,Y27,0))</f>
        <v>0</v>
      </c>
      <c r="AN27" s="100" t="n">
        <f aca="false">IF($A27="N/A"," ",IF(AG27&lt;=$AJ$2,Z27,0))</f>
        <v>0</v>
      </c>
      <c r="AO27" s="100" t="n">
        <f aca="false">IF($A27="N/A"," ",IF(AH27&lt;=$AJ$2,AA27,0))</f>
        <v>0</v>
      </c>
      <c r="AP27" s="100" t="n">
        <f aca="false">IF($A27="N/A"," ",IF(AI27&lt;=$AJ$2,AB27,0))</f>
        <v>0</v>
      </c>
      <c r="AQ27" s="100" t="n">
        <f aca="false">IF($A27="N/A"," ",IF(AJ27&lt;=$AJ$2,AC27,0))</f>
        <v>0</v>
      </c>
      <c r="AR27" s="98" t="n">
        <f aca="false">IF(($AP$2-AR26)&gt;=0,$AP$2-AR26,0)</f>
        <v>232</v>
      </c>
      <c r="AS27" s="101" t="n">
        <f aca="false">IF($A27="N/A"," ",IF(AND(AD27=$AJ$2+1,AK27=0),MIN($AR$27,W27),0))</f>
        <v>0</v>
      </c>
      <c r="AT27" s="102" t="n">
        <f aca="false">IF($A27="N/A"," ",IF(AND(AE27=$AJ$2+1,AL27=0),MIN($AR$27,X27),0))</f>
        <v>0</v>
      </c>
      <c r="AU27" s="102" t="n">
        <f aca="false">IF($A27="N/A"," ",IF(AND(AF27=$AJ$2+1,AM27=0),MIN($AR$27,Y27),0))</f>
        <v>0</v>
      </c>
      <c r="AV27" s="102" t="n">
        <f aca="false">IF($A27="N/A"," ",IF(AND(AG27=$AJ$2+1,AN27=0),MIN($AR$27,Z27),0))</f>
        <v>0</v>
      </c>
      <c r="AW27" s="102" t="n">
        <f aca="false">IF($A27="N/A"," ",IF(AND(AH27=$AJ$2+1,AO27=0),MIN($AR$27,AA27),0))</f>
        <v>0</v>
      </c>
      <c r="AX27" s="102" t="n">
        <f aca="false">IF($A27="N/A"," ",IF(AND(AI27=$AJ$2+1,AP27=0),MIN($AR$27,AB27),0))</f>
        <v>0</v>
      </c>
      <c r="AY27" s="102" t="n">
        <f aca="false">IF($A27="N/A"," ",IF(AND(AJ27=$AJ$2+1,AQ27=0),MIN($AR$27,AC27),0))</f>
        <v>0</v>
      </c>
      <c r="AZ27" s="103" t="n">
        <f aca="false">AR26+AZ26</f>
        <v>1168</v>
      </c>
      <c r="BA27" s="86" t="n">
        <f aca="false">IF($A27="N/A"," ",(IF(MONTH(A27)&gt;=4,IF(MONTH(A27)&lt;=10,Inputs!$F$13,Inputs!$F$14),Inputs!$F$14)))</f>
        <v>119</v>
      </c>
      <c r="BB27" s="87" t="n">
        <f aca="false">IF($A27="N/A"," ",(IF(AK27&gt;0,($BA27*(8*(VLOOKUP($A27,NumberofDaysTable,2)))*P27),0)+IF(AS27&gt;0,($BA27*((AS27))*P27),0)))</f>
        <v>0</v>
      </c>
      <c r="BC27" s="87" t="n">
        <f aca="false">IF($A27="N/A"," ",(IF(AL27&gt;0,($BA27*(8*(VLOOKUP($A27,NumberofDaysTable,2)))*Q27),0)+IF(AT27&gt;0,($BA27*((AT27))*Q27),0)))</f>
        <v>0</v>
      </c>
      <c r="BD27" s="87" t="n">
        <f aca="false">IF($A27="N/A"," ",(IF(AM27&gt;0,($BA27*(8*(VLOOKUP($A27,NumberofDaysTable,3)))*R27),0)+IF(AU27&gt;0,($BA27*((AU27))*R27),0)))</f>
        <v>0</v>
      </c>
      <c r="BE27" s="87" t="n">
        <f aca="false">IF($A27="N/A"," ",(IF(AN27&gt;0,($BA27*(8*(VLOOKUP($A27,NumberofDaysTable,3)))*S27),0)+IF(AV27&gt;0,($BA27*((AV27))*S27),0)))</f>
        <v>0</v>
      </c>
      <c r="BF27" s="87" t="n">
        <f aca="false">IF($A27="N/A"," ",(IF(AO27&gt;0,($BA27*(8*(VLOOKUP($A27,NumberofDaysTable,4)+VLOOKUP($A27,NumberofDaysTable,5)))*T27),0)+IF(AW27&gt;0,($BA27*((AW27))*T27),0)))</f>
        <v>0</v>
      </c>
      <c r="BG27" s="87" t="n">
        <f aca="false">IF($A27="N/A"," ",(IF(AP27&gt;0,($BA27*(8*(VLOOKUP($A27,NumberofDaysTable,4)+VLOOKUP($A27,NumberofDaysTable,5)))*U27),0)+IF(AX27&gt;0,($BA27*((AX27))*U27),0)))</f>
        <v>0</v>
      </c>
      <c r="BH27" s="87" t="n">
        <f aca="false">IF($A27="N/A"," ",($BA27*AQ27*V27)+($BA27*AY27*V27))</f>
        <v>0</v>
      </c>
      <c r="BI27" s="87" t="n">
        <f aca="false">IF($A27="N/A"," ",SUM(BB27:BH27))</f>
        <v>0</v>
      </c>
      <c r="BJ27" s="88" t="n">
        <f aca="false">IF($A27="N/A"," ",(H27*(SUM(AK27:AQ27)+SUM(AS27:AY27))*BA27))</f>
        <v>0</v>
      </c>
      <c r="BK27" s="88" t="n">
        <f aca="false">IF($A27="N/A"," ",((C27*D27)*(SUM($AK27:$AQ27)+SUM($AS27:$AY27))*$BA27))</f>
        <v>0</v>
      </c>
      <c r="BL27" s="88" t="n">
        <f aca="false">IF($A27="N/A"," ",(F27*(SUM($AK27:$AQ27)+SUM($AS27:$AY27))*$BA27))</f>
        <v>0</v>
      </c>
      <c r="BM27" s="88" t="n">
        <f aca="false">IF($A27="N/A"," ",(G27*(SUM($AK27:$AQ27)+SUM($AS27:$AY27))*$BA27))</f>
        <v>0</v>
      </c>
    </row>
    <row r="28" customFormat="false" ht="12.75" hidden="false" customHeight="false" outlineLevel="0" collapsed="false">
      <c r="A28" s="67" t="n">
        <f aca="false">IF(A27="N/A","N/A",IF(EDATE(A27,1)&gt;Inputs!$K$3,"N/A",EDATE(A27,1)))</f>
        <v>37408</v>
      </c>
      <c r="B28" s="68" t="n">
        <f aca="false">IF(A28="N/A"," ",YEAR(A28))</f>
        <v>2002</v>
      </c>
      <c r="C28" s="69" t="n">
        <f aca="false">IF(A28="N/A"," ",VLOOKUP(A28,ScaledPrice,10))</f>
        <v>2.5865</v>
      </c>
      <c r="D28" s="70" t="n">
        <f aca="false">IF(A28="N/A"," ",(VLOOKUP(MONTH($A28),Inputs!$A$14:$B$25,2))/1000)</f>
        <v>12.6</v>
      </c>
      <c r="E28" s="71" t="n">
        <f aca="false">IF($A28="N/A"," ",C28*D28)</f>
        <v>32.5899</v>
      </c>
      <c r="F28" s="72" t="n">
        <f aca="false">IF(A28="N/A"," ",Inputs!$F$6)</f>
        <v>1.17</v>
      </c>
      <c r="G28" s="72" t="n">
        <f aca="false">IF(A28="N/A"," ",Inputs!$F$9/IF(AND('Pricing Inputs'!$AA$3&gt;=4,'Pricing Inputs'!$AA$3&lt;=6),16,IF(AND('Pricing Inputs'!$AA$3&gt;=7,'Pricing Inputs'!$AA$3&lt;=9),8,24))/(BA28))</f>
        <v>0.829831932773109</v>
      </c>
      <c r="H28" s="73" t="n">
        <f aca="false">IF(A28="N/A"," ",(C28*D28)+F28+G28)</f>
        <v>34.5897319327731</v>
      </c>
      <c r="I28" s="74" t="n">
        <f aca="false">VLOOKUP(A28,ScaledPrice,(IF(AND('Pricing Inputs'!$AA$3&gt;=4,'Pricing Inputs'!$AA$3&lt;=6),2,4)))</f>
        <v>55.5</v>
      </c>
      <c r="J28" s="74" t="n">
        <f aca="false">IF(A28="N/A"," ",IF(AND('Pricing Inputs'!$AA$3&gt;=4,'Pricing Inputs'!$AA$3&lt;=6),I28,(VLOOKUP(A28,ScaledPrice,2))*(2-(VLOOKUP(A28,ScaledPrice,3)))))</f>
        <v>55.5</v>
      </c>
      <c r="K28" s="74" t="n">
        <f aca="false">IF(A28="N/A"," ",IF(OR('Pricing Inputs'!$AA$3=5,'Pricing Inputs'!$AA$3=6,'Pricing Inputs'!$AA$3=8,'Pricing Inputs'!$AA$3=9),VLOOKUP(A28,ScaledPrice,IF(AND('Pricing Inputs'!$AA$3&gt;=4,'Pricing Inputs'!$AA$3&lt;=6),5,6)),0))</f>
        <v>26</v>
      </c>
      <c r="L28" s="74" t="n">
        <f aca="false">IF(A28="N/A"," ",IF(OR('Pricing Inputs'!$AA$3=5,'Pricing Inputs'!$AA$3=6,'Pricing Inputs'!$AA$3=8,'Pricing Inputs'!$AA$3=9),IF(AND('Pricing Inputs'!$AA$3&gt;=4,'Pricing Inputs'!$AA$3&lt;=6),K28,(VLOOKUP(A28,ScaledPrice,5))*(2-(VLOOKUP(A28,ScaledPrice,3)))),0))</f>
        <v>26</v>
      </c>
      <c r="M28" s="74" t="n">
        <f aca="false">IF(A28="N/A"," ",IF(OR('Pricing Inputs'!$AA$3=6,'Pricing Inputs'!$AA$3=9),(VLOOKUP(A28,ScaledPrice,IF(AND('Pricing Inputs'!$AA$3&gt;=4,'Pricing Inputs'!$AA$3&lt;=6),7,8))),0))</f>
        <v>24</v>
      </c>
      <c r="N28" s="74" t="n">
        <f aca="false">IF(A28="N/A"," ",IF(OR('Pricing Inputs'!$AA$3=6,'Pricing Inputs'!$AA$3=9),IF(AND('Pricing Inputs'!$AA$3&gt;=4,'Pricing Inputs'!$AA$3&lt;=6),M28,(VLOOKUP(A28,ScaledPrice,7))*(2-(VLOOKUP(A28,ScaledPrice,3)))),0))</f>
        <v>24</v>
      </c>
      <c r="O28" s="74" t="n">
        <f aca="false">IF(A28="N/A"," ",VLOOKUP(A28,ScaledPrice,9))</f>
        <v>15.9499998092651</v>
      </c>
      <c r="P28" s="75" t="n">
        <f aca="false">IF($A28="N/A"," ",IF((I28-$H28)&gt;0,I28-$H28,0))</f>
        <v>20.9102680672269</v>
      </c>
      <c r="Q28" s="75" t="n">
        <f aca="false">IF($A28="N/A"," ",IF((J28-$H28)&gt;0,J28-$H28,0))</f>
        <v>20.9102680672269</v>
      </c>
      <c r="R28" s="75" t="n">
        <f aca="false">IF($A28="N/A"," ",IF((K28-$H28)&gt;0,K28-$H28,0))</f>
        <v>0</v>
      </c>
      <c r="S28" s="75" t="n">
        <f aca="false">IF($A28="N/A"," ",IF((L28-$H28)&gt;0,L28-$H28,0))</f>
        <v>0</v>
      </c>
      <c r="T28" s="75" t="n">
        <f aca="false">IF($A28="N/A"," ",IF((M28-$H28)&gt;0,M28-$H28,0))</f>
        <v>0</v>
      </c>
      <c r="U28" s="75" t="n">
        <f aca="false">IF($A28="N/A"," ",IF((N28-$H28)&gt;0,N28-$H28,0))</f>
        <v>0</v>
      </c>
      <c r="V28" s="76" t="n">
        <f aca="false">IF($A28="N/A"," ",(IF((O28-$H28)&lt;=0,0,(O28-$H28))))</f>
        <v>0</v>
      </c>
      <c r="W28" s="77" t="n">
        <f aca="false">IF($A28="N/A"," ",IF(P28&gt;0,8*VLOOKUP($A28,NumberofDaysTable,2),0))</f>
        <v>160</v>
      </c>
      <c r="X28" s="77" t="n">
        <f aca="false">IF($A28="N/A"," ",IF(Q28&gt;0,8*VLOOKUP($A28,NumberofDaysTable,2),0))</f>
        <v>160</v>
      </c>
      <c r="Y28" s="77" t="n">
        <f aca="false">IF($A28="N/A"," ",IF(R28&gt;0,8*VLOOKUP($A28,NumberofDaysTable,3),0))</f>
        <v>0</v>
      </c>
      <c r="Z28" s="77" t="n">
        <f aca="false">IF($A28="N/A"," ",IF(S28&gt;0,8*VLOOKUP($A28,NumberofDaysTable,3),0))</f>
        <v>0</v>
      </c>
      <c r="AA28" s="77" t="n">
        <f aca="false">IF($A28="N/A"," ",IF(T28&gt;0,8*(VLOOKUP($A28,NumberofDaysTable,4)+VLOOKUP($A28,NumberofDaysTable,5)),0))</f>
        <v>0</v>
      </c>
      <c r="AB28" s="77" t="n">
        <f aca="false">IF($A28="N/A"," ",IF(U28&gt;0,(8*VLOOKUP($A28,NumberofDaysTable,4)+VLOOKUP($A28,NumberofDaysTable,5)),0))</f>
        <v>0</v>
      </c>
      <c r="AC28" s="77" t="n">
        <f aca="false">IF($A28="N/A"," ",(IF(V28&gt;0,(8*VLOOKUP($A28,NumberofDaysTable,6)),0)))</f>
        <v>0</v>
      </c>
      <c r="AD28" s="78" t="n">
        <f aca="false">IF($A28="N/A"," ",RANK(P28,$P$28:$V$39))</f>
        <v>5</v>
      </c>
      <c r="AE28" s="79" t="n">
        <f aca="false">IF($A28="N/A"," ",RANK(Q28,$P$28:$V$39))</f>
        <v>5</v>
      </c>
      <c r="AF28" s="79" t="n">
        <f aca="false">IF($A28="N/A"," ",RANK(R28,$P$28:$V$39))</f>
        <v>11</v>
      </c>
      <c r="AG28" s="79" t="n">
        <f aca="false">IF($A28="N/A"," ",RANK(S28,$P$28:$V$39))</f>
        <v>11</v>
      </c>
      <c r="AH28" s="79" t="n">
        <f aca="false">IF($A28="N/A"," ",RANK(T28,$P$28:$V$39))</f>
        <v>11</v>
      </c>
      <c r="AI28" s="79" t="n">
        <f aca="false">IF($A28="N/A"," ",RANK(U28,$P$28:$V$39))</f>
        <v>11</v>
      </c>
      <c r="AJ28" s="80" t="n">
        <f aca="false">IF($A28="N/A"," ",RANK(V28,$P$28:$V$39))</f>
        <v>11</v>
      </c>
      <c r="AK28" s="104" t="n">
        <f aca="false">IF($A28="N/A"," ",IF(AD28&lt;=$AJ$2,W28,0))</f>
        <v>160</v>
      </c>
      <c r="AL28" s="82" t="n">
        <f aca="false">IF($A28="N/A"," ",IF(AE28&lt;=$AJ$2,X28,0))</f>
        <v>160</v>
      </c>
      <c r="AM28" s="82" t="n">
        <f aca="false">IF($A28="N/A"," ",IF(AF28&lt;=$AJ$2,Y28,0))</f>
        <v>0</v>
      </c>
      <c r="AN28" s="82" t="n">
        <f aca="false">IF($A28="N/A"," ",IF(AG28&lt;=$AJ$2,Z28,0))</f>
        <v>0</v>
      </c>
      <c r="AO28" s="82" t="n">
        <f aca="false">IF($A28="N/A"," ",IF(AH28&lt;=$AJ$2,AA28,0))</f>
        <v>0</v>
      </c>
      <c r="AP28" s="82" t="n">
        <f aca="false">IF($A28="N/A"," ",IF(AI28&lt;=$AJ$2,AB28,0))</f>
        <v>0</v>
      </c>
      <c r="AQ28" s="82" t="n">
        <f aca="false">IF($A28="N/A"," ",IF(AJ28&lt;=$AJ$2,AC28,0))</f>
        <v>0</v>
      </c>
      <c r="AR28" s="80"/>
      <c r="AS28" s="105" t="n">
        <f aca="false">IF($A28="N/A"," ",IF(AND(AD28=$AJ$2+1,AK28=0),MIN($AR$39,W28),0))</f>
        <v>0</v>
      </c>
      <c r="AT28" s="84" t="n">
        <f aca="false">IF($A28="N/A"," ",IF(AND(AE28=$AJ$2+1,AL28=0),MIN($AR$39,X28),0))</f>
        <v>0</v>
      </c>
      <c r="AU28" s="84" t="n">
        <f aca="false">IF($A28="N/A"," ",IF(AND(AF28=$AJ$2+1,AM28=0),MIN($AR$39,Y28),0))</f>
        <v>0</v>
      </c>
      <c r="AV28" s="84" t="n">
        <f aca="false">IF($A28="N/A"," ",IF(AND(AG28=$AJ$2+1,AN28=0),MIN($AR$39,Z28),0))</f>
        <v>0</v>
      </c>
      <c r="AW28" s="84" t="n">
        <f aca="false">IF($A28="N/A"," ",IF(AND(AH28=$AJ$2+1,AO28=0),MIN($AR$39,AA28),0))</f>
        <v>0</v>
      </c>
      <c r="AX28" s="84" t="n">
        <f aca="false">IF($A28="N/A"," ",IF(AND(AI28=$AJ$2+1,AP28=0),MIN($AR$39,AB28),0))</f>
        <v>0</v>
      </c>
      <c r="AY28" s="84" t="n">
        <f aca="false">IF($A28="N/A"," ",IF(AND(AJ28=$AJ$2+1,AQ28=0),MIN($AR$39,AC28),0))</f>
        <v>0</v>
      </c>
      <c r="AZ28" s="80"/>
      <c r="BA28" s="86" t="n">
        <f aca="false">IF($A28="N/A"," ",(IF(MONTH(A28)&gt;=4,IF(MONTH(A28)&lt;=10,Inputs!$F$13,Inputs!$F$14),Inputs!$F$14)))</f>
        <v>119</v>
      </c>
      <c r="BB28" s="87" t="n">
        <f aca="false">IF($A28="N/A"," ",(IF(AK28&gt;0,($BA28*(8*(VLOOKUP($A28,NumberofDaysTable,2)))*P28),0)+IF(AS28&gt;0,($BA28*((AS28))*P28),0)))</f>
        <v>398131.504</v>
      </c>
      <c r="BC28" s="87" t="n">
        <f aca="false">IF($A28="N/A"," ",(IF(AL28&gt;0,($BA28*(8*(VLOOKUP($A28,NumberofDaysTable,2)))*Q28),0)+IF(AT28&gt;0,($BA28*((AT28))*Q28),0)))</f>
        <v>398131.504</v>
      </c>
      <c r="BD28" s="87" t="n">
        <f aca="false">IF($A28="N/A"," ",(IF(AM28&gt;0,($BA28*(8*(VLOOKUP($A28,NumberofDaysTable,3)))*R28),0)+IF(AU28&gt;0,($BA28*((AU28))*R28),0)))</f>
        <v>0</v>
      </c>
      <c r="BE28" s="87" t="n">
        <f aca="false">IF($A28="N/A"," ",(IF(AN28&gt;0,($BA28*(8*(VLOOKUP($A28,NumberofDaysTable,3)))*S28),0)+IF(AV28&gt;0,($BA28*((AV28))*S28),0)))</f>
        <v>0</v>
      </c>
      <c r="BF28" s="87" t="n">
        <f aca="false">IF($A28="N/A"," ",(IF(AO28&gt;0,($BA28*(8*(VLOOKUP($A28,NumberofDaysTable,4)+VLOOKUP($A28,NumberofDaysTable,5)))*T28),0)+IF(AW28&gt;0,($BA28*((AW28))*T28),0)))</f>
        <v>0</v>
      </c>
      <c r="BG28" s="87" t="n">
        <f aca="false">IF($A28="N/A"," ",(IF(AP28&gt;0,($BA28*(8*(VLOOKUP($A28,NumberofDaysTable,4)+VLOOKUP($A28,NumberofDaysTable,5)))*U28),0)+IF(AX28&gt;0,($BA28*((AX28))*U28),0)))</f>
        <v>0</v>
      </c>
      <c r="BH28" s="87" t="n">
        <f aca="false">IF($A28="N/A"," ",($BA28*AQ28*V28)+($BA28*AY28*V28))</f>
        <v>0</v>
      </c>
      <c r="BI28" s="87" t="n">
        <f aca="false">IF($A28="N/A"," ",SUM(BB28:BH28))</f>
        <v>796263.008</v>
      </c>
      <c r="BJ28" s="88" t="n">
        <f aca="false">IF($A28="N/A"," ",(H28*(SUM(AK28:AQ28)+SUM(AS28:AY28))*BA28))</f>
        <v>1317176.992</v>
      </c>
      <c r="BK28" s="88" t="n">
        <f aca="false">IF($A28="N/A"," ",((C28*D28)*(SUM($AK28:$AQ28)+SUM($AS28:$AY28))*$BA28))</f>
        <v>1241023.392</v>
      </c>
      <c r="BL28" s="88" t="n">
        <f aca="false">IF($A28="N/A"," ",(F28*(SUM($AK28:$AQ28)+SUM($AS28:$AY28))*$BA28))</f>
        <v>44553.6</v>
      </c>
      <c r="BM28" s="88" t="n">
        <f aca="false">IF($A28="N/A"," ",(G28*(SUM($AK28:$AQ28)+SUM($AS28:$AY28))*$BA28))</f>
        <v>31600</v>
      </c>
    </row>
    <row r="29" customFormat="false" ht="12.75" hidden="false" customHeight="false" outlineLevel="0" collapsed="false">
      <c r="A29" s="67" t="n">
        <f aca="false">IF(A28="N/A","N/A",IF(EDATE(A28,1)&gt;Inputs!$K$3,"N/A",EDATE(A28,1)))</f>
        <v>37438</v>
      </c>
      <c r="B29" s="68" t="n">
        <f aca="false">IF(A29="N/A"," ",YEAR(A29))</f>
        <v>2002</v>
      </c>
      <c r="C29" s="69" t="n">
        <f aca="false">IF(A29="N/A"," ",VLOOKUP(A29,ScaledPrice,10))</f>
        <v>2.5825</v>
      </c>
      <c r="D29" s="70" t="n">
        <f aca="false">IF(A29="N/A"," ",(VLOOKUP(MONTH($A29),Inputs!$A$14:$B$25,2))/1000)</f>
        <v>12.6</v>
      </c>
      <c r="E29" s="71" t="n">
        <f aca="false">IF($A29="N/A"," ",C29*D29)</f>
        <v>32.5395</v>
      </c>
      <c r="F29" s="72" t="n">
        <f aca="false">IF(A29="N/A"," ",Inputs!$F$6)</f>
        <v>1.17</v>
      </c>
      <c r="G29" s="72" t="n">
        <f aca="false">IF(A29="N/A"," ",Inputs!$F$9/IF(AND('Pricing Inputs'!$AA$3&gt;=4,'Pricing Inputs'!$AA$3&lt;=6),16,IF(AND('Pricing Inputs'!$AA$3&gt;=7,'Pricing Inputs'!$AA$3&lt;=9),8,24))/(BA29))</f>
        <v>0.829831932773109</v>
      </c>
      <c r="H29" s="73" t="n">
        <f aca="false">IF(A29="N/A"," ",(C29*D29)+F29+G29)</f>
        <v>34.5393319327731</v>
      </c>
      <c r="I29" s="74" t="n">
        <f aca="false">VLOOKUP(A29,ScaledPrice,(IF(AND('Pricing Inputs'!$AA$3&gt;=4,'Pricing Inputs'!$AA$3&lt;=6),2,4)))</f>
        <v>90</v>
      </c>
      <c r="J29" s="74" t="n">
        <f aca="false">IF(A29="N/A"," ",IF(AND('Pricing Inputs'!$AA$3&gt;=4,'Pricing Inputs'!$AA$3&lt;=6),I29,(VLOOKUP(A29,ScaledPrice,2))*(2-(VLOOKUP(A29,ScaledPrice,3)))))</f>
        <v>90</v>
      </c>
      <c r="K29" s="74" t="n">
        <f aca="false">IF(A29="N/A"," ",IF(OR('Pricing Inputs'!$AA$3=5,'Pricing Inputs'!$AA$3=6,'Pricing Inputs'!$AA$3=8,'Pricing Inputs'!$AA$3=9),VLOOKUP(A29,ScaledPrice,IF(AND('Pricing Inputs'!$AA$3&gt;=4,'Pricing Inputs'!$AA$3&lt;=6),5,6)),0))</f>
        <v>35</v>
      </c>
      <c r="L29" s="74" t="n">
        <f aca="false">IF(A29="N/A"," ",IF(OR('Pricing Inputs'!$AA$3=5,'Pricing Inputs'!$AA$3=6,'Pricing Inputs'!$AA$3=8,'Pricing Inputs'!$AA$3=9),IF(AND('Pricing Inputs'!$AA$3&gt;=4,'Pricing Inputs'!$AA$3&lt;=6),K29,(VLOOKUP(A29,ScaledPrice,5))*(2-(VLOOKUP(A29,ScaledPrice,3)))),0))</f>
        <v>35</v>
      </c>
      <c r="M29" s="74" t="n">
        <f aca="false">IF(A29="N/A"," ",IF(OR('Pricing Inputs'!$AA$3=6,'Pricing Inputs'!$AA$3=9),(VLOOKUP(A29,ScaledPrice,IF(AND('Pricing Inputs'!$AA$3&gt;=4,'Pricing Inputs'!$AA$3&lt;=6),7,8))),0))</f>
        <v>30.9999980926514</v>
      </c>
      <c r="N29" s="74" t="n">
        <f aca="false">IF(A29="N/A"," ",IF(OR('Pricing Inputs'!$AA$3=6,'Pricing Inputs'!$AA$3=9),IF(AND('Pricing Inputs'!$AA$3&gt;=4,'Pricing Inputs'!$AA$3&lt;=6),M29,(VLOOKUP(A29,ScaledPrice,7))*(2-(VLOOKUP(A29,ScaledPrice,3)))),0))</f>
        <v>30.9999980926514</v>
      </c>
      <c r="O29" s="74" t="n">
        <f aca="false">IF(A29="N/A"," ",VLOOKUP(A29,ScaledPrice,9))</f>
        <v>16.8500003814697</v>
      </c>
      <c r="P29" s="75" t="n">
        <f aca="false">IF($A29="N/A"," ",IF((I29-$H29)&gt;0,I29-$H29,0))</f>
        <v>55.4606680672269</v>
      </c>
      <c r="Q29" s="75" t="n">
        <f aca="false">IF($A29="N/A"," ",IF((J29-$H29)&gt;0,J29-$H29,0))</f>
        <v>55.4606680672269</v>
      </c>
      <c r="R29" s="75" t="n">
        <f aca="false">IF($A29="N/A"," ",IF((K29-$H29)&gt;0,K29-$H29,0))</f>
        <v>0.460668067226891</v>
      </c>
      <c r="S29" s="75" t="n">
        <f aca="false">IF($A29="N/A"," ",IF((L29-$H29)&gt;0,L29-$H29,0))</f>
        <v>0.460668067226891</v>
      </c>
      <c r="T29" s="75" t="n">
        <f aca="false">IF($A29="N/A"," ",IF((M29-$H29)&gt;0,M29-$H29,0))</f>
        <v>0</v>
      </c>
      <c r="U29" s="75" t="n">
        <f aca="false">IF($A29="N/A"," ",IF((N29-$H29)&gt;0,N29-$H29,0))</f>
        <v>0</v>
      </c>
      <c r="V29" s="76" t="n">
        <f aca="false">IF($A29="N/A"," ",(IF((O29-$H29)&lt;=0,0,(O29-$H29))))</f>
        <v>0</v>
      </c>
      <c r="W29" s="77" t="n">
        <f aca="false">IF($A29="N/A"," ",IF(P29&gt;0,8*VLOOKUP($A29,NumberofDaysTable,2),0))</f>
        <v>176</v>
      </c>
      <c r="X29" s="77" t="n">
        <f aca="false">IF($A29="N/A"," ",IF(Q29&gt;0,8*VLOOKUP($A29,NumberofDaysTable,2),0))</f>
        <v>176</v>
      </c>
      <c r="Y29" s="77" t="n">
        <f aca="false">IF($A29="N/A"," ",IF(R29&gt;0,8*VLOOKUP($A29,NumberofDaysTable,3),0))</f>
        <v>32</v>
      </c>
      <c r="Z29" s="77" t="n">
        <f aca="false">IF($A29="N/A"," ",IF(S29&gt;0,8*VLOOKUP($A29,NumberofDaysTable,3),0))</f>
        <v>32</v>
      </c>
      <c r="AA29" s="77" t="n">
        <f aca="false">IF($A29="N/A"," ",IF(T29&gt;0,8*(VLOOKUP($A29,NumberofDaysTable,4)+VLOOKUP($A29,NumberofDaysTable,5)),0))</f>
        <v>0</v>
      </c>
      <c r="AB29" s="77" t="n">
        <f aca="false">IF($A29="N/A"," ",IF(U29&gt;0,(8*VLOOKUP($A29,NumberofDaysTable,4)+VLOOKUP($A29,NumberofDaysTable,5)),0))</f>
        <v>0</v>
      </c>
      <c r="AC29" s="77" t="n">
        <f aca="false">IF($A29="N/A"," ",(IF(V29&gt;0,(8*VLOOKUP($A29,NumberofDaysTable,6)),0)))</f>
        <v>0</v>
      </c>
      <c r="AD29" s="89" t="n">
        <f aca="false">IF($A29="N/A"," ",RANK(P29,$P$28:$V$39))</f>
        <v>1</v>
      </c>
      <c r="AE29" s="90" t="n">
        <f aca="false">IF($A29="N/A"," ",RANK(Q29,$P$28:$V$39))</f>
        <v>1</v>
      </c>
      <c r="AF29" s="90" t="n">
        <f aca="false">IF($A29="N/A"," ",RANK(R29,$P$28:$V$39))</f>
        <v>7</v>
      </c>
      <c r="AG29" s="90" t="n">
        <f aca="false">IF($A29="N/A"," ",RANK(S29,$P$28:$V$39))</f>
        <v>7</v>
      </c>
      <c r="AH29" s="90" t="n">
        <f aca="false">IF($A29="N/A"," ",RANK(T29,$P$28:$V$39))</f>
        <v>11</v>
      </c>
      <c r="AI29" s="90" t="n">
        <f aca="false">IF($A29="N/A"," ",RANK(U29,$P$28:$V$39))</f>
        <v>11</v>
      </c>
      <c r="AJ29" s="91" t="n">
        <f aca="false">IF($A29="N/A"," ",RANK(V29,$P$28:$V$39))</f>
        <v>11</v>
      </c>
      <c r="AK29" s="81" t="n">
        <f aca="false">IF($A29="N/A"," ",IF(AD29&lt;=$AJ$2,W29,0))</f>
        <v>176</v>
      </c>
      <c r="AL29" s="92" t="n">
        <f aca="false">IF($A29="N/A"," ",IF(AE29&lt;=$AJ$2,X29,0))</f>
        <v>176</v>
      </c>
      <c r="AM29" s="92" t="n">
        <f aca="false">IF($A29="N/A"," ",IF(AF29&lt;=$AJ$2,Y29,0))</f>
        <v>32</v>
      </c>
      <c r="AN29" s="92" t="n">
        <f aca="false">IF($A29="N/A"," ",IF(AG29&lt;=$AJ$2,Z29,0))</f>
        <v>32</v>
      </c>
      <c r="AO29" s="92" t="n">
        <f aca="false">IF($A29="N/A"," ",IF(AH29&lt;=$AJ$2,AA29,0))</f>
        <v>0</v>
      </c>
      <c r="AP29" s="92" t="n">
        <f aca="false">IF($A29="N/A"," ",IF(AI29&lt;=$AJ$2,AB29,0))</f>
        <v>0</v>
      </c>
      <c r="AQ29" s="92" t="n">
        <f aca="false">IF($A29="N/A"," ",IF(AJ29&lt;=$AJ$2,AC29,0))</f>
        <v>0</v>
      </c>
      <c r="AR29" s="91"/>
      <c r="AS29" s="83" t="n">
        <f aca="false">IF($A29="N/A"," ",IF(AND(AD29=$AJ$2+1,AK29=0),MIN($AR$39,W29),0))</f>
        <v>0</v>
      </c>
      <c r="AT29" s="93" t="n">
        <f aca="false">IF($A29="N/A"," ",IF(AND(AE29=$AJ$2+1,AL29=0),MIN($AR$39,X29),0))</f>
        <v>0</v>
      </c>
      <c r="AU29" s="93" t="n">
        <f aca="false">IF($A29="N/A"," ",IF(AND(AF29=$AJ$2+1,AM29=0),MIN($AR$39,Y29),0))</f>
        <v>0</v>
      </c>
      <c r="AV29" s="93" t="n">
        <f aca="false">IF($A29="N/A"," ",IF(AND(AG29=$AJ$2+1,AN29=0),MIN($AR$39,Z29),0))</f>
        <v>0</v>
      </c>
      <c r="AW29" s="93" t="n">
        <f aca="false">IF($A29="N/A"," ",IF(AND(AH29=$AJ$2+1,AO29=0),MIN($AR$39,AA29),0))</f>
        <v>0</v>
      </c>
      <c r="AX29" s="93" t="n">
        <f aca="false">IF($A29="N/A"," ",IF(AND(AI29=$AJ$2+1,AP29=0),MIN($AR$39,AB29),0))</f>
        <v>0</v>
      </c>
      <c r="AY29" s="93" t="n">
        <f aca="false">IF($A29="N/A"," ",IF(AND(AJ29=$AJ$2+1,AQ29=0),MIN($AR$39,AC29),0))</f>
        <v>0</v>
      </c>
      <c r="AZ29" s="91"/>
      <c r="BA29" s="86" t="n">
        <f aca="false">IF($A29="N/A"," ",(IF(MONTH(A29)&gt;=4,IF(MONTH(A29)&lt;=10,Inputs!$F$13,Inputs!$F$14),Inputs!$F$14)))</f>
        <v>119</v>
      </c>
      <c r="BB29" s="87" t="n">
        <f aca="false">IF($A29="N/A"," ",(IF(AK29&gt;0,($BA29*(8*(VLOOKUP($A29,NumberofDaysTable,2)))*P29),0)+IF(AS29&gt;0,($BA29*((AS29))*P29),0)))</f>
        <v>1161568.232</v>
      </c>
      <c r="BC29" s="87" t="n">
        <f aca="false">IF($A29="N/A"," ",(IF(AL29&gt;0,($BA29*(8*(VLOOKUP($A29,NumberofDaysTable,2)))*Q29),0)+IF(AT29&gt;0,($BA29*((AT29))*Q29),0)))</f>
        <v>1161568.232</v>
      </c>
      <c r="BD29" s="87" t="n">
        <f aca="false">IF($A29="N/A"," ",(IF(AM29&gt;0,($BA29*(8*(VLOOKUP($A29,NumberofDaysTable,3)))*R29),0)+IF(AU29&gt;0,($BA29*((AU29))*R29),0)))</f>
        <v>1754.224</v>
      </c>
      <c r="BE29" s="87" t="n">
        <f aca="false">IF($A29="N/A"," ",(IF(AN29&gt;0,($BA29*(8*(VLOOKUP($A29,NumberofDaysTable,3)))*S29),0)+IF(AV29&gt;0,($BA29*((AV29))*S29),0)))</f>
        <v>1754.224</v>
      </c>
      <c r="BF29" s="87" t="n">
        <f aca="false">IF($A29="N/A"," ",(IF(AO29&gt;0,($BA29*(8*(VLOOKUP($A29,NumberofDaysTable,4)+VLOOKUP($A29,NumberofDaysTable,5)))*T29),0)+IF(AW29&gt;0,($BA29*((AW29))*T29),0)))</f>
        <v>0</v>
      </c>
      <c r="BG29" s="87" t="n">
        <f aca="false">IF($A29="N/A"," ",(IF(AP29&gt;0,($BA29*(8*(VLOOKUP($A29,NumberofDaysTable,4)+VLOOKUP($A29,NumberofDaysTable,5)))*U29),0)+IF(AX29&gt;0,($BA29*((AX29))*U29),0)))</f>
        <v>0</v>
      </c>
      <c r="BH29" s="87" t="n">
        <f aca="false">IF($A29="N/A"," ",($BA29*AQ29*V29)+($BA29*AY29*V29))</f>
        <v>0</v>
      </c>
      <c r="BI29" s="87" t="n">
        <f aca="false">IF($A29="N/A"," ",SUM(BB29:BH29))</f>
        <v>2326644.912</v>
      </c>
      <c r="BJ29" s="88" t="n">
        <f aca="false">IF($A29="N/A"," ",(H29*(SUM(AK29:AQ29)+SUM(AS29:AY29))*BA29))</f>
        <v>1709835.088</v>
      </c>
      <c r="BK29" s="88" t="n">
        <f aca="false">IF($A29="N/A"," ",((C29*D29)*(SUM($AK29:$AQ29)+SUM($AS29:$AY29))*$BA29))</f>
        <v>1610835.408</v>
      </c>
      <c r="BL29" s="88" t="n">
        <f aca="false">IF($A29="N/A"," ",(F29*(SUM($AK29:$AQ29)+SUM($AS29:$AY29))*$BA29))</f>
        <v>57919.68</v>
      </c>
      <c r="BM29" s="88" t="n">
        <f aca="false">IF($A29="N/A"," ",(G29*(SUM($AK29:$AQ29)+SUM($AS29:$AY29))*$BA29))</f>
        <v>41080</v>
      </c>
    </row>
    <row r="30" customFormat="false" ht="12.75" hidden="false" customHeight="false" outlineLevel="0" collapsed="false">
      <c r="A30" s="67" t="n">
        <f aca="false">IF(A29="N/A","N/A",IF(EDATE(A29,1)&gt;Inputs!$K$3,"N/A",EDATE(A29,1)))</f>
        <v>37469</v>
      </c>
      <c r="B30" s="68" t="n">
        <f aca="false">IF(A30="N/A"," ",YEAR(A30))</f>
        <v>2002</v>
      </c>
      <c r="C30" s="69" t="n">
        <f aca="false">IF(A30="N/A"," ",VLOOKUP(A30,ScaledPrice,10))</f>
        <v>2.588</v>
      </c>
      <c r="D30" s="70" t="n">
        <f aca="false">IF(A30="N/A"," ",(VLOOKUP(MONTH($A30),Inputs!$A$14:$B$25,2))/1000)</f>
        <v>12.6</v>
      </c>
      <c r="E30" s="71" t="n">
        <f aca="false">IF($A30="N/A"," ",C30*D30)</f>
        <v>32.6088</v>
      </c>
      <c r="F30" s="72" t="n">
        <f aca="false">IF(A30="N/A"," ",Inputs!$F$6)</f>
        <v>1.17</v>
      </c>
      <c r="G30" s="72" t="n">
        <f aca="false">IF(A30="N/A"," ",Inputs!$F$9/IF(AND('Pricing Inputs'!$AA$3&gt;=4,'Pricing Inputs'!$AA$3&lt;=6),16,IF(AND('Pricing Inputs'!$AA$3&gt;=7,'Pricing Inputs'!$AA$3&lt;=9),8,24))/(BA30))</f>
        <v>0.829831932773109</v>
      </c>
      <c r="H30" s="73" t="n">
        <f aca="false">IF(A30="N/A"," ",(C30*D30)+F30+G30)</f>
        <v>34.6086319327731</v>
      </c>
      <c r="I30" s="74" t="n">
        <f aca="false">VLOOKUP(A30,ScaledPrice,(IF(AND('Pricing Inputs'!$AA$3&gt;=4,'Pricing Inputs'!$AA$3&lt;=6),2,4)))</f>
        <v>90</v>
      </c>
      <c r="J30" s="74" t="n">
        <f aca="false">IF(A30="N/A"," ",IF(AND('Pricing Inputs'!$AA$3&gt;=4,'Pricing Inputs'!$AA$3&lt;=6),I30,(VLOOKUP(A30,ScaledPrice,2))*(2-(VLOOKUP(A30,ScaledPrice,3)))))</f>
        <v>90</v>
      </c>
      <c r="K30" s="74" t="n">
        <f aca="false">IF(A30="N/A"," ",IF(OR('Pricing Inputs'!$AA$3=5,'Pricing Inputs'!$AA$3=6,'Pricing Inputs'!$AA$3=8,'Pricing Inputs'!$AA$3=9),VLOOKUP(A30,ScaledPrice,IF(AND('Pricing Inputs'!$AA$3&gt;=4,'Pricing Inputs'!$AA$3&lt;=6),5,6)),0))</f>
        <v>35.0000038146973</v>
      </c>
      <c r="L30" s="74" t="n">
        <f aca="false">IF(A30="N/A"," ",IF(OR('Pricing Inputs'!$AA$3=5,'Pricing Inputs'!$AA$3=6,'Pricing Inputs'!$AA$3=8,'Pricing Inputs'!$AA$3=9),IF(AND('Pricing Inputs'!$AA$3&gt;=4,'Pricing Inputs'!$AA$3&lt;=6),K30,(VLOOKUP(A30,ScaledPrice,5))*(2-(VLOOKUP(A30,ScaledPrice,3)))),0))</f>
        <v>35.0000038146973</v>
      </c>
      <c r="M30" s="74" t="n">
        <f aca="false">IF(A30="N/A"," ",IF(OR('Pricing Inputs'!$AA$3=6,'Pricing Inputs'!$AA$3=9),(VLOOKUP(A30,ScaledPrice,IF(AND('Pricing Inputs'!$AA$3&gt;=4,'Pricing Inputs'!$AA$3&lt;=6),7,8))),0))</f>
        <v>31</v>
      </c>
      <c r="N30" s="74" t="n">
        <f aca="false">IF(A30="N/A"," ",IF(OR('Pricing Inputs'!$AA$3=6,'Pricing Inputs'!$AA$3=9),IF(AND('Pricing Inputs'!$AA$3&gt;=4,'Pricing Inputs'!$AA$3&lt;=6),M30,(VLOOKUP(A30,ScaledPrice,7))*(2-(VLOOKUP(A30,ScaledPrice,3)))),0))</f>
        <v>31</v>
      </c>
      <c r="O30" s="74" t="n">
        <f aca="false">IF(A30="N/A"," ",VLOOKUP(A30,ScaledPrice,9))</f>
        <v>16.8500003814697</v>
      </c>
      <c r="P30" s="75" t="n">
        <f aca="false">IF($A30="N/A"," ",IF((I30-$H30)&gt;0,I30-$H30,0))</f>
        <v>55.3913680672269</v>
      </c>
      <c r="Q30" s="75" t="n">
        <f aca="false">IF($A30="N/A"," ",IF((J30-$H30)&gt;0,J30-$H30,0))</f>
        <v>55.3913680672269</v>
      </c>
      <c r="R30" s="75" t="n">
        <f aca="false">IF($A30="N/A"," ",IF((K30-$H30)&gt;0,K30-$H30,0))</f>
        <v>0.391371881924151</v>
      </c>
      <c r="S30" s="75" t="n">
        <f aca="false">IF($A30="N/A"," ",IF((L30-$H30)&gt;0,L30-$H30,0))</f>
        <v>0.391371881924151</v>
      </c>
      <c r="T30" s="75" t="n">
        <f aca="false">IF($A30="N/A"," ",IF((M30-$H30)&gt;0,M30-$H30,0))</f>
        <v>0</v>
      </c>
      <c r="U30" s="75" t="n">
        <f aca="false">IF($A30="N/A"," ",IF((N30-$H30)&gt;0,N30-$H30,0))</f>
        <v>0</v>
      </c>
      <c r="V30" s="76" t="n">
        <f aca="false">IF($A30="N/A"," ",(IF((O30-$H30)&lt;=0,0,(O30-$H30))))</f>
        <v>0</v>
      </c>
      <c r="W30" s="77" t="n">
        <f aca="false">IF($A30="N/A"," ",IF(P30&gt;0,8*VLOOKUP($A30,NumberofDaysTable,2),0))</f>
        <v>176</v>
      </c>
      <c r="X30" s="77" t="n">
        <f aca="false">IF($A30="N/A"," ",IF(Q30&gt;0,8*VLOOKUP($A30,NumberofDaysTable,2),0))</f>
        <v>176</v>
      </c>
      <c r="Y30" s="77" t="n">
        <f aca="false">IF($A30="N/A"," ",IF(R30&gt;0,8*VLOOKUP($A30,NumberofDaysTable,3),0))</f>
        <v>40</v>
      </c>
      <c r="Z30" s="77" t="n">
        <f aca="false">IF($A30="N/A"," ",IF(S30&gt;0,8*VLOOKUP($A30,NumberofDaysTable,3),0))</f>
        <v>40</v>
      </c>
      <c r="AA30" s="77" t="n">
        <f aca="false">IF($A30="N/A"," ",IF(T30&gt;0,8*(VLOOKUP($A30,NumberofDaysTable,4)+VLOOKUP($A30,NumberofDaysTable,5)),0))</f>
        <v>0</v>
      </c>
      <c r="AB30" s="77" t="n">
        <f aca="false">IF($A30="N/A"," ",IF(U30&gt;0,(8*VLOOKUP($A30,NumberofDaysTable,4)+VLOOKUP($A30,NumberofDaysTable,5)),0))</f>
        <v>0</v>
      </c>
      <c r="AC30" s="77" t="n">
        <f aca="false">IF($A30="N/A"," ",(IF(V30&gt;0,(8*VLOOKUP($A30,NumberofDaysTable,6)),0)))</f>
        <v>0</v>
      </c>
      <c r="AD30" s="89" t="n">
        <f aca="false">IF($A30="N/A"," ",RANK(P30,$P$28:$V$39))</f>
        <v>3</v>
      </c>
      <c r="AE30" s="90" t="n">
        <f aca="false">IF($A30="N/A"," ",RANK(Q30,$P$28:$V$39))</f>
        <v>3</v>
      </c>
      <c r="AF30" s="90" t="n">
        <f aca="false">IF($A30="N/A"," ",RANK(R30,$P$28:$V$39))</f>
        <v>9</v>
      </c>
      <c r="AG30" s="90" t="n">
        <f aca="false">IF($A30="N/A"," ",RANK(S30,$P$28:$V$39))</f>
        <v>9</v>
      </c>
      <c r="AH30" s="90" t="n">
        <f aca="false">IF($A30="N/A"," ",RANK(T30,$P$28:$V$39))</f>
        <v>11</v>
      </c>
      <c r="AI30" s="90" t="n">
        <f aca="false">IF($A30="N/A"," ",RANK(U30,$P$28:$V$39))</f>
        <v>11</v>
      </c>
      <c r="AJ30" s="91" t="n">
        <f aca="false">IF($A30="N/A"," ",RANK(V30,$P$28:$V$39))</f>
        <v>11</v>
      </c>
      <c r="AK30" s="81" t="n">
        <f aca="false">IF($A30="N/A"," ",IF(AD30&lt;=$AJ$2,W30,0))</f>
        <v>176</v>
      </c>
      <c r="AL30" s="92" t="n">
        <f aca="false">IF($A30="N/A"," ",IF(AE30&lt;=$AJ$2,X30,0))</f>
        <v>176</v>
      </c>
      <c r="AM30" s="92" t="n">
        <f aca="false">IF($A30="N/A"," ",IF(AF30&lt;=$AJ$2,Y30,0))</f>
        <v>40</v>
      </c>
      <c r="AN30" s="92" t="n">
        <f aca="false">IF($A30="N/A"," ",IF(AG30&lt;=$AJ$2,Z30,0))</f>
        <v>40</v>
      </c>
      <c r="AO30" s="92" t="n">
        <f aca="false">IF($A30="N/A"," ",IF(AH30&lt;=$AJ$2,AA30,0))</f>
        <v>0</v>
      </c>
      <c r="AP30" s="92" t="n">
        <f aca="false">IF($A30="N/A"," ",IF(AI30&lt;=$AJ$2,AB30,0))</f>
        <v>0</v>
      </c>
      <c r="AQ30" s="92" t="n">
        <f aca="false">IF($A30="N/A"," ",IF(AJ30&lt;=$AJ$2,AC30,0))</f>
        <v>0</v>
      </c>
      <c r="AR30" s="91"/>
      <c r="AS30" s="83" t="n">
        <f aca="false">IF($A30="N/A"," ",IF(AND(AD30=$AJ$2+1,AK30=0),MIN($AR$39,W30),0))</f>
        <v>0</v>
      </c>
      <c r="AT30" s="93" t="n">
        <f aca="false">IF($A30="N/A"," ",IF(AND(AE30=$AJ$2+1,AL30=0),MIN($AR$39,X30),0))</f>
        <v>0</v>
      </c>
      <c r="AU30" s="93" t="n">
        <f aca="false">IF($A30="N/A"," ",IF(AND(AF30=$AJ$2+1,AM30=0),MIN($AR$39,Y30),0))</f>
        <v>0</v>
      </c>
      <c r="AV30" s="93" t="n">
        <f aca="false">IF($A30="N/A"," ",IF(AND(AG30=$AJ$2+1,AN30=0),MIN($AR$39,Z30),0))</f>
        <v>0</v>
      </c>
      <c r="AW30" s="93" t="n">
        <f aca="false">IF($A30="N/A"," ",IF(AND(AH30=$AJ$2+1,AO30=0),MIN($AR$39,AA30),0))</f>
        <v>0</v>
      </c>
      <c r="AX30" s="93" t="n">
        <f aca="false">IF($A30="N/A"," ",IF(AND(AI30=$AJ$2+1,AP30=0),MIN($AR$39,AB30),0))</f>
        <v>0</v>
      </c>
      <c r="AY30" s="93" t="n">
        <f aca="false">IF($A30="N/A"," ",IF(AND(AJ30=$AJ$2+1,AQ30=0),MIN($AR$39,AC30),0))</f>
        <v>0</v>
      </c>
      <c r="AZ30" s="91"/>
      <c r="BA30" s="86" t="n">
        <f aca="false">IF($A30="N/A"," ",(IF(MONTH(A30)&gt;=4,IF(MONTH(A30)&lt;=10,Inputs!$F$13,Inputs!$F$14),Inputs!$F$14)))</f>
        <v>119</v>
      </c>
      <c r="BB30" s="87" t="n">
        <f aca="false">IF($A30="N/A"," ",(IF(AK30&gt;0,($BA30*(8*(VLOOKUP($A30,NumberofDaysTable,2)))*P30),0)+IF(AS30&gt;0,($BA30*((AS30))*P30),0)))</f>
        <v>1160116.8128</v>
      </c>
      <c r="BC30" s="87" t="n">
        <f aca="false">IF($A30="N/A"," ",(IF(AL30&gt;0,($BA30*(8*(VLOOKUP($A30,NumberofDaysTable,2)))*Q30),0)+IF(AT30&gt;0,($BA30*((AT30))*Q30),0)))</f>
        <v>1160116.8128</v>
      </c>
      <c r="BD30" s="87" t="n">
        <f aca="false">IF($A30="N/A"," ",(IF(AM30&gt;0,($BA30*(8*(VLOOKUP($A30,NumberofDaysTable,3)))*R30),0)+IF(AU30&gt;0,($BA30*((AU30))*R30),0)))</f>
        <v>1862.93015795896</v>
      </c>
      <c r="BE30" s="87" t="n">
        <f aca="false">IF($A30="N/A"," ",(IF(AN30&gt;0,($BA30*(8*(VLOOKUP($A30,NumberofDaysTable,3)))*S30),0)+IF(AV30&gt;0,($BA30*((AV30))*S30),0)))</f>
        <v>1862.93015795896</v>
      </c>
      <c r="BF30" s="87" t="n">
        <f aca="false">IF($A30="N/A"," ",(IF(AO30&gt;0,($BA30*(8*(VLOOKUP($A30,NumberofDaysTable,4)+VLOOKUP($A30,NumberofDaysTable,5)))*T30),0)+IF(AW30&gt;0,($BA30*((AW30))*T30),0)))</f>
        <v>0</v>
      </c>
      <c r="BG30" s="87" t="n">
        <f aca="false">IF($A30="N/A"," ",(IF(AP30&gt;0,($BA30*(8*(VLOOKUP($A30,NumberofDaysTable,4)+VLOOKUP($A30,NumberofDaysTable,5)))*U30),0)+IF(AX30&gt;0,($BA30*((AX30))*U30),0)))</f>
        <v>0</v>
      </c>
      <c r="BH30" s="87" t="n">
        <f aca="false">IF($A30="N/A"," ",($BA30*AQ30*V30)+($BA30*AY30*V30))</f>
        <v>0</v>
      </c>
      <c r="BI30" s="87" t="n">
        <f aca="false">IF($A30="N/A"," ",SUM(BB30:BH30))</f>
        <v>2323959.48591592</v>
      </c>
      <c r="BJ30" s="88" t="n">
        <f aca="false">IF($A30="N/A"," ",(H30*(SUM(AK30:AQ30)+SUM(AS30:AY30))*BA30))</f>
        <v>1779160.5504</v>
      </c>
      <c r="BK30" s="88" t="n">
        <f aca="false">IF($A30="N/A"," ",((C30*D30)*(SUM($AK30:$AQ30)+SUM($AS30:$AY30))*$BA30))</f>
        <v>1676353.1904</v>
      </c>
      <c r="BL30" s="88" t="n">
        <f aca="false">IF($A30="N/A"," ",(F30*(SUM($AK30:$AQ30)+SUM($AS30:$AY30))*$BA30))</f>
        <v>60147.36</v>
      </c>
      <c r="BM30" s="88" t="n">
        <f aca="false">IF($A30="N/A"," ",(G30*(SUM($AK30:$AQ30)+SUM($AS30:$AY30))*$BA30))</f>
        <v>42660</v>
      </c>
    </row>
    <row r="31" customFormat="false" ht="12.75" hidden="false" customHeight="false" outlineLevel="0" collapsed="false">
      <c r="A31" s="67" t="n">
        <f aca="false">IF(A30="N/A","N/A",IF(EDATE(A30,1)&gt;Inputs!$K$3,"N/A",EDATE(A30,1)))</f>
        <v>37500</v>
      </c>
      <c r="B31" s="68" t="n">
        <f aca="false">IF(A31="N/A"," ",YEAR(A31))</f>
        <v>2002</v>
      </c>
      <c r="C31" s="69" t="n">
        <f aca="false">IF(A31="N/A"," ",VLOOKUP(A31,ScaledPrice,10))</f>
        <v>2.5885</v>
      </c>
      <c r="D31" s="70" t="n">
        <f aca="false">IF(A31="N/A"," ",(VLOOKUP(MONTH($A31),Inputs!$A$14:$B$25,2))/1000)</f>
        <v>12.6</v>
      </c>
      <c r="E31" s="71" t="n">
        <f aca="false">IF($A31="N/A"," ",C31*D31)</f>
        <v>32.6151</v>
      </c>
      <c r="F31" s="72" t="n">
        <f aca="false">IF(A31="N/A"," ",Inputs!$F$6)</f>
        <v>1.17</v>
      </c>
      <c r="G31" s="72" t="n">
        <f aca="false">IF(A31="N/A"," ",Inputs!$F$9/IF(AND('Pricing Inputs'!$AA$3&gt;=4,'Pricing Inputs'!$AA$3&lt;=6),16,IF(AND('Pricing Inputs'!$AA$3&gt;=7,'Pricing Inputs'!$AA$3&lt;=9),8,24))/(BA31))</f>
        <v>0.829831932773109</v>
      </c>
      <c r="H31" s="73" t="n">
        <f aca="false">IF(A31="N/A"," ",(C31*D31)+F31+G31)</f>
        <v>34.6149319327731</v>
      </c>
      <c r="I31" s="74" t="n">
        <f aca="false">VLOOKUP(A31,ScaledPrice,(IF(AND('Pricing Inputs'!$AA$3&gt;=4,'Pricing Inputs'!$AA$3&lt;=6),2,4)))</f>
        <v>31.5</v>
      </c>
      <c r="J31" s="74" t="n">
        <f aca="false">IF(A31="N/A"," ",IF(AND('Pricing Inputs'!$AA$3&gt;=4,'Pricing Inputs'!$AA$3&lt;=6),I31,(VLOOKUP(A31,ScaledPrice,2))*(2-(VLOOKUP(A31,ScaledPrice,3)))))</f>
        <v>31.5</v>
      </c>
      <c r="K31" s="74" t="n">
        <f aca="false">IF(A31="N/A"," ",IF(OR('Pricing Inputs'!$AA$3=5,'Pricing Inputs'!$AA$3=6,'Pricing Inputs'!$AA$3=8,'Pricing Inputs'!$AA$3=9),VLOOKUP(A31,ScaledPrice,IF(AND('Pricing Inputs'!$AA$3&gt;=4,'Pricing Inputs'!$AA$3&lt;=6),5,6)),0))</f>
        <v>25</v>
      </c>
      <c r="L31" s="74" t="n">
        <f aca="false">IF(A31="N/A"," ",IF(OR('Pricing Inputs'!$AA$3=5,'Pricing Inputs'!$AA$3=6,'Pricing Inputs'!$AA$3=8,'Pricing Inputs'!$AA$3=9),IF(AND('Pricing Inputs'!$AA$3&gt;=4,'Pricing Inputs'!$AA$3&lt;=6),K31,(VLOOKUP(A31,ScaledPrice,5))*(2-(VLOOKUP(A31,ScaledPrice,3)))),0))</f>
        <v>25</v>
      </c>
      <c r="M31" s="74" t="n">
        <f aca="false">IF(A31="N/A"," ",IF(OR('Pricing Inputs'!$AA$3=6,'Pricing Inputs'!$AA$3=9),(VLOOKUP(A31,ScaledPrice,IF(AND('Pricing Inputs'!$AA$3&gt;=4,'Pricing Inputs'!$AA$3&lt;=6),7,8))),0))</f>
        <v>24</v>
      </c>
      <c r="N31" s="74" t="n">
        <f aca="false">IF(A31="N/A"," ",IF(OR('Pricing Inputs'!$AA$3=6,'Pricing Inputs'!$AA$3=9),IF(AND('Pricing Inputs'!$AA$3&gt;=4,'Pricing Inputs'!$AA$3&lt;=6),M31,(VLOOKUP(A31,ScaledPrice,7))*(2-(VLOOKUP(A31,ScaledPrice,3)))),0))</f>
        <v>24</v>
      </c>
      <c r="O31" s="74" t="n">
        <f aca="false">IF(A31="N/A"," ",VLOOKUP(A31,ScaledPrice,9))</f>
        <v>17</v>
      </c>
      <c r="P31" s="75" t="n">
        <f aca="false">IF($A31="N/A"," ",IF((I31-$H31)&gt;0,I31-$H31,0))</f>
        <v>0</v>
      </c>
      <c r="Q31" s="75" t="n">
        <f aca="false">IF($A31="N/A"," ",IF((J31-$H31)&gt;0,J31-$H31,0))</f>
        <v>0</v>
      </c>
      <c r="R31" s="75" t="n">
        <f aca="false">IF($A31="N/A"," ",IF((K31-$H31)&gt;0,K31-$H31,0))</f>
        <v>0</v>
      </c>
      <c r="S31" s="75" t="n">
        <f aca="false">IF($A31="N/A"," ",IF((L31-$H31)&gt;0,L31-$H31,0))</f>
        <v>0</v>
      </c>
      <c r="T31" s="75" t="n">
        <f aca="false">IF($A31="N/A"," ",IF((M31-$H31)&gt;0,M31-$H31,0))</f>
        <v>0</v>
      </c>
      <c r="U31" s="75" t="n">
        <f aca="false">IF($A31="N/A"," ",IF((N31-$H31)&gt;0,N31-$H31,0))</f>
        <v>0</v>
      </c>
      <c r="V31" s="76" t="n">
        <f aca="false">IF($A31="N/A"," ",(IF((O31-$H31)&lt;=0,0,(O31-$H31))))</f>
        <v>0</v>
      </c>
      <c r="W31" s="77" t="n">
        <f aca="false">IF($A31="N/A"," ",IF(P31&gt;0,8*VLOOKUP($A31,NumberofDaysTable,2),0))</f>
        <v>0</v>
      </c>
      <c r="X31" s="77" t="n">
        <f aca="false">IF($A31="N/A"," ",IF(Q31&gt;0,8*VLOOKUP($A31,NumberofDaysTable,2),0))</f>
        <v>0</v>
      </c>
      <c r="Y31" s="77" t="n">
        <f aca="false">IF($A31="N/A"," ",IF(R31&gt;0,8*VLOOKUP($A31,NumberofDaysTable,3),0))</f>
        <v>0</v>
      </c>
      <c r="Z31" s="77" t="n">
        <f aca="false">IF($A31="N/A"," ",IF(S31&gt;0,8*VLOOKUP($A31,NumberofDaysTable,3),0))</f>
        <v>0</v>
      </c>
      <c r="AA31" s="77" t="n">
        <f aca="false">IF($A31="N/A"," ",IF(T31&gt;0,8*(VLOOKUP($A31,NumberofDaysTable,4)+VLOOKUP($A31,NumberofDaysTable,5)),0))</f>
        <v>0</v>
      </c>
      <c r="AB31" s="77" t="n">
        <f aca="false">IF($A31="N/A"," ",IF(U31&gt;0,(8*VLOOKUP($A31,NumberofDaysTable,4)+VLOOKUP($A31,NumberofDaysTable,5)),0))</f>
        <v>0</v>
      </c>
      <c r="AC31" s="77" t="n">
        <f aca="false">IF($A31="N/A"," ",(IF(V31&gt;0,(8*VLOOKUP($A31,NumberofDaysTable,6)),0)))</f>
        <v>0</v>
      </c>
      <c r="AD31" s="89" t="n">
        <f aca="false">IF($A31="N/A"," ",RANK(P31,$P$28:$V$39))</f>
        <v>11</v>
      </c>
      <c r="AE31" s="90" t="n">
        <f aca="false">IF($A31="N/A"," ",RANK(Q31,$P$28:$V$39))</f>
        <v>11</v>
      </c>
      <c r="AF31" s="90" t="n">
        <f aca="false">IF($A31="N/A"," ",RANK(R31,$P$28:$V$39))</f>
        <v>11</v>
      </c>
      <c r="AG31" s="90" t="n">
        <f aca="false">IF($A31="N/A"," ",RANK(S31,$P$28:$V$39))</f>
        <v>11</v>
      </c>
      <c r="AH31" s="90" t="n">
        <f aca="false">IF($A31="N/A"," ",RANK(T31,$P$28:$V$39))</f>
        <v>11</v>
      </c>
      <c r="AI31" s="90" t="n">
        <f aca="false">IF($A31="N/A"," ",RANK(U31,$P$28:$V$39))</f>
        <v>11</v>
      </c>
      <c r="AJ31" s="91" t="n">
        <f aca="false">IF($A31="N/A"," ",RANK(V31,$P$28:$V$39))</f>
        <v>11</v>
      </c>
      <c r="AK31" s="81" t="n">
        <f aca="false">IF($A31="N/A"," ",IF(AD31&lt;=$AJ$2,W31,0))</f>
        <v>0</v>
      </c>
      <c r="AL31" s="92" t="n">
        <f aca="false">IF($A31="N/A"," ",IF(AE31&lt;=$AJ$2,X31,0))</f>
        <v>0</v>
      </c>
      <c r="AM31" s="92" t="n">
        <f aca="false">IF($A31="N/A"," ",IF(AF31&lt;=$AJ$2,Y31,0))</f>
        <v>0</v>
      </c>
      <c r="AN31" s="92" t="n">
        <f aca="false">IF($A31="N/A"," ",IF(AG31&lt;=$AJ$2,Z31,0))</f>
        <v>0</v>
      </c>
      <c r="AO31" s="92" t="n">
        <f aca="false">IF($A31="N/A"," ",IF(AH31&lt;=$AJ$2,AA31,0))</f>
        <v>0</v>
      </c>
      <c r="AP31" s="92" t="n">
        <f aca="false">IF($A31="N/A"," ",IF(AI31&lt;=$AJ$2,AB31,0))</f>
        <v>0</v>
      </c>
      <c r="AQ31" s="92" t="n">
        <f aca="false">IF($A31="N/A"," ",IF(AJ31&lt;=$AJ$2,AC31,0))</f>
        <v>0</v>
      </c>
      <c r="AR31" s="91"/>
      <c r="AS31" s="83" t="n">
        <f aca="false">IF($A31="N/A"," ",IF(AND(AD31=$AJ$2+1,AK31=0),MIN($AR$39,W31),0))</f>
        <v>0</v>
      </c>
      <c r="AT31" s="93" t="n">
        <f aca="false">IF($A31="N/A"," ",IF(AND(AE31=$AJ$2+1,AL31=0),MIN($AR$39,X31),0))</f>
        <v>0</v>
      </c>
      <c r="AU31" s="93" t="n">
        <f aca="false">IF($A31="N/A"," ",IF(AND(AF31=$AJ$2+1,AM31=0),MIN($AR$39,Y31),0))</f>
        <v>0</v>
      </c>
      <c r="AV31" s="93" t="n">
        <f aca="false">IF($A31="N/A"," ",IF(AND(AG31=$AJ$2+1,AN31=0),MIN($AR$39,Z31),0))</f>
        <v>0</v>
      </c>
      <c r="AW31" s="93" t="n">
        <f aca="false">IF($A31="N/A"," ",IF(AND(AH31=$AJ$2+1,AO31=0),MIN($AR$39,AA31),0))</f>
        <v>0</v>
      </c>
      <c r="AX31" s="93" t="n">
        <f aca="false">IF($A31="N/A"," ",IF(AND(AI31=$AJ$2+1,AP31=0),MIN($AR$39,AB31),0))</f>
        <v>0</v>
      </c>
      <c r="AY31" s="93" t="n">
        <f aca="false">IF($A31="N/A"," ",IF(AND(AJ31=$AJ$2+1,AQ31=0),MIN($AR$39,AC31),0))</f>
        <v>0</v>
      </c>
      <c r="AZ31" s="91"/>
      <c r="BA31" s="86" t="n">
        <f aca="false">IF($A31="N/A"," ",(IF(MONTH(A31)&gt;=4,IF(MONTH(A31)&lt;=10,Inputs!$F$13,Inputs!$F$14),Inputs!$F$14)))</f>
        <v>119</v>
      </c>
      <c r="BB31" s="87" t="n">
        <f aca="false">IF($A31="N/A"," ",(IF(AK31&gt;0,($BA31*(8*(VLOOKUP($A31,NumberofDaysTable,2)))*P31),0)+IF(AS31&gt;0,($BA31*((AS31))*P31),0)))</f>
        <v>0</v>
      </c>
      <c r="BC31" s="87" t="n">
        <f aca="false">IF($A31="N/A"," ",(IF(AL31&gt;0,($BA31*(8*(VLOOKUP($A31,NumberofDaysTable,2)))*Q31),0)+IF(AT31&gt;0,($BA31*((AT31))*Q31),0)))</f>
        <v>0</v>
      </c>
      <c r="BD31" s="87" t="n">
        <f aca="false">IF($A31="N/A"," ",(IF(AM31&gt;0,($BA31*(8*(VLOOKUP($A31,NumberofDaysTable,3)))*R31),0)+IF(AU31&gt;0,($BA31*((AU31))*R31),0)))</f>
        <v>0</v>
      </c>
      <c r="BE31" s="87" t="n">
        <f aca="false">IF($A31="N/A"," ",(IF(AN31&gt;0,($BA31*(8*(VLOOKUP($A31,NumberofDaysTable,3)))*S31),0)+IF(AV31&gt;0,($BA31*((AV31))*S31),0)))</f>
        <v>0</v>
      </c>
      <c r="BF31" s="87" t="n">
        <f aca="false">IF($A31="N/A"," ",(IF(AO31&gt;0,($BA31*(8*(VLOOKUP($A31,NumberofDaysTable,4)+VLOOKUP($A31,NumberofDaysTable,5)))*T31),0)+IF(AW31&gt;0,($BA31*((AW31))*T31),0)))</f>
        <v>0</v>
      </c>
      <c r="BG31" s="87" t="n">
        <f aca="false">IF($A31="N/A"," ",(IF(AP31&gt;0,($BA31*(8*(VLOOKUP($A31,NumberofDaysTable,4)+VLOOKUP($A31,NumberofDaysTable,5)))*U31),0)+IF(AX31&gt;0,($BA31*((AX31))*U31),0)))</f>
        <v>0</v>
      </c>
      <c r="BH31" s="87" t="n">
        <f aca="false">IF($A31="N/A"," ",($BA31*AQ31*V31)+($BA31*AY31*V31))</f>
        <v>0</v>
      </c>
      <c r="BI31" s="87" t="n">
        <f aca="false">IF($A31="N/A"," ",SUM(BB31:BH31))</f>
        <v>0</v>
      </c>
      <c r="BJ31" s="88" t="n">
        <f aca="false">IF($A31="N/A"," ",(H31*(SUM(AK31:AQ31)+SUM(AS31:AY31))*BA31))</f>
        <v>0</v>
      </c>
      <c r="BK31" s="88" t="n">
        <f aca="false">IF($A31="N/A"," ",((C31*D31)*(SUM($AK31:$AQ31)+SUM($AS31:$AY31))*$BA31))</f>
        <v>0</v>
      </c>
      <c r="BL31" s="88" t="n">
        <f aca="false">IF($A31="N/A"," ",(F31*(SUM($AK31:$AQ31)+SUM($AS31:$AY31))*$BA31))</f>
        <v>0</v>
      </c>
      <c r="BM31" s="88" t="n">
        <f aca="false">IF($A31="N/A"," ",(G31*(SUM($AK31:$AQ31)+SUM($AS31:$AY31))*$BA31))</f>
        <v>0</v>
      </c>
    </row>
    <row r="32" customFormat="false" ht="12.75" hidden="false" customHeight="false" outlineLevel="0" collapsed="false">
      <c r="A32" s="67" t="n">
        <f aca="false">IF(A31="N/A","N/A",IF(EDATE(A31,1)&gt;Inputs!$K$3,"N/A",EDATE(A31,1)))</f>
        <v>37530</v>
      </c>
      <c r="B32" s="68" t="n">
        <f aca="false">IF(A32="N/A"," ",YEAR(A32))</f>
        <v>2002</v>
      </c>
      <c r="C32" s="69" t="n">
        <f aca="false">IF(A32="N/A"," ",VLOOKUP(A32,ScaledPrice,10))</f>
        <v>2.6375</v>
      </c>
      <c r="D32" s="70" t="n">
        <f aca="false">IF(A32="N/A"," ",(VLOOKUP(MONTH($A32),Inputs!$A$14:$B$25,2))/1000)</f>
        <v>12.6</v>
      </c>
      <c r="E32" s="71" t="n">
        <f aca="false">IF($A32="N/A"," ",C32*D32)</f>
        <v>33.2325</v>
      </c>
      <c r="F32" s="72" t="n">
        <f aca="false">IF(A32="N/A"," ",Inputs!$F$6)</f>
        <v>1.17</v>
      </c>
      <c r="G32" s="72" t="n">
        <f aca="false">IF(A32="N/A"," ",Inputs!$F$9/IF(AND('Pricing Inputs'!$AA$3&gt;=4,'Pricing Inputs'!$AA$3&lt;=6),16,IF(AND('Pricing Inputs'!$AA$3&gt;=7,'Pricing Inputs'!$AA$3&lt;=9),8,24))/(BA32))</f>
        <v>0.829831932773109</v>
      </c>
      <c r="H32" s="73" t="n">
        <f aca="false">IF(A32="N/A"," ",(C32*D32)+F32+G32)</f>
        <v>35.2323319327731</v>
      </c>
      <c r="I32" s="74" t="n">
        <f aca="false">VLOOKUP(A32,ScaledPrice,(IF(AND('Pricing Inputs'!$AA$3&gt;=4,'Pricing Inputs'!$AA$3&lt;=6),2,4)))</f>
        <v>24.2999973297119</v>
      </c>
      <c r="J32" s="74" t="n">
        <f aca="false">IF(A32="N/A"," ",IF(AND('Pricing Inputs'!$AA$3&gt;=4,'Pricing Inputs'!$AA$3&lt;=6),I32,(VLOOKUP(A32,ScaledPrice,2))*(2-(VLOOKUP(A32,ScaledPrice,3)))))</f>
        <v>24.2999973297119</v>
      </c>
      <c r="K32" s="74" t="n">
        <f aca="false">IF(A32="N/A"," ",IF(OR('Pricing Inputs'!$AA$3=5,'Pricing Inputs'!$AA$3=6,'Pricing Inputs'!$AA$3=8,'Pricing Inputs'!$AA$3=9),VLOOKUP(A32,ScaledPrice,IF(AND('Pricing Inputs'!$AA$3&gt;=4,'Pricing Inputs'!$AA$3&lt;=6),5,6)),0))</f>
        <v>19.996000289917</v>
      </c>
      <c r="L32" s="74" t="n">
        <f aca="false">IF(A32="N/A"," ",IF(OR('Pricing Inputs'!$AA$3=5,'Pricing Inputs'!$AA$3=6,'Pricing Inputs'!$AA$3=8,'Pricing Inputs'!$AA$3=9),IF(AND('Pricing Inputs'!$AA$3&gt;=4,'Pricing Inputs'!$AA$3&lt;=6),K32,(VLOOKUP(A32,ScaledPrice,5))*(2-(VLOOKUP(A32,ScaledPrice,3)))),0))</f>
        <v>19.996000289917</v>
      </c>
      <c r="M32" s="74" t="n">
        <f aca="false">IF(A32="N/A"," ",IF(OR('Pricing Inputs'!$AA$3=6,'Pricing Inputs'!$AA$3=9),(VLOOKUP(A32,ScaledPrice,IF(AND('Pricing Inputs'!$AA$3&gt;=4,'Pricing Inputs'!$AA$3&lt;=6),7,8))),0))</f>
        <v>18.9965000152588</v>
      </c>
      <c r="N32" s="74" t="n">
        <f aca="false">IF(A32="N/A"," ",IF(OR('Pricing Inputs'!$AA$3=6,'Pricing Inputs'!$AA$3=9),IF(AND('Pricing Inputs'!$AA$3&gt;=4,'Pricing Inputs'!$AA$3&lt;=6),M32,(VLOOKUP(A32,ScaledPrice,7))*(2-(VLOOKUP(A32,ScaledPrice,3)))),0))</f>
        <v>18.9965000152588</v>
      </c>
      <c r="O32" s="74" t="n">
        <f aca="false">IF(A32="N/A"," ",VLOOKUP(A32,ScaledPrice,9))</f>
        <v>18.4000015258789</v>
      </c>
      <c r="P32" s="75" t="n">
        <f aca="false">IF($A32="N/A"," ",IF((I32-$H32)&gt;0,I32-$H32,0))</f>
        <v>0</v>
      </c>
      <c r="Q32" s="75" t="n">
        <f aca="false">IF($A32="N/A"," ",IF((J32-$H32)&gt;0,J32-$H32,0))</f>
        <v>0</v>
      </c>
      <c r="R32" s="75" t="n">
        <f aca="false">IF($A32="N/A"," ",IF((K32-$H32)&gt;0,K32-$H32,0))</f>
        <v>0</v>
      </c>
      <c r="S32" s="75" t="n">
        <f aca="false">IF($A32="N/A"," ",IF((L32-$H32)&gt;0,L32-$H32,0))</f>
        <v>0</v>
      </c>
      <c r="T32" s="75" t="n">
        <f aca="false">IF($A32="N/A"," ",IF((M32-$H32)&gt;0,M32-$H32,0))</f>
        <v>0</v>
      </c>
      <c r="U32" s="75" t="n">
        <f aca="false">IF($A32="N/A"," ",IF((N32-$H32)&gt;0,N32-$H32,0))</f>
        <v>0</v>
      </c>
      <c r="V32" s="76" t="n">
        <f aca="false">IF($A32="N/A"," ",(IF((O32-$H32)&lt;=0,0,(O32-$H32))))</f>
        <v>0</v>
      </c>
      <c r="W32" s="77" t="n">
        <f aca="false">IF($A32="N/A"," ",IF(P32&gt;0,8*VLOOKUP($A32,NumberofDaysTable,2),0))</f>
        <v>0</v>
      </c>
      <c r="X32" s="77" t="n">
        <f aca="false">IF($A32="N/A"," ",IF(Q32&gt;0,8*VLOOKUP($A32,NumberofDaysTable,2),0))</f>
        <v>0</v>
      </c>
      <c r="Y32" s="77" t="n">
        <f aca="false">IF($A32="N/A"," ",IF(R32&gt;0,8*VLOOKUP($A32,NumberofDaysTable,3),0))</f>
        <v>0</v>
      </c>
      <c r="Z32" s="77" t="n">
        <f aca="false">IF($A32="N/A"," ",IF(S32&gt;0,8*VLOOKUP($A32,NumberofDaysTable,3),0))</f>
        <v>0</v>
      </c>
      <c r="AA32" s="77" t="n">
        <f aca="false">IF($A32="N/A"," ",IF(T32&gt;0,8*(VLOOKUP($A32,NumberofDaysTable,4)+VLOOKUP($A32,NumberofDaysTable,5)),0))</f>
        <v>0</v>
      </c>
      <c r="AB32" s="77" t="n">
        <f aca="false">IF($A32="N/A"," ",IF(U32&gt;0,(8*VLOOKUP($A32,NumberofDaysTable,4)+VLOOKUP($A32,NumberofDaysTable,5)),0))</f>
        <v>0</v>
      </c>
      <c r="AC32" s="77" t="n">
        <f aca="false">IF($A32="N/A"," ",(IF(V32&gt;0,(8*VLOOKUP($A32,NumberofDaysTable,6)),0)))</f>
        <v>0</v>
      </c>
      <c r="AD32" s="89" t="n">
        <f aca="false">IF($A32="N/A"," ",RANK(P32,$P$28:$V$39))</f>
        <v>11</v>
      </c>
      <c r="AE32" s="90" t="n">
        <f aca="false">IF($A32="N/A"," ",RANK(Q32,$P$28:$V$39))</f>
        <v>11</v>
      </c>
      <c r="AF32" s="90" t="n">
        <f aca="false">IF($A32="N/A"," ",RANK(R32,$P$28:$V$39))</f>
        <v>11</v>
      </c>
      <c r="AG32" s="90" t="n">
        <f aca="false">IF($A32="N/A"," ",RANK(S32,$P$28:$V$39))</f>
        <v>11</v>
      </c>
      <c r="AH32" s="90" t="n">
        <f aca="false">IF($A32="N/A"," ",RANK(T32,$P$28:$V$39))</f>
        <v>11</v>
      </c>
      <c r="AI32" s="90" t="n">
        <f aca="false">IF($A32="N/A"," ",RANK(U32,$P$28:$V$39))</f>
        <v>11</v>
      </c>
      <c r="AJ32" s="91" t="n">
        <f aca="false">IF($A32="N/A"," ",RANK(V32,$P$28:$V$39))</f>
        <v>11</v>
      </c>
      <c r="AK32" s="81" t="n">
        <f aca="false">IF($A32="N/A"," ",IF(AD32&lt;=$AJ$2,W32,0))</f>
        <v>0</v>
      </c>
      <c r="AL32" s="92" t="n">
        <f aca="false">IF($A32="N/A"," ",IF(AE32&lt;=$AJ$2,X32,0))</f>
        <v>0</v>
      </c>
      <c r="AM32" s="92" t="n">
        <f aca="false">IF($A32="N/A"," ",IF(AF32&lt;=$AJ$2,Y32,0))</f>
        <v>0</v>
      </c>
      <c r="AN32" s="92" t="n">
        <f aca="false">IF($A32="N/A"," ",IF(AG32&lt;=$AJ$2,Z32,0))</f>
        <v>0</v>
      </c>
      <c r="AO32" s="92" t="n">
        <f aca="false">IF($A32="N/A"," ",IF(AH32&lt;=$AJ$2,AA32,0))</f>
        <v>0</v>
      </c>
      <c r="AP32" s="92" t="n">
        <f aca="false">IF($A32="N/A"," ",IF(AI32&lt;=$AJ$2,AB32,0))</f>
        <v>0</v>
      </c>
      <c r="AQ32" s="92" t="n">
        <f aca="false">IF($A32="N/A"," ",IF(AJ32&lt;=$AJ$2,AC32,0))</f>
        <v>0</v>
      </c>
      <c r="AR32" s="91"/>
      <c r="AS32" s="83" t="n">
        <f aca="false">IF($A32="N/A"," ",IF(AND(AD32=$AJ$2+1,AK32=0),MIN($AR$39,W32),0))</f>
        <v>0</v>
      </c>
      <c r="AT32" s="93" t="n">
        <f aca="false">IF($A32="N/A"," ",IF(AND(AE32=$AJ$2+1,AL32=0),MIN($AR$39,X32),0))</f>
        <v>0</v>
      </c>
      <c r="AU32" s="93" t="n">
        <f aca="false">IF($A32="N/A"," ",IF(AND(AF32=$AJ$2+1,AM32=0),MIN($AR$39,Y32),0))</f>
        <v>0</v>
      </c>
      <c r="AV32" s="93" t="n">
        <f aca="false">IF($A32="N/A"," ",IF(AND(AG32=$AJ$2+1,AN32=0),MIN($AR$39,Z32),0))</f>
        <v>0</v>
      </c>
      <c r="AW32" s="93" t="n">
        <f aca="false">IF($A32="N/A"," ",IF(AND(AH32=$AJ$2+1,AO32=0),MIN($AR$39,AA32),0))</f>
        <v>0</v>
      </c>
      <c r="AX32" s="93" t="n">
        <f aca="false">IF($A32="N/A"," ",IF(AND(AI32=$AJ$2+1,AP32=0),MIN($AR$39,AB32),0))</f>
        <v>0</v>
      </c>
      <c r="AY32" s="93" t="n">
        <f aca="false">IF($A32="N/A"," ",IF(AND(AJ32=$AJ$2+1,AQ32=0),MIN($AR$39,AC32),0))</f>
        <v>0</v>
      </c>
      <c r="AZ32" s="91"/>
      <c r="BA32" s="86" t="n">
        <f aca="false">IF($A32="N/A"," ",(IF(MONTH(A32)&gt;=4,IF(MONTH(A32)&lt;=10,Inputs!$F$13,Inputs!$F$14),Inputs!$F$14)))</f>
        <v>119</v>
      </c>
      <c r="BB32" s="87" t="n">
        <f aca="false">IF($A32="N/A"," ",(IF(AK32&gt;0,($BA32*(8*(VLOOKUP($A32,NumberofDaysTable,2)))*P32),0)+IF(AS32&gt;0,($BA32*((AS32))*P32),0)))</f>
        <v>0</v>
      </c>
      <c r="BC32" s="87" t="n">
        <f aca="false">IF($A32="N/A"," ",(IF(AL32&gt;0,($BA32*(8*(VLOOKUP($A32,NumberofDaysTable,2)))*Q32),0)+IF(AT32&gt;0,($BA32*((AT32))*Q32),0)))</f>
        <v>0</v>
      </c>
      <c r="BD32" s="87" t="n">
        <f aca="false">IF($A32="N/A"," ",(IF(AM32&gt;0,($BA32*(8*(VLOOKUP($A32,NumberofDaysTable,3)))*R32),0)+IF(AU32&gt;0,($BA32*((AU32))*R32),0)))</f>
        <v>0</v>
      </c>
      <c r="BE32" s="87" t="n">
        <f aca="false">IF($A32="N/A"," ",(IF(AN32&gt;0,($BA32*(8*(VLOOKUP($A32,NumberofDaysTable,3)))*S32),0)+IF(AV32&gt;0,($BA32*((AV32))*S32),0)))</f>
        <v>0</v>
      </c>
      <c r="BF32" s="87" t="n">
        <f aca="false">IF($A32="N/A"," ",(IF(AO32&gt;0,($BA32*(8*(VLOOKUP($A32,NumberofDaysTable,4)+VLOOKUP($A32,NumberofDaysTable,5)))*T32),0)+IF(AW32&gt;0,($BA32*((AW32))*T32),0)))</f>
        <v>0</v>
      </c>
      <c r="BG32" s="87" t="n">
        <f aca="false">IF($A32="N/A"," ",(IF(AP32&gt;0,($BA32*(8*(VLOOKUP($A32,NumberofDaysTable,4)+VLOOKUP($A32,NumberofDaysTable,5)))*U32),0)+IF(AX32&gt;0,($BA32*((AX32))*U32),0)))</f>
        <v>0</v>
      </c>
      <c r="BH32" s="87" t="n">
        <f aca="false">IF($A32="N/A"," ",($BA32*AQ32*V32)+($BA32*AY32*V32))</f>
        <v>0</v>
      </c>
      <c r="BI32" s="87" t="n">
        <f aca="false">IF($A32="N/A"," ",SUM(BB32:BH32))</f>
        <v>0</v>
      </c>
      <c r="BJ32" s="88" t="n">
        <f aca="false">IF($A32="N/A"," ",(H32*(SUM(AK32:AQ32)+SUM(AS32:AY32))*BA32))</f>
        <v>0</v>
      </c>
      <c r="BK32" s="88" t="n">
        <f aca="false">IF($A32="N/A"," ",((C32*D32)*(SUM($AK32:$AQ32)+SUM($AS32:$AY32))*$BA32))</f>
        <v>0</v>
      </c>
      <c r="BL32" s="88" t="n">
        <f aca="false">IF($A32="N/A"," ",(F32*(SUM($AK32:$AQ32)+SUM($AS32:$AY32))*$BA32))</f>
        <v>0</v>
      </c>
      <c r="BM32" s="88" t="n">
        <f aca="false">IF($A32="N/A"," ",(G32*(SUM($AK32:$AQ32)+SUM($AS32:$AY32))*$BA32))</f>
        <v>0</v>
      </c>
    </row>
    <row r="33" customFormat="false" ht="12.75" hidden="false" customHeight="false" outlineLevel="0" collapsed="false">
      <c r="A33" s="67" t="n">
        <f aca="false">IF(A32="N/A","N/A",IF(EDATE(A32,1)&gt;Inputs!$K$3,"N/A",EDATE(A32,1)))</f>
        <v>37561</v>
      </c>
      <c r="B33" s="68" t="n">
        <f aca="false">IF(A33="N/A"," ",YEAR(A33))</f>
        <v>2002</v>
      </c>
      <c r="C33" s="69" t="n">
        <f aca="false">IF(A33="N/A"," ",VLOOKUP(A33,ScaledPrice,10))</f>
        <v>2.8555</v>
      </c>
      <c r="D33" s="70" t="n">
        <f aca="false">IF(A33="N/A"," ",(VLOOKUP(MONTH($A33),Inputs!$A$14:$B$25,2))/1000)</f>
        <v>12.6</v>
      </c>
      <c r="E33" s="71" t="n">
        <f aca="false">IF($A33="N/A"," ",C33*D33)</f>
        <v>35.9793</v>
      </c>
      <c r="F33" s="72" t="n">
        <f aca="false">IF(A33="N/A"," ",Inputs!$F$6)</f>
        <v>1.17</v>
      </c>
      <c r="G33" s="72" t="n">
        <f aca="false">IF(A33="N/A"," ",Inputs!$F$9/IF(AND('Pricing Inputs'!$AA$3&gt;=4,'Pricing Inputs'!$AA$3&lt;=6),16,IF(AND('Pricing Inputs'!$AA$3&gt;=7,'Pricing Inputs'!$AA$3&lt;=9),8,24))/(BA33))</f>
        <v>0.829831932773109</v>
      </c>
      <c r="H33" s="73" t="n">
        <f aca="false">IF(A33="N/A"," ",(C33*D33)+F33+G33)</f>
        <v>37.9791319327731</v>
      </c>
      <c r="I33" s="74" t="n">
        <f aca="false">VLOOKUP(A33,ScaledPrice,(IF(AND('Pricing Inputs'!$AA$3&gt;=4,'Pricing Inputs'!$AA$3&lt;=6),2,4)))</f>
        <v>24.1799983978272</v>
      </c>
      <c r="J33" s="74" t="n">
        <f aca="false">IF(A33="N/A"," ",IF(AND('Pricing Inputs'!$AA$3&gt;=4,'Pricing Inputs'!$AA$3&lt;=6),I33,(VLOOKUP(A33,ScaledPrice,2))*(2-(VLOOKUP(A33,ScaledPrice,3)))))</f>
        <v>24.1799983978272</v>
      </c>
      <c r="K33" s="74" t="n">
        <f aca="false">IF(A33="N/A"," ",IF(OR('Pricing Inputs'!$AA$3=5,'Pricing Inputs'!$AA$3=6,'Pricing Inputs'!$AA$3=8,'Pricing Inputs'!$AA$3=9),VLOOKUP(A33,ScaledPrice,IF(AND('Pricing Inputs'!$AA$3&gt;=4,'Pricing Inputs'!$AA$3&lt;=6),5,6)),0))</f>
        <v>20</v>
      </c>
      <c r="L33" s="74" t="n">
        <f aca="false">IF(A33="N/A"," ",IF(OR('Pricing Inputs'!$AA$3=5,'Pricing Inputs'!$AA$3=6,'Pricing Inputs'!$AA$3=8,'Pricing Inputs'!$AA$3=9),IF(AND('Pricing Inputs'!$AA$3&gt;=4,'Pricing Inputs'!$AA$3&lt;=6),K33,(VLOOKUP(A33,ScaledPrice,5))*(2-(VLOOKUP(A33,ScaledPrice,3)))),0))</f>
        <v>20</v>
      </c>
      <c r="M33" s="74" t="n">
        <f aca="false">IF(A33="N/A"," ",IF(OR('Pricing Inputs'!$AA$3=6,'Pricing Inputs'!$AA$3=9),(VLOOKUP(A33,ScaledPrice,IF(AND('Pricing Inputs'!$AA$3&gt;=4,'Pricing Inputs'!$AA$3&lt;=6),7,8))),0))</f>
        <v>19</v>
      </c>
      <c r="N33" s="74" t="n">
        <f aca="false">IF(A33="N/A"," ",IF(OR('Pricing Inputs'!$AA$3=6,'Pricing Inputs'!$AA$3=9),IF(AND('Pricing Inputs'!$AA$3&gt;=4,'Pricing Inputs'!$AA$3&lt;=6),M33,(VLOOKUP(A33,ScaledPrice,7))*(2-(VLOOKUP(A33,ScaledPrice,3)))),0))</f>
        <v>19</v>
      </c>
      <c r="O33" s="74" t="n">
        <f aca="false">IF(A33="N/A"," ",VLOOKUP(A33,ScaledPrice,9))</f>
        <v>18.7999992370605</v>
      </c>
      <c r="P33" s="75" t="n">
        <f aca="false">IF($A33="N/A"," ",IF((I33-$H33)&gt;0,I33-$H33,0))</f>
        <v>0</v>
      </c>
      <c r="Q33" s="75" t="n">
        <f aca="false">IF($A33="N/A"," ",IF((J33-$H33)&gt;0,J33-$H33,0))</f>
        <v>0</v>
      </c>
      <c r="R33" s="75" t="n">
        <f aca="false">IF($A33="N/A"," ",IF((K33-$H33)&gt;0,K33-$H33,0))</f>
        <v>0</v>
      </c>
      <c r="S33" s="75" t="n">
        <f aca="false">IF($A33="N/A"," ",IF((L33-$H33)&gt;0,L33-$H33,0))</f>
        <v>0</v>
      </c>
      <c r="T33" s="75" t="n">
        <f aca="false">IF($A33="N/A"," ",IF((M33-$H33)&gt;0,M33-$H33,0))</f>
        <v>0</v>
      </c>
      <c r="U33" s="75" t="n">
        <f aca="false">IF($A33="N/A"," ",IF((N33-$H33)&gt;0,N33-$H33,0))</f>
        <v>0</v>
      </c>
      <c r="V33" s="76" t="n">
        <f aca="false">IF($A33="N/A"," ",(IF((O33-$H33)&lt;=0,0,(O33-$H33))))</f>
        <v>0</v>
      </c>
      <c r="W33" s="77" t="n">
        <f aca="false">IF($A33="N/A"," ",IF(P33&gt;0,8*VLOOKUP($A33,NumberofDaysTable,2),0))</f>
        <v>0</v>
      </c>
      <c r="X33" s="77" t="n">
        <f aca="false">IF($A33="N/A"," ",IF(Q33&gt;0,8*VLOOKUP($A33,NumberofDaysTable,2),0))</f>
        <v>0</v>
      </c>
      <c r="Y33" s="77" t="n">
        <f aca="false">IF($A33="N/A"," ",IF(R33&gt;0,8*VLOOKUP($A33,NumberofDaysTable,3),0))</f>
        <v>0</v>
      </c>
      <c r="Z33" s="77" t="n">
        <f aca="false">IF($A33="N/A"," ",IF(S33&gt;0,8*VLOOKUP($A33,NumberofDaysTable,3),0))</f>
        <v>0</v>
      </c>
      <c r="AA33" s="77" t="n">
        <f aca="false">IF($A33="N/A"," ",IF(T33&gt;0,8*(VLOOKUP($A33,NumberofDaysTable,4)+VLOOKUP($A33,NumberofDaysTable,5)),0))</f>
        <v>0</v>
      </c>
      <c r="AB33" s="77" t="n">
        <f aca="false">IF($A33="N/A"," ",IF(U33&gt;0,(8*VLOOKUP($A33,NumberofDaysTable,4)+VLOOKUP($A33,NumberofDaysTable,5)),0))</f>
        <v>0</v>
      </c>
      <c r="AC33" s="77" t="n">
        <f aca="false">IF($A33="N/A"," ",(IF(V33&gt;0,(8*VLOOKUP($A33,NumberofDaysTable,6)),0)))</f>
        <v>0</v>
      </c>
      <c r="AD33" s="89" t="n">
        <f aca="false">IF($A33="N/A"," ",RANK(P33,$P$28:$V$39))</f>
        <v>11</v>
      </c>
      <c r="AE33" s="90" t="n">
        <f aca="false">IF($A33="N/A"," ",RANK(Q33,$P$28:$V$39))</f>
        <v>11</v>
      </c>
      <c r="AF33" s="90" t="n">
        <f aca="false">IF($A33="N/A"," ",RANK(R33,$P$28:$V$39))</f>
        <v>11</v>
      </c>
      <c r="AG33" s="90" t="n">
        <f aca="false">IF($A33="N/A"," ",RANK(S33,$P$28:$V$39))</f>
        <v>11</v>
      </c>
      <c r="AH33" s="90" t="n">
        <f aca="false">IF($A33="N/A"," ",RANK(T33,$P$28:$V$39))</f>
        <v>11</v>
      </c>
      <c r="AI33" s="90" t="n">
        <f aca="false">IF($A33="N/A"," ",RANK(U33,$P$28:$V$39))</f>
        <v>11</v>
      </c>
      <c r="AJ33" s="91" t="n">
        <f aca="false">IF($A33="N/A"," ",RANK(V33,$P$28:$V$39))</f>
        <v>11</v>
      </c>
      <c r="AK33" s="81" t="n">
        <f aca="false">IF($A33="N/A"," ",IF(AD33&lt;=$AJ$2,W33,0))</f>
        <v>0</v>
      </c>
      <c r="AL33" s="92" t="n">
        <f aca="false">IF($A33="N/A"," ",IF(AE33&lt;=$AJ$2,X33,0))</f>
        <v>0</v>
      </c>
      <c r="AM33" s="92" t="n">
        <f aca="false">IF($A33="N/A"," ",IF(AF33&lt;=$AJ$2,Y33,0))</f>
        <v>0</v>
      </c>
      <c r="AN33" s="92" t="n">
        <f aca="false">IF($A33="N/A"," ",IF(AG33&lt;=$AJ$2,Z33,0))</f>
        <v>0</v>
      </c>
      <c r="AO33" s="92" t="n">
        <f aca="false">IF($A33="N/A"," ",IF(AH33&lt;=$AJ$2,AA33,0))</f>
        <v>0</v>
      </c>
      <c r="AP33" s="92" t="n">
        <f aca="false">IF($A33="N/A"," ",IF(AI33&lt;=$AJ$2,AB33,0))</f>
        <v>0</v>
      </c>
      <c r="AQ33" s="92" t="n">
        <f aca="false">IF($A33="N/A"," ",IF(AJ33&lt;=$AJ$2,AC33,0))</f>
        <v>0</v>
      </c>
      <c r="AR33" s="91"/>
      <c r="AS33" s="83" t="n">
        <f aca="false">IF($A33="N/A"," ",IF(AND(AD33=$AJ$2+1,AK33=0),MIN($AR$39,W33),0))</f>
        <v>0</v>
      </c>
      <c r="AT33" s="93" t="n">
        <f aca="false">IF($A33="N/A"," ",IF(AND(AE33=$AJ$2+1,AL33=0),MIN($AR$39,X33),0))</f>
        <v>0</v>
      </c>
      <c r="AU33" s="93" t="n">
        <f aca="false">IF($A33="N/A"," ",IF(AND(AF33=$AJ$2+1,AM33=0),MIN($AR$39,Y33),0))</f>
        <v>0</v>
      </c>
      <c r="AV33" s="93" t="n">
        <f aca="false">IF($A33="N/A"," ",IF(AND(AG33=$AJ$2+1,AN33=0),MIN($AR$39,Z33),0))</f>
        <v>0</v>
      </c>
      <c r="AW33" s="93" t="n">
        <f aca="false">IF($A33="N/A"," ",IF(AND(AH33=$AJ$2+1,AO33=0),MIN($AR$39,AA33),0))</f>
        <v>0</v>
      </c>
      <c r="AX33" s="93" t="n">
        <f aca="false">IF($A33="N/A"," ",IF(AND(AI33=$AJ$2+1,AP33=0),MIN($AR$39,AB33),0))</f>
        <v>0</v>
      </c>
      <c r="AY33" s="93" t="n">
        <f aca="false">IF($A33="N/A"," ",IF(AND(AJ33=$AJ$2+1,AQ33=0),MIN($AR$39,AC33),0))</f>
        <v>0</v>
      </c>
      <c r="AZ33" s="91"/>
      <c r="BA33" s="86" t="n">
        <f aca="false">IF($A33="N/A"," ",(IF(MONTH(A33)&gt;=4,IF(MONTH(A33)&lt;=10,Inputs!$F$13,Inputs!$F$14),Inputs!$F$14)))</f>
        <v>119</v>
      </c>
      <c r="BB33" s="87" t="n">
        <f aca="false">IF($A33="N/A"," ",(IF(AK33&gt;0,($BA33*(8*(VLOOKUP($A33,NumberofDaysTable,2)))*P33),0)+IF(AS33&gt;0,($BA33*((AS33))*P33),0)))</f>
        <v>0</v>
      </c>
      <c r="BC33" s="87" t="n">
        <f aca="false">IF($A33="N/A"," ",(IF(AL33&gt;0,($BA33*(8*(VLOOKUP($A33,NumberofDaysTable,2)))*Q33),0)+IF(AT33&gt;0,($BA33*((AT33))*Q33),0)))</f>
        <v>0</v>
      </c>
      <c r="BD33" s="87" t="n">
        <f aca="false">IF($A33="N/A"," ",(IF(AM33&gt;0,($BA33*(8*(VLOOKUP($A33,NumberofDaysTable,3)))*R33),0)+IF(AU33&gt;0,($BA33*((AU33))*R33),0)))</f>
        <v>0</v>
      </c>
      <c r="BE33" s="87" t="n">
        <f aca="false">IF($A33="N/A"," ",(IF(AN33&gt;0,($BA33*(8*(VLOOKUP($A33,NumberofDaysTable,3)))*S33),0)+IF(AV33&gt;0,($BA33*((AV33))*S33),0)))</f>
        <v>0</v>
      </c>
      <c r="BF33" s="87" t="n">
        <f aca="false">IF($A33="N/A"," ",(IF(AO33&gt;0,($BA33*(8*(VLOOKUP($A33,NumberofDaysTable,4)+VLOOKUP($A33,NumberofDaysTable,5)))*T33),0)+IF(AW33&gt;0,($BA33*((AW33))*T33),0)))</f>
        <v>0</v>
      </c>
      <c r="BG33" s="87" t="n">
        <f aca="false">IF($A33="N/A"," ",(IF(AP33&gt;0,($BA33*(8*(VLOOKUP($A33,NumberofDaysTable,4)+VLOOKUP($A33,NumberofDaysTable,5)))*U33),0)+IF(AX33&gt;0,($BA33*((AX33))*U33),0)))</f>
        <v>0</v>
      </c>
      <c r="BH33" s="87" t="n">
        <f aca="false">IF($A33="N/A"," ",($BA33*AQ33*V33)+($BA33*AY33*V33))</f>
        <v>0</v>
      </c>
      <c r="BI33" s="87" t="n">
        <f aca="false">IF($A33="N/A"," ",SUM(BB33:BH33))</f>
        <v>0</v>
      </c>
      <c r="BJ33" s="88" t="n">
        <f aca="false">IF($A33="N/A"," ",(H33*(SUM(AK33:AQ33)+SUM(AS33:AY33))*BA33))</f>
        <v>0</v>
      </c>
      <c r="BK33" s="88" t="n">
        <f aca="false">IF($A33="N/A"," ",((C33*D33)*(SUM($AK33:$AQ33)+SUM($AS33:$AY33))*$BA33))</f>
        <v>0</v>
      </c>
      <c r="BL33" s="88" t="n">
        <f aca="false">IF($A33="N/A"," ",(F33*(SUM($AK33:$AQ33)+SUM($AS33:$AY33))*$BA33))</f>
        <v>0</v>
      </c>
      <c r="BM33" s="88" t="n">
        <f aca="false">IF($A33="N/A"," ",(G33*(SUM($AK33:$AQ33)+SUM($AS33:$AY33))*$BA33))</f>
        <v>0</v>
      </c>
    </row>
    <row r="34" customFormat="false" ht="12.75" hidden="false" customHeight="false" outlineLevel="0" collapsed="false">
      <c r="A34" s="67" t="n">
        <f aca="false">IF(A33="N/A","N/A",IF(EDATE(A33,1)&gt;Inputs!$K$3,"N/A",EDATE(A33,1)))</f>
        <v>37591</v>
      </c>
      <c r="B34" s="68" t="n">
        <f aca="false">IF(A34="N/A"," ",YEAR(A34))</f>
        <v>2002</v>
      </c>
      <c r="C34" s="69" t="n">
        <f aca="false">IF(A34="N/A"," ",VLOOKUP(A34,ScaledPrice,10))</f>
        <v>3.0215</v>
      </c>
      <c r="D34" s="70" t="n">
        <f aca="false">IF(A34="N/A"," ",(VLOOKUP(MONTH($A34),Inputs!$A$14:$B$25,2))/1000)</f>
        <v>12.6</v>
      </c>
      <c r="E34" s="71" t="n">
        <f aca="false">IF($A34="N/A"," ",C34*D34)</f>
        <v>38.0709</v>
      </c>
      <c r="F34" s="72" t="n">
        <f aca="false">IF(A34="N/A"," ",Inputs!$F$6)</f>
        <v>1.17</v>
      </c>
      <c r="G34" s="72" t="n">
        <f aca="false">IF(A34="N/A"," ",Inputs!$F$9/IF(AND('Pricing Inputs'!$AA$3&gt;=4,'Pricing Inputs'!$AA$3&lt;=6),16,IF(AND('Pricing Inputs'!$AA$3&gt;=7,'Pricing Inputs'!$AA$3&lt;=9),8,24))/(BA34))</f>
        <v>0.829831932773109</v>
      </c>
      <c r="H34" s="73" t="n">
        <f aca="false">IF(A34="N/A"," ",(C34*D34)+F34+G34)</f>
        <v>40.0707319327731</v>
      </c>
      <c r="I34" s="74" t="n">
        <f aca="false">VLOOKUP(A34,ScaledPrice,(IF(AND('Pricing Inputs'!$AA$3&gt;=4,'Pricing Inputs'!$AA$3&lt;=6),2,4)))</f>
        <v>24.6499977111816</v>
      </c>
      <c r="J34" s="74" t="n">
        <f aca="false">IF(A34="N/A"," ",IF(AND('Pricing Inputs'!$AA$3&gt;=4,'Pricing Inputs'!$AA$3&lt;=6),I34,(VLOOKUP(A34,ScaledPrice,2))*(2-(VLOOKUP(A34,ScaledPrice,3)))))</f>
        <v>24.6499977111816</v>
      </c>
      <c r="K34" s="74" t="n">
        <f aca="false">IF(A34="N/A"," ",IF(OR('Pricing Inputs'!$AA$3=5,'Pricing Inputs'!$AA$3=6,'Pricing Inputs'!$AA$3=8,'Pricing Inputs'!$AA$3=9),VLOOKUP(A34,ScaledPrice,IF(AND('Pricing Inputs'!$AA$3&gt;=4,'Pricing Inputs'!$AA$3&lt;=6),5,6)),0))</f>
        <v>20</v>
      </c>
      <c r="L34" s="74" t="n">
        <f aca="false">IF(A34="N/A"," ",IF(OR('Pricing Inputs'!$AA$3=5,'Pricing Inputs'!$AA$3=6,'Pricing Inputs'!$AA$3=8,'Pricing Inputs'!$AA$3=9),IF(AND('Pricing Inputs'!$AA$3&gt;=4,'Pricing Inputs'!$AA$3&lt;=6),K34,(VLOOKUP(A34,ScaledPrice,5))*(2-(VLOOKUP(A34,ScaledPrice,3)))),0))</f>
        <v>20</v>
      </c>
      <c r="M34" s="74" t="n">
        <f aca="false">IF(A34="N/A"," ",IF(OR('Pricing Inputs'!$AA$3=6,'Pricing Inputs'!$AA$3=9),(VLOOKUP(A34,ScaledPrice,IF(AND('Pricing Inputs'!$AA$3&gt;=4,'Pricing Inputs'!$AA$3&lt;=6),7,8))),0))</f>
        <v>19</v>
      </c>
      <c r="N34" s="74" t="n">
        <f aca="false">IF(A34="N/A"," ",IF(OR('Pricing Inputs'!$AA$3=6,'Pricing Inputs'!$AA$3=9),IF(AND('Pricing Inputs'!$AA$3&gt;=4,'Pricing Inputs'!$AA$3&lt;=6),M34,(VLOOKUP(A34,ScaledPrice,7))*(2-(VLOOKUP(A34,ScaledPrice,3)))),0))</f>
        <v>19</v>
      </c>
      <c r="O34" s="74" t="n">
        <f aca="false">IF(A34="N/A"," ",VLOOKUP(A34,ScaledPrice,9))</f>
        <v>18.9500007629395</v>
      </c>
      <c r="P34" s="75" t="n">
        <f aca="false">IF($A34="N/A"," ",IF((I34-$H34)&gt;0,I34-$H34,0))</f>
        <v>0</v>
      </c>
      <c r="Q34" s="75" t="n">
        <f aca="false">IF($A34="N/A"," ",IF((J34-$H34)&gt;0,J34-$H34,0))</f>
        <v>0</v>
      </c>
      <c r="R34" s="75" t="n">
        <f aca="false">IF($A34="N/A"," ",IF((K34-$H34)&gt;0,K34-$H34,0))</f>
        <v>0</v>
      </c>
      <c r="S34" s="75" t="n">
        <f aca="false">IF($A34="N/A"," ",IF((L34-$H34)&gt;0,L34-$H34,0))</f>
        <v>0</v>
      </c>
      <c r="T34" s="75" t="n">
        <f aca="false">IF($A34="N/A"," ",IF((M34-$H34)&gt;0,M34-$H34,0))</f>
        <v>0</v>
      </c>
      <c r="U34" s="75" t="n">
        <f aca="false">IF($A34="N/A"," ",IF((N34-$H34)&gt;0,N34-$H34,0))</f>
        <v>0</v>
      </c>
      <c r="V34" s="76" t="n">
        <f aca="false">IF($A34="N/A"," ",(IF((O34-$H34)&lt;=0,0,(O34-$H34))))</f>
        <v>0</v>
      </c>
      <c r="W34" s="77" t="n">
        <f aca="false">IF($A34="N/A"," ",IF(P34&gt;0,8*VLOOKUP($A34,NumberofDaysTable,2),0))</f>
        <v>0</v>
      </c>
      <c r="X34" s="77" t="n">
        <f aca="false">IF($A34="N/A"," ",IF(Q34&gt;0,8*VLOOKUP($A34,NumberofDaysTable,2),0))</f>
        <v>0</v>
      </c>
      <c r="Y34" s="77" t="n">
        <f aca="false">IF($A34="N/A"," ",IF(R34&gt;0,8*VLOOKUP($A34,NumberofDaysTable,3),0))</f>
        <v>0</v>
      </c>
      <c r="Z34" s="77" t="n">
        <f aca="false">IF($A34="N/A"," ",IF(S34&gt;0,8*VLOOKUP($A34,NumberofDaysTable,3),0))</f>
        <v>0</v>
      </c>
      <c r="AA34" s="77" t="n">
        <f aca="false">IF($A34="N/A"," ",IF(T34&gt;0,8*(VLOOKUP($A34,NumberofDaysTable,4)+VLOOKUP($A34,NumberofDaysTable,5)),0))</f>
        <v>0</v>
      </c>
      <c r="AB34" s="77" t="n">
        <f aca="false">IF($A34="N/A"," ",IF(U34&gt;0,(8*VLOOKUP($A34,NumberofDaysTable,4)+VLOOKUP($A34,NumberofDaysTable,5)),0))</f>
        <v>0</v>
      </c>
      <c r="AC34" s="77" t="n">
        <f aca="false">IF($A34="N/A"," ",(IF(V34&gt;0,(8*VLOOKUP($A34,NumberofDaysTable,6)),0)))</f>
        <v>0</v>
      </c>
      <c r="AD34" s="89" t="n">
        <f aca="false">IF($A34="N/A"," ",RANK(P34,$P$28:$V$39))</f>
        <v>11</v>
      </c>
      <c r="AE34" s="90" t="n">
        <f aca="false">IF($A34="N/A"," ",RANK(Q34,$P$28:$V$39))</f>
        <v>11</v>
      </c>
      <c r="AF34" s="90" t="n">
        <f aca="false">IF($A34="N/A"," ",RANK(R34,$P$28:$V$39))</f>
        <v>11</v>
      </c>
      <c r="AG34" s="90" t="n">
        <f aca="false">IF($A34="N/A"," ",RANK(S34,$P$28:$V$39))</f>
        <v>11</v>
      </c>
      <c r="AH34" s="90" t="n">
        <f aca="false">IF($A34="N/A"," ",RANK(T34,$P$28:$V$39))</f>
        <v>11</v>
      </c>
      <c r="AI34" s="90" t="n">
        <f aca="false">IF($A34="N/A"," ",RANK(U34,$P$28:$V$39))</f>
        <v>11</v>
      </c>
      <c r="AJ34" s="91" t="n">
        <f aca="false">IF($A34="N/A"," ",RANK(V34,$P$28:$V$39))</f>
        <v>11</v>
      </c>
      <c r="AK34" s="81" t="n">
        <f aca="false">IF($A34="N/A"," ",IF(AD34&lt;=$AJ$2,W34,0))</f>
        <v>0</v>
      </c>
      <c r="AL34" s="92" t="n">
        <f aca="false">IF($A34="N/A"," ",IF(AE34&lt;=$AJ$2,X34,0))</f>
        <v>0</v>
      </c>
      <c r="AM34" s="92" t="n">
        <f aca="false">IF($A34="N/A"," ",IF(AF34&lt;=$AJ$2,Y34,0))</f>
        <v>0</v>
      </c>
      <c r="AN34" s="92" t="n">
        <f aca="false">IF($A34="N/A"," ",IF(AG34&lt;=$AJ$2,Z34,0))</f>
        <v>0</v>
      </c>
      <c r="AO34" s="92" t="n">
        <f aca="false">IF($A34="N/A"," ",IF(AH34&lt;=$AJ$2,AA34,0))</f>
        <v>0</v>
      </c>
      <c r="AP34" s="92" t="n">
        <f aca="false">IF($A34="N/A"," ",IF(AI34&lt;=$AJ$2,AB34,0))</f>
        <v>0</v>
      </c>
      <c r="AQ34" s="92" t="n">
        <f aca="false">IF($A34="N/A"," ",IF(AJ34&lt;=$AJ$2,AC34,0))</f>
        <v>0</v>
      </c>
      <c r="AR34" s="91"/>
      <c r="AS34" s="83" t="n">
        <f aca="false">IF($A34="N/A"," ",IF(AND(AD34=$AJ$2+1,AK34=0),MIN($AR$39,W34),0))</f>
        <v>0</v>
      </c>
      <c r="AT34" s="93" t="n">
        <f aca="false">IF($A34="N/A"," ",IF(AND(AE34=$AJ$2+1,AL34=0),MIN($AR$39,X34),0))</f>
        <v>0</v>
      </c>
      <c r="AU34" s="93" t="n">
        <f aca="false">IF($A34="N/A"," ",IF(AND(AF34=$AJ$2+1,AM34=0),MIN($AR$39,Y34),0))</f>
        <v>0</v>
      </c>
      <c r="AV34" s="93" t="n">
        <f aca="false">IF($A34="N/A"," ",IF(AND(AG34=$AJ$2+1,AN34=0),MIN($AR$39,Z34),0))</f>
        <v>0</v>
      </c>
      <c r="AW34" s="93" t="n">
        <f aca="false">IF($A34="N/A"," ",IF(AND(AH34=$AJ$2+1,AO34=0),MIN($AR$39,AA34),0))</f>
        <v>0</v>
      </c>
      <c r="AX34" s="93" t="n">
        <f aca="false">IF($A34="N/A"," ",IF(AND(AI34=$AJ$2+1,AP34=0),MIN($AR$39,AB34),0))</f>
        <v>0</v>
      </c>
      <c r="AY34" s="93" t="n">
        <f aca="false">IF($A34="N/A"," ",IF(AND(AJ34=$AJ$2+1,AQ34=0),MIN($AR$39,AC34),0))</f>
        <v>0</v>
      </c>
      <c r="AZ34" s="91"/>
      <c r="BA34" s="86" t="n">
        <f aca="false">IF($A34="N/A"," ",(IF(MONTH(A34)&gt;=4,IF(MONTH(A34)&lt;=10,Inputs!$F$13,Inputs!$F$14),Inputs!$F$14)))</f>
        <v>119</v>
      </c>
      <c r="BB34" s="87" t="n">
        <f aca="false">IF($A34="N/A"," ",(IF(AK34&gt;0,($BA34*(8*(VLOOKUP($A34,NumberofDaysTable,2)))*P34),0)+IF(AS34&gt;0,($BA34*((AS34))*P34),0)))</f>
        <v>0</v>
      </c>
      <c r="BC34" s="87" t="n">
        <f aca="false">IF($A34="N/A"," ",(IF(AL34&gt;0,($BA34*(8*(VLOOKUP($A34,NumberofDaysTable,2)))*Q34),0)+IF(AT34&gt;0,($BA34*((AT34))*Q34),0)))</f>
        <v>0</v>
      </c>
      <c r="BD34" s="87" t="n">
        <f aca="false">IF($A34="N/A"," ",(IF(AM34&gt;0,($BA34*(8*(VLOOKUP($A34,NumberofDaysTable,3)))*R34),0)+IF(AU34&gt;0,($BA34*((AU34))*R34),0)))</f>
        <v>0</v>
      </c>
      <c r="BE34" s="87" t="n">
        <f aca="false">IF($A34="N/A"," ",(IF(AN34&gt;0,($BA34*(8*(VLOOKUP($A34,NumberofDaysTable,3)))*S34),0)+IF(AV34&gt;0,($BA34*((AV34))*S34),0)))</f>
        <v>0</v>
      </c>
      <c r="BF34" s="87" t="n">
        <f aca="false">IF($A34="N/A"," ",(IF(AO34&gt;0,($BA34*(8*(VLOOKUP($A34,NumberofDaysTable,4)+VLOOKUP($A34,NumberofDaysTable,5)))*T34),0)+IF(AW34&gt;0,($BA34*((AW34))*T34),0)))</f>
        <v>0</v>
      </c>
      <c r="BG34" s="87" t="n">
        <f aca="false">IF($A34="N/A"," ",(IF(AP34&gt;0,($BA34*(8*(VLOOKUP($A34,NumberofDaysTable,4)+VLOOKUP($A34,NumberofDaysTable,5)))*U34),0)+IF(AX34&gt;0,($BA34*((AX34))*U34),0)))</f>
        <v>0</v>
      </c>
      <c r="BH34" s="87" t="n">
        <f aca="false">IF($A34="N/A"," ",($BA34*AQ34*V34)+($BA34*AY34*V34))</f>
        <v>0</v>
      </c>
      <c r="BI34" s="87" t="n">
        <f aca="false">IF($A34="N/A"," ",SUM(BB34:BH34))</f>
        <v>0</v>
      </c>
      <c r="BJ34" s="88" t="n">
        <f aca="false">IF($A34="N/A"," ",(H34*(SUM(AK34:AQ34)+SUM(AS34:AY34))*BA34))</f>
        <v>0</v>
      </c>
      <c r="BK34" s="88" t="n">
        <f aca="false">IF($A34="N/A"," ",((C34*D34)*(SUM($AK34:$AQ34)+SUM($AS34:$AY34))*$BA34))</f>
        <v>0</v>
      </c>
      <c r="BL34" s="88" t="n">
        <f aca="false">IF($A34="N/A"," ",(F34*(SUM($AK34:$AQ34)+SUM($AS34:$AY34))*$BA34))</f>
        <v>0</v>
      </c>
      <c r="BM34" s="88" t="n">
        <f aca="false">IF($A34="N/A"," ",(G34*(SUM($AK34:$AQ34)+SUM($AS34:$AY34))*$BA34))</f>
        <v>0</v>
      </c>
    </row>
    <row r="35" customFormat="false" ht="12.75" hidden="false" customHeight="false" outlineLevel="0" collapsed="false">
      <c r="A35" s="67" t="n">
        <f aca="false">IF(A34="N/A","N/A",IF(EDATE(A34,1)&gt;Inputs!$K$3,"N/A",EDATE(A34,1)))</f>
        <v>37622</v>
      </c>
      <c r="B35" s="68" t="n">
        <f aca="false">IF(A35="N/A"," ",YEAR(A35))</f>
        <v>2003</v>
      </c>
      <c r="C35" s="69" t="n">
        <f aca="false">IF(A35="N/A"," ",VLOOKUP(A35,ScaledPrice,10))</f>
        <v>3.065</v>
      </c>
      <c r="D35" s="70" t="n">
        <f aca="false">IF(A35="N/A"," ",(VLOOKUP(MONTH($A35),Inputs!$A$14:$B$25,2))/1000)</f>
        <v>12.6</v>
      </c>
      <c r="E35" s="71" t="n">
        <f aca="false">IF($A35="N/A"," ",C35*D35)</f>
        <v>38.619</v>
      </c>
      <c r="F35" s="72" t="n">
        <f aca="false">IF(A35="N/A"," ",Inputs!$F$6)</f>
        <v>1.17</v>
      </c>
      <c r="G35" s="72" t="n">
        <f aca="false">IF(A35="N/A"," ",Inputs!$F$9/IF(AND('Pricing Inputs'!$AA$3&gt;=4,'Pricing Inputs'!$AA$3&lt;=6),16,IF(AND('Pricing Inputs'!$AA$3&gt;=7,'Pricing Inputs'!$AA$3&lt;=9),8,24))/(BA35))</f>
        <v>0.829831932773109</v>
      </c>
      <c r="H35" s="73" t="n">
        <f aca="false">IF(A35="N/A"," ",(C35*D35)+F35+G35)</f>
        <v>40.6188319327731</v>
      </c>
      <c r="I35" s="74" t="n">
        <f aca="false">VLOOKUP(A35,ScaledPrice,(IF(AND('Pricing Inputs'!$AA$3&gt;=4,'Pricing Inputs'!$AA$3&lt;=6),2,4)))</f>
        <v>28.6499996185303</v>
      </c>
      <c r="J35" s="74" t="n">
        <f aca="false">IF(A35="N/A"," ",IF(AND('Pricing Inputs'!$AA$3&gt;=4,'Pricing Inputs'!$AA$3&lt;=6),I35,(VLOOKUP(A35,ScaledPrice,2))*(2-(VLOOKUP(A35,ScaledPrice,3)))))</f>
        <v>28.6499996185303</v>
      </c>
      <c r="K35" s="74" t="n">
        <f aca="false">IF(A35="N/A"," ",IF(OR('Pricing Inputs'!$AA$3=5,'Pricing Inputs'!$AA$3=6,'Pricing Inputs'!$AA$3=8,'Pricing Inputs'!$AA$3=9),VLOOKUP(A35,ScaledPrice,IF(AND('Pricing Inputs'!$AA$3&gt;=4,'Pricing Inputs'!$AA$3&lt;=6),5,6)),0))</f>
        <v>22</v>
      </c>
      <c r="L35" s="74" t="n">
        <f aca="false">IF(A35="N/A"," ",IF(OR('Pricing Inputs'!$AA$3=5,'Pricing Inputs'!$AA$3=6,'Pricing Inputs'!$AA$3=8,'Pricing Inputs'!$AA$3=9),IF(AND('Pricing Inputs'!$AA$3&gt;=4,'Pricing Inputs'!$AA$3&lt;=6),K35,(VLOOKUP(A35,ScaledPrice,5))*(2-(VLOOKUP(A35,ScaledPrice,3)))),0))</f>
        <v>22</v>
      </c>
      <c r="M35" s="74" t="n">
        <f aca="false">IF(A35="N/A"," ",IF(OR('Pricing Inputs'!$AA$3=6,'Pricing Inputs'!$AA$3=9),(VLOOKUP(A35,ScaledPrice,IF(AND('Pricing Inputs'!$AA$3&gt;=4,'Pricing Inputs'!$AA$3&lt;=6),7,8))),0))</f>
        <v>21</v>
      </c>
      <c r="N35" s="74" t="n">
        <f aca="false">IF(A35="N/A"," ",IF(OR('Pricing Inputs'!$AA$3=6,'Pricing Inputs'!$AA$3=9),IF(AND('Pricing Inputs'!$AA$3&gt;=4,'Pricing Inputs'!$AA$3&lt;=6),M35,(VLOOKUP(A35,ScaledPrice,7))*(2-(VLOOKUP(A35,ScaledPrice,3)))),0))</f>
        <v>21</v>
      </c>
      <c r="O35" s="74" t="n">
        <f aca="false">IF(A35="N/A"," ",VLOOKUP(A35,ScaledPrice,9))</f>
        <v>18.9500007629395</v>
      </c>
      <c r="P35" s="75" t="n">
        <f aca="false">IF($A35="N/A"," ",IF((I35-$H35)&gt;0,I35-$H35,0))</f>
        <v>0</v>
      </c>
      <c r="Q35" s="75" t="n">
        <f aca="false">IF($A35="N/A"," ",IF((J35-$H35)&gt;0,J35-$H35,0))</f>
        <v>0</v>
      </c>
      <c r="R35" s="75" t="n">
        <f aca="false">IF($A35="N/A"," ",IF((K35-$H35)&gt;0,K35-$H35,0))</f>
        <v>0</v>
      </c>
      <c r="S35" s="75" t="n">
        <f aca="false">IF($A35="N/A"," ",IF((L35-$H35)&gt;0,L35-$H35,0))</f>
        <v>0</v>
      </c>
      <c r="T35" s="75" t="n">
        <f aca="false">IF($A35="N/A"," ",IF((M35-$H35)&gt;0,M35-$H35,0))</f>
        <v>0</v>
      </c>
      <c r="U35" s="75" t="n">
        <f aca="false">IF($A35="N/A"," ",IF((N35-$H35)&gt;0,N35-$H35,0))</f>
        <v>0</v>
      </c>
      <c r="V35" s="76" t="n">
        <f aca="false">IF($A35="N/A"," ",(IF((O35-$H35)&lt;=0,0,(O35-$H35))))</f>
        <v>0</v>
      </c>
      <c r="W35" s="77" t="n">
        <f aca="false">IF($A35="N/A"," ",IF(P35&gt;0,8*VLOOKUP($A35,NumberofDaysTable,2),0))</f>
        <v>0</v>
      </c>
      <c r="X35" s="77" t="n">
        <f aca="false">IF($A35="N/A"," ",IF(Q35&gt;0,8*VLOOKUP($A35,NumberofDaysTable,2),0))</f>
        <v>0</v>
      </c>
      <c r="Y35" s="77" t="n">
        <f aca="false">IF($A35="N/A"," ",IF(R35&gt;0,8*VLOOKUP($A35,NumberofDaysTable,3),0))</f>
        <v>0</v>
      </c>
      <c r="Z35" s="77" t="n">
        <f aca="false">IF($A35="N/A"," ",IF(S35&gt;0,8*VLOOKUP($A35,NumberofDaysTable,3),0))</f>
        <v>0</v>
      </c>
      <c r="AA35" s="77" t="n">
        <f aca="false">IF($A35="N/A"," ",IF(T35&gt;0,8*(VLOOKUP($A35,NumberofDaysTable,4)+VLOOKUP($A35,NumberofDaysTable,5)),0))</f>
        <v>0</v>
      </c>
      <c r="AB35" s="77" t="n">
        <f aca="false">IF($A35="N/A"," ",IF(U35&gt;0,(8*VLOOKUP($A35,NumberofDaysTable,4)+VLOOKUP($A35,NumberofDaysTable,5)),0))</f>
        <v>0</v>
      </c>
      <c r="AC35" s="77" t="n">
        <f aca="false">IF($A35="N/A"," ",(IF(V35&gt;0,(8*VLOOKUP($A35,NumberofDaysTable,6)),0)))</f>
        <v>0</v>
      </c>
      <c r="AD35" s="89" t="n">
        <f aca="false">IF($A35="N/A"," ",RANK(P35,$P$28:$V$39))</f>
        <v>11</v>
      </c>
      <c r="AE35" s="90" t="n">
        <f aca="false">IF($A35="N/A"," ",RANK(Q35,$P$28:$V$39))</f>
        <v>11</v>
      </c>
      <c r="AF35" s="90" t="n">
        <f aca="false">IF($A35="N/A"," ",RANK(R35,$P$28:$V$39))</f>
        <v>11</v>
      </c>
      <c r="AG35" s="90" t="n">
        <f aca="false">IF($A35="N/A"," ",RANK(S35,$P$28:$V$39))</f>
        <v>11</v>
      </c>
      <c r="AH35" s="90" t="n">
        <f aca="false">IF($A35="N/A"," ",RANK(T35,$P$28:$V$39))</f>
        <v>11</v>
      </c>
      <c r="AI35" s="90" t="n">
        <f aca="false">IF($A35="N/A"," ",RANK(U35,$P$28:$V$39))</f>
        <v>11</v>
      </c>
      <c r="AJ35" s="91" t="n">
        <f aca="false">IF($A35="N/A"," ",RANK(V35,$P$28:$V$39))</f>
        <v>11</v>
      </c>
      <c r="AK35" s="81" t="n">
        <f aca="false">IF($A35="N/A"," ",IF(AD35&lt;=$AJ$2,W35,0))</f>
        <v>0</v>
      </c>
      <c r="AL35" s="92" t="n">
        <f aca="false">IF($A35="N/A"," ",IF(AE35&lt;=$AJ$2,X35,0))</f>
        <v>0</v>
      </c>
      <c r="AM35" s="92" t="n">
        <f aca="false">IF($A35="N/A"," ",IF(AF35&lt;=$AJ$2,Y35,0))</f>
        <v>0</v>
      </c>
      <c r="AN35" s="92" t="n">
        <f aca="false">IF($A35="N/A"," ",IF(AG35&lt;=$AJ$2,Z35,0))</f>
        <v>0</v>
      </c>
      <c r="AO35" s="92" t="n">
        <f aca="false">IF($A35="N/A"," ",IF(AH35&lt;=$AJ$2,AA35,0))</f>
        <v>0</v>
      </c>
      <c r="AP35" s="92" t="n">
        <f aca="false">IF($A35="N/A"," ",IF(AI35&lt;=$AJ$2,AB35,0))</f>
        <v>0</v>
      </c>
      <c r="AQ35" s="92" t="n">
        <f aca="false">IF($A35="N/A"," ",IF(AJ35&lt;=$AJ$2,AC35,0))</f>
        <v>0</v>
      </c>
      <c r="AR35" s="91"/>
      <c r="AS35" s="83" t="n">
        <f aca="false">IF($A35="N/A"," ",IF(AND(AD35=$AJ$2+1,AK35=0),MIN($AR$39,W35),0))</f>
        <v>0</v>
      </c>
      <c r="AT35" s="93" t="n">
        <f aca="false">IF($A35="N/A"," ",IF(AND(AE35=$AJ$2+1,AL35=0),MIN($AR$39,X35),0))</f>
        <v>0</v>
      </c>
      <c r="AU35" s="93" t="n">
        <f aca="false">IF($A35="N/A"," ",IF(AND(AF35=$AJ$2+1,AM35=0),MIN($AR$39,Y35),0))</f>
        <v>0</v>
      </c>
      <c r="AV35" s="93" t="n">
        <f aca="false">IF($A35="N/A"," ",IF(AND(AG35=$AJ$2+1,AN35=0),MIN($AR$39,Z35),0))</f>
        <v>0</v>
      </c>
      <c r="AW35" s="93" t="n">
        <f aca="false">IF($A35="N/A"," ",IF(AND(AH35=$AJ$2+1,AO35=0),MIN($AR$39,AA35),0))</f>
        <v>0</v>
      </c>
      <c r="AX35" s="93" t="n">
        <f aca="false">IF($A35="N/A"," ",IF(AND(AI35=$AJ$2+1,AP35=0),MIN($AR$39,AB35),0))</f>
        <v>0</v>
      </c>
      <c r="AY35" s="93" t="n">
        <f aca="false">IF($A35="N/A"," ",IF(AND(AJ35=$AJ$2+1,AQ35=0),MIN($AR$39,AC35),0))</f>
        <v>0</v>
      </c>
      <c r="AZ35" s="91"/>
      <c r="BA35" s="86" t="n">
        <f aca="false">IF($A35="N/A"," ",(IF(MONTH(A35)&gt;=4,IF(MONTH(A35)&lt;=10,Inputs!$F$13,Inputs!$F$14),Inputs!$F$14)))</f>
        <v>119</v>
      </c>
      <c r="BB35" s="87" t="n">
        <f aca="false">IF($A35="N/A"," ",(IF(AK35&gt;0,($BA35*(8*(VLOOKUP($A35,NumberofDaysTable,2)))*P35),0)+IF(AS35&gt;0,($BA35*((AS35))*P35),0)))</f>
        <v>0</v>
      </c>
      <c r="BC35" s="87" t="n">
        <f aca="false">IF($A35="N/A"," ",(IF(AL35&gt;0,($BA35*(8*(VLOOKUP($A35,NumberofDaysTable,2)))*Q35),0)+IF(AT35&gt;0,($BA35*((AT35))*Q35),0)))</f>
        <v>0</v>
      </c>
      <c r="BD35" s="87" t="n">
        <f aca="false">IF($A35="N/A"," ",(IF(AM35&gt;0,($BA35*(8*(VLOOKUP($A35,NumberofDaysTable,3)))*R35),0)+IF(AU35&gt;0,($BA35*((AU35))*R35),0)))</f>
        <v>0</v>
      </c>
      <c r="BE35" s="87" t="n">
        <f aca="false">IF($A35="N/A"," ",(IF(AN35&gt;0,($BA35*(8*(VLOOKUP($A35,NumberofDaysTable,3)))*S35),0)+IF(AV35&gt;0,($BA35*((AV35))*S35),0)))</f>
        <v>0</v>
      </c>
      <c r="BF35" s="87" t="n">
        <f aca="false">IF($A35="N/A"," ",(IF(AO35&gt;0,($BA35*(8*(VLOOKUP($A35,NumberofDaysTable,4)+VLOOKUP($A35,NumberofDaysTable,5)))*T35),0)+IF(AW35&gt;0,($BA35*((AW35))*T35),0)))</f>
        <v>0</v>
      </c>
      <c r="BG35" s="87" t="n">
        <f aca="false">IF($A35="N/A"," ",(IF(AP35&gt;0,($BA35*(8*(VLOOKUP($A35,NumberofDaysTable,4)+VLOOKUP($A35,NumberofDaysTable,5)))*U35),0)+IF(AX35&gt;0,($BA35*((AX35))*U35),0)))</f>
        <v>0</v>
      </c>
      <c r="BH35" s="87" t="n">
        <f aca="false">IF($A35="N/A"," ",($BA35*AQ35*V35)+($BA35*AY35*V35))</f>
        <v>0</v>
      </c>
      <c r="BI35" s="87" t="n">
        <f aca="false">IF($A35="N/A"," ",SUM(BB35:BH35))</f>
        <v>0</v>
      </c>
      <c r="BJ35" s="88" t="n">
        <f aca="false">IF($A35="N/A"," ",(H35*(SUM(AK35:AQ35)+SUM(AS35:AY35))*BA35))</f>
        <v>0</v>
      </c>
      <c r="BK35" s="88" t="n">
        <f aca="false">IF($A35="N/A"," ",((C35*D35)*(SUM($AK35:$AQ35)+SUM($AS35:$AY35))*$BA35))</f>
        <v>0</v>
      </c>
      <c r="BL35" s="88" t="n">
        <f aca="false">IF($A35="N/A"," ",(F35*(SUM($AK35:$AQ35)+SUM($AS35:$AY35))*$BA35))</f>
        <v>0</v>
      </c>
      <c r="BM35" s="88" t="n">
        <f aca="false">IF($A35="N/A"," ",(G35*(SUM($AK35:$AQ35)+SUM($AS35:$AY35))*$BA35))</f>
        <v>0</v>
      </c>
    </row>
    <row r="36" customFormat="false" ht="12.75" hidden="false" customHeight="false" outlineLevel="0" collapsed="false">
      <c r="A36" s="67" t="n">
        <f aca="false">IF(A35="N/A","N/A",IF(EDATE(A35,1)&gt;Inputs!$K$3,"N/A",EDATE(A35,1)))</f>
        <v>37653</v>
      </c>
      <c r="B36" s="68" t="n">
        <f aca="false">IF(A36="N/A"," ",YEAR(A36))</f>
        <v>2003</v>
      </c>
      <c r="C36" s="69" t="n">
        <f aca="false">IF(A36="N/A"," ",VLOOKUP(A36,ScaledPrice,10))</f>
        <v>2.9245</v>
      </c>
      <c r="D36" s="70" t="n">
        <f aca="false">IF(A36="N/A"," ",(VLOOKUP(MONTH($A36),Inputs!$A$14:$B$25,2))/1000)</f>
        <v>12.6</v>
      </c>
      <c r="E36" s="71" t="n">
        <f aca="false">IF($A36="N/A"," ",C36*D36)</f>
        <v>36.8487</v>
      </c>
      <c r="F36" s="72" t="n">
        <f aca="false">IF(A36="N/A"," ",Inputs!$F$6)</f>
        <v>1.17</v>
      </c>
      <c r="G36" s="72" t="n">
        <f aca="false">IF(A36="N/A"," ",Inputs!$F$9/IF(AND('Pricing Inputs'!$AA$3&gt;=4,'Pricing Inputs'!$AA$3&lt;=6),16,IF(AND('Pricing Inputs'!$AA$3&gt;=7,'Pricing Inputs'!$AA$3&lt;=9),8,24))/(BA36))</f>
        <v>0.829831932773109</v>
      </c>
      <c r="H36" s="73" t="n">
        <f aca="false">IF(A36="N/A"," ",(C36*D36)+F36+G36)</f>
        <v>38.8485319327731</v>
      </c>
      <c r="I36" s="74" t="n">
        <f aca="false">VLOOKUP(A36,ScaledPrice,(IF(AND('Pricing Inputs'!$AA$3&gt;=4,'Pricing Inputs'!$AA$3&lt;=6),2,4)))</f>
        <v>28.75</v>
      </c>
      <c r="J36" s="74" t="n">
        <f aca="false">IF(A36="N/A"," ",IF(AND('Pricing Inputs'!$AA$3&gt;=4,'Pricing Inputs'!$AA$3&lt;=6),I36,(VLOOKUP(A36,ScaledPrice,2))*(2-(VLOOKUP(A36,ScaledPrice,3)))))</f>
        <v>28.75</v>
      </c>
      <c r="K36" s="74" t="n">
        <f aca="false">IF(A36="N/A"," ",IF(OR('Pricing Inputs'!$AA$3=5,'Pricing Inputs'!$AA$3=6,'Pricing Inputs'!$AA$3=8,'Pricing Inputs'!$AA$3=9),VLOOKUP(A36,ScaledPrice,IF(AND('Pricing Inputs'!$AA$3&gt;=4,'Pricing Inputs'!$AA$3&lt;=6),5,6)),0))</f>
        <v>21.996000289917</v>
      </c>
      <c r="L36" s="74" t="n">
        <f aca="false">IF(A36="N/A"," ",IF(OR('Pricing Inputs'!$AA$3=5,'Pricing Inputs'!$AA$3=6,'Pricing Inputs'!$AA$3=8,'Pricing Inputs'!$AA$3=9),IF(AND('Pricing Inputs'!$AA$3&gt;=4,'Pricing Inputs'!$AA$3&lt;=6),K36,(VLOOKUP(A36,ScaledPrice,5))*(2-(VLOOKUP(A36,ScaledPrice,3)))),0))</f>
        <v>21.996000289917</v>
      </c>
      <c r="M36" s="74" t="n">
        <f aca="false">IF(A36="N/A"," ",IF(OR('Pricing Inputs'!$AA$3=6,'Pricing Inputs'!$AA$3=9),(VLOOKUP(A36,ScaledPrice,IF(AND('Pricing Inputs'!$AA$3&gt;=4,'Pricing Inputs'!$AA$3&lt;=6),7,8))),0))</f>
        <v>20.9965019226074</v>
      </c>
      <c r="N36" s="74" t="n">
        <f aca="false">IF(A36="N/A"," ",IF(OR('Pricing Inputs'!$AA$3=6,'Pricing Inputs'!$AA$3=9),IF(AND('Pricing Inputs'!$AA$3&gt;=4,'Pricing Inputs'!$AA$3&lt;=6),M36,(VLOOKUP(A36,ScaledPrice,7))*(2-(VLOOKUP(A36,ScaledPrice,3)))),0))</f>
        <v>20.9965019226074</v>
      </c>
      <c r="O36" s="74" t="n">
        <f aca="false">IF(A36="N/A"," ",VLOOKUP(A36,ScaledPrice,9))</f>
        <v>17.25</v>
      </c>
      <c r="P36" s="75" t="n">
        <f aca="false">IF($A36="N/A"," ",IF((I36-$H36)&gt;0,I36-$H36,0))</f>
        <v>0</v>
      </c>
      <c r="Q36" s="75" t="n">
        <f aca="false">IF($A36="N/A"," ",IF((J36-$H36)&gt;0,J36-$H36,0))</f>
        <v>0</v>
      </c>
      <c r="R36" s="75" t="n">
        <f aca="false">IF($A36="N/A"," ",IF((K36-$H36)&gt;0,K36-$H36,0))</f>
        <v>0</v>
      </c>
      <c r="S36" s="75" t="n">
        <f aca="false">IF($A36="N/A"," ",IF((L36-$H36)&gt;0,L36-$H36,0))</f>
        <v>0</v>
      </c>
      <c r="T36" s="75" t="n">
        <f aca="false">IF($A36="N/A"," ",IF((M36-$H36)&gt;0,M36-$H36,0))</f>
        <v>0</v>
      </c>
      <c r="U36" s="75" t="n">
        <f aca="false">IF($A36="N/A"," ",IF((N36-$H36)&gt;0,N36-$H36,0))</f>
        <v>0</v>
      </c>
      <c r="V36" s="76" t="n">
        <f aca="false">IF($A36="N/A"," ",(IF((O36-$H36)&lt;=0,0,(O36-$H36))))</f>
        <v>0</v>
      </c>
      <c r="W36" s="77" t="n">
        <f aca="false">IF($A36="N/A"," ",IF(P36&gt;0,8*VLOOKUP($A36,NumberofDaysTable,2),0))</f>
        <v>0</v>
      </c>
      <c r="X36" s="77" t="n">
        <f aca="false">IF($A36="N/A"," ",IF(Q36&gt;0,8*VLOOKUP($A36,NumberofDaysTable,2),0))</f>
        <v>0</v>
      </c>
      <c r="Y36" s="77" t="n">
        <f aca="false">IF($A36="N/A"," ",IF(R36&gt;0,8*VLOOKUP($A36,NumberofDaysTable,3),0))</f>
        <v>0</v>
      </c>
      <c r="Z36" s="77" t="n">
        <f aca="false">IF($A36="N/A"," ",IF(S36&gt;0,8*VLOOKUP($A36,NumberofDaysTable,3),0))</f>
        <v>0</v>
      </c>
      <c r="AA36" s="77" t="n">
        <f aca="false">IF($A36="N/A"," ",IF(T36&gt;0,8*(VLOOKUP($A36,NumberofDaysTable,4)+VLOOKUP($A36,NumberofDaysTable,5)),0))</f>
        <v>0</v>
      </c>
      <c r="AB36" s="77" t="n">
        <f aca="false">IF($A36="N/A"," ",IF(U36&gt;0,(8*VLOOKUP($A36,NumberofDaysTable,4)+VLOOKUP($A36,NumberofDaysTable,5)),0))</f>
        <v>0</v>
      </c>
      <c r="AC36" s="77" t="n">
        <f aca="false">IF($A36="N/A"," ",(IF(V36&gt;0,(8*VLOOKUP($A36,NumberofDaysTable,6)),0)))</f>
        <v>0</v>
      </c>
      <c r="AD36" s="89" t="n">
        <f aca="false">IF($A36="N/A"," ",RANK(P36,$P$28:$V$39))</f>
        <v>11</v>
      </c>
      <c r="AE36" s="90" t="n">
        <f aca="false">IF($A36="N/A"," ",RANK(Q36,$P$28:$V$39))</f>
        <v>11</v>
      </c>
      <c r="AF36" s="90" t="n">
        <f aca="false">IF($A36="N/A"," ",RANK(R36,$P$28:$V$39))</f>
        <v>11</v>
      </c>
      <c r="AG36" s="90" t="n">
        <f aca="false">IF($A36="N/A"," ",RANK(S36,$P$28:$V$39))</f>
        <v>11</v>
      </c>
      <c r="AH36" s="90" t="n">
        <f aca="false">IF($A36="N/A"," ",RANK(T36,$P$28:$V$39))</f>
        <v>11</v>
      </c>
      <c r="AI36" s="90" t="n">
        <f aca="false">IF($A36="N/A"," ",RANK(U36,$P$28:$V$39))</f>
        <v>11</v>
      </c>
      <c r="AJ36" s="91" t="n">
        <f aca="false">IF($A36="N/A"," ",RANK(V36,$P$28:$V$39))</f>
        <v>11</v>
      </c>
      <c r="AK36" s="81" t="n">
        <f aca="false">IF($A36="N/A"," ",IF(AD36&lt;=$AJ$2,W36,0))</f>
        <v>0</v>
      </c>
      <c r="AL36" s="92" t="n">
        <f aca="false">IF($A36="N/A"," ",IF(AE36&lt;=$AJ$2,X36,0))</f>
        <v>0</v>
      </c>
      <c r="AM36" s="92" t="n">
        <f aca="false">IF($A36="N/A"," ",IF(AF36&lt;=$AJ$2,Y36,0))</f>
        <v>0</v>
      </c>
      <c r="AN36" s="92" t="n">
        <f aca="false">IF($A36="N/A"," ",IF(AG36&lt;=$AJ$2,Z36,0))</f>
        <v>0</v>
      </c>
      <c r="AO36" s="92" t="n">
        <f aca="false">IF($A36="N/A"," ",IF(AH36&lt;=$AJ$2,AA36,0))</f>
        <v>0</v>
      </c>
      <c r="AP36" s="92" t="n">
        <f aca="false">IF($A36="N/A"," ",IF(AI36&lt;=$AJ$2,AB36,0))</f>
        <v>0</v>
      </c>
      <c r="AQ36" s="92" t="n">
        <f aca="false">IF($A36="N/A"," ",IF(AJ36&lt;=$AJ$2,AC36,0))</f>
        <v>0</v>
      </c>
      <c r="AR36" s="91"/>
      <c r="AS36" s="83" t="n">
        <f aca="false">IF($A36="N/A"," ",IF(AND(AD36=$AJ$2+1,AK36=0),MIN($AR$39,W36),0))</f>
        <v>0</v>
      </c>
      <c r="AT36" s="93" t="n">
        <f aca="false">IF($A36="N/A"," ",IF(AND(AE36=$AJ$2+1,AL36=0),MIN($AR$39,X36),0))</f>
        <v>0</v>
      </c>
      <c r="AU36" s="93" t="n">
        <f aca="false">IF($A36="N/A"," ",IF(AND(AF36=$AJ$2+1,AM36=0),MIN($AR$39,Y36),0))</f>
        <v>0</v>
      </c>
      <c r="AV36" s="93" t="n">
        <f aca="false">IF($A36="N/A"," ",IF(AND(AG36=$AJ$2+1,AN36=0),MIN($AR$39,Z36),0))</f>
        <v>0</v>
      </c>
      <c r="AW36" s="93" t="n">
        <f aca="false">IF($A36="N/A"," ",IF(AND(AH36=$AJ$2+1,AO36=0),MIN($AR$39,AA36),0))</f>
        <v>0</v>
      </c>
      <c r="AX36" s="93" t="n">
        <f aca="false">IF($A36="N/A"," ",IF(AND(AI36=$AJ$2+1,AP36=0),MIN($AR$39,AB36),0))</f>
        <v>0</v>
      </c>
      <c r="AY36" s="93" t="n">
        <f aca="false">IF($A36="N/A"," ",IF(AND(AJ36=$AJ$2+1,AQ36=0),MIN($AR$39,AC36),0))</f>
        <v>0</v>
      </c>
      <c r="AZ36" s="91"/>
      <c r="BA36" s="86" t="n">
        <f aca="false">IF($A36="N/A"," ",(IF(MONTH(A36)&gt;=4,IF(MONTH(A36)&lt;=10,Inputs!$F$13,Inputs!$F$14),Inputs!$F$14)))</f>
        <v>119</v>
      </c>
      <c r="BB36" s="87" t="n">
        <f aca="false">IF($A36="N/A"," ",(IF(AK36&gt;0,($BA36*(8*(VLOOKUP($A36,NumberofDaysTable,2)))*P36),0)+IF(AS36&gt;0,($BA36*((AS36))*P36),0)))</f>
        <v>0</v>
      </c>
      <c r="BC36" s="87" t="n">
        <f aca="false">IF($A36="N/A"," ",(IF(AL36&gt;0,($BA36*(8*(VLOOKUP($A36,NumberofDaysTable,2)))*Q36),0)+IF(AT36&gt;0,($BA36*((AT36))*Q36),0)))</f>
        <v>0</v>
      </c>
      <c r="BD36" s="87" t="n">
        <f aca="false">IF($A36="N/A"," ",(IF(AM36&gt;0,($BA36*(8*(VLOOKUP($A36,NumberofDaysTable,3)))*R36),0)+IF(AU36&gt;0,($BA36*((AU36))*R36),0)))</f>
        <v>0</v>
      </c>
      <c r="BE36" s="87" t="n">
        <f aca="false">IF($A36="N/A"," ",(IF(AN36&gt;0,($BA36*(8*(VLOOKUP($A36,NumberofDaysTable,3)))*S36),0)+IF(AV36&gt;0,($BA36*((AV36))*S36),0)))</f>
        <v>0</v>
      </c>
      <c r="BF36" s="87" t="n">
        <f aca="false">IF($A36="N/A"," ",(IF(AO36&gt;0,($BA36*(8*(VLOOKUP($A36,NumberofDaysTable,4)+VLOOKUP($A36,NumberofDaysTable,5)))*T36),0)+IF(AW36&gt;0,($BA36*((AW36))*T36),0)))</f>
        <v>0</v>
      </c>
      <c r="BG36" s="87" t="n">
        <f aca="false">IF($A36="N/A"," ",(IF(AP36&gt;0,($BA36*(8*(VLOOKUP($A36,NumberofDaysTable,4)+VLOOKUP($A36,NumberofDaysTable,5)))*U36),0)+IF(AX36&gt;0,($BA36*((AX36))*U36),0)))</f>
        <v>0</v>
      </c>
      <c r="BH36" s="87" t="n">
        <f aca="false">IF($A36="N/A"," ",($BA36*AQ36*V36)+($BA36*AY36*V36))</f>
        <v>0</v>
      </c>
      <c r="BI36" s="87" t="n">
        <f aca="false">IF($A36="N/A"," ",SUM(BB36:BH36))</f>
        <v>0</v>
      </c>
      <c r="BJ36" s="88" t="n">
        <f aca="false">IF($A36="N/A"," ",(H36*(SUM(AK36:AQ36)+SUM(AS36:AY36))*BA36))</f>
        <v>0</v>
      </c>
      <c r="BK36" s="88" t="n">
        <f aca="false">IF($A36="N/A"," ",((C36*D36)*(SUM($AK36:$AQ36)+SUM($AS36:$AY36))*$BA36))</f>
        <v>0</v>
      </c>
      <c r="BL36" s="88" t="n">
        <f aca="false">IF($A36="N/A"," ",(F36*(SUM($AK36:$AQ36)+SUM($AS36:$AY36))*$BA36))</f>
        <v>0</v>
      </c>
      <c r="BM36" s="88" t="n">
        <f aca="false">IF($A36="N/A"," ",(G36*(SUM($AK36:$AQ36)+SUM($AS36:$AY36))*$BA36))</f>
        <v>0</v>
      </c>
    </row>
    <row r="37" customFormat="false" ht="12.75" hidden="false" customHeight="false" outlineLevel="0" collapsed="false">
      <c r="A37" s="67" t="n">
        <f aca="false">IF(A36="N/A","N/A",IF(EDATE(A36,1)&gt;Inputs!$K$3,"N/A",EDATE(A36,1)))</f>
        <v>37681</v>
      </c>
      <c r="B37" s="68" t="n">
        <f aca="false">IF(A37="N/A"," ",YEAR(A37))</f>
        <v>2003</v>
      </c>
      <c r="C37" s="69" t="n">
        <f aca="false">IF(A37="N/A"," ",VLOOKUP(A37,ScaledPrice,10))</f>
        <v>2.8405</v>
      </c>
      <c r="D37" s="70" t="n">
        <f aca="false">IF(A37="N/A"," ",(VLOOKUP(MONTH($A37),Inputs!$A$14:$B$25,2))/1000)</f>
        <v>12.6</v>
      </c>
      <c r="E37" s="71" t="n">
        <f aca="false">IF($A37="N/A"," ",C37*D37)</f>
        <v>35.7903</v>
      </c>
      <c r="F37" s="72" t="n">
        <f aca="false">IF(A37="N/A"," ",Inputs!$F$6)</f>
        <v>1.17</v>
      </c>
      <c r="G37" s="72" t="n">
        <f aca="false">IF(A37="N/A"," ",Inputs!$F$9/IF(AND('Pricing Inputs'!$AA$3&gt;=4,'Pricing Inputs'!$AA$3&lt;=6),16,IF(AND('Pricing Inputs'!$AA$3&gt;=7,'Pricing Inputs'!$AA$3&lt;=9),8,24))/(BA37))</f>
        <v>0.829831932773109</v>
      </c>
      <c r="H37" s="73" t="n">
        <f aca="false">IF(A37="N/A"," ",(C37*D37)+F37+G37)</f>
        <v>37.7901319327731</v>
      </c>
      <c r="I37" s="74" t="n">
        <f aca="false">VLOOKUP(A37,ScaledPrice,(IF(AND('Pricing Inputs'!$AA$3&gt;=4,'Pricing Inputs'!$AA$3&lt;=6),2,4)))</f>
        <v>24.25</v>
      </c>
      <c r="J37" s="74" t="n">
        <f aca="false">IF(A37="N/A"," ",IF(AND('Pricing Inputs'!$AA$3&gt;=4,'Pricing Inputs'!$AA$3&lt;=6),I37,(VLOOKUP(A37,ScaledPrice,2))*(2-(VLOOKUP(A37,ScaledPrice,3)))))</f>
        <v>24.25</v>
      </c>
      <c r="K37" s="74" t="n">
        <f aca="false">IF(A37="N/A"," ",IF(OR('Pricing Inputs'!$AA$3=5,'Pricing Inputs'!$AA$3=6,'Pricing Inputs'!$AA$3=8,'Pricing Inputs'!$AA$3=9),VLOOKUP(A37,ScaledPrice,IF(AND('Pricing Inputs'!$AA$3&gt;=4,'Pricing Inputs'!$AA$3&lt;=6),5,6)),0))</f>
        <v>20</v>
      </c>
      <c r="L37" s="74" t="n">
        <f aca="false">IF(A37="N/A"," ",IF(OR('Pricing Inputs'!$AA$3=5,'Pricing Inputs'!$AA$3=6,'Pricing Inputs'!$AA$3=8,'Pricing Inputs'!$AA$3=9),IF(AND('Pricing Inputs'!$AA$3&gt;=4,'Pricing Inputs'!$AA$3&lt;=6),K37,(VLOOKUP(A37,ScaledPrice,5))*(2-(VLOOKUP(A37,ScaledPrice,3)))),0))</f>
        <v>20</v>
      </c>
      <c r="M37" s="74" t="n">
        <f aca="false">IF(A37="N/A"," ",IF(OR('Pricing Inputs'!$AA$3=6,'Pricing Inputs'!$AA$3=9),(VLOOKUP(A37,ScaledPrice,IF(AND('Pricing Inputs'!$AA$3&gt;=4,'Pricing Inputs'!$AA$3&lt;=6),7,8))),0))</f>
        <v>19</v>
      </c>
      <c r="N37" s="74" t="n">
        <f aca="false">IF(A37="N/A"," ",IF(OR('Pricing Inputs'!$AA$3=6,'Pricing Inputs'!$AA$3=9),IF(AND('Pricing Inputs'!$AA$3&gt;=4,'Pricing Inputs'!$AA$3&lt;=6),M37,(VLOOKUP(A37,ScaledPrice,7))*(2-(VLOOKUP(A37,ScaledPrice,3)))),0))</f>
        <v>19</v>
      </c>
      <c r="O37" s="74" t="n">
        <f aca="false">IF(A37="N/A"," ",VLOOKUP(A37,ScaledPrice,9))</f>
        <v>17.6500015258789</v>
      </c>
      <c r="P37" s="75" t="n">
        <f aca="false">IF($A37="N/A"," ",IF((I37-$H37)&gt;0,I37-$H37,0))</f>
        <v>0</v>
      </c>
      <c r="Q37" s="75" t="n">
        <f aca="false">IF($A37="N/A"," ",IF((J37-$H37)&gt;0,J37-$H37,0))</f>
        <v>0</v>
      </c>
      <c r="R37" s="75" t="n">
        <f aca="false">IF($A37="N/A"," ",IF((K37-$H37)&gt;0,K37-$H37,0))</f>
        <v>0</v>
      </c>
      <c r="S37" s="75" t="n">
        <f aca="false">IF($A37="N/A"," ",IF((L37-$H37)&gt;0,L37-$H37,0))</f>
        <v>0</v>
      </c>
      <c r="T37" s="75" t="n">
        <f aca="false">IF($A37="N/A"," ",IF((M37-$H37)&gt;0,M37-$H37,0))</f>
        <v>0</v>
      </c>
      <c r="U37" s="75" t="n">
        <f aca="false">IF($A37="N/A"," ",IF((N37-$H37)&gt;0,N37-$H37,0))</f>
        <v>0</v>
      </c>
      <c r="V37" s="76" t="n">
        <f aca="false">IF($A37="N/A"," ",(IF((O37-$H37)&lt;=0,0,(O37-$H37))))</f>
        <v>0</v>
      </c>
      <c r="W37" s="77" t="n">
        <f aca="false">IF($A37="N/A"," ",IF(P37&gt;0,8*VLOOKUP($A37,NumberofDaysTable,2),0))</f>
        <v>0</v>
      </c>
      <c r="X37" s="77" t="n">
        <f aca="false">IF($A37="N/A"," ",IF(Q37&gt;0,8*VLOOKUP($A37,NumberofDaysTable,2),0))</f>
        <v>0</v>
      </c>
      <c r="Y37" s="77" t="n">
        <f aca="false">IF($A37="N/A"," ",IF(R37&gt;0,8*VLOOKUP($A37,NumberofDaysTable,3),0))</f>
        <v>0</v>
      </c>
      <c r="Z37" s="77" t="n">
        <f aca="false">IF($A37="N/A"," ",IF(S37&gt;0,8*VLOOKUP($A37,NumberofDaysTable,3),0))</f>
        <v>0</v>
      </c>
      <c r="AA37" s="77" t="n">
        <f aca="false">IF($A37="N/A"," ",IF(T37&gt;0,8*(VLOOKUP($A37,NumberofDaysTable,4)+VLOOKUP($A37,NumberofDaysTable,5)),0))</f>
        <v>0</v>
      </c>
      <c r="AB37" s="77" t="n">
        <f aca="false">IF($A37="N/A"," ",IF(U37&gt;0,(8*VLOOKUP($A37,NumberofDaysTable,4)+VLOOKUP($A37,NumberofDaysTable,5)),0))</f>
        <v>0</v>
      </c>
      <c r="AC37" s="77" t="n">
        <f aca="false">IF($A37="N/A"," ",(IF(V37&gt;0,(8*VLOOKUP($A37,NumberofDaysTable,6)),0)))</f>
        <v>0</v>
      </c>
      <c r="AD37" s="89" t="n">
        <f aca="false">IF($A37="N/A"," ",RANK(P37,$P$28:$V$39))</f>
        <v>11</v>
      </c>
      <c r="AE37" s="90" t="n">
        <f aca="false">IF($A37="N/A"," ",RANK(Q37,$P$28:$V$39))</f>
        <v>11</v>
      </c>
      <c r="AF37" s="90" t="n">
        <f aca="false">IF($A37="N/A"," ",RANK(R37,$P$28:$V$39))</f>
        <v>11</v>
      </c>
      <c r="AG37" s="90" t="n">
        <f aca="false">IF($A37="N/A"," ",RANK(S37,$P$28:$V$39))</f>
        <v>11</v>
      </c>
      <c r="AH37" s="90" t="n">
        <f aca="false">IF($A37="N/A"," ",RANK(T37,$P$28:$V$39))</f>
        <v>11</v>
      </c>
      <c r="AI37" s="90" t="n">
        <f aca="false">IF($A37="N/A"," ",RANK(U37,$P$28:$V$39))</f>
        <v>11</v>
      </c>
      <c r="AJ37" s="91" t="n">
        <f aca="false">IF($A37="N/A"," ",RANK(V37,$P$28:$V$39))</f>
        <v>11</v>
      </c>
      <c r="AK37" s="81" t="n">
        <f aca="false">IF($A37="N/A"," ",IF(AD37&lt;=$AJ$2,W37,0))</f>
        <v>0</v>
      </c>
      <c r="AL37" s="92" t="n">
        <f aca="false">IF($A37="N/A"," ",IF(AE37&lt;=$AJ$2,X37,0))</f>
        <v>0</v>
      </c>
      <c r="AM37" s="92" t="n">
        <f aca="false">IF($A37="N/A"," ",IF(AF37&lt;=$AJ$2,Y37,0))</f>
        <v>0</v>
      </c>
      <c r="AN37" s="92" t="n">
        <f aca="false">IF($A37="N/A"," ",IF(AG37&lt;=$AJ$2,Z37,0))</f>
        <v>0</v>
      </c>
      <c r="AO37" s="92" t="n">
        <f aca="false">IF($A37="N/A"," ",IF(AH37&lt;=$AJ$2,AA37,0))</f>
        <v>0</v>
      </c>
      <c r="AP37" s="92" t="n">
        <f aca="false">IF($A37="N/A"," ",IF(AI37&lt;=$AJ$2,AB37,0))</f>
        <v>0</v>
      </c>
      <c r="AQ37" s="92" t="n">
        <f aca="false">IF($A37="N/A"," ",IF(AJ37&lt;=$AJ$2,AC37,0))</f>
        <v>0</v>
      </c>
      <c r="AR37" s="95" t="s">
        <v>32</v>
      </c>
      <c r="AS37" s="83" t="n">
        <f aca="false">IF($A37="N/A"," ",IF(AND(AD37=$AJ$2+1,AK37=0),MIN($AR$39,W37),0))</f>
        <v>0</v>
      </c>
      <c r="AT37" s="93" t="n">
        <f aca="false">IF($A37="N/A"," ",IF(AND(AE37=$AJ$2+1,AL37=0),MIN($AR$39,X37),0))</f>
        <v>0</v>
      </c>
      <c r="AU37" s="93" t="n">
        <f aca="false">IF($A37="N/A"," ",IF(AND(AF37=$AJ$2+1,AM37=0),MIN($AR$39,Y37),0))</f>
        <v>0</v>
      </c>
      <c r="AV37" s="93" t="n">
        <f aca="false">IF($A37="N/A"," ",IF(AND(AG37=$AJ$2+1,AN37=0),MIN($AR$39,Z37),0))</f>
        <v>0</v>
      </c>
      <c r="AW37" s="93" t="n">
        <f aca="false">IF($A37="N/A"," ",IF(AND(AH37=$AJ$2+1,AO37=0),MIN($AR$39,AA37),0))</f>
        <v>0</v>
      </c>
      <c r="AX37" s="93" t="n">
        <f aca="false">IF($A37="N/A"," ",IF(AND(AI37=$AJ$2+1,AP37=0),MIN($AR$39,AB37),0))</f>
        <v>0</v>
      </c>
      <c r="AY37" s="93" t="n">
        <f aca="false">IF($A37="N/A"," ",IF(AND(AJ37=$AJ$2+1,AQ37=0),MIN($AR$39,AC37),0))</f>
        <v>0</v>
      </c>
      <c r="AZ37" s="94" t="s">
        <v>51</v>
      </c>
      <c r="BA37" s="86" t="n">
        <f aca="false">IF($A37="N/A"," ",(IF(MONTH(A37)&gt;=4,IF(MONTH(A37)&lt;=10,Inputs!$F$13,Inputs!$F$14),Inputs!$F$14)))</f>
        <v>119</v>
      </c>
      <c r="BB37" s="87" t="n">
        <f aca="false">IF($A37="N/A"," ",(IF(AK37&gt;0,($BA37*(8*(VLOOKUP($A37,NumberofDaysTable,2)))*P37),0)+IF(AS37&gt;0,($BA37*((AS37))*P37),0)))</f>
        <v>0</v>
      </c>
      <c r="BC37" s="87" t="n">
        <f aca="false">IF($A37="N/A"," ",(IF(AL37&gt;0,($BA37*(8*(VLOOKUP($A37,NumberofDaysTable,2)))*Q37),0)+IF(AT37&gt;0,($BA37*((AT37))*Q37),0)))</f>
        <v>0</v>
      </c>
      <c r="BD37" s="87" t="n">
        <f aca="false">IF($A37="N/A"," ",(IF(AM37&gt;0,($BA37*(8*(VLOOKUP($A37,NumberofDaysTable,3)))*R37),0)+IF(AU37&gt;0,($BA37*((AU37))*R37),0)))</f>
        <v>0</v>
      </c>
      <c r="BE37" s="87" t="n">
        <f aca="false">IF($A37="N/A"," ",(IF(AN37&gt;0,($BA37*(8*(VLOOKUP($A37,NumberofDaysTable,3)))*S37),0)+IF(AV37&gt;0,($BA37*((AV37))*S37),0)))</f>
        <v>0</v>
      </c>
      <c r="BF37" s="87" t="n">
        <f aca="false">IF($A37="N/A"," ",(IF(AO37&gt;0,($BA37*(8*(VLOOKUP($A37,NumberofDaysTable,4)+VLOOKUP($A37,NumberofDaysTable,5)))*T37),0)+IF(AW37&gt;0,($BA37*((AW37))*T37),0)))</f>
        <v>0</v>
      </c>
      <c r="BG37" s="87" t="n">
        <f aca="false">IF($A37="N/A"," ",(IF(AP37&gt;0,($BA37*(8*(VLOOKUP($A37,NumberofDaysTable,4)+VLOOKUP($A37,NumberofDaysTable,5)))*U37),0)+IF(AX37&gt;0,($BA37*((AX37))*U37),0)))</f>
        <v>0</v>
      </c>
      <c r="BH37" s="87" t="n">
        <f aca="false">IF($A37="N/A"," ",($BA37*AQ37*V37)+($BA37*AY37*V37))</f>
        <v>0</v>
      </c>
      <c r="BI37" s="87" t="n">
        <f aca="false">IF($A37="N/A"," ",SUM(BB37:BH37))</f>
        <v>0</v>
      </c>
      <c r="BJ37" s="88" t="n">
        <f aca="false">IF($A37="N/A"," ",(H37*(SUM(AK37:AQ37)+SUM(AS37:AY37))*BA37))</f>
        <v>0</v>
      </c>
      <c r="BK37" s="88" t="n">
        <f aca="false">IF($A37="N/A"," ",((C37*D37)*(SUM($AK37:$AQ37)+SUM($AS37:$AY37))*$BA37))</f>
        <v>0</v>
      </c>
      <c r="BL37" s="88" t="n">
        <f aca="false">IF($A37="N/A"," ",(F37*(SUM($AK37:$AQ37)+SUM($AS37:$AY37))*$BA37))</f>
        <v>0</v>
      </c>
      <c r="BM37" s="88" t="n">
        <f aca="false">IF($A37="N/A"," ",(G37*(SUM($AK37:$AQ37)+SUM($AS37:$AY37))*$BA37))</f>
        <v>0</v>
      </c>
    </row>
    <row r="38" customFormat="false" ht="12.75" hidden="false" customHeight="false" outlineLevel="0" collapsed="false">
      <c r="A38" s="67" t="n">
        <f aca="false">IF(A37="N/A","N/A",IF(EDATE(A37,1)&gt;Inputs!$K$3,"N/A",EDATE(A37,1)))</f>
        <v>37712</v>
      </c>
      <c r="B38" s="68" t="n">
        <f aca="false">IF(A38="N/A"," ",YEAR(A38))</f>
        <v>2003</v>
      </c>
      <c r="C38" s="69" t="n">
        <f aca="false">IF(A38="N/A"," ",VLOOKUP(A38,ScaledPrice,10))</f>
        <v>2.632</v>
      </c>
      <c r="D38" s="70" t="n">
        <f aca="false">IF(A38="N/A"," ",(VLOOKUP(MONTH($A38),Inputs!$A$14:$B$25,2))/1000)</f>
        <v>12.6</v>
      </c>
      <c r="E38" s="71" t="n">
        <f aca="false">IF($A38="N/A"," ",C38*D38)</f>
        <v>33.1632</v>
      </c>
      <c r="F38" s="72" t="n">
        <f aca="false">IF(A38="N/A"," ",Inputs!$F$6)</f>
        <v>1.17</v>
      </c>
      <c r="G38" s="72" t="n">
        <f aca="false">IF(A38="N/A"," ",Inputs!$F$9/IF(AND('Pricing Inputs'!$AA$3&gt;=4,'Pricing Inputs'!$AA$3&lt;=6),16,IF(AND('Pricing Inputs'!$AA$3&gt;=7,'Pricing Inputs'!$AA$3&lt;=9),8,24))/(BA38))</f>
        <v>0.829831932773109</v>
      </c>
      <c r="H38" s="73" t="n">
        <f aca="false">IF(A38="N/A"," ",(C38*D38)+F38+G38)</f>
        <v>35.1630319327731</v>
      </c>
      <c r="I38" s="74" t="n">
        <f aca="false">VLOOKUP(A38,ScaledPrice,(IF(AND('Pricing Inputs'!$AA$3&gt;=4,'Pricing Inputs'!$AA$3&lt;=6),2,4)))</f>
        <v>25</v>
      </c>
      <c r="J38" s="74" t="n">
        <f aca="false">IF(A38="N/A"," ",IF(AND('Pricing Inputs'!$AA$3&gt;=4,'Pricing Inputs'!$AA$3&lt;=6),I38,(VLOOKUP(A38,ScaledPrice,2))*(2-(VLOOKUP(A38,ScaledPrice,3)))))</f>
        <v>25</v>
      </c>
      <c r="K38" s="74" t="n">
        <f aca="false">IF(A38="N/A"," ",IF(OR('Pricing Inputs'!$AA$3=5,'Pricing Inputs'!$AA$3=6,'Pricing Inputs'!$AA$3=8,'Pricing Inputs'!$AA$3=9),VLOOKUP(A38,ScaledPrice,IF(AND('Pricing Inputs'!$AA$3&gt;=4,'Pricing Inputs'!$AA$3&lt;=6),5,6)),0))</f>
        <v>20</v>
      </c>
      <c r="L38" s="74" t="n">
        <f aca="false">IF(A38="N/A"," ",IF(OR('Pricing Inputs'!$AA$3=5,'Pricing Inputs'!$AA$3=6,'Pricing Inputs'!$AA$3=8,'Pricing Inputs'!$AA$3=9),IF(AND('Pricing Inputs'!$AA$3&gt;=4,'Pricing Inputs'!$AA$3&lt;=6),K38,(VLOOKUP(A38,ScaledPrice,5))*(2-(VLOOKUP(A38,ScaledPrice,3)))),0))</f>
        <v>20</v>
      </c>
      <c r="M38" s="74" t="n">
        <f aca="false">IF(A38="N/A"," ",IF(OR('Pricing Inputs'!$AA$3=6,'Pricing Inputs'!$AA$3=9),(VLOOKUP(A38,ScaledPrice,IF(AND('Pricing Inputs'!$AA$3&gt;=4,'Pricing Inputs'!$AA$3&lt;=6),7,8))),0))</f>
        <v>18.9950008392334</v>
      </c>
      <c r="N38" s="74" t="n">
        <f aca="false">IF(A38="N/A"," ",IF(OR('Pricing Inputs'!$AA$3=6,'Pricing Inputs'!$AA$3=9),IF(AND('Pricing Inputs'!$AA$3&gt;=4,'Pricing Inputs'!$AA$3&lt;=6),M38,(VLOOKUP(A38,ScaledPrice,7))*(2-(VLOOKUP(A38,ScaledPrice,3)))),0))</f>
        <v>18.9950008392334</v>
      </c>
      <c r="O38" s="74" t="n">
        <f aca="false">IF(A38="N/A"," ",VLOOKUP(A38,ScaledPrice,9))</f>
        <v>16.8500003814697</v>
      </c>
      <c r="P38" s="75" t="n">
        <f aca="false">IF($A38="N/A"," ",IF((I38-$H38)&gt;0,I38-$H38,0))</f>
        <v>0</v>
      </c>
      <c r="Q38" s="75" t="n">
        <f aca="false">IF($A38="N/A"," ",IF((J38-$H38)&gt;0,J38-$H38,0))</f>
        <v>0</v>
      </c>
      <c r="R38" s="75" t="n">
        <f aca="false">IF($A38="N/A"," ",IF((K38-$H38)&gt;0,K38-$H38,0))</f>
        <v>0</v>
      </c>
      <c r="S38" s="75" t="n">
        <f aca="false">IF($A38="N/A"," ",IF((L38-$H38)&gt;0,L38-$H38,0))</f>
        <v>0</v>
      </c>
      <c r="T38" s="75" t="n">
        <f aca="false">IF($A38="N/A"," ",IF((M38-$H38)&gt;0,M38-$H38,0))</f>
        <v>0</v>
      </c>
      <c r="U38" s="75" t="n">
        <f aca="false">IF($A38="N/A"," ",IF((N38-$H38)&gt;0,N38-$H38,0))</f>
        <v>0</v>
      </c>
      <c r="V38" s="76" t="n">
        <f aca="false">IF($A38="N/A"," ",(IF((O38-$H38)&lt;=0,0,(O38-$H38))))</f>
        <v>0</v>
      </c>
      <c r="W38" s="77" t="n">
        <f aca="false">IF($A38="N/A"," ",IF(P38&gt;0,8*VLOOKUP($A38,NumberofDaysTable,2),0))</f>
        <v>0</v>
      </c>
      <c r="X38" s="77" t="n">
        <f aca="false">IF($A38="N/A"," ",IF(Q38&gt;0,8*VLOOKUP($A38,NumberofDaysTable,2),0))</f>
        <v>0</v>
      </c>
      <c r="Y38" s="77" t="n">
        <f aca="false">IF($A38="N/A"," ",IF(R38&gt;0,8*VLOOKUP($A38,NumberofDaysTable,3),0))</f>
        <v>0</v>
      </c>
      <c r="Z38" s="77" t="n">
        <f aca="false">IF($A38="N/A"," ",IF(S38&gt;0,8*VLOOKUP($A38,NumberofDaysTable,3),0))</f>
        <v>0</v>
      </c>
      <c r="AA38" s="77" t="n">
        <f aca="false">IF($A38="N/A"," ",IF(T38&gt;0,8*(VLOOKUP($A38,NumberofDaysTable,4)+VLOOKUP($A38,NumberofDaysTable,5)),0))</f>
        <v>0</v>
      </c>
      <c r="AB38" s="77" t="n">
        <f aca="false">IF($A38="N/A"," ",IF(U38&gt;0,(8*VLOOKUP($A38,NumberofDaysTable,4)+VLOOKUP($A38,NumberofDaysTable,5)),0))</f>
        <v>0</v>
      </c>
      <c r="AC38" s="77" t="n">
        <f aca="false">IF($A38="N/A"," ",(IF(V38&gt;0,(8*VLOOKUP($A38,NumberofDaysTable,6)),0)))</f>
        <v>0</v>
      </c>
      <c r="AD38" s="89" t="n">
        <f aca="false">IF($A38="N/A"," ",RANK(P38,$P$28:$V$39))</f>
        <v>11</v>
      </c>
      <c r="AE38" s="90" t="n">
        <f aca="false">IF($A38="N/A"," ",RANK(Q38,$P$28:$V$39))</f>
        <v>11</v>
      </c>
      <c r="AF38" s="90" t="n">
        <f aca="false">IF($A38="N/A"," ",RANK(R38,$P$28:$V$39))</f>
        <v>11</v>
      </c>
      <c r="AG38" s="90" t="n">
        <f aca="false">IF($A38="N/A"," ",RANK(S38,$P$28:$V$39))</f>
        <v>11</v>
      </c>
      <c r="AH38" s="90" t="n">
        <f aca="false">IF($A38="N/A"," ",RANK(T38,$P$28:$V$39))</f>
        <v>11</v>
      </c>
      <c r="AI38" s="90" t="n">
        <f aca="false">IF($A38="N/A"," ",RANK(U38,$P$28:$V$39))</f>
        <v>11</v>
      </c>
      <c r="AJ38" s="91" t="n">
        <f aca="false">IF($A38="N/A"," ",RANK(V38,$P$28:$V$39))</f>
        <v>11</v>
      </c>
      <c r="AK38" s="81" t="n">
        <f aca="false">IF($A38="N/A"," ",IF(AD38&lt;=$AJ$2,W38,0))</f>
        <v>0</v>
      </c>
      <c r="AL38" s="92" t="n">
        <f aca="false">IF($A38="N/A"," ",IF(AE38&lt;=$AJ$2,X38,0))</f>
        <v>0</v>
      </c>
      <c r="AM38" s="92" t="n">
        <f aca="false">IF($A38="N/A"," ",IF(AF38&lt;=$AJ$2,Y38,0))</f>
        <v>0</v>
      </c>
      <c r="AN38" s="92" t="n">
        <f aca="false">IF($A38="N/A"," ",IF(AG38&lt;=$AJ$2,Z38,0))</f>
        <v>0</v>
      </c>
      <c r="AO38" s="92" t="n">
        <f aca="false">IF($A38="N/A"," ",IF(AH38&lt;=$AJ$2,AA38,0))</f>
        <v>0</v>
      </c>
      <c r="AP38" s="92" t="n">
        <f aca="false">IF($A38="N/A"," ",IF(AI38&lt;=$AJ$2,AB38,0))</f>
        <v>0</v>
      </c>
      <c r="AQ38" s="92" t="n">
        <f aca="false">IF($A38="N/A"," ",IF(AJ38&lt;=$AJ$2,AC38,0))</f>
        <v>0</v>
      </c>
      <c r="AR38" s="91" t="n">
        <f aca="false">SUM(AK28:AQ39)</f>
        <v>1168</v>
      </c>
      <c r="AS38" s="83" t="n">
        <f aca="false">IF($A38="N/A"," ",IF(AND(AD38=$AJ$2+1,AK38=0),MIN($AR$39,W38),0))</f>
        <v>0</v>
      </c>
      <c r="AT38" s="93" t="n">
        <f aca="false">IF($A38="N/A"," ",IF(AND(AE38=$AJ$2+1,AL38=0),MIN($AR$39,X38),0))</f>
        <v>0</v>
      </c>
      <c r="AU38" s="93" t="n">
        <f aca="false">IF($A38="N/A"," ",IF(AND(AF38=$AJ$2+1,AM38=0),MIN($AR$39,Y38),0))</f>
        <v>0</v>
      </c>
      <c r="AV38" s="93" t="n">
        <f aca="false">IF($A38="N/A"," ",IF(AND(AG38=$AJ$2+1,AN38=0),MIN($AR$39,Z38),0))</f>
        <v>0</v>
      </c>
      <c r="AW38" s="93" t="n">
        <f aca="false">IF($A38="N/A"," ",IF(AND(AH38=$AJ$2+1,AO38=0),MIN($AR$39,AA38),0))</f>
        <v>0</v>
      </c>
      <c r="AX38" s="93" t="n">
        <f aca="false">IF($A38="N/A"," ",IF(AND(AI38=$AJ$2+1,AP38=0),MIN($AR$39,AB38),0))</f>
        <v>0</v>
      </c>
      <c r="AY38" s="93" t="n">
        <f aca="false">IF($A38="N/A"," ",IF(AND(AJ38=$AJ$2+1,AQ38=0),MIN($AR$39,AC38),0))</f>
        <v>0</v>
      </c>
      <c r="AZ38" s="91" t="n">
        <f aca="false">SUM(AS28:AY39)</f>
        <v>0</v>
      </c>
      <c r="BA38" s="86" t="n">
        <f aca="false">IF($A38="N/A"," ",(IF(MONTH(A38)&gt;=4,IF(MONTH(A38)&lt;=10,Inputs!$F$13,Inputs!$F$14),Inputs!$F$14)))</f>
        <v>119</v>
      </c>
      <c r="BB38" s="87" t="n">
        <f aca="false">IF($A38="N/A"," ",(IF(AK38&gt;0,($BA38*(8*(VLOOKUP($A38,NumberofDaysTable,2)))*P38),0)+IF(AS38&gt;0,($BA38*((AS38))*P38),0)))</f>
        <v>0</v>
      </c>
      <c r="BC38" s="87" t="n">
        <f aca="false">IF($A38="N/A"," ",(IF(AL38&gt;0,($BA38*(8*(VLOOKUP($A38,NumberofDaysTable,2)))*Q38),0)+IF(AT38&gt;0,($BA38*((AT38))*Q38),0)))</f>
        <v>0</v>
      </c>
      <c r="BD38" s="87" t="n">
        <f aca="false">IF($A38="N/A"," ",(IF(AM38&gt;0,($BA38*(8*(VLOOKUP($A38,NumberofDaysTable,3)))*R38),0)+IF(AU38&gt;0,($BA38*((AU38))*R38),0)))</f>
        <v>0</v>
      </c>
      <c r="BE38" s="87" t="n">
        <f aca="false">IF($A38="N/A"," ",(IF(AN38&gt;0,($BA38*(8*(VLOOKUP($A38,NumberofDaysTable,3)))*S38),0)+IF(AV38&gt;0,($BA38*((AV38))*S38),0)))</f>
        <v>0</v>
      </c>
      <c r="BF38" s="87" t="n">
        <f aca="false">IF($A38="N/A"," ",(IF(AO38&gt;0,($BA38*(8*(VLOOKUP($A38,NumberofDaysTable,4)+VLOOKUP($A38,NumberofDaysTable,5)))*T38),0)+IF(AW38&gt;0,($BA38*((AW38))*T38),0)))</f>
        <v>0</v>
      </c>
      <c r="BG38" s="87" t="n">
        <f aca="false">IF($A38="N/A"," ",(IF(AP38&gt;0,($BA38*(8*(VLOOKUP($A38,NumberofDaysTable,4)+VLOOKUP($A38,NumberofDaysTable,5)))*U38),0)+IF(AX38&gt;0,($BA38*((AX38))*U38),0)))</f>
        <v>0</v>
      </c>
      <c r="BH38" s="87" t="n">
        <f aca="false">IF($A38="N/A"," ",($BA38*AQ38*V38)+($BA38*AY38*V38))</f>
        <v>0</v>
      </c>
      <c r="BI38" s="87" t="n">
        <f aca="false">IF($A38="N/A"," ",SUM(BB38:BH38))</f>
        <v>0</v>
      </c>
      <c r="BJ38" s="88" t="n">
        <f aca="false">IF($A38="N/A"," ",(H38*(SUM(AK38:AQ38)+SUM(AS38:AY38))*BA38))</f>
        <v>0</v>
      </c>
      <c r="BK38" s="88" t="n">
        <f aca="false">IF($A38="N/A"," ",((C38*D38)*(SUM($AK38:$AQ38)+SUM($AS38:$AY38))*$BA38))</f>
        <v>0</v>
      </c>
      <c r="BL38" s="88" t="n">
        <f aca="false">IF($A38="N/A"," ",(F38*(SUM($AK38:$AQ38)+SUM($AS38:$AY38))*$BA38))</f>
        <v>0</v>
      </c>
      <c r="BM38" s="88" t="n">
        <f aca="false">IF($A38="N/A"," ",(G38*(SUM($AK38:$AQ38)+SUM($AS38:$AY38))*$BA38))</f>
        <v>0</v>
      </c>
    </row>
    <row r="39" customFormat="false" ht="12.75" hidden="false" customHeight="false" outlineLevel="0" collapsed="false">
      <c r="A39" s="67" t="n">
        <f aca="false">IF(A38="N/A","N/A",IF(EDATE(A38,1)&gt;Inputs!$K$3,"N/A",EDATE(A38,1)))</f>
        <v>37742</v>
      </c>
      <c r="B39" s="68" t="n">
        <f aca="false">IF(A39="N/A"," ",YEAR(A39))</f>
        <v>2003</v>
      </c>
      <c r="C39" s="69" t="n">
        <f aca="false">IF(A39="N/A"," ",VLOOKUP(A39,ScaledPrice,10))</f>
        <v>2.603</v>
      </c>
      <c r="D39" s="70" t="n">
        <f aca="false">IF(A39="N/A"," ",(VLOOKUP(MONTH($A39),Inputs!$A$14:$B$25,2))/1000)</f>
        <v>12.6</v>
      </c>
      <c r="E39" s="71" t="n">
        <f aca="false">IF($A39="N/A"," ",C39*D39)</f>
        <v>32.7978</v>
      </c>
      <c r="F39" s="72" t="n">
        <f aca="false">IF(A39="N/A"," ",Inputs!$F$6)</f>
        <v>1.17</v>
      </c>
      <c r="G39" s="72" t="n">
        <f aca="false">IF(A39="N/A"," ",Inputs!$F$9/IF(AND('Pricing Inputs'!$AA$3&gt;=4,'Pricing Inputs'!$AA$3&lt;=6),16,IF(AND('Pricing Inputs'!$AA$3&gt;=7,'Pricing Inputs'!$AA$3&lt;=9),8,24))/(BA39))</f>
        <v>0.829831932773109</v>
      </c>
      <c r="H39" s="73" t="n">
        <f aca="false">IF(A39="N/A"," ",(C39*D39)+F39+G39)</f>
        <v>34.7976319327731</v>
      </c>
      <c r="I39" s="74" t="n">
        <f aca="false">VLOOKUP(A39,ScaledPrice,(IF(AND('Pricing Inputs'!$AA$3&gt;=4,'Pricing Inputs'!$AA$3&lt;=6),2,4)))</f>
        <v>29.5</v>
      </c>
      <c r="J39" s="74" t="n">
        <f aca="false">IF(A39="N/A"," ",IF(AND('Pricing Inputs'!$AA$3&gt;=4,'Pricing Inputs'!$AA$3&lt;=6),I39,(VLOOKUP(A39,ScaledPrice,2))*(2-(VLOOKUP(A39,ScaledPrice,3)))))</f>
        <v>29.5</v>
      </c>
      <c r="K39" s="74" t="n">
        <f aca="false">IF(A39="N/A"," ",IF(OR('Pricing Inputs'!$AA$3=5,'Pricing Inputs'!$AA$3=6,'Pricing Inputs'!$AA$3=8,'Pricing Inputs'!$AA$3=9),VLOOKUP(A39,ScaledPrice,IF(AND('Pricing Inputs'!$AA$3&gt;=4,'Pricing Inputs'!$AA$3&lt;=6),5,6)),0))</f>
        <v>21</v>
      </c>
      <c r="L39" s="74" t="n">
        <f aca="false">IF(A39="N/A"," ",IF(OR('Pricing Inputs'!$AA$3=5,'Pricing Inputs'!$AA$3=6,'Pricing Inputs'!$AA$3=8,'Pricing Inputs'!$AA$3=9),IF(AND('Pricing Inputs'!$AA$3&gt;=4,'Pricing Inputs'!$AA$3&lt;=6),K39,(VLOOKUP(A39,ScaledPrice,5))*(2-(VLOOKUP(A39,ScaledPrice,3)))),0))</f>
        <v>21</v>
      </c>
      <c r="M39" s="74" t="n">
        <f aca="false">IF(A39="N/A"," ",IF(OR('Pricing Inputs'!$AA$3=6,'Pricing Inputs'!$AA$3=9),(VLOOKUP(A39,ScaledPrice,IF(AND('Pricing Inputs'!$AA$3&gt;=4,'Pricing Inputs'!$AA$3&lt;=6),7,8))),0))</f>
        <v>20.0049991607666</v>
      </c>
      <c r="N39" s="74" t="n">
        <f aca="false">IF(A39="N/A"," ",IF(OR('Pricing Inputs'!$AA$3=6,'Pricing Inputs'!$AA$3=9),IF(AND('Pricing Inputs'!$AA$3&gt;=4,'Pricing Inputs'!$AA$3&lt;=6),M39,(VLOOKUP(A39,ScaledPrice,7))*(2-(VLOOKUP(A39,ScaledPrice,3)))),0))</f>
        <v>20.0049991607666</v>
      </c>
      <c r="O39" s="74" t="n">
        <f aca="false">IF(A39="N/A"," ",VLOOKUP(A39,ScaledPrice,9))</f>
        <v>16.7000007629395</v>
      </c>
      <c r="P39" s="75" t="n">
        <f aca="false">IF($A39="N/A"," ",IF((I39-$H39)&gt;0,I39-$H39,0))</f>
        <v>0</v>
      </c>
      <c r="Q39" s="75" t="n">
        <f aca="false">IF($A39="N/A"," ",IF((J39-$H39)&gt;0,J39-$H39,0))</f>
        <v>0</v>
      </c>
      <c r="R39" s="75" t="n">
        <f aca="false">IF($A39="N/A"," ",IF((K39-$H39)&gt;0,K39-$H39,0))</f>
        <v>0</v>
      </c>
      <c r="S39" s="75" t="n">
        <f aca="false">IF($A39="N/A"," ",IF((L39-$H39)&gt;0,L39-$H39,0))</f>
        <v>0</v>
      </c>
      <c r="T39" s="75" t="n">
        <f aca="false">IF($A39="N/A"," ",IF((M39-$H39)&gt;0,M39-$H39,0))</f>
        <v>0</v>
      </c>
      <c r="U39" s="75" t="n">
        <f aca="false">IF($A39="N/A"," ",IF((N39-$H39)&gt;0,N39-$H39,0))</f>
        <v>0</v>
      </c>
      <c r="V39" s="76" t="n">
        <f aca="false">IF($A39="N/A"," ",(IF((O39-$H39)&lt;=0,0,(O39-$H39))))</f>
        <v>0</v>
      </c>
      <c r="W39" s="77" t="n">
        <f aca="false">IF($A39="N/A"," ",IF(P39&gt;0,8*VLOOKUP($A39,NumberofDaysTable,2),0))</f>
        <v>0</v>
      </c>
      <c r="X39" s="77" t="n">
        <f aca="false">IF($A39="N/A"," ",IF(Q39&gt;0,8*VLOOKUP($A39,NumberofDaysTable,2),0))</f>
        <v>0</v>
      </c>
      <c r="Y39" s="77" t="n">
        <f aca="false">IF($A39="N/A"," ",IF(R39&gt;0,8*VLOOKUP($A39,NumberofDaysTable,3),0))</f>
        <v>0</v>
      </c>
      <c r="Z39" s="77" t="n">
        <f aca="false">IF($A39="N/A"," ",IF(S39&gt;0,8*VLOOKUP($A39,NumberofDaysTable,3),0))</f>
        <v>0</v>
      </c>
      <c r="AA39" s="77" t="n">
        <f aca="false">IF($A39="N/A"," ",IF(T39&gt;0,8*(VLOOKUP($A39,NumberofDaysTable,4)+VLOOKUP($A39,NumberofDaysTable,5)),0))</f>
        <v>0</v>
      </c>
      <c r="AB39" s="77" t="n">
        <f aca="false">IF($A39="N/A"," ",IF(U39&gt;0,(8*VLOOKUP($A39,NumberofDaysTable,4)+VLOOKUP($A39,NumberofDaysTable,5)),0))</f>
        <v>0</v>
      </c>
      <c r="AC39" s="77" t="n">
        <f aca="false">IF($A39="N/A"," ",(IF(V39&gt;0,(8*VLOOKUP($A39,NumberofDaysTable,6)),0)))</f>
        <v>0</v>
      </c>
      <c r="AD39" s="96" t="n">
        <f aca="false">IF($A39="N/A"," ",RANK(P39,$P$28:$V$39))</f>
        <v>11</v>
      </c>
      <c r="AE39" s="97" t="n">
        <f aca="false">IF($A39="N/A"," ",RANK(Q39,$P$28:$V$39))</f>
        <v>11</v>
      </c>
      <c r="AF39" s="97" t="n">
        <f aca="false">IF($A39="N/A"," ",RANK(R39,$P$28:$V$39))</f>
        <v>11</v>
      </c>
      <c r="AG39" s="97" t="n">
        <f aca="false">IF($A39="N/A"," ",RANK(S39,$P$28:$V$39))</f>
        <v>11</v>
      </c>
      <c r="AH39" s="97" t="n">
        <f aca="false">IF($A39="N/A"," ",RANK(T39,$P$28:$V$39))</f>
        <v>11</v>
      </c>
      <c r="AI39" s="97" t="n">
        <f aca="false">IF($A39="N/A"," ",RANK(U39,$P$28:$V$39))</f>
        <v>11</v>
      </c>
      <c r="AJ39" s="98" t="n">
        <f aca="false">IF($A39="N/A"," ",RANK(V39,$P$28:$V$39))</f>
        <v>11</v>
      </c>
      <c r="AK39" s="99" t="n">
        <f aca="false">IF($A39="N/A"," ",IF(AD39&lt;=$AJ$2,W39,0))</f>
        <v>0</v>
      </c>
      <c r="AL39" s="100" t="n">
        <f aca="false">IF($A39="N/A"," ",IF(AE39&lt;=$AJ$2,X39,0))</f>
        <v>0</v>
      </c>
      <c r="AM39" s="100" t="n">
        <f aca="false">IF($A39="N/A"," ",IF(AF39&lt;=$AJ$2,Y39,0))</f>
        <v>0</v>
      </c>
      <c r="AN39" s="100" t="n">
        <f aca="false">IF($A39="N/A"," ",IF(AG39&lt;=$AJ$2,Z39,0))</f>
        <v>0</v>
      </c>
      <c r="AO39" s="100" t="n">
        <f aca="false">IF($A39="N/A"," ",IF(AH39&lt;=$AJ$2,AA39,0))</f>
        <v>0</v>
      </c>
      <c r="AP39" s="100" t="n">
        <f aca="false">IF($A39="N/A"," ",IF(AI39&lt;=$AJ$2,AB39,0))</f>
        <v>0</v>
      </c>
      <c r="AQ39" s="100" t="n">
        <f aca="false">IF($A39="N/A"," ",IF(AJ39&lt;=$AJ$2,AC39,0))</f>
        <v>0</v>
      </c>
      <c r="AR39" s="98" t="n">
        <f aca="false">IF(($AP$2-AR38)&gt;=0,$AP$2-AR38,0)</f>
        <v>232</v>
      </c>
      <c r="AS39" s="101" t="n">
        <f aca="false">IF($A39="N/A"," ",IF(AND(AD39=$AJ$2+1,AK39=0),MIN($AR$39,W39),0))</f>
        <v>0</v>
      </c>
      <c r="AT39" s="102" t="n">
        <f aca="false">IF($A39="N/A"," ",IF(AND(AE39=$AJ$2+1,AL39=0),MIN($AR$39,X39),0))</f>
        <v>0</v>
      </c>
      <c r="AU39" s="102" t="n">
        <f aca="false">IF($A39="N/A"," ",IF(AND(AF39=$AJ$2+1,AM39=0),MIN($AR$39,Y39),0))</f>
        <v>0</v>
      </c>
      <c r="AV39" s="102" t="n">
        <f aca="false">IF($A39="N/A"," ",IF(AND(AG39=$AJ$2+1,AN39=0),MIN($AR$39,Z39),0))</f>
        <v>0</v>
      </c>
      <c r="AW39" s="102" t="n">
        <f aca="false">IF($A39="N/A"," ",IF(AND(AH39=$AJ$2+1,AO39=0),MIN($AR$39,AA39),0))</f>
        <v>0</v>
      </c>
      <c r="AX39" s="102" t="n">
        <f aca="false">IF($A39="N/A"," ",IF(AND(AI39=$AJ$2+1,AP39=0),MIN($AR$39,AB39),0))</f>
        <v>0</v>
      </c>
      <c r="AY39" s="102" t="n">
        <f aca="false">IF($A39="N/A"," ",IF(AND(AJ39=$AJ$2+1,AQ39=0),MIN($AR$39,AC39),0))</f>
        <v>0</v>
      </c>
      <c r="AZ39" s="103" t="n">
        <f aca="false">AR38+AZ38</f>
        <v>1168</v>
      </c>
      <c r="BA39" s="86" t="n">
        <f aca="false">IF($A39="N/A"," ",(IF(MONTH(A39)&gt;=4,IF(MONTH(A39)&lt;=10,Inputs!$F$13,Inputs!$F$14),Inputs!$F$14)))</f>
        <v>119</v>
      </c>
      <c r="BB39" s="87" t="n">
        <f aca="false">IF($A39="N/A"," ",(IF(AK39&gt;0,($BA39*(8*(VLOOKUP($A39,NumberofDaysTable,2)))*P39),0)+IF(AS39&gt;0,($BA39*((AS39))*P39),0)))</f>
        <v>0</v>
      </c>
      <c r="BC39" s="87" t="n">
        <f aca="false">IF($A39="N/A"," ",(IF(AL39&gt;0,($BA39*(8*(VLOOKUP($A39,NumberofDaysTable,2)))*Q39),0)+IF(AT39&gt;0,($BA39*((AT39))*Q39),0)))</f>
        <v>0</v>
      </c>
      <c r="BD39" s="87" t="n">
        <f aca="false">IF($A39="N/A"," ",(IF(AM39&gt;0,($BA39*(8*(VLOOKUP($A39,NumberofDaysTable,3)))*R39),0)+IF(AU39&gt;0,($BA39*((AU39))*R39),0)))</f>
        <v>0</v>
      </c>
      <c r="BE39" s="87" t="n">
        <f aca="false">IF($A39="N/A"," ",(IF(AN39&gt;0,($BA39*(8*(VLOOKUP($A39,NumberofDaysTable,3)))*S39),0)+IF(AV39&gt;0,($BA39*((AV39))*S39),0)))</f>
        <v>0</v>
      </c>
      <c r="BF39" s="87" t="n">
        <f aca="false">IF($A39="N/A"," ",(IF(AO39&gt;0,($BA39*(8*(VLOOKUP($A39,NumberofDaysTable,4)+VLOOKUP($A39,NumberofDaysTable,5)))*T39),0)+IF(AW39&gt;0,($BA39*((AW39))*T39),0)))</f>
        <v>0</v>
      </c>
      <c r="BG39" s="87" t="n">
        <f aca="false">IF($A39="N/A"," ",(IF(AP39&gt;0,($BA39*(8*(VLOOKUP($A39,NumberofDaysTable,4)+VLOOKUP($A39,NumberofDaysTable,5)))*U39),0)+IF(AX39&gt;0,($BA39*((AX39))*U39),0)))</f>
        <v>0</v>
      </c>
      <c r="BH39" s="87" t="n">
        <f aca="false">IF($A39="N/A"," ",($BA39*AQ39*V39)+($BA39*AY39*V39))</f>
        <v>0</v>
      </c>
      <c r="BI39" s="87" t="n">
        <f aca="false">IF($A39="N/A"," ",SUM(BB39:BH39))</f>
        <v>0</v>
      </c>
      <c r="BJ39" s="88" t="n">
        <f aca="false">IF($A39="N/A"," ",(H39*(SUM(AK39:AQ39)+SUM(AS39:AY39))*BA39))</f>
        <v>0</v>
      </c>
      <c r="BK39" s="88" t="n">
        <f aca="false">IF($A39="N/A"," ",((C39*D39)*(SUM($AK39:$AQ39)+SUM($AS39:$AY39))*$BA39))</f>
        <v>0</v>
      </c>
      <c r="BL39" s="88" t="n">
        <f aca="false">IF($A39="N/A"," ",(F39*(SUM($AK39:$AQ39)+SUM($AS39:$AY39))*$BA39))</f>
        <v>0</v>
      </c>
      <c r="BM39" s="88" t="n">
        <f aca="false">IF($A39="N/A"," ",(G39*(SUM($AK39:$AQ39)+SUM($AS39:$AY39))*$BA39))</f>
        <v>0</v>
      </c>
    </row>
    <row r="40" customFormat="false" ht="12.75" hidden="false" customHeight="false" outlineLevel="0" collapsed="false">
      <c r="A40" s="67" t="n">
        <f aca="false">IF(A39="N/A","N/A",IF(EDATE(A39,1)&gt;Inputs!$K$3,"N/A",EDATE(A39,1)))</f>
        <v>37773</v>
      </c>
      <c r="B40" s="68" t="n">
        <f aca="false">IF(A40="N/A"," ",YEAR(A40))</f>
        <v>2003</v>
      </c>
      <c r="C40" s="69" t="n">
        <f aca="false">IF(A40="N/A"," ",VLOOKUP(A40,ScaledPrice,10))</f>
        <v>2.609</v>
      </c>
      <c r="D40" s="70" t="n">
        <f aca="false">IF(A40="N/A"," ",(VLOOKUP(MONTH($A40),Inputs!$A$14:$B$25,2))/1000)</f>
        <v>12.6</v>
      </c>
      <c r="E40" s="71" t="n">
        <f aca="false">IF($A40="N/A"," ",C40*D40)</f>
        <v>32.8734</v>
      </c>
      <c r="F40" s="72" t="n">
        <f aca="false">IF(A40="N/A"," ",Inputs!$F$6)</f>
        <v>1.17</v>
      </c>
      <c r="G40" s="72" t="n">
        <f aca="false">IF(A40="N/A"," ",Inputs!$F$9/IF(AND('Pricing Inputs'!$AA$3&gt;=4,'Pricing Inputs'!$AA$3&lt;=6),16,IF(AND('Pricing Inputs'!$AA$3&gt;=7,'Pricing Inputs'!$AA$3&lt;=9),8,24))/(BA40))</f>
        <v>0.829831932773109</v>
      </c>
      <c r="H40" s="73" t="n">
        <f aca="false">IF(A40="N/A"," ",(C40*D40)+F40+G40)</f>
        <v>34.8732319327731</v>
      </c>
      <c r="I40" s="74" t="n">
        <f aca="false">VLOOKUP(A40,ScaledPrice,(IF(AND('Pricing Inputs'!$AA$3&gt;=4,'Pricing Inputs'!$AA$3&lt;=6),2,4)))</f>
        <v>51.5</v>
      </c>
      <c r="J40" s="74" t="n">
        <f aca="false">IF(A40="N/A"," ",IF(AND('Pricing Inputs'!$AA$3&gt;=4,'Pricing Inputs'!$AA$3&lt;=6),I40,(VLOOKUP(A40,ScaledPrice,2))*(2-(VLOOKUP(A40,ScaledPrice,3)))))</f>
        <v>51.5</v>
      </c>
      <c r="K40" s="74" t="n">
        <f aca="false">IF(A40="N/A"," ",IF(OR('Pricing Inputs'!$AA$3=5,'Pricing Inputs'!$AA$3=6,'Pricing Inputs'!$AA$3=8,'Pricing Inputs'!$AA$3=9),VLOOKUP(A40,ScaledPrice,IF(AND('Pricing Inputs'!$AA$3&gt;=4,'Pricing Inputs'!$AA$3&lt;=6),5,6)),0))</f>
        <v>26</v>
      </c>
      <c r="L40" s="74" t="n">
        <f aca="false">IF(A40="N/A"," ",IF(OR('Pricing Inputs'!$AA$3=5,'Pricing Inputs'!$AA$3=6,'Pricing Inputs'!$AA$3=8,'Pricing Inputs'!$AA$3=9),IF(AND('Pricing Inputs'!$AA$3&gt;=4,'Pricing Inputs'!$AA$3&lt;=6),K40,(VLOOKUP(A40,ScaledPrice,5))*(2-(VLOOKUP(A40,ScaledPrice,3)))),0))</f>
        <v>26</v>
      </c>
      <c r="M40" s="74" t="n">
        <f aca="false">IF(A40="N/A"," ",IF(OR('Pricing Inputs'!$AA$3=6,'Pricing Inputs'!$AA$3=9),(VLOOKUP(A40,ScaledPrice,IF(AND('Pricing Inputs'!$AA$3&gt;=4,'Pricing Inputs'!$AA$3&lt;=6),7,8))),0))</f>
        <v>24</v>
      </c>
      <c r="N40" s="74" t="n">
        <f aca="false">IF(A40="N/A"," ",IF(OR('Pricing Inputs'!$AA$3=6,'Pricing Inputs'!$AA$3=9),IF(AND('Pricing Inputs'!$AA$3&gt;=4,'Pricing Inputs'!$AA$3&lt;=6),M40,(VLOOKUP(A40,ScaledPrice,7))*(2-(VLOOKUP(A40,ScaledPrice,3)))),0))</f>
        <v>24</v>
      </c>
      <c r="O40" s="74" t="n">
        <f aca="false">IF(A40="N/A"," ",VLOOKUP(A40,ScaledPrice,9))</f>
        <v>16.1999998092651</v>
      </c>
      <c r="P40" s="75" t="n">
        <f aca="false">IF($A40="N/A"," ",IF((I40-$H40)&gt;0,I40-$H40,0))</f>
        <v>16.6267680672269</v>
      </c>
      <c r="Q40" s="75" t="n">
        <f aca="false">IF($A40="N/A"," ",IF((J40-$H40)&gt;0,J40-$H40,0))</f>
        <v>16.6267680672269</v>
      </c>
      <c r="R40" s="75" t="n">
        <f aca="false">IF($A40="N/A"," ",IF((K40-$H40)&gt;0,K40-$H40,0))</f>
        <v>0</v>
      </c>
      <c r="S40" s="75" t="n">
        <f aca="false">IF($A40="N/A"," ",IF((L40-$H40)&gt;0,L40-$H40,0))</f>
        <v>0</v>
      </c>
      <c r="T40" s="75" t="n">
        <f aca="false">IF($A40="N/A"," ",IF((M40-$H40)&gt;0,M40-$H40,0))</f>
        <v>0</v>
      </c>
      <c r="U40" s="75" t="n">
        <f aca="false">IF($A40="N/A"," ",IF((N40-$H40)&gt;0,N40-$H40,0))</f>
        <v>0</v>
      </c>
      <c r="V40" s="76" t="n">
        <f aca="false">IF($A40="N/A"," ",(IF((O40-$H40)&lt;=0,0,(O40-$H40))))</f>
        <v>0</v>
      </c>
      <c r="W40" s="77" t="n">
        <f aca="false">IF($A40="N/A"," ",IF(P40&gt;0,8*VLOOKUP($A40,NumberofDaysTable,2),0))</f>
        <v>168</v>
      </c>
      <c r="X40" s="77" t="n">
        <f aca="false">IF($A40="N/A"," ",IF(Q40&gt;0,8*VLOOKUP($A40,NumberofDaysTable,2),0))</f>
        <v>168</v>
      </c>
      <c r="Y40" s="77" t="n">
        <f aca="false">IF($A40="N/A"," ",IF(R40&gt;0,8*VLOOKUP($A40,NumberofDaysTable,3),0))</f>
        <v>0</v>
      </c>
      <c r="Z40" s="77" t="n">
        <f aca="false">IF($A40="N/A"," ",IF(S40&gt;0,8*VLOOKUP($A40,NumberofDaysTable,3),0))</f>
        <v>0</v>
      </c>
      <c r="AA40" s="77" t="n">
        <f aca="false">IF($A40="N/A"," ",IF(T40&gt;0,8*(VLOOKUP($A40,NumberofDaysTable,4)+VLOOKUP($A40,NumberofDaysTable,5)),0))</f>
        <v>0</v>
      </c>
      <c r="AB40" s="77" t="n">
        <f aca="false">IF($A40="N/A"," ",IF(U40&gt;0,(8*VLOOKUP($A40,NumberofDaysTable,4)+VLOOKUP($A40,NumberofDaysTable,5)),0))</f>
        <v>0</v>
      </c>
      <c r="AC40" s="77" t="n">
        <f aca="false">IF($A40="N/A"," ",(IF(V40&gt;0,(8*VLOOKUP($A40,NumberofDaysTable,6)),0)))</f>
        <v>0</v>
      </c>
      <c r="AD40" s="78" t="n">
        <f aca="false">IF($A40="N/A"," ",RANK(P40,$P$40:$V$51))</f>
        <v>5</v>
      </c>
      <c r="AE40" s="79" t="n">
        <f aca="false">IF($A40="N/A"," ",RANK(Q40,$P$40:$V$51))</f>
        <v>5</v>
      </c>
      <c r="AF40" s="79" t="n">
        <f aca="false">IF($A40="N/A"," ",RANK(R40,$P$40:$V$51))</f>
        <v>11</v>
      </c>
      <c r="AG40" s="79" t="n">
        <f aca="false">IF($A40="N/A"," ",RANK(S40,$P$40:$V$51))</f>
        <v>11</v>
      </c>
      <c r="AH40" s="79" t="n">
        <f aca="false">IF($A40="N/A"," ",RANK(T40,$P$40:$V$51))</f>
        <v>11</v>
      </c>
      <c r="AI40" s="79" t="n">
        <f aca="false">IF($A40="N/A"," ",RANK(U40,$P$40:$V$51))</f>
        <v>11</v>
      </c>
      <c r="AJ40" s="80" t="n">
        <f aca="false">IF($A40="N/A"," ",RANK(V40,$P$40:$V$51))</f>
        <v>11</v>
      </c>
      <c r="AK40" s="104" t="n">
        <f aca="false">IF($A40="N/A"," ",IF(AD40&lt;=$AJ$2,W40,0))</f>
        <v>168</v>
      </c>
      <c r="AL40" s="82" t="n">
        <f aca="false">IF($A40="N/A"," ",IF(AE40&lt;=$AJ$2,X40,0))</f>
        <v>168</v>
      </c>
      <c r="AM40" s="82" t="n">
        <f aca="false">IF($A40="N/A"," ",IF(AF40&lt;=$AJ$2,Y40,0))</f>
        <v>0</v>
      </c>
      <c r="AN40" s="82" t="n">
        <f aca="false">IF($A40="N/A"," ",IF(AG40&lt;=$AJ$2,Z40,0))</f>
        <v>0</v>
      </c>
      <c r="AO40" s="82" t="n">
        <f aca="false">IF($A40="N/A"," ",IF(AH40&lt;=$AJ$2,AA40,0))</f>
        <v>0</v>
      </c>
      <c r="AP40" s="82" t="n">
        <f aca="false">IF($A40="N/A"," ",IF(AI40&lt;=$AJ$2,AB40,0))</f>
        <v>0</v>
      </c>
      <c r="AQ40" s="82" t="n">
        <f aca="false">IF($A40="N/A"," ",IF(AJ40&lt;=$AJ$2,AC40,0))</f>
        <v>0</v>
      </c>
      <c r="AR40" s="80"/>
      <c r="AS40" s="105" t="n">
        <f aca="false">IF($A40="N/A"," ",IF(AND(AD40=$AJ$2+1,AK40=0),MIN($AR$51,W40),0))</f>
        <v>0</v>
      </c>
      <c r="AT40" s="84" t="n">
        <f aca="false">IF($A40="N/A"," ",IF(AND(AE40=$AJ$2+1,AL40=0),MIN($AR$51,X40),0))</f>
        <v>0</v>
      </c>
      <c r="AU40" s="84" t="n">
        <f aca="false">IF($A40="N/A"," ",IF(AND(AF40=$AJ$2+1,AM40=0),MIN($AR$51,Y40),0))</f>
        <v>0</v>
      </c>
      <c r="AV40" s="84" t="n">
        <f aca="false">IF($A40="N/A"," ",IF(AND(AG40=$AJ$2+1,AN40=0),MIN($AR$51,Z40),0))</f>
        <v>0</v>
      </c>
      <c r="AW40" s="84" t="n">
        <f aca="false">IF($A40="N/A"," ",IF(AND(AH40=$AJ$2+1,AO40=0),MIN($AR$51,AA40),0))</f>
        <v>0</v>
      </c>
      <c r="AX40" s="84" t="n">
        <f aca="false">IF($A40="N/A"," ",IF(AND(AI40=$AJ$2+1,AP40=0),MIN($AR$51,AB40),0))</f>
        <v>0</v>
      </c>
      <c r="AY40" s="84" t="n">
        <f aca="false">IF($A40="N/A"," ",IF(AND(AJ40=$AJ$2+1,AQ40=0),MIN($AR$51,AC40),0))</f>
        <v>0</v>
      </c>
      <c r="AZ40" s="80"/>
      <c r="BA40" s="86" t="n">
        <f aca="false">IF($A40="N/A"," ",(IF(MONTH(A40)&gt;=4,IF(MONTH(A40)&lt;=10,Inputs!$F$13,Inputs!$F$14),Inputs!$F$14)))</f>
        <v>119</v>
      </c>
      <c r="BB40" s="87" t="n">
        <f aca="false">IF($A40="N/A"," ",(IF(AK40&gt;0,($BA40*(8*(VLOOKUP($A40,NumberofDaysTable,2)))*P40),0)+IF(AS40&gt;0,($BA40*((AS40))*P40),0)))</f>
        <v>332402.3472</v>
      </c>
      <c r="BC40" s="87" t="n">
        <f aca="false">IF($A40="N/A"," ",(IF(AL40&gt;0,($BA40*(8*(VLOOKUP($A40,NumberofDaysTable,2)))*Q40),0)+IF(AT40&gt;0,($BA40*((AT40))*Q40),0)))</f>
        <v>332402.3472</v>
      </c>
      <c r="BD40" s="87" t="n">
        <f aca="false">IF($A40="N/A"," ",(IF(AM40&gt;0,($BA40*(8*(VLOOKUP($A40,NumberofDaysTable,3)))*R40),0)+IF(AU40&gt;0,($BA40*((AU40))*R40),0)))</f>
        <v>0</v>
      </c>
      <c r="BE40" s="87" t="n">
        <f aca="false">IF($A40="N/A"," ",(IF(AN40&gt;0,($BA40*(8*(VLOOKUP($A40,NumberofDaysTable,3)))*S40),0)+IF(AV40&gt;0,($BA40*((AV40))*S40),0)))</f>
        <v>0</v>
      </c>
      <c r="BF40" s="87" t="n">
        <f aca="false">IF($A40="N/A"," ",(IF(AO40&gt;0,($BA40*(8*(VLOOKUP($A40,NumberofDaysTable,4)+VLOOKUP($A40,NumberofDaysTable,5)))*T40),0)+IF(AW40&gt;0,($BA40*((AW40))*T40),0)))</f>
        <v>0</v>
      </c>
      <c r="BG40" s="87" t="n">
        <f aca="false">IF($A40="N/A"," ",(IF(AP40&gt;0,($BA40*(8*(VLOOKUP($A40,NumberofDaysTable,4)+VLOOKUP($A40,NumberofDaysTable,5)))*U40),0)+IF(AX40&gt;0,($BA40*((AX40))*U40),0)))</f>
        <v>0</v>
      </c>
      <c r="BH40" s="87" t="n">
        <f aca="false">IF($A40="N/A"," ",($BA40*AQ40*V40)+($BA40*AY40*V40))</f>
        <v>0</v>
      </c>
      <c r="BI40" s="87" t="n">
        <f aca="false">IF($A40="N/A"," ",SUM(BB40:BH40))</f>
        <v>664804.6944</v>
      </c>
      <c r="BJ40" s="88" t="n">
        <f aca="false">IF($A40="N/A"," ",(H40*(SUM(AK40:AQ40)+SUM(AS40:AY40))*BA40))</f>
        <v>1394371.3056</v>
      </c>
      <c r="BK40" s="88" t="n">
        <f aca="false">IF($A40="N/A"," ",((C40*D40)*(SUM($AK40:$AQ40)+SUM($AS40:$AY40))*$BA40))</f>
        <v>1314410.0256</v>
      </c>
      <c r="BL40" s="88" t="n">
        <f aca="false">IF($A40="N/A"," ",(F40*(SUM($AK40:$AQ40)+SUM($AS40:$AY40))*$BA40))</f>
        <v>46781.28</v>
      </c>
      <c r="BM40" s="88" t="n">
        <f aca="false">IF($A40="N/A"," ",(G40*(SUM($AK40:$AQ40)+SUM($AS40:$AY40))*$BA40))</f>
        <v>33180</v>
      </c>
    </row>
    <row r="41" customFormat="false" ht="12.75" hidden="false" customHeight="false" outlineLevel="0" collapsed="false">
      <c r="A41" s="67" t="n">
        <f aca="false">IF(A40="N/A","N/A",IF(EDATE(A40,1)&gt;Inputs!$K$3,"N/A",EDATE(A40,1)))</f>
        <v>37803</v>
      </c>
      <c r="B41" s="68" t="n">
        <f aca="false">IF(A41="N/A"," ",YEAR(A41))</f>
        <v>2003</v>
      </c>
      <c r="C41" s="69" t="n">
        <f aca="false">IF(A41="N/A"," ",VLOOKUP(A41,ScaledPrice,10))</f>
        <v>2.605</v>
      </c>
      <c r="D41" s="70" t="n">
        <f aca="false">IF(A41="N/A"," ",(VLOOKUP(MONTH($A41),Inputs!$A$14:$B$25,2))/1000)</f>
        <v>12.6</v>
      </c>
      <c r="E41" s="71" t="n">
        <f aca="false">IF($A41="N/A"," ",C41*D41)</f>
        <v>32.823</v>
      </c>
      <c r="F41" s="72" t="n">
        <f aca="false">IF(A41="N/A"," ",Inputs!$F$6)</f>
        <v>1.17</v>
      </c>
      <c r="G41" s="72" t="n">
        <f aca="false">IF(A41="N/A"," ",Inputs!$F$9/IF(AND('Pricing Inputs'!$AA$3&gt;=4,'Pricing Inputs'!$AA$3&lt;=6),16,IF(AND('Pricing Inputs'!$AA$3&gt;=7,'Pricing Inputs'!$AA$3&lt;=9),8,24))/(BA41))</f>
        <v>0.829831932773109</v>
      </c>
      <c r="H41" s="73" t="n">
        <f aca="false">IF(A41="N/A"," ",(C41*D41)+F41+G41)</f>
        <v>34.8228319327731</v>
      </c>
      <c r="I41" s="74" t="n">
        <f aca="false">VLOOKUP(A41,ScaledPrice,(IF(AND('Pricing Inputs'!$AA$3&gt;=4,'Pricing Inputs'!$AA$3&lt;=6),2,4)))</f>
        <v>80</v>
      </c>
      <c r="J41" s="74" t="n">
        <f aca="false">IF(A41="N/A"," ",IF(AND('Pricing Inputs'!$AA$3&gt;=4,'Pricing Inputs'!$AA$3&lt;=6),I41,(VLOOKUP(A41,ScaledPrice,2))*(2-(VLOOKUP(A41,ScaledPrice,3)))))</f>
        <v>80</v>
      </c>
      <c r="K41" s="74" t="n">
        <f aca="false">IF(A41="N/A"," ",IF(OR('Pricing Inputs'!$AA$3=5,'Pricing Inputs'!$AA$3=6,'Pricing Inputs'!$AA$3=8,'Pricing Inputs'!$AA$3=9),VLOOKUP(A41,ScaledPrice,IF(AND('Pricing Inputs'!$AA$3&gt;=4,'Pricing Inputs'!$AA$3&lt;=6),5,6)),0))</f>
        <v>35</v>
      </c>
      <c r="L41" s="74" t="n">
        <f aca="false">IF(A41="N/A"," ",IF(OR('Pricing Inputs'!$AA$3=5,'Pricing Inputs'!$AA$3=6,'Pricing Inputs'!$AA$3=8,'Pricing Inputs'!$AA$3=9),IF(AND('Pricing Inputs'!$AA$3&gt;=4,'Pricing Inputs'!$AA$3&lt;=6),K41,(VLOOKUP(A41,ScaledPrice,5))*(2-(VLOOKUP(A41,ScaledPrice,3)))),0))</f>
        <v>35</v>
      </c>
      <c r="M41" s="74" t="n">
        <f aca="false">IF(A41="N/A"," ",IF(OR('Pricing Inputs'!$AA$3=6,'Pricing Inputs'!$AA$3=9),(VLOOKUP(A41,ScaledPrice,IF(AND('Pricing Inputs'!$AA$3&gt;=4,'Pricing Inputs'!$AA$3&lt;=6),7,8))),0))</f>
        <v>30.9999980926514</v>
      </c>
      <c r="N41" s="74" t="n">
        <f aca="false">IF(A41="N/A"," ",IF(OR('Pricing Inputs'!$AA$3=6,'Pricing Inputs'!$AA$3=9),IF(AND('Pricing Inputs'!$AA$3&gt;=4,'Pricing Inputs'!$AA$3&lt;=6),M41,(VLOOKUP(A41,ScaledPrice,7))*(2-(VLOOKUP(A41,ScaledPrice,3)))),0))</f>
        <v>30.9999980926514</v>
      </c>
      <c r="O41" s="74" t="n">
        <f aca="false">IF(A41="N/A"," ",VLOOKUP(A41,ScaledPrice,9))</f>
        <v>17.1000003814697</v>
      </c>
      <c r="P41" s="75" t="n">
        <f aca="false">IF($A41="N/A"," ",IF((I41-$H41)&gt;0,I41-$H41,0))</f>
        <v>45.1771680672269</v>
      </c>
      <c r="Q41" s="75" t="n">
        <f aca="false">IF($A41="N/A"," ",IF((J41-$H41)&gt;0,J41-$H41,0))</f>
        <v>45.1771680672269</v>
      </c>
      <c r="R41" s="75" t="n">
        <f aca="false">IF($A41="N/A"," ",IF((K41-$H41)&gt;0,K41-$H41,0))</f>
        <v>0.177168067226887</v>
      </c>
      <c r="S41" s="75" t="n">
        <f aca="false">IF($A41="N/A"," ",IF((L41-$H41)&gt;0,L41-$H41,0))</f>
        <v>0.177168067226887</v>
      </c>
      <c r="T41" s="75" t="n">
        <f aca="false">IF($A41="N/A"," ",IF((M41-$H41)&gt;0,M41-$H41,0))</f>
        <v>0</v>
      </c>
      <c r="U41" s="75" t="n">
        <f aca="false">IF($A41="N/A"," ",IF((N41-$H41)&gt;0,N41-$H41,0))</f>
        <v>0</v>
      </c>
      <c r="V41" s="76" t="n">
        <f aca="false">IF($A41="N/A"," ",(IF((O41-$H41)&lt;=0,0,(O41-$H41))))</f>
        <v>0</v>
      </c>
      <c r="W41" s="77" t="n">
        <f aca="false">IF($A41="N/A"," ",IF(P41&gt;0,8*VLOOKUP($A41,NumberofDaysTable,2),0))</f>
        <v>176</v>
      </c>
      <c r="X41" s="77" t="n">
        <f aca="false">IF($A41="N/A"," ",IF(Q41&gt;0,8*VLOOKUP($A41,NumberofDaysTable,2),0))</f>
        <v>176</v>
      </c>
      <c r="Y41" s="77" t="n">
        <f aca="false">IF($A41="N/A"," ",IF(R41&gt;0,8*VLOOKUP($A41,NumberofDaysTable,3),0))</f>
        <v>32</v>
      </c>
      <c r="Z41" s="77" t="n">
        <f aca="false">IF($A41="N/A"," ",IF(S41&gt;0,8*VLOOKUP($A41,NumberofDaysTable,3),0))</f>
        <v>32</v>
      </c>
      <c r="AA41" s="77" t="n">
        <f aca="false">IF($A41="N/A"," ",IF(T41&gt;0,8*(VLOOKUP($A41,NumberofDaysTable,4)+VLOOKUP($A41,NumberofDaysTable,5)),0))</f>
        <v>0</v>
      </c>
      <c r="AB41" s="77" t="n">
        <f aca="false">IF($A41="N/A"," ",IF(U41&gt;0,(8*VLOOKUP($A41,NumberofDaysTable,4)+VLOOKUP($A41,NumberofDaysTable,5)),0))</f>
        <v>0</v>
      </c>
      <c r="AC41" s="77" t="n">
        <f aca="false">IF($A41="N/A"," ",(IF(V41&gt;0,(8*VLOOKUP($A41,NumberofDaysTable,6)),0)))</f>
        <v>0</v>
      </c>
      <c r="AD41" s="89" t="n">
        <f aca="false">IF($A41="N/A"," ",RANK(P41,$P$40:$V$51))</f>
        <v>1</v>
      </c>
      <c r="AE41" s="90" t="n">
        <f aca="false">IF($A41="N/A"," ",RANK(Q41,$P$40:$V$51))</f>
        <v>1</v>
      </c>
      <c r="AF41" s="90" t="n">
        <f aca="false">IF($A41="N/A"," ",RANK(R41,$P$40:$V$51))</f>
        <v>7</v>
      </c>
      <c r="AG41" s="90" t="n">
        <f aca="false">IF($A41="N/A"," ",RANK(S41,$P$40:$V$51))</f>
        <v>7</v>
      </c>
      <c r="AH41" s="90" t="n">
        <f aca="false">IF($A41="N/A"," ",RANK(T41,$P$40:$V$51))</f>
        <v>11</v>
      </c>
      <c r="AI41" s="90" t="n">
        <f aca="false">IF($A41="N/A"," ",RANK(U41,$P$40:$V$51))</f>
        <v>11</v>
      </c>
      <c r="AJ41" s="91" t="n">
        <f aca="false">IF($A41="N/A"," ",RANK(V41,$P$40:$V$51))</f>
        <v>11</v>
      </c>
      <c r="AK41" s="81" t="n">
        <f aca="false">IF($A41="N/A"," ",IF(AD41&lt;=$AJ$2,W41,0))</f>
        <v>176</v>
      </c>
      <c r="AL41" s="92" t="n">
        <f aca="false">IF($A41="N/A"," ",IF(AE41&lt;=$AJ$2,X41,0))</f>
        <v>176</v>
      </c>
      <c r="AM41" s="92" t="n">
        <f aca="false">IF($A41="N/A"," ",IF(AF41&lt;=$AJ$2,Y41,0))</f>
        <v>32</v>
      </c>
      <c r="AN41" s="92" t="n">
        <f aca="false">IF($A41="N/A"," ",IF(AG41&lt;=$AJ$2,Z41,0))</f>
        <v>32</v>
      </c>
      <c r="AO41" s="92" t="n">
        <f aca="false">IF($A41="N/A"," ",IF(AH41&lt;=$AJ$2,AA41,0))</f>
        <v>0</v>
      </c>
      <c r="AP41" s="92" t="n">
        <f aca="false">IF($A41="N/A"," ",IF(AI41&lt;=$AJ$2,AB41,0))</f>
        <v>0</v>
      </c>
      <c r="AQ41" s="92" t="n">
        <f aca="false">IF($A41="N/A"," ",IF(AJ41&lt;=$AJ$2,AC41,0))</f>
        <v>0</v>
      </c>
      <c r="AR41" s="91"/>
      <c r="AS41" s="83" t="n">
        <f aca="false">IF($A41="N/A"," ",IF(AND(AD41=$AJ$2+1,AK41=0),MIN($AR$51,W41),0))</f>
        <v>0</v>
      </c>
      <c r="AT41" s="93" t="n">
        <f aca="false">IF($A41="N/A"," ",IF(AND(AE41=$AJ$2+1,AL41=0),MIN($AR$51,X41),0))</f>
        <v>0</v>
      </c>
      <c r="AU41" s="93" t="n">
        <f aca="false">IF($A41="N/A"," ",IF(AND(AF41=$AJ$2+1,AM41=0),MIN($AR$51,Y41),0))</f>
        <v>0</v>
      </c>
      <c r="AV41" s="93" t="n">
        <f aca="false">IF($A41="N/A"," ",IF(AND(AG41=$AJ$2+1,AN41=0),MIN($AR$51,Z41),0))</f>
        <v>0</v>
      </c>
      <c r="AW41" s="93" t="n">
        <f aca="false">IF($A41="N/A"," ",IF(AND(AH41=$AJ$2+1,AO41=0),MIN($AR$51,AA41),0))</f>
        <v>0</v>
      </c>
      <c r="AX41" s="93" t="n">
        <f aca="false">IF($A41="N/A"," ",IF(AND(AI41=$AJ$2+1,AP41=0),MIN($AR$51,AB41),0))</f>
        <v>0</v>
      </c>
      <c r="AY41" s="93" t="n">
        <f aca="false">IF($A41="N/A"," ",IF(AND(AJ41=$AJ$2+1,AQ41=0),MIN($AR$51,AC41),0))</f>
        <v>0</v>
      </c>
      <c r="AZ41" s="91"/>
      <c r="BA41" s="86" t="n">
        <f aca="false">IF($A41="N/A"," ",(IF(MONTH(A41)&gt;=4,IF(MONTH(A41)&lt;=10,Inputs!$F$13,Inputs!$F$14),Inputs!$F$14)))</f>
        <v>119</v>
      </c>
      <c r="BB41" s="87" t="n">
        <f aca="false">IF($A41="N/A"," ",(IF(AK41&gt;0,($BA41*(8*(VLOOKUP($A41,NumberofDaysTable,2)))*P41),0)+IF(AS41&gt;0,($BA41*((AS41))*P41),0)))</f>
        <v>946190.608</v>
      </c>
      <c r="BC41" s="87" t="n">
        <f aca="false">IF($A41="N/A"," ",(IF(AL41&gt;0,($BA41*(8*(VLOOKUP($A41,NumberofDaysTable,2)))*Q41),0)+IF(AT41&gt;0,($BA41*((AT41))*Q41),0)))</f>
        <v>946190.608</v>
      </c>
      <c r="BD41" s="87" t="n">
        <f aca="false">IF($A41="N/A"," ",(IF(AM41&gt;0,($BA41*(8*(VLOOKUP($A41,NumberofDaysTable,3)))*R41),0)+IF(AU41&gt;0,($BA41*((AU41))*R41),0)))</f>
        <v>674.655999999986</v>
      </c>
      <c r="BE41" s="87" t="n">
        <f aca="false">IF($A41="N/A"," ",(IF(AN41&gt;0,($BA41*(8*(VLOOKUP($A41,NumberofDaysTable,3)))*S41),0)+IF(AV41&gt;0,($BA41*((AV41))*S41),0)))</f>
        <v>674.655999999986</v>
      </c>
      <c r="BF41" s="87" t="n">
        <f aca="false">IF($A41="N/A"," ",(IF(AO41&gt;0,($BA41*(8*(VLOOKUP($A41,NumberofDaysTable,4)+VLOOKUP($A41,NumberofDaysTable,5)))*T41),0)+IF(AW41&gt;0,($BA41*((AW41))*T41),0)))</f>
        <v>0</v>
      </c>
      <c r="BG41" s="87" t="n">
        <f aca="false">IF($A41="N/A"," ",(IF(AP41&gt;0,($BA41*(8*(VLOOKUP($A41,NumberofDaysTable,4)+VLOOKUP($A41,NumberofDaysTable,5)))*U41),0)+IF(AX41&gt;0,($BA41*((AX41))*U41),0)))</f>
        <v>0</v>
      </c>
      <c r="BH41" s="87" t="n">
        <f aca="false">IF($A41="N/A"," ",($BA41*AQ41*V41)+($BA41*AY41*V41))</f>
        <v>0</v>
      </c>
      <c r="BI41" s="87" t="n">
        <f aca="false">IF($A41="N/A"," ",SUM(BB41:BH41))</f>
        <v>1893730.528</v>
      </c>
      <c r="BJ41" s="88" t="n">
        <f aca="false">IF($A41="N/A"," ",(H41*(SUM(AK41:AQ41)+SUM(AS41:AY41))*BA41))</f>
        <v>1723869.472</v>
      </c>
      <c r="BK41" s="88" t="n">
        <f aca="false">IF($A41="N/A"," ",((C41*D41)*(SUM($AK41:$AQ41)+SUM($AS41:$AY41))*$BA41))</f>
        <v>1624869.792</v>
      </c>
      <c r="BL41" s="88" t="n">
        <f aca="false">IF($A41="N/A"," ",(F41*(SUM($AK41:$AQ41)+SUM($AS41:$AY41))*$BA41))</f>
        <v>57919.68</v>
      </c>
      <c r="BM41" s="88" t="n">
        <f aca="false">IF($A41="N/A"," ",(G41*(SUM($AK41:$AQ41)+SUM($AS41:$AY41))*$BA41))</f>
        <v>41080</v>
      </c>
    </row>
    <row r="42" customFormat="false" ht="12.75" hidden="false" customHeight="false" outlineLevel="0" collapsed="false">
      <c r="A42" s="67" t="n">
        <f aca="false">IF(A41="N/A","N/A",IF(EDATE(A41,1)&gt;Inputs!$K$3,"N/A",EDATE(A41,1)))</f>
        <v>37834</v>
      </c>
      <c r="B42" s="68" t="n">
        <f aca="false">IF(A42="N/A"," ",YEAR(A42))</f>
        <v>2003</v>
      </c>
      <c r="C42" s="69" t="n">
        <f aca="false">IF(A42="N/A"," ",VLOOKUP(A42,ScaledPrice,10))</f>
        <v>2.6105</v>
      </c>
      <c r="D42" s="70" t="n">
        <f aca="false">IF(A42="N/A"," ",(VLOOKUP(MONTH($A42),Inputs!$A$14:$B$25,2))/1000)</f>
        <v>12.6</v>
      </c>
      <c r="E42" s="71" t="n">
        <f aca="false">IF($A42="N/A"," ",C42*D42)</f>
        <v>32.8923</v>
      </c>
      <c r="F42" s="72" t="n">
        <f aca="false">IF(A42="N/A"," ",Inputs!$F$6)</f>
        <v>1.17</v>
      </c>
      <c r="G42" s="72" t="n">
        <f aca="false">IF(A42="N/A"," ",Inputs!$F$9/IF(AND('Pricing Inputs'!$AA$3&gt;=4,'Pricing Inputs'!$AA$3&lt;=6),16,IF(AND('Pricing Inputs'!$AA$3&gt;=7,'Pricing Inputs'!$AA$3&lt;=9),8,24))/(BA42))</f>
        <v>0.829831932773109</v>
      </c>
      <c r="H42" s="73" t="n">
        <f aca="false">IF(A42="N/A"," ",(C42*D42)+F42+G42)</f>
        <v>34.8921319327731</v>
      </c>
      <c r="I42" s="74" t="n">
        <f aca="false">VLOOKUP(A42,ScaledPrice,(IF(AND('Pricing Inputs'!$AA$3&gt;=4,'Pricing Inputs'!$AA$3&lt;=6),2,4)))</f>
        <v>80</v>
      </c>
      <c r="J42" s="74" t="n">
        <f aca="false">IF(A42="N/A"," ",IF(AND('Pricing Inputs'!$AA$3&gt;=4,'Pricing Inputs'!$AA$3&lt;=6),I42,(VLOOKUP(A42,ScaledPrice,2))*(2-(VLOOKUP(A42,ScaledPrice,3)))))</f>
        <v>80</v>
      </c>
      <c r="K42" s="74" t="n">
        <f aca="false">IF(A42="N/A"," ",IF(OR('Pricing Inputs'!$AA$3=5,'Pricing Inputs'!$AA$3=6,'Pricing Inputs'!$AA$3=8,'Pricing Inputs'!$AA$3=9),VLOOKUP(A42,ScaledPrice,IF(AND('Pricing Inputs'!$AA$3&gt;=4,'Pricing Inputs'!$AA$3&lt;=6),5,6)),0))</f>
        <v>35.0000038146973</v>
      </c>
      <c r="L42" s="74" t="n">
        <f aca="false">IF(A42="N/A"," ",IF(OR('Pricing Inputs'!$AA$3=5,'Pricing Inputs'!$AA$3=6,'Pricing Inputs'!$AA$3=8,'Pricing Inputs'!$AA$3=9),IF(AND('Pricing Inputs'!$AA$3&gt;=4,'Pricing Inputs'!$AA$3&lt;=6),K42,(VLOOKUP(A42,ScaledPrice,5))*(2-(VLOOKUP(A42,ScaledPrice,3)))),0))</f>
        <v>35.0000038146973</v>
      </c>
      <c r="M42" s="74" t="n">
        <f aca="false">IF(A42="N/A"," ",IF(OR('Pricing Inputs'!$AA$3=6,'Pricing Inputs'!$AA$3=9),(VLOOKUP(A42,ScaledPrice,IF(AND('Pricing Inputs'!$AA$3&gt;=4,'Pricing Inputs'!$AA$3&lt;=6),7,8))),0))</f>
        <v>31</v>
      </c>
      <c r="N42" s="74" t="n">
        <f aca="false">IF(A42="N/A"," ",IF(OR('Pricing Inputs'!$AA$3=6,'Pricing Inputs'!$AA$3=9),IF(AND('Pricing Inputs'!$AA$3&gt;=4,'Pricing Inputs'!$AA$3&lt;=6),M42,(VLOOKUP(A42,ScaledPrice,7))*(2-(VLOOKUP(A42,ScaledPrice,3)))),0))</f>
        <v>31</v>
      </c>
      <c r="O42" s="74" t="n">
        <f aca="false">IF(A42="N/A"," ",VLOOKUP(A42,ScaledPrice,9))</f>
        <v>17.1000003814697</v>
      </c>
      <c r="P42" s="75" t="n">
        <f aca="false">IF($A42="N/A"," ",IF((I42-$H42)&gt;0,I42-$H42,0))</f>
        <v>45.1078680672269</v>
      </c>
      <c r="Q42" s="75" t="n">
        <f aca="false">IF($A42="N/A"," ",IF((J42-$H42)&gt;0,J42-$H42,0))</f>
        <v>45.1078680672269</v>
      </c>
      <c r="R42" s="75" t="n">
        <f aca="false">IF($A42="N/A"," ",IF((K42-$H42)&gt;0,K42-$H42,0))</f>
        <v>0.107871881924154</v>
      </c>
      <c r="S42" s="75" t="n">
        <f aca="false">IF($A42="N/A"," ",IF((L42-$H42)&gt;0,L42-$H42,0))</f>
        <v>0.107871881924154</v>
      </c>
      <c r="T42" s="75" t="n">
        <f aca="false">IF($A42="N/A"," ",IF((M42-$H42)&gt;0,M42-$H42,0))</f>
        <v>0</v>
      </c>
      <c r="U42" s="75" t="n">
        <f aca="false">IF($A42="N/A"," ",IF((N42-$H42)&gt;0,N42-$H42,0))</f>
        <v>0</v>
      </c>
      <c r="V42" s="76" t="n">
        <f aca="false">IF($A42="N/A"," ",(IF((O42-$H42)&lt;=0,0,(O42-$H42))))</f>
        <v>0</v>
      </c>
      <c r="W42" s="77" t="n">
        <f aca="false">IF($A42="N/A"," ",IF(P42&gt;0,8*VLOOKUP($A42,NumberofDaysTable,2),0))</f>
        <v>168</v>
      </c>
      <c r="X42" s="77" t="n">
        <f aca="false">IF($A42="N/A"," ",IF(Q42&gt;0,8*VLOOKUP($A42,NumberofDaysTable,2),0))</f>
        <v>168</v>
      </c>
      <c r="Y42" s="77" t="n">
        <f aca="false">IF($A42="N/A"," ",IF(R42&gt;0,8*VLOOKUP($A42,NumberofDaysTable,3),0))</f>
        <v>40</v>
      </c>
      <c r="Z42" s="77" t="n">
        <f aca="false">IF($A42="N/A"," ",IF(S42&gt;0,8*VLOOKUP($A42,NumberofDaysTable,3),0))</f>
        <v>40</v>
      </c>
      <c r="AA42" s="77" t="n">
        <f aca="false">IF($A42="N/A"," ",IF(T42&gt;0,8*(VLOOKUP($A42,NumberofDaysTable,4)+VLOOKUP($A42,NumberofDaysTable,5)),0))</f>
        <v>0</v>
      </c>
      <c r="AB42" s="77" t="n">
        <f aca="false">IF($A42="N/A"," ",IF(U42&gt;0,(8*VLOOKUP($A42,NumberofDaysTable,4)+VLOOKUP($A42,NumberofDaysTable,5)),0))</f>
        <v>0</v>
      </c>
      <c r="AC42" s="77" t="n">
        <f aca="false">IF($A42="N/A"," ",(IF(V42&gt;0,(8*VLOOKUP($A42,NumberofDaysTable,6)),0)))</f>
        <v>0</v>
      </c>
      <c r="AD42" s="89" t="n">
        <f aca="false">IF($A42="N/A"," ",RANK(P42,$P$40:$V$51))</f>
        <v>3</v>
      </c>
      <c r="AE42" s="90" t="n">
        <f aca="false">IF($A42="N/A"," ",RANK(Q42,$P$40:$V$51))</f>
        <v>3</v>
      </c>
      <c r="AF42" s="90" t="n">
        <f aca="false">IF($A42="N/A"," ",RANK(R42,$P$40:$V$51))</f>
        <v>9</v>
      </c>
      <c r="AG42" s="90" t="n">
        <f aca="false">IF($A42="N/A"," ",RANK(S42,$P$40:$V$51))</f>
        <v>9</v>
      </c>
      <c r="AH42" s="90" t="n">
        <f aca="false">IF($A42="N/A"," ",RANK(T42,$P$40:$V$51))</f>
        <v>11</v>
      </c>
      <c r="AI42" s="90" t="n">
        <f aca="false">IF($A42="N/A"," ",RANK(U42,$P$40:$V$51))</f>
        <v>11</v>
      </c>
      <c r="AJ42" s="91" t="n">
        <f aca="false">IF($A42="N/A"," ",RANK(V42,$P$40:$V$51))</f>
        <v>11</v>
      </c>
      <c r="AK42" s="81" t="n">
        <f aca="false">IF($A42="N/A"," ",IF(AD42&lt;=$AJ$2,W42,0))</f>
        <v>168</v>
      </c>
      <c r="AL42" s="92" t="n">
        <f aca="false">IF($A42="N/A"," ",IF(AE42&lt;=$AJ$2,X42,0))</f>
        <v>168</v>
      </c>
      <c r="AM42" s="92" t="n">
        <f aca="false">IF($A42="N/A"," ",IF(AF42&lt;=$AJ$2,Y42,0))</f>
        <v>40</v>
      </c>
      <c r="AN42" s="92" t="n">
        <f aca="false">IF($A42="N/A"," ",IF(AG42&lt;=$AJ$2,Z42,0))</f>
        <v>40</v>
      </c>
      <c r="AO42" s="92" t="n">
        <f aca="false">IF($A42="N/A"," ",IF(AH42&lt;=$AJ$2,AA42,0))</f>
        <v>0</v>
      </c>
      <c r="AP42" s="92" t="n">
        <f aca="false">IF($A42="N/A"," ",IF(AI42&lt;=$AJ$2,AB42,0))</f>
        <v>0</v>
      </c>
      <c r="AQ42" s="92" t="n">
        <f aca="false">IF($A42="N/A"," ",IF(AJ42&lt;=$AJ$2,AC42,0))</f>
        <v>0</v>
      </c>
      <c r="AR42" s="91"/>
      <c r="AS42" s="83" t="n">
        <f aca="false">IF($A42="N/A"," ",IF(AND(AD42=$AJ$2+1,AK42=0),MIN($AR$51,W42),0))</f>
        <v>0</v>
      </c>
      <c r="AT42" s="93" t="n">
        <f aca="false">IF($A42="N/A"," ",IF(AND(AE42=$AJ$2+1,AL42=0),MIN($AR$51,X42),0))</f>
        <v>0</v>
      </c>
      <c r="AU42" s="93" t="n">
        <f aca="false">IF($A42="N/A"," ",IF(AND(AF42=$AJ$2+1,AM42=0),MIN($AR$51,Y42),0))</f>
        <v>0</v>
      </c>
      <c r="AV42" s="93" t="n">
        <f aca="false">IF($A42="N/A"," ",IF(AND(AG42=$AJ$2+1,AN42=0),MIN($AR$51,Z42),0))</f>
        <v>0</v>
      </c>
      <c r="AW42" s="93" t="n">
        <f aca="false">IF($A42="N/A"," ",IF(AND(AH42=$AJ$2+1,AO42=0),MIN($AR$51,AA42),0))</f>
        <v>0</v>
      </c>
      <c r="AX42" s="93" t="n">
        <f aca="false">IF($A42="N/A"," ",IF(AND(AI42=$AJ$2+1,AP42=0),MIN($AR$51,AB42),0))</f>
        <v>0</v>
      </c>
      <c r="AY42" s="93" t="n">
        <f aca="false">IF($A42="N/A"," ",IF(AND(AJ42=$AJ$2+1,AQ42=0),MIN($AR$51,AC42),0))</f>
        <v>0</v>
      </c>
      <c r="AZ42" s="91"/>
      <c r="BA42" s="86" t="n">
        <f aca="false">IF($A42="N/A"," ",(IF(MONTH(A42)&gt;=4,IF(MONTH(A42)&lt;=10,Inputs!$F$13,Inputs!$F$14),Inputs!$F$14)))</f>
        <v>119</v>
      </c>
      <c r="BB42" s="87" t="n">
        <f aca="false">IF($A42="N/A"," ",(IF(AK42&gt;0,($BA42*(8*(VLOOKUP($A42,NumberofDaysTable,2)))*P42),0)+IF(AS42&gt;0,($BA42*((AS42))*P42),0)))</f>
        <v>901796.4984</v>
      </c>
      <c r="BC42" s="87" t="n">
        <f aca="false">IF($A42="N/A"," ",(IF(AL42&gt;0,($BA42*(8*(VLOOKUP($A42,NumberofDaysTable,2)))*Q42),0)+IF(AT42&gt;0,($BA42*((AT42))*Q42),0)))</f>
        <v>901796.4984</v>
      </c>
      <c r="BD42" s="87" t="n">
        <f aca="false">IF($A42="N/A"," ",(IF(AM42&gt;0,($BA42*(8*(VLOOKUP($A42,NumberofDaysTable,3)))*R42),0)+IF(AU42&gt;0,($BA42*((AU42))*R42),0)))</f>
        <v>513.470157958975</v>
      </c>
      <c r="BE42" s="87" t="n">
        <f aca="false">IF($A42="N/A"," ",(IF(AN42&gt;0,($BA42*(8*(VLOOKUP($A42,NumberofDaysTable,3)))*S42),0)+IF(AV42&gt;0,($BA42*((AV42))*S42),0)))</f>
        <v>513.470157958975</v>
      </c>
      <c r="BF42" s="87" t="n">
        <f aca="false">IF($A42="N/A"," ",(IF(AO42&gt;0,($BA42*(8*(VLOOKUP($A42,NumberofDaysTable,4)+VLOOKUP($A42,NumberofDaysTable,5)))*T42),0)+IF(AW42&gt;0,($BA42*((AW42))*T42),0)))</f>
        <v>0</v>
      </c>
      <c r="BG42" s="87" t="n">
        <f aca="false">IF($A42="N/A"," ",(IF(AP42&gt;0,($BA42*(8*(VLOOKUP($A42,NumberofDaysTable,4)+VLOOKUP($A42,NumberofDaysTable,5)))*U42),0)+IF(AX42&gt;0,($BA42*((AX42))*U42),0)))</f>
        <v>0</v>
      </c>
      <c r="BH42" s="87" t="n">
        <f aca="false">IF($A42="N/A"," ",($BA42*AQ42*V42)+($BA42*AY42*V42))</f>
        <v>0</v>
      </c>
      <c r="BI42" s="87" t="n">
        <f aca="false">IF($A42="N/A"," ",SUM(BB42:BH42))</f>
        <v>1804619.93711592</v>
      </c>
      <c r="BJ42" s="88" t="n">
        <f aca="false">IF($A42="N/A"," ",(H42*(SUM(AK42:AQ42)+SUM(AS42:AY42))*BA42))</f>
        <v>1727300.0992</v>
      </c>
      <c r="BK42" s="88" t="n">
        <f aca="false">IF($A42="N/A"," ",((C42*D42)*(SUM($AK42:$AQ42)+SUM($AS42:$AY42))*$BA42))</f>
        <v>1628300.4192</v>
      </c>
      <c r="BL42" s="88" t="n">
        <f aca="false">IF($A42="N/A"," ",(F42*(SUM($AK42:$AQ42)+SUM($AS42:$AY42))*$BA42))</f>
        <v>57919.68</v>
      </c>
      <c r="BM42" s="88" t="n">
        <f aca="false">IF($A42="N/A"," ",(G42*(SUM($AK42:$AQ42)+SUM($AS42:$AY42))*$BA42))</f>
        <v>41080</v>
      </c>
    </row>
    <row r="43" customFormat="false" ht="12.75" hidden="false" customHeight="false" outlineLevel="0" collapsed="false">
      <c r="A43" s="67" t="n">
        <f aca="false">IF(A42="N/A","N/A",IF(EDATE(A42,1)&gt;Inputs!$K$3,"N/A",EDATE(A42,1)))</f>
        <v>37865</v>
      </c>
      <c r="B43" s="68" t="n">
        <f aca="false">IF(A43="N/A"," ",YEAR(A43))</f>
        <v>2003</v>
      </c>
      <c r="C43" s="69" t="n">
        <f aca="false">IF(A43="N/A"," ",VLOOKUP(A43,ScaledPrice,10))</f>
        <v>2.611</v>
      </c>
      <c r="D43" s="70" t="n">
        <f aca="false">IF(A43="N/A"," ",(VLOOKUP(MONTH($A43),Inputs!$A$14:$B$25,2))/1000)</f>
        <v>12.6</v>
      </c>
      <c r="E43" s="71" t="n">
        <f aca="false">IF($A43="N/A"," ",C43*D43)</f>
        <v>32.8986</v>
      </c>
      <c r="F43" s="72" t="n">
        <f aca="false">IF(A43="N/A"," ",Inputs!$F$6)</f>
        <v>1.17</v>
      </c>
      <c r="G43" s="72" t="n">
        <f aca="false">IF(A43="N/A"," ",Inputs!$F$9/IF(AND('Pricing Inputs'!$AA$3&gt;=4,'Pricing Inputs'!$AA$3&lt;=6),16,IF(AND('Pricing Inputs'!$AA$3&gt;=7,'Pricing Inputs'!$AA$3&lt;=9),8,24))/(BA43))</f>
        <v>0.829831932773109</v>
      </c>
      <c r="H43" s="73" t="n">
        <f aca="false">IF(A43="N/A"," ",(C43*D43)+F43+G43)</f>
        <v>34.8984319327731</v>
      </c>
      <c r="I43" s="74" t="n">
        <f aca="false">VLOOKUP(A43,ScaledPrice,(IF(AND('Pricing Inputs'!$AA$3&gt;=4,'Pricing Inputs'!$AA$3&lt;=6),2,4)))</f>
        <v>31.75</v>
      </c>
      <c r="J43" s="74" t="n">
        <f aca="false">IF(A43="N/A"," ",IF(AND('Pricing Inputs'!$AA$3&gt;=4,'Pricing Inputs'!$AA$3&lt;=6),I43,(VLOOKUP(A43,ScaledPrice,2))*(2-(VLOOKUP(A43,ScaledPrice,3)))))</f>
        <v>31.75</v>
      </c>
      <c r="K43" s="74" t="n">
        <f aca="false">IF(A43="N/A"," ",IF(OR('Pricing Inputs'!$AA$3=5,'Pricing Inputs'!$AA$3=6,'Pricing Inputs'!$AA$3=8,'Pricing Inputs'!$AA$3=9),VLOOKUP(A43,ScaledPrice,IF(AND('Pricing Inputs'!$AA$3&gt;=4,'Pricing Inputs'!$AA$3&lt;=6),5,6)),0))</f>
        <v>25</v>
      </c>
      <c r="L43" s="74" t="n">
        <f aca="false">IF(A43="N/A"," ",IF(OR('Pricing Inputs'!$AA$3=5,'Pricing Inputs'!$AA$3=6,'Pricing Inputs'!$AA$3=8,'Pricing Inputs'!$AA$3=9),IF(AND('Pricing Inputs'!$AA$3&gt;=4,'Pricing Inputs'!$AA$3&lt;=6),K43,(VLOOKUP(A43,ScaledPrice,5))*(2-(VLOOKUP(A43,ScaledPrice,3)))),0))</f>
        <v>25</v>
      </c>
      <c r="M43" s="74" t="n">
        <f aca="false">IF(A43="N/A"," ",IF(OR('Pricing Inputs'!$AA$3=6,'Pricing Inputs'!$AA$3=9),(VLOOKUP(A43,ScaledPrice,IF(AND('Pricing Inputs'!$AA$3&gt;=4,'Pricing Inputs'!$AA$3&lt;=6),7,8))),0))</f>
        <v>24</v>
      </c>
      <c r="N43" s="74" t="n">
        <f aca="false">IF(A43="N/A"," ",IF(OR('Pricing Inputs'!$AA$3=6,'Pricing Inputs'!$AA$3=9),IF(AND('Pricing Inputs'!$AA$3&gt;=4,'Pricing Inputs'!$AA$3&lt;=6),M43,(VLOOKUP(A43,ScaledPrice,7))*(2-(VLOOKUP(A43,ScaledPrice,3)))),0))</f>
        <v>24</v>
      </c>
      <c r="O43" s="74" t="n">
        <f aca="false">IF(A43="N/A"," ",VLOOKUP(A43,ScaledPrice,9))</f>
        <v>17.25</v>
      </c>
      <c r="P43" s="75" t="n">
        <f aca="false">IF($A43="N/A"," ",IF((I43-$H43)&gt;0,I43-$H43,0))</f>
        <v>0</v>
      </c>
      <c r="Q43" s="75" t="n">
        <f aca="false">IF($A43="N/A"," ",IF((J43-$H43)&gt;0,J43-$H43,0))</f>
        <v>0</v>
      </c>
      <c r="R43" s="75" t="n">
        <f aca="false">IF($A43="N/A"," ",IF((K43-$H43)&gt;0,K43-$H43,0))</f>
        <v>0</v>
      </c>
      <c r="S43" s="75" t="n">
        <f aca="false">IF($A43="N/A"," ",IF((L43-$H43)&gt;0,L43-$H43,0))</f>
        <v>0</v>
      </c>
      <c r="T43" s="75" t="n">
        <f aca="false">IF($A43="N/A"," ",IF((M43-$H43)&gt;0,M43-$H43,0))</f>
        <v>0</v>
      </c>
      <c r="U43" s="75" t="n">
        <f aca="false">IF($A43="N/A"," ",IF((N43-$H43)&gt;0,N43-$H43,0))</f>
        <v>0</v>
      </c>
      <c r="V43" s="76" t="n">
        <f aca="false">IF($A43="N/A"," ",(IF((O43-$H43)&lt;=0,0,(O43-$H43))))</f>
        <v>0</v>
      </c>
      <c r="W43" s="77" t="n">
        <f aca="false">IF($A43="N/A"," ",IF(P43&gt;0,8*VLOOKUP($A43,NumberofDaysTable,2),0))</f>
        <v>0</v>
      </c>
      <c r="X43" s="77" t="n">
        <f aca="false">IF($A43="N/A"," ",IF(Q43&gt;0,8*VLOOKUP($A43,NumberofDaysTable,2),0))</f>
        <v>0</v>
      </c>
      <c r="Y43" s="77" t="n">
        <f aca="false">IF($A43="N/A"," ",IF(R43&gt;0,8*VLOOKUP($A43,NumberofDaysTable,3),0))</f>
        <v>0</v>
      </c>
      <c r="Z43" s="77" t="n">
        <f aca="false">IF($A43="N/A"," ",IF(S43&gt;0,8*VLOOKUP($A43,NumberofDaysTable,3),0))</f>
        <v>0</v>
      </c>
      <c r="AA43" s="77" t="n">
        <f aca="false">IF($A43="N/A"," ",IF(T43&gt;0,8*(VLOOKUP($A43,NumberofDaysTable,4)+VLOOKUP($A43,NumberofDaysTable,5)),0))</f>
        <v>0</v>
      </c>
      <c r="AB43" s="77" t="n">
        <f aca="false">IF($A43="N/A"," ",IF(U43&gt;0,(8*VLOOKUP($A43,NumberofDaysTable,4)+VLOOKUP($A43,NumberofDaysTable,5)),0))</f>
        <v>0</v>
      </c>
      <c r="AC43" s="77" t="n">
        <f aca="false">IF($A43="N/A"," ",(IF(V43&gt;0,(8*VLOOKUP($A43,NumberofDaysTable,6)),0)))</f>
        <v>0</v>
      </c>
      <c r="AD43" s="89" t="n">
        <f aca="false">IF($A43="N/A"," ",RANK(P43,$P$40:$V$51))</f>
        <v>11</v>
      </c>
      <c r="AE43" s="90" t="n">
        <f aca="false">IF($A43="N/A"," ",RANK(Q43,$P$40:$V$51))</f>
        <v>11</v>
      </c>
      <c r="AF43" s="90" t="n">
        <f aca="false">IF($A43="N/A"," ",RANK(R43,$P$40:$V$51))</f>
        <v>11</v>
      </c>
      <c r="AG43" s="90" t="n">
        <f aca="false">IF($A43="N/A"," ",RANK(S43,$P$40:$V$51))</f>
        <v>11</v>
      </c>
      <c r="AH43" s="90" t="n">
        <f aca="false">IF($A43="N/A"," ",RANK(T43,$P$40:$V$51))</f>
        <v>11</v>
      </c>
      <c r="AI43" s="90" t="n">
        <f aca="false">IF($A43="N/A"," ",RANK(U43,$P$40:$V$51))</f>
        <v>11</v>
      </c>
      <c r="AJ43" s="91" t="n">
        <f aca="false">IF($A43="N/A"," ",RANK(V43,$P$40:$V$51))</f>
        <v>11</v>
      </c>
      <c r="AK43" s="81" t="n">
        <f aca="false">IF($A43="N/A"," ",IF(AD43&lt;=$AJ$2,W43,0))</f>
        <v>0</v>
      </c>
      <c r="AL43" s="92" t="n">
        <f aca="false">IF($A43="N/A"," ",IF(AE43&lt;=$AJ$2,X43,0))</f>
        <v>0</v>
      </c>
      <c r="AM43" s="92" t="n">
        <f aca="false">IF($A43="N/A"," ",IF(AF43&lt;=$AJ$2,Y43,0))</f>
        <v>0</v>
      </c>
      <c r="AN43" s="92" t="n">
        <f aca="false">IF($A43="N/A"," ",IF(AG43&lt;=$AJ$2,Z43,0))</f>
        <v>0</v>
      </c>
      <c r="AO43" s="92" t="n">
        <f aca="false">IF($A43="N/A"," ",IF(AH43&lt;=$AJ$2,AA43,0))</f>
        <v>0</v>
      </c>
      <c r="AP43" s="92" t="n">
        <f aca="false">IF($A43="N/A"," ",IF(AI43&lt;=$AJ$2,AB43,0))</f>
        <v>0</v>
      </c>
      <c r="AQ43" s="92" t="n">
        <f aca="false">IF($A43="N/A"," ",IF(AJ43&lt;=$AJ$2,AC43,0))</f>
        <v>0</v>
      </c>
      <c r="AR43" s="91"/>
      <c r="AS43" s="83" t="n">
        <f aca="false">IF($A43="N/A"," ",IF(AND(AD43=$AJ$2+1,AK43=0),MIN($AR$51,W43),0))</f>
        <v>0</v>
      </c>
      <c r="AT43" s="93" t="n">
        <f aca="false">IF($A43="N/A"," ",IF(AND(AE43=$AJ$2+1,AL43=0),MIN($AR$51,X43),0))</f>
        <v>0</v>
      </c>
      <c r="AU43" s="93" t="n">
        <f aca="false">IF($A43="N/A"," ",IF(AND(AF43=$AJ$2+1,AM43=0),MIN($AR$51,Y43),0))</f>
        <v>0</v>
      </c>
      <c r="AV43" s="93" t="n">
        <f aca="false">IF($A43="N/A"," ",IF(AND(AG43=$AJ$2+1,AN43=0),MIN($AR$51,Z43),0))</f>
        <v>0</v>
      </c>
      <c r="AW43" s="93" t="n">
        <f aca="false">IF($A43="N/A"," ",IF(AND(AH43=$AJ$2+1,AO43=0),MIN($AR$51,AA43),0))</f>
        <v>0</v>
      </c>
      <c r="AX43" s="93" t="n">
        <f aca="false">IF($A43="N/A"," ",IF(AND(AI43=$AJ$2+1,AP43=0),MIN($AR$51,AB43),0))</f>
        <v>0</v>
      </c>
      <c r="AY43" s="93" t="n">
        <f aca="false">IF($A43="N/A"," ",IF(AND(AJ43=$AJ$2+1,AQ43=0),MIN($AR$51,AC43),0))</f>
        <v>0</v>
      </c>
      <c r="AZ43" s="91"/>
      <c r="BA43" s="86" t="n">
        <f aca="false">IF($A43="N/A"," ",(IF(MONTH(A43)&gt;=4,IF(MONTH(A43)&lt;=10,Inputs!$F$13,Inputs!$F$14),Inputs!$F$14)))</f>
        <v>119</v>
      </c>
      <c r="BB43" s="87" t="n">
        <f aca="false">IF($A43="N/A"," ",(IF(AK43&gt;0,($BA43*(8*(VLOOKUP($A43,NumberofDaysTable,2)))*P43),0)+IF(AS43&gt;0,($BA43*((AS43))*P43),0)))</f>
        <v>0</v>
      </c>
      <c r="BC43" s="87" t="n">
        <f aca="false">IF($A43="N/A"," ",(IF(AL43&gt;0,($BA43*(8*(VLOOKUP($A43,NumberofDaysTable,2)))*Q43),0)+IF(AT43&gt;0,($BA43*((AT43))*Q43),0)))</f>
        <v>0</v>
      </c>
      <c r="BD43" s="87" t="n">
        <f aca="false">IF($A43="N/A"," ",(IF(AM43&gt;0,($BA43*(8*(VLOOKUP($A43,NumberofDaysTable,3)))*R43),0)+IF(AU43&gt;0,($BA43*((AU43))*R43),0)))</f>
        <v>0</v>
      </c>
      <c r="BE43" s="87" t="n">
        <f aca="false">IF($A43="N/A"," ",(IF(AN43&gt;0,($BA43*(8*(VLOOKUP($A43,NumberofDaysTable,3)))*S43),0)+IF(AV43&gt;0,($BA43*((AV43))*S43),0)))</f>
        <v>0</v>
      </c>
      <c r="BF43" s="87" t="n">
        <f aca="false">IF($A43="N/A"," ",(IF(AO43&gt;0,($BA43*(8*(VLOOKUP($A43,NumberofDaysTable,4)+VLOOKUP($A43,NumberofDaysTable,5)))*T43),0)+IF(AW43&gt;0,($BA43*((AW43))*T43),0)))</f>
        <v>0</v>
      </c>
      <c r="BG43" s="87" t="n">
        <f aca="false">IF($A43="N/A"," ",(IF(AP43&gt;0,($BA43*(8*(VLOOKUP($A43,NumberofDaysTable,4)+VLOOKUP($A43,NumberofDaysTable,5)))*U43),0)+IF(AX43&gt;0,($BA43*((AX43))*U43),0)))</f>
        <v>0</v>
      </c>
      <c r="BH43" s="87" t="n">
        <f aca="false">IF($A43="N/A"," ",($BA43*AQ43*V43)+($BA43*AY43*V43))</f>
        <v>0</v>
      </c>
      <c r="BI43" s="87" t="n">
        <f aca="false">IF($A43="N/A"," ",SUM(BB43:BH43))</f>
        <v>0</v>
      </c>
      <c r="BJ43" s="88" t="n">
        <f aca="false">IF($A43="N/A"," ",(H43*(SUM(AK43:AQ43)+SUM(AS43:AY43))*BA43))</f>
        <v>0</v>
      </c>
      <c r="BK43" s="88" t="n">
        <f aca="false">IF($A43="N/A"," ",((C43*D43)*(SUM($AK43:$AQ43)+SUM($AS43:$AY43))*$BA43))</f>
        <v>0</v>
      </c>
      <c r="BL43" s="88" t="n">
        <f aca="false">IF($A43="N/A"," ",(F43*(SUM($AK43:$AQ43)+SUM($AS43:$AY43))*$BA43))</f>
        <v>0</v>
      </c>
      <c r="BM43" s="88" t="n">
        <f aca="false">IF($A43="N/A"," ",(G43*(SUM($AK43:$AQ43)+SUM($AS43:$AY43))*$BA43))</f>
        <v>0</v>
      </c>
    </row>
    <row r="44" customFormat="false" ht="12.75" hidden="false" customHeight="false" outlineLevel="0" collapsed="false">
      <c r="A44" s="67" t="n">
        <f aca="false">IF(A43="N/A","N/A",IF(EDATE(A43,1)&gt;Inputs!$K$3,"N/A",EDATE(A43,1)))</f>
        <v>37895</v>
      </c>
      <c r="B44" s="68" t="n">
        <f aca="false">IF(A44="N/A"," ",YEAR(A44))</f>
        <v>2003</v>
      </c>
      <c r="C44" s="69" t="n">
        <f aca="false">IF(A44="N/A"," ",VLOOKUP(A44,ScaledPrice,10))</f>
        <v>2.66</v>
      </c>
      <c r="D44" s="70" t="n">
        <f aca="false">IF(A44="N/A"," ",(VLOOKUP(MONTH($A44),Inputs!$A$14:$B$25,2))/1000)</f>
        <v>12.6</v>
      </c>
      <c r="E44" s="71" t="n">
        <f aca="false">IF($A44="N/A"," ",C44*D44)</f>
        <v>33.516</v>
      </c>
      <c r="F44" s="72" t="n">
        <f aca="false">IF(A44="N/A"," ",Inputs!$F$6)</f>
        <v>1.17</v>
      </c>
      <c r="G44" s="72" t="n">
        <f aca="false">IF(A44="N/A"," ",Inputs!$F$9/IF(AND('Pricing Inputs'!$AA$3&gt;=4,'Pricing Inputs'!$AA$3&lt;=6),16,IF(AND('Pricing Inputs'!$AA$3&gt;=7,'Pricing Inputs'!$AA$3&lt;=9),8,24))/(BA44))</f>
        <v>0.829831932773109</v>
      </c>
      <c r="H44" s="73" t="n">
        <f aca="false">IF(A44="N/A"," ",(C44*D44)+F44+G44)</f>
        <v>35.5158319327731</v>
      </c>
      <c r="I44" s="74" t="n">
        <f aca="false">VLOOKUP(A44,ScaledPrice,(IF(AND('Pricing Inputs'!$AA$3&gt;=4,'Pricing Inputs'!$AA$3&lt;=6),2,4)))</f>
        <v>24.5499973297119</v>
      </c>
      <c r="J44" s="74" t="n">
        <f aca="false">IF(A44="N/A"," ",IF(AND('Pricing Inputs'!$AA$3&gt;=4,'Pricing Inputs'!$AA$3&lt;=6),I44,(VLOOKUP(A44,ScaledPrice,2))*(2-(VLOOKUP(A44,ScaledPrice,3)))))</f>
        <v>24.5499973297119</v>
      </c>
      <c r="K44" s="74" t="n">
        <f aca="false">IF(A44="N/A"," ",IF(OR('Pricing Inputs'!$AA$3=5,'Pricing Inputs'!$AA$3=6,'Pricing Inputs'!$AA$3=8,'Pricing Inputs'!$AA$3=9),VLOOKUP(A44,ScaledPrice,IF(AND('Pricing Inputs'!$AA$3&gt;=4,'Pricing Inputs'!$AA$3&lt;=6),5,6)),0))</f>
        <v>19.996000289917</v>
      </c>
      <c r="L44" s="74" t="n">
        <f aca="false">IF(A44="N/A"," ",IF(OR('Pricing Inputs'!$AA$3=5,'Pricing Inputs'!$AA$3=6,'Pricing Inputs'!$AA$3=8,'Pricing Inputs'!$AA$3=9),IF(AND('Pricing Inputs'!$AA$3&gt;=4,'Pricing Inputs'!$AA$3&lt;=6),K44,(VLOOKUP(A44,ScaledPrice,5))*(2-(VLOOKUP(A44,ScaledPrice,3)))),0))</f>
        <v>19.996000289917</v>
      </c>
      <c r="M44" s="74" t="n">
        <f aca="false">IF(A44="N/A"," ",IF(OR('Pricing Inputs'!$AA$3=6,'Pricing Inputs'!$AA$3=9),(VLOOKUP(A44,ScaledPrice,IF(AND('Pricing Inputs'!$AA$3&gt;=4,'Pricing Inputs'!$AA$3&lt;=6),7,8))),0))</f>
        <v>18.9965000152588</v>
      </c>
      <c r="N44" s="74" t="n">
        <f aca="false">IF(A44="N/A"," ",IF(OR('Pricing Inputs'!$AA$3=6,'Pricing Inputs'!$AA$3=9),IF(AND('Pricing Inputs'!$AA$3&gt;=4,'Pricing Inputs'!$AA$3&lt;=6),M44,(VLOOKUP(A44,ScaledPrice,7))*(2-(VLOOKUP(A44,ScaledPrice,3)))),0))</f>
        <v>18.9965000152588</v>
      </c>
      <c r="O44" s="74" t="n">
        <f aca="false">IF(A44="N/A"," ",VLOOKUP(A44,ScaledPrice,9))</f>
        <v>18.6500015258789</v>
      </c>
      <c r="P44" s="75" t="n">
        <f aca="false">IF($A44="N/A"," ",IF((I44-$H44)&gt;0,I44-$H44,0))</f>
        <v>0</v>
      </c>
      <c r="Q44" s="75" t="n">
        <f aca="false">IF($A44="N/A"," ",IF((J44-$H44)&gt;0,J44-$H44,0))</f>
        <v>0</v>
      </c>
      <c r="R44" s="75" t="n">
        <f aca="false">IF($A44="N/A"," ",IF((K44-$H44)&gt;0,K44-$H44,0))</f>
        <v>0</v>
      </c>
      <c r="S44" s="75" t="n">
        <f aca="false">IF($A44="N/A"," ",IF((L44-$H44)&gt;0,L44-$H44,0))</f>
        <v>0</v>
      </c>
      <c r="T44" s="75" t="n">
        <f aca="false">IF($A44="N/A"," ",IF((M44-$H44)&gt;0,M44-$H44,0))</f>
        <v>0</v>
      </c>
      <c r="U44" s="75" t="n">
        <f aca="false">IF($A44="N/A"," ",IF((N44-$H44)&gt;0,N44-$H44,0))</f>
        <v>0</v>
      </c>
      <c r="V44" s="76" t="n">
        <f aca="false">IF($A44="N/A"," ",(IF((O44-$H44)&lt;=0,0,(O44-$H44))))</f>
        <v>0</v>
      </c>
      <c r="W44" s="77" t="n">
        <f aca="false">IF($A44="N/A"," ",IF(P44&gt;0,8*VLOOKUP($A44,NumberofDaysTable,2),0))</f>
        <v>0</v>
      </c>
      <c r="X44" s="77" t="n">
        <f aca="false">IF($A44="N/A"," ",IF(Q44&gt;0,8*VLOOKUP($A44,NumberofDaysTable,2),0))</f>
        <v>0</v>
      </c>
      <c r="Y44" s="77" t="n">
        <f aca="false">IF($A44="N/A"," ",IF(R44&gt;0,8*VLOOKUP($A44,NumberofDaysTable,3),0))</f>
        <v>0</v>
      </c>
      <c r="Z44" s="77" t="n">
        <f aca="false">IF($A44="N/A"," ",IF(S44&gt;0,8*VLOOKUP($A44,NumberofDaysTable,3),0))</f>
        <v>0</v>
      </c>
      <c r="AA44" s="77" t="n">
        <f aca="false">IF($A44="N/A"," ",IF(T44&gt;0,8*(VLOOKUP($A44,NumberofDaysTable,4)+VLOOKUP($A44,NumberofDaysTable,5)),0))</f>
        <v>0</v>
      </c>
      <c r="AB44" s="77" t="n">
        <f aca="false">IF($A44="N/A"," ",IF(U44&gt;0,(8*VLOOKUP($A44,NumberofDaysTable,4)+VLOOKUP($A44,NumberofDaysTable,5)),0))</f>
        <v>0</v>
      </c>
      <c r="AC44" s="77" t="n">
        <f aca="false">IF($A44="N/A"," ",(IF(V44&gt;0,(8*VLOOKUP($A44,NumberofDaysTable,6)),0)))</f>
        <v>0</v>
      </c>
      <c r="AD44" s="89" t="n">
        <f aca="false">IF($A44="N/A"," ",RANK(P44,$P$40:$V$51))</f>
        <v>11</v>
      </c>
      <c r="AE44" s="90" t="n">
        <f aca="false">IF($A44="N/A"," ",RANK(Q44,$P$40:$V$51))</f>
        <v>11</v>
      </c>
      <c r="AF44" s="90" t="n">
        <f aca="false">IF($A44="N/A"," ",RANK(R44,$P$40:$V$51))</f>
        <v>11</v>
      </c>
      <c r="AG44" s="90" t="n">
        <f aca="false">IF($A44="N/A"," ",RANK(S44,$P$40:$V$51))</f>
        <v>11</v>
      </c>
      <c r="AH44" s="90" t="n">
        <f aca="false">IF($A44="N/A"," ",RANK(T44,$P$40:$V$51))</f>
        <v>11</v>
      </c>
      <c r="AI44" s="90" t="n">
        <f aca="false">IF($A44="N/A"," ",RANK(U44,$P$40:$V$51))</f>
        <v>11</v>
      </c>
      <c r="AJ44" s="91" t="n">
        <f aca="false">IF($A44="N/A"," ",RANK(V44,$P$40:$V$51))</f>
        <v>11</v>
      </c>
      <c r="AK44" s="81" t="n">
        <f aca="false">IF($A44="N/A"," ",IF(AD44&lt;=$AJ$2,W44,0))</f>
        <v>0</v>
      </c>
      <c r="AL44" s="92" t="n">
        <f aca="false">IF($A44="N/A"," ",IF(AE44&lt;=$AJ$2,X44,0))</f>
        <v>0</v>
      </c>
      <c r="AM44" s="92" t="n">
        <f aca="false">IF($A44="N/A"," ",IF(AF44&lt;=$AJ$2,Y44,0))</f>
        <v>0</v>
      </c>
      <c r="AN44" s="92" t="n">
        <f aca="false">IF($A44="N/A"," ",IF(AG44&lt;=$AJ$2,Z44,0))</f>
        <v>0</v>
      </c>
      <c r="AO44" s="92" t="n">
        <f aca="false">IF($A44="N/A"," ",IF(AH44&lt;=$AJ$2,AA44,0))</f>
        <v>0</v>
      </c>
      <c r="AP44" s="92" t="n">
        <f aca="false">IF($A44="N/A"," ",IF(AI44&lt;=$AJ$2,AB44,0))</f>
        <v>0</v>
      </c>
      <c r="AQ44" s="92" t="n">
        <f aca="false">IF($A44="N/A"," ",IF(AJ44&lt;=$AJ$2,AC44,0))</f>
        <v>0</v>
      </c>
      <c r="AR44" s="91"/>
      <c r="AS44" s="83" t="n">
        <f aca="false">IF($A44="N/A"," ",IF(AND(AD44=$AJ$2+1,AK44=0),MIN($AR$51,W44),0))</f>
        <v>0</v>
      </c>
      <c r="AT44" s="93" t="n">
        <f aca="false">IF($A44="N/A"," ",IF(AND(AE44=$AJ$2+1,AL44=0),MIN($AR$51,X44),0))</f>
        <v>0</v>
      </c>
      <c r="AU44" s="93" t="n">
        <f aca="false">IF($A44="N/A"," ",IF(AND(AF44=$AJ$2+1,AM44=0),MIN($AR$51,Y44),0))</f>
        <v>0</v>
      </c>
      <c r="AV44" s="93" t="n">
        <f aca="false">IF($A44="N/A"," ",IF(AND(AG44=$AJ$2+1,AN44=0),MIN($AR$51,Z44),0))</f>
        <v>0</v>
      </c>
      <c r="AW44" s="93" t="n">
        <f aca="false">IF($A44="N/A"," ",IF(AND(AH44=$AJ$2+1,AO44=0),MIN($AR$51,AA44),0))</f>
        <v>0</v>
      </c>
      <c r="AX44" s="93" t="n">
        <f aca="false">IF($A44="N/A"," ",IF(AND(AI44=$AJ$2+1,AP44=0),MIN($AR$51,AB44),0))</f>
        <v>0</v>
      </c>
      <c r="AY44" s="93" t="n">
        <f aca="false">IF($A44="N/A"," ",IF(AND(AJ44=$AJ$2+1,AQ44=0),MIN($AR$51,AC44),0))</f>
        <v>0</v>
      </c>
      <c r="AZ44" s="91"/>
      <c r="BA44" s="86" t="n">
        <f aca="false">IF($A44="N/A"," ",(IF(MONTH(A44)&gt;=4,IF(MONTH(A44)&lt;=10,Inputs!$F$13,Inputs!$F$14),Inputs!$F$14)))</f>
        <v>119</v>
      </c>
      <c r="BB44" s="87" t="n">
        <f aca="false">IF($A44="N/A"," ",(IF(AK44&gt;0,($BA44*(8*(VLOOKUP($A44,NumberofDaysTable,2)))*P44),0)+IF(AS44&gt;0,($BA44*((AS44))*P44),0)))</f>
        <v>0</v>
      </c>
      <c r="BC44" s="87" t="n">
        <f aca="false">IF($A44="N/A"," ",(IF(AL44&gt;0,($BA44*(8*(VLOOKUP($A44,NumberofDaysTable,2)))*Q44),0)+IF(AT44&gt;0,($BA44*((AT44))*Q44),0)))</f>
        <v>0</v>
      </c>
      <c r="BD44" s="87" t="n">
        <f aca="false">IF($A44="N/A"," ",(IF(AM44&gt;0,($BA44*(8*(VLOOKUP($A44,NumberofDaysTable,3)))*R44),0)+IF(AU44&gt;0,($BA44*((AU44))*R44),0)))</f>
        <v>0</v>
      </c>
      <c r="BE44" s="87" t="n">
        <f aca="false">IF($A44="N/A"," ",(IF(AN44&gt;0,($BA44*(8*(VLOOKUP($A44,NumberofDaysTable,3)))*S44),0)+IF(AV44&gt;0,($BA44*((AV44))*S44),0)))</f>
        <v>0</v>
      </c>
      <c r="BF44" s="87" t="n">
        <f aca="false">IF($A44="N/A"," ",(IF(AO44&gt;0,($BA44*(8*(VLOOKUP($A44,NumberofDaysTable,4)+VLOOKUP($A44,NumberofDaysTable,5)))*T44),0)+IF(AW44&gt;0,($BA44*((AW44))*T44),0)))</f>
        <v>0</v>
      </c>
      <c r="BG44" s="87" t="n">
        <f aca="false">IF($A44="N/A"," ",(IF(AP44&gt;0,($BA44*(8*(VLOOKUP($A44,NumberofDaysTable,4)+VLOOKUP($A44,NumberofDaysTable,5)))*U44),0)+IF(AX44&gt;0,($BA44*((AX44))*U44),0)))</f>
        <v>0</v>
      </c>
      <c r="BH44" s="87" t="n">
        <f aca="false">IF($A44="N/A"," ",($BA44*AQ44*V44)+($BA44*AY44*V44))</f>
        <v>0</v>
      </c>
      <c r="BI44" s="87" t="n">
        <f aca="false">IF($A44="N/A"," ",SUM(BB44:BH44))</f>
        <v>0</v>
      </c>
      <c r="BJ44" s="88" t="n">
        <f aca="false">IF($A44="N/A"," ",(H44*(SUM(AK44:AQ44)+SUM(AS44:AY44))*BA44))</f>
        <v>0</v>
      </c>
      <c r="BK44" s="88" t="n">
        <f aca="false">IF($A44="N/A"," ",((C44*D44)*(SUM($AK44:$AQ44)+SUM($AS44:$AY44))*$BA44))</f>
        <v>0</v>
      </c>
      <c r="BL44" s="88" t="n">
        <f aca="false">IF($A44="N/A"," ",(F44*(SUM($AK44:$AQ44)+SUM($AS44:$AY44))*$BA44))</f>
        <v>0</v>
      </c>
      <c r="BM44" s="88" t="n">
        <f aca="false">IF($A44="N/A"," ",(G44*(SUM($AK44:$AQ44)+SUM($AS44:$AY44))*$BA44))</f>
        <v>0</v>
      </c>
    </row>
    <row r="45" customFormat="false" ht="12.75" hidden="false" customHeight="false" outlineLevel="0" collapsed="false">
      <c r="A45" s="67" t="n">
        <f aca="false">IF(A44="N/A","N/A",IF(EDATE(A44,1)&gt;Inputs!$K$3,"N/A",EDATE(A44,1)))</f>
        <v>37926</v>
      </c>
      <c r="B45" s="68" t="n">
        <f aca="false">IF(A45="N/A"," ",YEAR(A45))</f>
        <v>2003</v>
      </c>
      <c r="C45" s="69" t="n">
        <f aca="false">IF(A45="N/A"," ",VLOOKUP(A45,ScaledPrice,10))</f>
        <v>2.8805</v>
      </c>
      <c r="D45" s="70" t="n">
        <f aca="false">IF(A45="N/A"," ",(VLOOKUP(MONTH($A45),Inputs!$A$14:$B$25,2))/1000)</f>
        <v>12.6</v>
      </c>
      <c r="E45" s="71" t="n">
        <f aca="false">IF($A45="N/A"," ",C45*D45)</f>
        <v>36.2943</v>
      </c>
      <c r="F45" s="72" t="n">
        <f aca="false">IF(A45="N/A"," ",Inputs!$F$6)</f>
        <v>1.17</v>
      </c>
      <c r="G45" s="72" t="n">
        <f aca="false">IF(A45="N/A"," ",Inputs!$F$9/IF(AND('Pricing Inputs'!$AA$3&gt;=4,'Pricing Inputs'!$AA$3&lt;=6),16,IF(AND('Pricing Inputs'!$AA$3&gt;=7,'Pricing Inputs'!$AA$3&lt;=9),8,24))/(BA45))</f>
        <v>0.829831932773109</v>
      </c>
      <c r="H45" s="73" t="n">
        <f aca="false">IF(A45="N/A"," ",(C45*D45)+F45+G45)</f>
        <v>38.2941319327731</v>
      </c>
      <c r="I45" s="74" t="n">
        <f aca="false">VLOOKUP(A45,ScaledPrice,(IF(AND('Pricing Inputs'!$AA$3&gt;=4,'Pricing Inputs'!$AA$3&lt;=6),2,4)))</f>
        <v>24.4299983978272</v>
      </c>
      <c r="J45" s="74" t="n">
        <f aca="false">IF(A45="N/A"," ",IF(AND('Pricing Inputs'!$AA$3&gt;=4,'Pricing Inputs'!$AA$3&lt;=6),I45,(VLOOKUP(A45,ScaledPrice,2))*(2-(VLOOKUP(A45,ScaledPrice,3)))))</f>
        <v>24.4299983978272</v>
      </c>
      <c r="K45" s="74" t="n">
        <f aca="false">IF(A45="N/A"," ",IF(OR('Pricing Inputs'!$AA$3=5,'Pricing Inputs'!$AA$3=6,'Pricing Inputs'!$AA$3=8,'Pricing Inputs'!$AA$3=9),VLOOKUP(A45,ScaledPrice,IF(AND('Pricing Inputs'!$AA$3&gt;=4,'Pricing Inputs'!$AA$3&lt;=6),5,6)),0))</f>
        <v>20</v>
      </c>
      <c r="L45" s="74" t="n">
        <f aca="false">IF(A45="N/A"," ",IF(OR('Pricing Inputs'!$AA$3=5,'Pricing Inputs'!$AA$3=6,'Pricing Inputs'!$AA$3=8,'Pricing Inputs'!$AA$3=9),IF(AND('Pricing Inputs'!$AA$3&gt;=4,'Pricing Inputs'!$AA$3&lt;=6),K45,(VLOOKUP(A45,ScaledPrice,5))*(2-(VLOOKUP(A45,ScaledPrice,3)))),0))</f>
        <v>20</v>
      </c>
      <c r="M45" s="74" t="n">
        <f aca="false">IF(A45="N/A"," ",IF(OR('Pricing Inputs'!$AA$3=6,'Pricing Inputs'!$AA$3=9),(VLOOKUP(A45,ScaledPrice,IF(AND('Pricing Inputs'!$AA$3&gt;=4,'Pricing Inputs'!$AA$3&lt;=6),7,8))),0))</f>
        <v>19</v>
      </c>
      <c r="N45" s="74" t="n">
        <f aca="false">IF(A45="N/A"," ",IF(OR('Pricing Inputs'!$AA$3=6,'Pricing Inputs'!$AA$3=9),IF(AND('Pricing Inputs'!$AA$3&gt;=4,'Pricing Inputs'!$AA$3&lt;=6),M45,(VLOOKUP(A45,ScaledPrice,7))*(2-(VLOOKUP(A45,ScaledPrice,3)))),0))</f>
        <v>19</v>
      </c>
      <c r="O45" s="74" t="n">
        <f aca="false">IF(A45="N/A"," ",VLOOKUP(A45,ScaledPrice,9))</f>
        <v>19.0499992370605</v>
      </c>
      <c r="P45" s="75" t="n">
        <f aca="false">IF($A45="N/A"," ",IF((I45-$H45)&gt;0,I45-$H45,0))</f>
        <v>0</v>
      </c>
      <c r="Q45" s="75" t="n">
        <f aca="false">IF($A45="N/A"," ",IF((J45-$H45)&gt;0,J45-$H45,0))</f>
        <v>0</v>
      </c>
      <c r="R45" s="75" t="n">
        <f aca="false">IF($A45="N/A"," ",IF((K45-$H45)&gt;0,K45-$H45,0))</f>
        <v>0</v>
      </c>
      <c r="S45" s="75" t="n">
        <f aca="false">IF($A45="N/A"," ",IF((L45-$H45)&gt;0,L45-$H45,0))</f>
        <v>0</v>
      </c>
      <c r="T45" s="75" t="n">
        <f aca="false">IF($A45="N/A"," ",IF((M45-$H45)&gt;0,M45-$H45,0))</f>
        <v>0</v>
      </c>
      <c r="U45" s="75" t="n">
        <f aca="false">IF($A45="N/A"," ",IF((N45-$H45)&gt;0,N45-$H45,0))</f>
        <v>0</v>
      </c>
      <c r="V45" s="76" t="n">
        <f aca="false">IF($A45="N/A"," ",(IF((O45-$H45)&lt;=0,0,(O45-$H45))))</f>
        <v>0</v>
      </c>
      <c r="W45" s="77" t="n">
        <f aca="false">IF($A45="N/A"," ",IF(P45&gt;0,8*VLOOKUP($A45,NumberofDaysTable,2),0))</f>
        <v>0</v>
      </c>
      <c r="X45" s="77" t="n">
        <f aca="false">IF($A45="N/A"," ",IF(Q45&gt;0,8*VLOOKUP($A45,NumberofDaysTable,2),0))</f>
        <v>0</v>
      </c>
      <c r="Y45" s="77" t="n">
        <f aca="false">IF($A45="N/A"," ",IF(R45&gt;0,8*VLOOKUP($A45,NumberofDaysTable,3),0))</f>
        <v>0</v>
      </c>
      <c r="Z45" s="77" t="n">
        <f aca="false">IF($A45="N/A"," ",IF(S45&gt;0,8*VLOOKUP($A45,NumberofDaysTable,3),0))</f>
        <v>0</v>
      </c>
      <c r="AA45" s="77" t="n">
        <f aca="false">IF($A45="N/A"," ",IF(T45&gt;0,8*(VLOOKUP($A45,NumberofDaysTable,4)+VLOOKUP($A45,NumberofDaysTable,5)),0))</f>
        <v>0</v>
      </c>
      <c r="AB45" s="77" t="n">
        <f aca="false">IF($A45="N/A"," ",IF(U45&gt;0,(8*VLOOKUP($A45,NumberofDaysTable,4)+VLOOKUP($A45,NumberofDaysTable,5)),0))</f>
        <v>0</v>
      </c>
      <c r="AC45" s="77" t="n">
        <f aca="false">IF($A45="N/A"," ",(IF(V45&gt;0,(8*VLOOKUP($A45,NumberofDaysTable,6)),0)))</f>
        <v>0</v>
      </c>
      <c r="AD45" s="89" t="n">
        <f aca="false">IF($A45="N/A"," ",RANK(P45,$P$40:$V$51))</f>
        <v>11</v>
      </c>
      <c r="AE45" s="90" t="n">
        <f aca="false">IF($A45="N/A"," ",RANK(Q45,$P$40:$V$51))</f>
        <v>11</v>
      </c>
      <c r="AF45" s="90" t="n">
        <f aca="false">IF($A45="N/A"," ",RANK(R45,$P$40:$V$51))</f>
        <v>11</v>
      </c>
      <c r="AG45" s="90" t="n">
        <f aca="false">IF($A45="N/A"," ",RANK(S45,$P$40:$V$51))</f>
        <v>11</v>
      </c>
      <c r="AH45" s="90" t="n">
        <f aca="false">IF($A45="N/A"," ",RANK(T45,$P$40:$V$51))</f>
        <v>11</v>
      </c>
      <c r="AI45" s="90" t="n">
        <f aca="false">IF($A45="N/A"," ",RANK(U45,$P$40:$V$51))</f>
        <v>11</v>
      </c>
      <c r="AJ45" s="91" t="n">
        <f aca="false">IF($A45="N/A"," ",RANK(V45,$P$40:$V$51))</f>
        <v>11</v>
      </c>
      <c r="AK45" s="81" t="n">
        <f aca="false">IF($A45="N/A"," ",IF(AD45&lt;=$AJ$2,W45,0))</f>
        <v>0</v>
      </c>
      <c r="AL45" s="92" t="n">
        <f aca="false">IF($A45="N/A"," ",IF(AE45&lt;=$AJ$2,X45,0))</f>
        <v>0</v>
      </c>
      <c r="AM45" s="92" t="n">
        <f aca="false">IF($A45="N/A"," ",IF(AF45&lt;=$AJ$2,Y45,0))</f>
        <v>0</v>
      </c>
      <c r="AN45" s="92" t="n">
        <f aca="false">IF($A45="N/A"," ",IF(AG45&lt;=$AJ$2,Z45,0))</f>
        <v>0</v>
      </c>
      <c r="AO45" s="92" t="n">
        <f aca="false">IF($A45="N/A"," ",IF(AH45&lt;=$AJ$2,AA45,0))</f>
        <v>0</v>
      </c>
      <c r="AP45" s="92" t="n">
        <f aca="false">IF($A45="N/A"," ",IF(AI45&lt;=$AJ$2,AB45,0))</f>
        <v>0</v>
      </c>
      <c r="AQ45" s="92" t="n">
        <f aca="false">IF($A45="N/A"," ",IF(AJ45&lt;=$AJ$2,AC45,0))</f>
        <v>0</v>
      </c>
      <c r="AR45" s="91"/>
      <c r="AS45" s="83" t="n">
        <f aca="false">IF($A45="N/A"," ",IF(AND(AD45=$AJ$2+1,AK45=0),MIN($AR$51,W45),0))</f>
        <v>0</v>
      </c>
      <c r="AT45" s="93" t="n">
        <f aca="false">IF($A45="N/A"," ",IF(AND(AE45=$AJ$2+1,AL45=0),MIN($AR$51,X45),0))</f>
        <v>0</v>
      </c>
      <c r="AU45" s="93" t="n">
        <f aca="false">IF($A45="N/A"," ",IF(AND(AF45=$AJ$2+1,AM45=0),MIN($AR$51,Y45),0))</f>
        <v>0</v>
      </c>
      <c r="AV45" s="93" t="n">
        <f aca="false">IF($A45="N/A"," ",IF(AND(AG45=$AJ$2+1,AN45=0),MIN($AR$51,Z45),0))</f>
        <v>0</v>
      </c>
      <c r="AW45" s="93" t="n">
        <f aca="false">IF($A45="N/A"," ",IF(AND(AH45=$AJ$2+1,AO45=0),MIN($AR$51,AA45),0))</f>
        <v>0</v>
      </c>
      <c r="AX45" s="93" t="n">
        <f aca="false">IF($A45="N/A"," ",IF(AND(AI45=$AJ$2+1,AP45=0),MIN($AR$51,AB45),0))</f>
        <v>0</v>
      </c>
      <c r="AY45" s="93" t="n">
        <f aca="false">IF($A45="N/A"," ",IF(AND(AJ45=$AJ$2+1,AQ45=0),MIN($AR$51,AC45),0))</f>
        <v>0</v>
      </c>
      <c r="AZ45" s="91"/>
      <c r="BA45" s="86" t="n">
        <f aca="false">IF($A45="N/A"," ",(IF(MONTH(A45)&gt;=4,IF(MONTH(A45)&lt;=10,Inputs!$F$13,Inputs!$F$14),Inputs!$F$14)))</f>
        <v>119</v>
      </c>
      <c r="BB45" s="87" t="n">
        <f aca="false">IF($A45="N/A"," ",(IF(AK45&gt;0,($BA45*(8*(VLOOKUP($A45,NumberofDaysTable,2)))*P45),0)+IF(AS45&gt;0,($BA45*((AS45))*P45),0)))</f>
        <v>0</v>
      </c>
      <c r="BC45" s="87" t="n">
        <f aca="false">IF($A45="N/A"," ",(IF(AL45&gt;0,($BA45*(8*(VLOOKUP($A45,NumberofDaysTable,2)))*Q45),0)+IF(AT45&gt;0,($BA45*((AT45))*Q45),0)))</f>
        <v>0</v>
      </c>
      <c r="BD45" s="87" t="n">
        <f aca="false">IF($A45="N/A"," ",(IF(AM45&gt;0,($BA45*(8*(VLOOKUP($A45,NumberofDaysTable,3)))*R45),0)+IF(AU45&gt;0,($BA45*((AU45))*R45),0)))</f>
        <v>0</v>
      </c>
      <c r="BE45" s="87" t="n">
        <f aca="false">IF($A45="N/A"," ",(IF(AN45&gt;0,($BA45*(8*(VLOOKUP($A45,NumberofDaysTable,3)))*S45),0)+IF(AV45&gt;0,($BA45*((AV45))*S45),0)))</f>
        <v>0</v>
      </c>
      <c r="BF45" s="87" t="n">
        <f aca="false">IF($A45="N/A"," ",(IF(AO45&gt;0,($BA45*(8*(VLOOKUP($A45,NumberofDaysTable,4)+VLOOKUP($A45,NumberofDaysTable,5)))*T45),0)+IF(AW45&gt;0,($BA45*((AW45))*T45),0)))</f>
        <v>0</v>
      </c>
      <c r="BG45" s="87" t="n">
        <f aca="false">IF($A45="N/A"," ",(IF(AP45&gt;0,($BA45*(8*(VLOOKUP($A45,NumberofDaysTable,4)+VLOOKUP($A45,NumberofDaysTable,5)))*U45),0)+IF(AX45&gt;0,($BA45*((AX45))*U45),0)))</f>
        <v>0</v>
      </c>
      <c r="BH45" s="87" t="n">
        <f aca="false">IF($A45="N/A"," ",($BA45*AQ45*V45)+($BA45*AY45*V45))</f>
        <v>0</v>
      </c>
      <c r="BI45" s="87" t="n">
        <f aca="false">IF($A45="N/A"," ",SUM(BB45:BH45))</f>
        <v>0</v>
      </c>
      <c r="BJ45" s="88" t="n">
        <f aca="false">IF($A45="N/A"," ",(H45*(SUM(AK45:AQ45)+SUM(AS45:AY45))*BA45))</f>
        <v>0</v>
      </c>
      <c r="BK45" s="88" t="n">
        <f aca="false">IF($A45="N/A"," ",((C45*D45)*(SUM($AK45:$AQ45)+SUM($AS45:$AY45))*$BA45))</f>
        <v>0</v>
      </c>
      <c r="BL45" s="88" t="n">
        <f aca="false">IF($A45="N/A"," ",(F45*(SUM($AK45:$AQ45)+SUM($AS45:$AY45))*$BA45))</f>
        <v>0</v>
      </c>
      <c r="BM45" s="88" t="n">
        <f aca="false">IF($A45="N/A"," ",(G45*(SUM($AK45:$AQ45)+SUM($AS45:$AY45))*$BA45))</f>
        <v>0</v>
      </c>
    </row>
    <row r="46" customFormat="false" ht="12.75" hidden="false" customHeight="false" outlineLevel="0" collapsed="false">
      <c r="A46" s="67" t="n">
        <f aca="false">IF(A45="N/A","N/A",IF(EDATE(A45,1)&gt;Inputs!$K$3,"N/A",EDATE(A45,1)))</f>
        <v>37956</v>
      </c>
      <c r="B46" s="68" t="n">
        <f aca="false">IF(A46="N/A"," ",YEAR(A46))</f>
        <v>2003</v>
      </c>
      <c r="C46" s="69" t="n">
        <f aca="false">IF(A46="N/A"," ",VLOOKUP(A46,ScaledPrice,10))</f>
        <v>3.0465</v>
      </c>
      <c r="D46" s="70" t="n">
        <f aca="false">IF(A46="N/A"," ",(VLOOKUP(MONTH($A46),Inputs!$A$14:$B$25,2))/1000)</f>
        <v>12.6</v>
      </c>
      <c r="E46" s="71" t="n">
        <f aca="false">IF($A46="N/A"," ",C46*D46)</f>
        <v>38.3859</v>
      </c>
      <c r="F46" s="72" t="n">
        <f aca="false">IF(A46="N/A"," ",Inputs!$F$6)</f>
        <v>1.17</v>
      </c>
      <c r="G46" s="72" t="n">
        <f aca="false">IF(A46="N/A"," ",Inputs!$F$9/IF(AND('Pricing Inputs'!$AA$3&gt;=4,'Pricing Inputs'!$AA$3&lt;=6),16,IF(AND('Pricing Inputs'!$AA$3&gt;=7,'Pricing Inputs'!$AA$3&lt;=9),8,24))/(BA46))</f>
        <v>0.829831932773109</v>
      </c>
      <c r="H46" s="73" t="n">
        <f aca="false">IF(A46="N/A"," ",(C46*D46)+F46+G46)</f>
        <v>40.3857319327731</v>
      </c>
      <c r="I46" s="74" t="n">
        <f aca="false">VLOOKUP(A46,ScaledPrice,(IF(AND('Pricing Inputs'!$AA$3&gt;=4,'Pricing Inputs'!$AA$3&lt;=6),2,4)))</f>
        <v>24.8999977111816</v>
      </c>
      <c r="J46" s="74" t="n">
        <f aca="false">IF(A46="N/A"," ",IF(AND('Pricing Inputs'!$AA$3&gt;=4,'Pricing Inputs'!$AA$3&lt;=6),I46,(VLOOKUP(A46,ScaledPrice,2))*(2-(VLOOKUP(A46,ScaledPrice,3)))))</f>
        <v>24.8999977111816</v>
      </c>
      <c r="K46" s="74" t="n">
        <f aca="false">IF(A46="N/A"," ",IF(OR('Pricing Inputs'!$AA$3=5,'Pricing Inputs'!$AA$3=6,'Pricing Inputs'!$AA$3=8,'Pricing Inputs'!$AA$3=9),VLOOKUP(A46,ScaledPrice,IF(AND('Pricing Inputs'!$AA$3&gt;=4,'Pricing Inputs'!$AA$3&lt;=6),5,6)),0))</f>
        <v>20</v>
      </c>
      <c r="L46" s="74" t="n">
        <f aca="false">IF(A46="N/A"," ",IF(OR('Pricing Inputs'!$AA$3=5,'Pricing Inputs'!$AA$3=6,'Pricing Inputs'!$AA$3=8,'Pricing Inputs'!$AA$3=9),IF(AND('Pricing Inputs'!$AA$3&gt;=4,'Pricing Inputs'!$AA$3&lt;=6),K46,(VLOOKUP(A46,ScaledPrice,5))*(2-(VLOOKUP(A46,ScaledPrice,3)))),0))</f>
        <v>20</v>
      </c>
      <c r="M46" s="74" t="n">
        <f aca="false">IF(A46="N/A"," ",IF(OR('Pricing Inputs'!$AA$3=6,'Pricing Inputs'!$AA$3=9),(VLOOKUP(A46,ScaledPrice,IF(AND('Pricing Inputs'!$AA$3&gt;=4,'Pricing Inputs'!$AA$3&lt;=6),7,8))),0))</f>
        <v>19</v>
      </c>
      <c r="N46" s="74" t="n">
        <f aca="false">IF(A46="N/A"," ",IF(OR('Pricing Inputs'!$AA$3=6,'Pricing Inputs'!$AA$3=9),IF(AND('Pricing Inputs'!$AA$3&gt;=4,'Pricing Inputs'!$AA$3&lt;=6),M46,(VLOOKUP(A46,ScaledPrice,7))*(2-(VLOOKUP(A46,ScaledPrice,3)))),0))</f>
        <v>19</v>
      </c>
      <c r="O46" s="74" t="n">
        <f aca="false">IF(A46="N/A"," ",VLOOKUP(A46,ScaledPrice,9))</f>
        <v>19.2000007629395</v>
      </c>
      <c r="P46" s="75" t="n">
        <f aca="false">IF($A46="N/A"," ",IF((I46-$H46)&gt;0,I46-$H46,0))</f>
        <v>0</v>
      </c>
      <c r="Q46" s="75" t="n">
        <f aca="false">IF($A46="N/A"," ",IF((J46-$H46)&gt;0,J46-$H46,0))</f>
        <v>0</v>
      </c>
      <c r="R46" s="75" t="n">
        <f aca="false">IF($A46="N/A"," ",IF((K46-$H46)&gt;0,K46-$H46,0))</f>
        <v>0</v>
      </c>
      <c r="S46" s="75" t="n">
        <f aca="false">IF($A46="N/A"," ",IF((L46-$H46)&gt;0,L46-$H46,0))</f>
        <v>0</v>
      </c>
      <c r="T46" s="75" t="n">
        <f aca="false">IF($A46="N/A"," ",IF((M46-$H46)&gt;0,M46-$H46,0))</f>
        <v>0</v>
      </c>
      <c r="U46" s="75" t="n">
        <f aca="false">IF($A46="N/A"," ",IF((N46-$H46)&gt;0,N46-$H46,0))</f>
        <v>0</v>
      </c>
      <c r="V46" s="76" t="n">
        <f aca="false">IF($A46="N/A"," ",(IF((O46-$H46)&lt;=0,0,(O46-$H46))))</f>
        <v>0</v>
      </c>
      <c r="W46" s="77" t="n">
        <f aca="false">IF($A46="N/A"," ",IF(P46&gt;0,8*VLOOKUP($A46,NumberofDaysTable,2),0))</f>
        <v>0</v>
      </c>
      <c r="X46" s="77" t="n">
        <f aca="false">IF($A46="N/A"," ",IF(Q46&gt;0,8*VLOOKUP($A46,NumberofDaysTable,2),0))</f>
        <v>0</v>
      </c>
      <c r="Y46" s="77" t="n">
        <f aca="false">IF($A46="N/A"," ",IF(R46&gt;0,8*VLOOKUP($A46,NumberofDaysTable,3),0))</f>
        <v>0</v>
      </c>
      <c r="Z46" s="77" t="n">
        <f aca="false">IF($A46="N/A"," ",IF(S46&gt;0,8*VLOOKUP($A46,NumberofDaysTable,3),0))</f>
        <v>0</v>
      </c>
      <c r="AA46" s="77" t="n">
        <f aca="false">IF($A46="N/A"," ",IF(T46&gt;0,8*(VLOOKUP($A46,NumberofDaysTable,4)+VLOOKUP($A46,NumberofDaysTable,5)),0))</f>
        <v>0</v>
      </c>
      <c r="AB46" s="77" t="n">
        <f aca="false">IF($A46="N/A"," ",IF(U46&gt;0,(8*VLOOKUP($A46,NumberofDaysTable,4)+VLOOKUP($A46,NumberofDaysTable,5)),0))</f>
        <v>0</v>
      </c>
      <c r="AC46" s="77" t="n">
        <f aca="false">IF($A46="N/A"," ",(IF(V46&gt;0,(8*VLOOKUP($A46,NumberofDaysTable,6)),0)))</f>
        <v>0</v>
      </c>
      <c r="AD46" s="89" t="n">
        <f aca="false">IF($A46="N/A"," ",RANK(P46,$P$40:$V$51))</f>
        <v>11</v>
      </c>
      <c r="AE46" s="90" t="n">
        <f aca="false">IF($A46="N/A"," ",RANK(Q46,$P$40:$V$51))</f>
        <v>11</v>
      </c>
      <c r="AF46" s="90" t="n">
        <f aca="false">IF($A46="N/A"," ",RANK(R46,$P$40:$V$51))</f>
        <v>11</v>
      </c>
      <c r="AG46" s="90" t="n">
        <f aca="false">IF($A46="N/A"," ",RANK(S46,$P$40:$V$51))</f>
        <v>11</v>
      </c>
      <c r="AH46" s="90" t="n">
        <f aca="false">IF($A46="N/A"," ",RANK(T46,$P$40:$V$51))</f>
        <v>11</v>
      </c>
      <c r="AI46" s="90" t="n">
        <f aca="false">IF($A46="N/A"," ",RANK(U46,$P$40:$V$51))</f>
        <v>11</v>
      </c>
      <c r="AJ46" s="91" t="n">
        <f aca="false">IF($A46="N/A"," ",RANK(V46,$P$40:$V$51))</f>
        <v>11</v>
      </c>
      <c r="AK46" s="81" t="n">
        <f aca="false">IF($A46="N/A"," ",IF(AD46&lt;=$AJ$2,W46,0))</f>
        <v>0</v>
      </c>
      <c r="AL46" s="92" t="n">
        <f aca="false">IF($A46="N/A"," ",IF(AE46&lt;=$AJ$2,X46,0))</f>
        <v>0</v>
      </c>
      <c r="AM46" s="92" t="n">
        <f aca="false">IF($A46="N/A"," ",IF(AF46&lt;=$AJ$2,Y46,0))</f>
        <v>0</v>
      </c>
      <c r="AN46" s="92" t="n">
        <f aca="false">IF($A46="N/A"," ",IF(AG46&lt;=$AJ$2,Z46,0))</f>
        <v>0</v>
      </c>
      <c r="AO46" s="92" t="n">
        <f aca="false">IF($A46="N/A"," ",IF(AH46&lt;=$AJ$2,AA46,0))</f>
        <v>0</v>
      </c>
      <c r="AP46" s="92" t="n">
        <f aca="false">IF($A46="N/A"," ",IF(AI46&lt;=$AJ$2,AB46,0))</f>
        <v>0</v>
      </c>
      <c r="AQ46" s="92" t="n">
        <f aca="false">IF($A46="N/A"," ",IF(AJ46&lt;=$AJ$2,AC46,0))</f>
        <v>0</v>
      </c>
      <c r="AR46" s="91"/>
      <c r="AS46" s="83" t="n">
        <f aca="false">IF($A46="N/A"," ",IF(AND(AD46=$AJ$2+1,AK46=0),MIN($AR$51,W46),0))</f>
        <v>0</v>
      </c>
      <c r="AT46" s="93" t="n">
        <f aca="false">IF($A46="N/A"," ",IF(AND(AE46=$AJ$2+1,AL46=0),MIN($AR$51,X46),0))</f>
        <v>0</v>
      </c>
      <c r="AU46" s="93" t="n">
        <f aca="false">IF($A46="N/A"," ",IF(AND(AF46=$AJ$2+1,AM46=0),MIN($AR$51,Y46),0))</f>
        <v>0</v>
      </c>
      <c r="AV46" s="93" t="n">
        <f aca="false">IF($A46="N/A"," ",IF(AND(AG46=$AJ$2+1,AN46=0),MIN($AR$51,Z46),0))</f>
        <v>0</v>
      </c>
      <c r="AW46" s="93" t="n">
        <f aca="false">IF($A46="N/A"," ",IF(AND(AH46=$AJ$2+1,AO46=0),MIN($AR$51,AA46),0))</f>
        <v>0</v>
      </c>
      <c r="AX46" s="93" t="n">
        <f aca="false">IF($A46="N/A"," ",IF(AND(AI46=$AJ$2+1,AP46=0),MIN($AR$51,AB46),0))</f>
        <v>0</v>
      </c>
      <c r="AY46" s="93" t="n">
        <f aca="false">IF($A46="N/A"," ",IF(AND(AJ46=$AJ$2+1,AQ46=0),MIN($AR$51,AC46),0))</f>
        <v>0</v>
      </c>
      <c r="AZ46" s="91"/>
      <c r="BA46" s="86" t="n">
        <f aca="false">IF($A46="N/A"," ",(IF(MONTH(A46)&gt;=4,IF(MONTH(A46)&lt;=10,Inputs!$F$13,Inputs!$F$14),Inputs!$F$14)))</f>
        <v>119</v>
      </c>
      <c r="BB46" s="87" t="n">
        <f aca="false">IF($A46="N/A"," ",(IF(AK46&gt;0,($BA46*(8*(VLOOKUP($A46,NumberofDaysTable,2)))*P46),0)+IF(AS46&gt;0,($BA46*((AS46))*P46),0)))</f>
        <v>0</v>
      </c>
      <c r="BC46" s="87" t="n">
        <f aca="false">IF($A46="N/A"," ",(IF(AL46&gt;0,($BA46*(8*(VLOOKUP($A46,NumberofDaysTable,2)))*Q46),0)+IF(AT46&gt;0,($BA46*((AT46))*Q46),0)))</f>
        <v>0</v>
      </c>
      <c r="BD46" s="87" t="n">
        <f aca="false">IF($A46="N/A"," ",(IF(AM46&gt;0,($BA46*(8*(VLOOKUP($A46,NumberofDaysTable,3)))*R46),0)+IF(AU46&gt;0,($BA46*((AU46))*R46),0)))</f>
        <v>0</v>
      </c>
      <c r="BE46" s="87" t="n">
        <f aca="false">IF($A46="N/A"," ",(IF(AN46&gt;0,($BA46*(8*(VLOOKUP($A46,NumberofDaysTable,3)))*S46),0)+IF(AV46&gt;0,($BA46*((AV46))*S46),0)))</f>
        <v>0</v>
      </c>
      <c r="BF46" s="87" t="n">
        <f aca="false">IF($A46="N/A"," ",(IF(AO46&gt;0,($BA46*(8*(VLOOKUP($A46,NumberofDaysTable,4)+VLOOKUP($A46,NumberofDaysTable,5)))*T46),0)+IF(AW46&gt;0,($BA46*((AW46))*T46),0)))</f>
        <v>0</v>
      </c>
      <c r="BG46" s="87" t="n">
        <f aca="false">IF($A46="N/A"," ",(IF(AP46&gt;0,($BA46*(8*(VLOOKUP($A46,NumberofDaysTable,4)+VLOOKUP($A46,NumberofDaysTable,5)))*U46),0)+IF(AX46&gt;0,($BA46*((AX46))*U46),0)))</f>
        <v>0</v>
      </c>
      <c r="BH46" s="87" t="n">
        <f aca="false">IF($A46="N/A"," ",($BA46*AQ46*V46)+($BA46*AY46*V46))</f>
        <v>0</v>
      </c>
      <c r="BI46" s="87" t="n">
        <f aca="false">IF($A46="N/A"," ",SUM(BB46:BH46))</f>
        <v>0</v>
      </c>
      <c r="BJ46" s="88" t="n">
        <f aca="false">IF($A46="N/A"," ",(H46*(SUM(AK46:AQ46)+SUM(AS46:AY46))*BA46))</f>
        <v>0</v>
      </c>
      <c r="BK46" s="88" t="n">
        <f aca="false">IF($A46="N/A"," ",((C46*D46)*(SUM($AK46:$AQ46)+SUM($AS46:$AY46))*$BA46))</f>
        <v>0</v>
      </c>
      <c r="BL46" s="88" t="n">
        <f aca="false">IF($A46="N/A"," ",(F46*(SUM($AK46:$AQ46)+SUM($AS46:$AY46))*$BA46))</f>
        <v>0</v>
      </c>
      <c r="BM46" s="88" t="n">
        <f aca="false">IF($A46="N/A"," ",(G46*(SUM($AK46:$AQ46)+SUM($AS46:$AY46))*$BA46))</f>
        <v>0</v>
      </c>
    </row>
    <row r="47" customFormat="false" ht="12.75" hidden="false" customHeight="false" outlineLevel="0" collapsed="false">
      <c r="A47" s="67" t="n">
        <f aca="false">IF(A46="N/A","N/A",IF(EDATE(A46,1)&gt;Inputs!$K$3,"N/A",EDATE(A46,1)))</f>
        <v>37987</v>
      </c>
      <c r="B47" s="68" t="n">
        <f aca="false">IF(A47="N/A"," ",YEAR(A47))</f>
        <v>2004</v>
      </c>
      <c r="C47" s="69" t="n">
        <f aca="false">IF(A47="N/A"," ",VLOOKUP(A47,ScaledPrice,10))</f>
        <v>3.1225</v>
      </c>
      <c r="D47" s="70" t="n">
        <f aca="false">IF(A47="N/A"," ",(VLOOKUP(MONTH($A47),Inputs!$A$14:$B$25,2))/1000)</f>
        <v>12.6</v>
      </c>
      <c r="E47" s="71" t="n">
        <f aca="false">IF($A47="N/A"," ",C47*D47)</f>
        <v>39.3435</v>
      </c>
      <c r="F47" s="72" t="n">
        <f aca="false">IF(A47="N/A"," ",Inputs!$F$6)</f>
        <v>1.17</v>
      </c>
      <c r="G47" s="72" t="n">
        <f aca="false">IF(A47="N/A"," ",Inputs!$F$9/IF(AND('Pricing Inputs'!$AA$3&gt;=4,'Pricing Inputs'!$AA$3&lt;=6),16,IF(AND('Pricing Inputs'!$AA$3&gt;=7,'Pricing Inputs'!$AA$3&lt;=9),8,24))/(BA47))</f>
        <v>0.829831932773109</v>
      </c>
      <c r="H47" s="73" t="n">
        <f aca="false">IF(A47="N/A"," ",(C47*D47)+F47+G47)</f>
        <v>41.3433319327731</v>
      </c>
      <c r="I47" s="74" t="n">
        <f aca="false">VLOOKUP(A47,ScaledPrice,(IF(AND('Pricing Inputs'!$AA$3&gt;=4,'Pricing Inputs'!$AA$3&lt;=6),2,4)))</f>
        <v>28.8999996185303</v>
      </c>
      <c r="J47" s="74" t="n">
        <f aca="false">IF(A47="N/A"," ",IF(AND('Pricing Inputs'!$AA$3&gt;=4,'Pricing Inputs'!$AA$3&lt;=6),I47,(VLOOKUP(A47,ScaledPrice,2))*(2-(VLOOKUP(A47,ScaledPrice,3)))))</f>
        <v>28.8999996185303</v>
      </c>
      <c r="K47" s="74" t="n">
        <f aca="false">IF(A47="N/A"," ",IF(OR('Pricing Inputs'!$AA$3=5,'Pricing Inputs'!$AA$3=6,'Pricing Inputs'!$AA$3=8,'Pricing Inputs'!$AA$3=9),VLOOKUP(A47,ScaledPrice,IF(AND('Pricing Inputs'!$AA$3&gt;=4,'Pricing Inputs'!$AA$3&lt;=6),5,6)),0))</f>
        <v>22</v>
      </c>
      <c r="L47" s="74" t="n">
        <f aca="false">IF(A47="N/A"," ",IF(OR('Pricing Inputs'!$AA$3=5,'Pricing Inputs'!$AA$3=6,'Pricing Inputs'!$AA$3=8,'Pricing Inputs'!$AA$3=9),IF(AND('Pricing Inputs'!$AA$3&gt;=4,'Pricing Inputs'!$AA$3&lt;=6),K47,(VLOOKUP(A47,ScaledPrice,5))*(2-(VLOOKUP(A47,ScaledPrice,3)))),0))</f>
        <v>22</v>
      </c>
      <c r="M47" s="74" t="n">
        <f aca="false">IF(A47="N/A"," ",IF(OR('Pricing Inputs'!$AA$3=6,'Pricing Inputs'!$AA$3=9),(VLOOKUP(A47,ScaledPrice,IF(AND('Pricing Inputs'!$AA$3&gt;=4,'Pricing Inputs'!$AA$3&lt;=6),7,8))),0))</f>
        <v>21</v>
      </c>
      <c r="N47" s="74" t="n">
        <f aca="false">IF(A47="N/A"," ",IF(OR('Pricing Inputs'!$AA$3=6,'Pricing Inputs'!$AA$3=9),IF(AND('Pricing Inputs'!$AA$3&gt;=4,'Pricing Inputs'!$AA$3&lt;=6),M47,(VLOOKUP(A47,ScaledPrice,7))*(2-(VLOOKUP(A47,ScaledPrice,3)))),0))</f>
        <v>21</v>
      </c>
      <c r="O47" s="74" t="n">
        <f aca="false">IF(A47="N/A"," ",VLOOKUP(A47,ScaledPrice,9))</f>
        <v>19.2000007629395</v>
      </c>
      <c r="P47" s="75" t="n">
        <f aca="false">IF($A47="N/A"," ",IF((I47-$H47)&gt;0,I47-$H47,0))</f>
        <v>0</v>
      </c>
      <c r="Q47" s="75" t="n">
        <f aca="false">IF($A47="N/A"," ",IF((J47-$H47)&gt;0,J47-$H47,0))</f>
        <v>0</v>
      </c>
      <c r="R47" s="75" t="n">
        <f aca="false">IF($A47="N/A"," ",IF((K47-$H47)&gt;0,K47-$H47,0))</f>
        <v>0</v>
      </c>
      <c r="S47" s="75" t="n">
        <f aca="false">IF($A47="N/A"," ",IF((L47-$H47)&gt;0,L47-$H47,0))</f>
        <v>0</v>
      </c>
      <c r="T47" s="75" t="n">
        <f aca="false">IF($A47="N/A"," ",IF((M47-$H47)&gt;0,M47-$H47,0))</f>
        <v>0</v>
      </c>
      <c r="U47" s="75" t="n">
        <f aca="false">IF($A47="N/A"," ",IF((N47-$H47)&gt;0,N47-$H47,0))</f>
        <v>0</v>
      </c>
      <c r="V47" s="76" t="n">
        <f aca="false">IF($A47="N/A"," ",(IF((O47-$H47)&lt;=0,0,(O47-$H47))))</f>
        <v>0</v>
      </c>
      <c r="W47" s="77" t="n">
        <f aca="false">IF($A47="N/A"," ",IF(P47&gt;0,8*VLOOKUP($A47,NumberofDaysTable,2),0))</f>
        <v>0</v>
      </c>
      <c r="X47" s="77" t="n">
        <f aca="false">IF($A47="N/A"," ",IF(Q47&gt;0,8*VLOOKUP($A47,NumberofDaysTable,2),0))</f>
        <v>0</v>
      </c>
      <c r="Y47" s="77" t="n">
        <f aca="false">IF($A47="N/A"," ",IF(R47&gt;0,8*VLOOKUP($A47,NumberofDaysTable,3),0))</f>
        <v>0</v>
      </c>
      <c r="Z47" s="77" t="n">
        <f aca="false">IF($A47="N/A"," ",IF(S47&gt;0,8*VLOOKUP($A47,NumberofDaysTable,3),0))</f>
        <v>0</v>
      </c>
      <c r="AA47" s="77" t="n">
        <f aca="false">IF($A47="N/A"," ",IF(T47&gt;0,8*(VLOOKUP($A47,NumberofDaysTable,4)+VLOOKUP($A47,NumberofDaysTable,5)),0))</f>
        <v>0</v>
      </c>
      <c r="AB47" s="77" t="n">
        <f aca="false">IF($A47="N/A"," ",IF(U47&gt;0,(8*VLOOKUP($A47,NumberofDaysTable,4)+VLOOKUP($A47,NumberofDaysTable,5)),0))</f>
        <v>0</v>
      </c>
      <c r="AC47" s="77" t="n">
        <f aca="false">IF($A47="N/A"," ",(IF(V47&gt;0,(8*VLOOKUP($A47,NumberofDaysTable,6)),0)))</f>
        <v>0</v>
      </c>
      <c r="AD47" s="89" t="n">
        <f aca="false">IF($A47="N/A"," ",RANK(P47,$P$40:$V$51))</f>
        <v>11</v>
      </c>
      <c r="AE47" s="90" t="n">
        <f aca="false">IF($A47="N/A"," ",RANK(Q47,$P$40:$V$51))</f>
        <v>11</v>
      </c>
      <c r="AF47" s="90" t="n">
        <f aca="false">IF($A47="N/A"," ",RANK(R47,$P$40:$V$51))</f>
        <v>11</v>
      </c>
      <c r="AG47" s="90" t="n">
        <f aca="false">IF($A47="N/A"," ",RANK(S47,$P$40:$V$51))</f>
        <v>11</v>
      </c>
      <c r="AH47" s="90" t="n">
        <f aca="false">IF($A47="N/A"," ",RANK(T47,$P$40:$V$51))</f>
        <v>11</v>
      </c>
      <c r="AI47" s="90" t="n">
        <f aca="false">IF($A47="N/A"," ",RANK(U47,$P$40:$V$51))</f>
        <v>11</v>
      </c>
      <c r="AJ47" s="91" t="n">
        <f aca="false">IF($A47="N/A"," ",RANK(V47,$P$40:$V$51))</f>
        <v>11</v>
      </c>
      <c r="AK47" s="81" t="n">
        <f aca="false">IF($A47="N/A"," ",IF(AD47&lt;=$AJ$2,W47,0))</f>
        <v>0</v>
      </c>
      <c r="AL47" s="92" t="n">
        <f aca="false">IF($A47="N/A"," ",IF(AE47&lt;=$AJ$2,X47,0))</f>
        <v>0</v>
      </c>
      <c r="AM47" s="92" t="n">
        <f aca="false">IF($A47="N/A"," ",IF(AF47&lt;=$AJ$2,Y47,0))</f>
        <v>0</v>
      </c>
      <c r="AN47" s="92" t="n">
        <f aca="false">IF($A47="N/A"," ",IF(AG47&lt;=$AJ$2,Z47,0))</f>
        <v>0</v>
      </c>
      <c r="AO47" s="92" t="n">
        <f aca="false">IF($A47="N/A"," ",IF(AH47&lt;=$AJ$2,AA47,0))</f>
        <v>0</v>
      </c>
      <c r="AP47" s="92" t="n">
        <f aca="false">IF($A47="N/A"," ",IF(AI47&lt;=$AJ$2,AB47,0))</f>
        <v>0</v>
      </c>
      <c r="AQ47" s="92" t="n">
        <f aca="false">IF($A47="N/A"," ",IF(AJ47&lt;=$AJ$2,AC47,0))</f>
        <v>0</v>
      </c>
      <c r="AR47" s="91"/>
      <c r="AS47" s="83" t="n">
        <f aca="false">IF($A47="N/A"," ",IF(AND(AD47=$AJ$2+1,AK47=0),MIN($AR$51,W47),0))</f>
        <v>0</v>
      </c>
      <c r="AT47" s="93" t="n">
        <f aca="false">IF($A47="N/A"," ",IF(AND(AE47=$AJ$2+1,AL47=0),MIN($AR$51,X47),0))</f>
        <v>0</v>
      </c>
      <c r="AU47" s="93" t="n">
        <f aca="false">IF($A47="N/A"," ",IF(AND(AF47=$AJ$2+1,AM47=0),MIN($AR$51,Y47),0))</f>
        <v>0</v>
      </c>
      <c r="AV47" s="93" t="n">
        <f aca="false">IF($A47="N/A"," ",IF(AND(AG47=$AJ$2+1,AN47=0),MIN($AR$51,Z47),0))</f>
        <v>0</v>
      </c>
      <c r="AW47" s="93" t="n">
        <f aca="false">IF($A47="N/A"," ",IF(AND(AH47=$AJ$2+1,AO47=0),MIN($AR$51,AA47),0))</f>
        <v>0</v>
      </c>
      <c r="AX47" s="93" t="n">
        <f aca="false">IF($A47="N/A"," ",IF(AND(AI47=$AJ$2+1,AP47=0),MIN($AR$51,AB47),0))</f>
        <v>0</v>
      </c>
      <c r="AY47" s="93" t="n">
        <f aca="false">IF($A47="N/A"," ",IF(AND(AJ47=$AJ$2+1,AQ47=0),MIN($AR$51,AC47),0))</f>
        <v>0</v>
      </c>
      <c r="AZ47" s="91"/>
      <c r="BA47" s="86" t="n">
        <f aca="false">IF($A47="N/A"," ",(IF(MONTH(A47)&gt;=4,IF(MONTH(A47)&lt;=10,Inputs!$F$13,Inputs!$F$14),Inputs!$F$14)))</f>
        <v>119</v>
      </c>
      <c r="BB47" s="87" t="n">
        <f aca="false">IF($A47="N/A"," ",(IF(AK47&gt;0,($BA47*(8*(VLOOKUP($A47,NumberofDaysTable,2)))*P47),0)+IF(AS47&gt;0,($BA47*((AS47))*P47),0)))</f>
        <v>0</v>
      </c>
      <c r="BC47" s="87" t="n">
        <f aca="false">IF($A47="N/A"," ",(IF(AL47&gt;0,($BA47*(8*(VLOOKUP($A47,NumberofDaysTable,2)))*Q47),0)+IF(AT47&gt;0,($BA47*((AT47))*Q47),0)))</f>
        <v>0</v>
      </c>
      <c r="BD47" s="87" t="n">
        <f aca="false">IF($A47="N/A"," ",(IF(AM47&gt;0,($BA47*(8*(VLOOKUP($A47,NumberofDaysTable,3)))*R47),0)+IF(AU47&gt;0,($BA47*((AU47))*R47),0)))</f>
        <v>0</v>
      </c>
      <c r="BE47" s="87" t="n">
        <f aca="false">IF($A47="N/A"," ",(IF(AN47&gt;0,($BA47*(8*(VLOOKUP($A47,NumberofDaysTable,3)))*S47),0)+IF(AV47&gt;0,($BA47*((AV47))*S47),0)))</f>
        <v>0</v>
      </c>
      <c r="BF47" s="87" t="n">
        <f aca="false">IF($A47="N/A"," ",(IF(AO47&gt;0,($BA47*(8*(VLOOKUP($A47,NumberofDaysTable,4)+VLOOKUP($A47,NumberofDaysTable,5)))*T47),0)+IF(AW47&gt;0,($BA47*((AW47))*T47),0)))</f>
        <v>0</v>
      </c>
      <c r="BG47" s="87" t="n">
        <f aca="false">IF($A47="N/A"," ",(IF(AP47&gt;0,($BA47*(8*(VLOOKUP($A47,NumberofDaysTable,4)+VLOOKUP($A47,NumberofDaysTable,5)))*U47),0)+IF(AX47&gt;0,($BA47*((AX47))*U47),0)))</f>
        <v>0</v>
      </c>
      <c r="BH47" s="87" t="n">
        <f aca="false">IF($A47="N/A"," ",($BA47*AQ47*V47)+($BA47*AY47*V47))</f>
        <v>0</v>
      </c>
      <c r="BI47" s="87" t="n">
        <f aca="false">IF($A47="N/A"," ",SUM(BB47:BH47))</f>
        <v>0</v>
      </c>
      <c r="BJ47" s="88" t="n">
        <f aca="false">IF($A47="N/A"," ",(H47*(SUM(AK47:AQ47)+SUM(AS47:AY47))*BA47))</f>
        <v>0</v>
      </c>
      <c r="BK47" s="88" t="n">
        <f aca="false">IF($A47="N/A"," ",((C47*D47)*(SUM($AK47:$AQ47)+SUM($AS47:$AY47))*$BA47))</f>
        <v>0</v>
      </c>
      <c r="BL47" s="88" t="n">
        <f aca="false">IF($A47="N/A"," ",(F47*(SUM($AK47:$AQ47)+SUM($AS47:$AY47))*$BA47))</f>
        <v>0</v>
      </c>
      <c r="BM47" s="88" t="n">
        <f aca="false">IF($A47="N/A"," ",(G47*(SUM($AK47:$AQ47)+SUM($AS47:$AY47))*$BA47))</f>
        <v>0</v>
      </c>
    </row>
    <row r="48" customFormat="false" ht="12.75" hidden="false" customHeight="false" outlineLevel="0" collapsed="false">
      <c r="A48" s="67" t="n">
        <f aca="false">IF(A47="N/A","N/A",IF(EDATE(A47,1)&gt;Inputs!$K$3,"N/A",EDATE(A47,1)))</f>
        <v>38018</v>
      </c>
      <c r="B48" s="68" t="n">
        <f aca="false">IF(A48="N/A"," ",YEAR(A48))</f>
        <v>2004</v>
      </c>
      <c r="C48" s="69" t="n">
        <f aca="false">IF(A48="N/A"," ",VLOOKUP(A48,ScaledPrice,10))</f>
        <v>2.9795</v>
      </c>
      <c r="D48" s="70" t="n">
        <f aca="false">IF(A48="N/A"," ",(VLOOKUP(MONTH($A48),Inputs!$A$14:$B$25,2))/1000)</f>
        <v>12.6</v>
      </c>
      <c r="E48" s="71" t="n">
        <f aca="false">IF($A48="N/A"," ",C48*D48)</f>
        <v>37.5417</v>
      </c>
      <c r="F48" s="72" t="n">
        <f aca="false">IF(A48="N/A"," ",Inputs!$F$6)</f>
        <v>1.17</v>
      </c>
      <c r="G48" s="72" t="n">
        <f aca="false">IF(A48="N/A"," ",Inputs!$F$9/IF(AND('Pricing Inputs'!$AA$3&gt;=4,'Pricing Inputs'!$AA$3&lt;=6),16,IF(AND('Pricing Inputs'!$AA$3&gt;=7,'Pricing Inputs'!$AA$3&lt;=9),8,24))/(BA48))</f>
        <v>0.829831932773109</v>
      </c>
      <c r="H48" s="73" t="n">
        <f aca="false">IF(A48="N/A"," ",(C48*D48)+F48+G48)</f>
        <v>39.5415319327731</v>
      </c>
      <c r="I48" s="74" t="n">
        <f aca="false">VLOOKUP(A48,ScaledPrice,(IF(AND('Pricing Inputs'!$AA$3&gt;=4,'Pricing Inputs'!$AA$3&lt;=6),2,4)))</f>
        <v>29</v>
      </c>
      <c r="J48" s="74" t="n">
        <f aca="false">IF(A48="N/A"," ",IF(AND('Pricing Inputs'!$AA$3&gt;=4,'Pricing Inputs'!$AA$3&lt;=6),I48,(VLOOKUP(A48,ScaledPrice,2))*(2-(VLOOKUP(A48,ScaledPrice,3)))))</f>
        <v>29</v>
      </c>
      <c r="K48" s="74" t="n">
        <f aca="false">IF(A48="N/A"," ",IF(OR('Pricing Inputs'!$AA$3=5,'Pricing Inputs'!$AA$3=6,'Pricing Inputs'!$AA$3=8,'Pricing Inputs'!$AA$3=9),VLOOKUP(A48,ScaledPrice,IF(AND('Pricing Inputs'!$AA$3&gt;=4,'Pricing Inputs'!$AA$3&lt;=6),5,6)),0))</f>
        <v>21.996000289917</v>
      </c>
      <c r="L48" s="74" t="n">
        <f aca="false">IF(A48="N/A"," ",IF(OR('Pricing Inputs'!$AA$3=5,'Pricing Inputs'!$AA$3=6,'Pricing Inputs'!$AA$3=8,'Pricing Inputs'!$AA$3=9),IF(AND('Pricing Inputs'!$AA$3&gt;=4,'Pricing Inputs'!$AA$3&lt;=6),K48,(VLOOKUP(A48,ScaledPrice,5))*(2-(VLOOKUP(A48,ScaledPrice,3)))),0))</f>
        <v>21.996000289917</v>
      </c>
      <c r="M48" s="74" t="n">
        <f aca="false">IF(A48="N/A"," ",IF(OR('Pricing Inputs'!$AA$3=6,'Pricing Inputs'!$AA$3=9),(VLOOKUP(A48,ScaledPrice,IF(AND('Pricing Inputs'!$AA$3&gt;=4,'Pricing Inputs'!$AA$3&lt;=6),7,8))),0))</f>
        <v>20.9965019226074</v>
      </c>
      <c r="N48" s="74" t="n">
        <f aca="false">IF(A48="N/A"," ",IF(OR('Pricing Inputs'!$AA$3=6,'Pricing Inputs'!$AA$3=9),IF(AND('Pricing Inputs'!$AA$3&gt;=4,'Pricing Inputs'!$AA$3&lt;=6),M48,(VLOOKUP(A48,ScaledPrice,7))*(2-(VLOOKUP(A48,ScaledPrice,3)))),0))</f>
        <v>20.9965019226074</v>
      </c>
      <c r="O48" s="74" t="n">
        <f aca="false">IF(A48="N/A"," ",VLOOKUP(A48,ScaledPrice,9))</f>
        <v>17.5</v>
      </c>
      <c r="P48" s="75" t="n">
        <f aca="false">IF($A48="N/A"," ",IF((I48-$H48)&gt;0,I48-$H48,0))</f>
        <v>0</v>
      </c>
      <c r="Q48" s="75" t="n">
        <f aca="false">IF($A48="N/A"," ",IF((J48-$H48)&gt;0,J48-$H48,0))</f>
        <v>0</v>
      </c>
      <c r="R48" s="75" t="n">
        <f aca="false">IF($A48="N/A"," ",IF((K48-$H48)&gt;0,K48-$H48,0))</f>
        <v>0</v>
      </c>
      <c r="S48" s="75" t="n">
        <f aca="false">IF($A48="N/A"," ",IF((L48-$H48)&gt;0,L48-$H48,0))</f>
        <v>0</v>
      </c>
      <c r="T48" s="75" t="n">
        <f aca="false">IF($A48="N/A"," ",IF((M48-$H48)&gt;0,M48-$H48,0))</f>
        <v>0</v>
      </c>
      <c r="U48" s="75" t="n">
        <f aca="false">IF($A48="N/A"," ",IF((N48-$H48)&gt;0,N48-$H48,0))</f>
        <v>0</v>
      </c>
      <c r="V48" s="76" t="n">
        <f aca="false">IF($A48="N/A"," ",(IF((O48-$H48)&lt;=0,0,(O48-$H48))))</f>
        <v>0</v>
      </c>
      <c r="W48" s="77" t="n">
        <f aca="false">IF($A48="N/A"," ",IF(P48&gt;0,8*VLOOKUP($A48,NumberofDaysTable,2),0))</f>
        <v>0</v>
      </c>
      <c r="X48" s="77" t="n">
        <f aca="false">IF($A48="N/A"," ",IF(Q48&gt;0,8*VLOOKUP($A48,NumberofDaysTable,2),0))</f>
        <v>0</v>
      </c>
      <c r="Y48" s="77" t="n">
        <f aca="false">IF($A48="N/A"," ",IF(R48&gt;0,8*VLOOKUP($A48,NumberofDaysTable,3),0))</f>
        <v>0</v>
      </c>
      <c r="Z48" s="77" t="n">
        <f aca="false">IF($A48="N/A"," ",IF(S48&gt;0,8*VLOOKUP($A48,NumberofDaysTable,3),0))</f>
        <v>0</v>
      </c>
      <c r="AA48" s="77" t="n">
        <f aca="false">IF($A48="N/A"," ",IF(T48&gt;0,8*(VLOOKUP($A48,NumberofDaysTable,4)+VLOOKUP($A48,NumberofDaysTable,5)),0))</f>
        <v>0</v>
      </c>
      <c r="AB48" s="77" t="n">
        <f aca="false">IF($A48="N/A"," ",IF(U48&gt;0,(8*VLOOKUP($A48,NumberofDaysTable,4)+VLOOKUP($A48,NumberofDaysTable,5)),0))</f>
        <v>0</v>
      </c>
      <c r="AC48" s="77" t="n">
        <f aca="false">IF($A48="N/A"," ",(IF(V48&gt;0,(8*VLOOKUP($A48,NumberofDaysTable,6)),0)))</f>
        <v>0</v>
      </c>
      <c r="AD48" s="89" t="n">
        <f aca="false">IF($A48="N/A"," ",RANK(P48,$P$40:$V$51))</f>
        <v>11</v>
      </c>
      <c r="AE48" s="90" t="n">
        <f aca="false">IF($A48="N/A"," ",RANK(Q48,$P$40:$V$51))</f>
        <v>11</v>
      </c>
      <c r="AF48" s="90" t="n">
        <f aca="false">IF($A48="N/A"," ",RANK(R48,$P$40:$V$51))</f>
        <v>11</v>
      </c>
      <c r="AG48" s="90" t="n">
        <f aca="false">IF($A48="N/A"," ",RANK(S48,$P$40:$V$51))</f>
        <v>11</v>
      </c>
      <c r="AH48" s="90" t="n">
        <f aca="false">IF($A48="N/A"," ",RANK(T48,$P$40:$V$51))</f>
        <v>11</v>
      </c>
      <c r="AI48" s="90" t="n">
        <f aca="false">IF($A48="N/A"," ",RANK(U48,$P$40:$V$51))</f>
        <v>11</v>
      </c>
      <c r="AJ48" s="91" t="n">
        <f aca="false">IF($A48="N/A"," ",RANK(V48,$P$40:$V$51))</f>
        <v>11</v>
      </c>
      <c r="AK48" s="81" t="n">
        <f aca="false">IF($A48="N/A"," ",IF(AD48&lt;=$AJ$2,W48,0))</f>
        <v>0</v>
      </c>
      <c r="AL48" s="92" t="n">
        <f aca="false">IF($A48="N/A"," ",IF(AE48&lt;=$AJ$2,X48,0))</f>
        <v>0</v>
      </c>
      <c r="AM48" s="92" t="n">
        <f aca="false">IF($A48="N/A"," ",IF(AF48&lt;=$AJ$2,Y48,0))</f>
        <v>0</v>
      </c>
      <c r="AN48" s="92" t="n">
        <f aca="false">IF($A48="N/A"," ",IF(AG48&lt;=$AJ$2,Z48,0))</f>
        <v>0</v>
      </c>
      <c r="AO48" s="92" t="n">
        <f aca="false">IF($A48="N/A"," ",IF(AH48&lt;=$AJ$2,AA48,0))</f>
        <v>0</v>
      </c>
      <c r="AP48" s="92" t="n">
        <f aca="false">IF($A48="N/A"," ",IF(AI48&lt;=$AJ$2,AB48,0))</f>
        <v>0</v>
      </c>
      <c r="AQ48" s="92" t="n">
        <f aca="false">IF($A48="N/A"," ",IF(AJ48&lt;=$AJ$2,AC48,0))</f>
        <v>0</v>
      </c>
      <c r="AR48" s="91"/>
      <c r="AS48" s="83" t="n">
        <f aca="false">IF($A48="N/A"," ",IF(AND(AD48=$AJ$2+1,AK48=0),MIN($AR$51,W48),0))</f>
        <v>0</v>
      </c>
      <c r="AT48" s="93" t="n">
        <f aca="false">IF($A48="N/A"," ",IF(AND(AE48=$AJ$2+1,AL48=0),MIN($AR$51,X48),0))</f>
        <v>0</v>
      </c>
      <c r="AU48" s="93" t="n">
        <f aca="false">IF($A48="N/A"," ",IF(AND(AF48=$AJ$2+1,AM48=0),MIN($AR$51,Y48),0))</f>
        <v>0</v>
      </c>
      <c r="AV48" s="93" t="n">
        <f aca="false">IF($A48="N/A"," ",IF(AND(AG48=$AJ$2+1,AN48=0),MIN($AR$51,Z48),0))</f>
        <v>0</v>
      </c>
      <c r="AW48" s="93" t="n">
        <f aca="false">IF($A48="N/A"," ",IF(AND(AH48=$AJ$2+1,AO48=0),MIN($AR$51,AA48),0))</f>
        <v>0</v>
      </c>
      <c r="AX48" s="93" t="n">
        <f aca="false">IF($A48="N/A"," ",IF(AND(AI48=$AJ$2+1,AP48=0),MIN($AR$51,AB48),0))</f>
        <v>0</v>
      </c>
      <c r="AY48" s="93" t="n">
        <f aca="false">IF($A48="N/A"," ",IF(AND(AJ48=$AJ$2+1,AQ48=0),MIN($AR$51,AC48),0))</f>
        <v>0</v>
      </c>
      <c r="AZ48" s="91"/>
      <c r="BA48" s="86" t="n">
        <f aca="false">IF($A48="N/A"," ",(IF(MONTH(A48)&gt;=4,IF(MONTH(A48)&lt;=10,Inputs!$F$13,Inputs!$F$14),Inputs!$F$14)))</f>
        <v>119</v>
      </c>
      <c r="BB48" s="87" t="n">
        <f aca="false">IF($A48="N/A"," ",(IF(AK48&gt;0,($BA48*(8*(VLOOKUP($A48,NumberofDaysTable,2)))*P48),0)+IF(AS48&gt;0,($BA48*((AS48))*P48),0)))</f>
        <v>0</v>
      </c>
      <c r="BC48" s="87" t="n">
        <f aca="false">IF($A48="N/A"," ",(IF(AL48&gt;0,($BA48*(8*(VLOOKUP($A48,NumberofDaysTable,2)))*Q48),0)+IF(AT48&gt;0,($BA48*((AT48))*Q48),0)))</f>
        <v>0</v>
      </c>
      <c r="BD48" s="87" t="n">
        <f aca="false">IF($A48="N/A"," ",(IF(AM48&gt;0,($BA48*(8*(VLOOKUP($A48,NumberofDaysTable,3)))*R48),0)+IF(AU48&gt;0,($BA48*((AU48))*R48),0)))</f>
        <v>0</v>
      </c>
      <c r="BE48" s="87" t="n">
        <f aca="false">IF($A48="N/A"," ",(IF(AN48&gt;0,($BA48*(8*(VLOOKUP($A48,NumberofDaysTable,3)))*S48),0)+IF(AV48&gt;0,($BA48*((AV48))*S48),0)))</f>
        <v>0</v>
      </c>
      <c r="BF48" s="87" t="n">
        <f aca="false">IF($A48="N/A"," ",(IF(AO48&gt;0,($BA48*(8*(VLOOKUP($A48,NumberofDaysTable,4)+VLOOKUP($A48,NumberofDaysTable,5)))*T48),0)+IF(AW48&gt;0,($BA48*((AW48))*T48),0)))</f>
        <v>0</v>
      </c>
      <c r="BG48" s="87" t="n">
        <f aca="false">IF($A48="N/A"," ",(IF(AP48&gt;0,($BA48*(8*(VLOOKUP($A48,NumberofDaysTable,4)+VLOOKUP($A48,NumberofDaysTable,5)))*U48),0)+IF(AX48&gt;0,($BA48*((AX48))*U48),0)))</f>
        <v>0</v>
      </c>
      <c r="BH48" s="87" t="n">
        <f aca="false">IF($A48="N/A"," ",($BA48*AQ48*V48)+($BA48*AY48*V48))</f>
        <v>0</v>
      </c>
      <c r="BI48" s="87" t="n">
        <f aca="false">IF($A48="N/A"," ",SUM(BB48:BH48))</f>
        <v>0</v>
      </c>
      <c r="BJ48" s="88" t="n">
        <f aca="false">IF($A48="N/A"," ",(H48*(SUM(AK48:AQ48)+SUM(AS48:AY48))*BA48))</f>
        <v>0</v>
      </c>
      <c r="BK48" s="88" t="n">
        <f aca="false">IF($A48="N/A"," ",((C48*D48)*(SUM($AK48:$AQ48)+SUM($AS48:$AY48))*$BA48))</f>
        <v>0</v>
      </c>
      <c r="BL48" s="88" t="n">
        <f aca="false">IF($A48="N/A"," ",(F48*(SUM($AK48:$AQ48)+SUM($AS48:$AY48))*$BA48))</f>
        <v>0</v>
      </c>
      <c r="BM48" s="88" t="n">
        <f aca="false">IF($A48="N/A"," ",(G48*(SUM($AK48:$AQ48)+SUM($AS48:$AY48))*$BA48))</f>
        <v>0</v>
      </c>
    </row>
    <row r="49" customFormat="false" ht="12.75" hidden="false" customHeight="false" outlineLevel="0" collapsed="false">
      <c r="A49" s="67" t="n">
        <f aca="false">IF(A48="N/A","N/A",IF(EDATE(A48,1)&gt;Inputs!$K$3,"N/A",EDATE(A48,1)))</f>
        <v>38047</v>
      </c>
      <c r="B49" s="68" t="n">
        <f aca="false">IF(A49="N/A"," ",YEAR(A49))</f>
        <v>2004</v>
      </c>
      <c r="C49" s="69" t="n">
        <f aca="false">IF(A49="N/A"," ",VLOOKUP(A49,ScaledPrice,10))</f>
        <v>2.8955</v>
      </c>
      <c r="D49" s="70" t="n">
        <f aca="false">IF(A49="N/A"," ",(VLOOKUP(MONTH($A49),Inputs!$A$14:$B$25,2))/1000)</f>
        <v>12.6</v>
      </c>
      <c r="E49" s="71" t="n">
        <f aca="false">IF($A49="N/A"," ",C49*D49)</f>
        <v>36.4833</v>
      </c>
      <c r="F49" s="72" t="n">
        <f aca="false">IF(A49="N/A"," ",Inputs!$F$6)</f>
        <v>1.17</v>
      </c>
      <c r="G49" s="72" t="n">
        <f aca="false">IF(A49="N/A"," ",Inputs!$F$9/IF(AND('Pricing Inputs'!$AA$3&gt;=4,'Pricing Inputs'!$AA$3&lt;=6),16,IF(AND('Pricing Inputs'!$AA$3&gt;=7,'Pricing Inputs'!$AA$3&lt;=9),8,24))/(BA49))</f>
        <v>0.829831932773109</v>
      </c>
      <c r="H49" s="73" t="n">
        <f aca="false">IF(A49="N/A"," ",(C49*D49)+F49+G49)</f>
        <v>38.4831319327731</v>
      </c>
      <c r="I49" s="74" t="n">
        <f aca="false">VLOOKUP(A49,ScaledPrice,(IF(AND('Pricing Inputs'!$AA$3&gt;=4,'Pricing Inputs'!$AA$3&lt;=6),2,4)))</f>
        <v>24.5</v>
      </c>
      <c r="J49" s="74" t="n">
        <f aca="false">IF(A49="N/A"," ",IF(AND('Pricing Inputs'!$AA$3&gt;=4,'Pricing Inputs'!$AA$3&lt;=6),I49,(VLOOKUP(A49,ScaledPrice,2))*(2-(VLOOKUP(A49,ScaledPrice,3)))))</f>
        <v>24.5</v>
      </c>
      <c r="K49" s="74" t="n">
        <f aca="false">IF(A49="N/A"," ",IF(OR('Pricing Inputs'!$AA$3=5,'Pricing Inputs'!$AA$3=6,'Pricing Inputs'!$AA$3=8,'Pricing Inputs'!$AA$3=9),VLOOKUP(A49,ScaledPrice,IF(AND('Pricing Inputs'!$AA$3&gt;=4,'Pricing Inputs'!$AA$3&lt;=6),5,6)),0))</f>
        <v>20</v>
      </c>
      <c r="L49" s="74" t="n">
        <f aca="false">IF(A49="N/A"," ",IF(OR('Pricing Inputs'!$AA$3=5,'Pricing Inputs'!$AA$3=6,'Pricing Inputs'!$AA$3=8,'Pricing Inputs'!$AA$3=9),IF(AND('Pricing Inputs'!$AA$3&gt;=4,'Pricing Inputs'!$AA$3&lt;=6),K49,(VLOOKUP(A49,ScaledPrice,5))*(2-(VLOOKUP(A49,ScaledPrice,3)))),0))</f>
        <v>20</v>
      </c>
      <c r="M49" s="74" t="n">
        <f aca="false">IF(A49="N/A"," ",IF(OR('Pricing Inputs'!$AA$3=6,'Pricing Inputs'!$AA$3=9),(VLOOKUP(A49,ScaledPrice,IF(AND('Pricing Inputs'!$AA$3&gt;=4,'Pricing Inputs'!$AA$3&lt;=6),7,8))),0))</f>
        <v>19</v>
      </c>
      <c r="N49" s="74" t="n">
        <f aca="false">IF(A49="N/A"," ",IF(OR('Pricing Inputs'!$AA$3=6,'Pricing Inputs'!$AA$3=9),IF(AND('Pricing Inputs'!$AA$3&gt;=4,'Pricing Inputs'!$AA$3&lt;=6),M49,(VLOOKUP(A49,ScaledPrice,7))*(2-(VLOOKUP(A49,ScaledPrice,3)))),0))</f>
        <v>19</v>
      </c>
      <c r="O49" s="74" t="n">
        <f aca="false">IF(A49="N/A"," ",VLOOKUP(A49,ScaledPrice,9))</f>
        <v>17.9000015258789</v>
      </c>
      <c r="P49" s="75" t="n">
        <f aca="false">IF($A49="N/A"," ",IF((I49-$H49)&gt;0,I49-$H49,0))</f>
        <v>0</v>
      </c>
      <c r="Q49" s="75" t="n">
        <f aca="false">IF($A49="N/A"," ",IF((J49-$H49)&gt;0,J49-$H49,0))</f>
        <v>0</v>
      </c>
      <c r="R49" s="75" t="n">
        <f aca="false">IF($A49="N/A"," ",IF((K49-$H49)&gt;0,K49-$H49,0))</f>
        <v>0</v>
      </c>
      <c r="S49" s="75" t="n">
        <f aca="false">IF($A49="N/A"," ",IF((L49-$H49)&gt;0,L49-$H49,0))</f>
        <v>0</v>
      </c>
      <c r="T49" s="75" t="n">
        <f aca="false">IF($A49="N/A"," ",IF((M49-$H49)&gt;0,M49-$H49,0))</f>
        <v>0</v>
      </c>
      <c r="U49" s="75" t="n">
        <f aca="false">IF($A49="N/A"," ",IF((N49-$H49)&gt;0,N49-$H49,0))</f>
        <v>0</v>
      </c>
      <c r="V49" s="76" t="n">
        <f aca="false">IF($A49="N/A"," ",(IF((O49-$H49)&lt;=0,0,(O49-$H49))))</f>
        <v>0</v>
      </c>
      <c r="W49" s="77" t="n">
        <f aca="false">IF($A49="N/A"," ",IF(P49&gt;0,8*VLOOKUP($A49,NumberofDaysTable,2),0))</f>
        <v>0</v>
      </c>
      <c r="X49" s="77" t="n">
        <f aca="false">IF($A49="N/A"," ",IF(Q49&gt;0,8*VLOOKUP($A49,NumberofDaysTable,2),0))</f>
        <v>0</v>
      </c>
      <c r="Y49" s="77" t="n">
        <f aca="false">IF($A49="N/A"," ",IF(R49&gt;0,8*VLOOKUP($A49,NumberofDaysTable,3),0))</f>
        <v>0</v>
      </c>
      <c r="Z49" s="77" t="n">
        <f aca="false">IF($A49="N/A"," ",IF(S49&gt;0,8*VLOOKUP($A49,NumberofDaysTable,3),0))</f>
        <v>0</v>
      </c>
      <c r="AA49" s="77" t="n">
        <f aca="false">IF($A49="N/A"," ",IF(T49&gt;0,8*(VLOOKUP($A49,NumberofDaysTable,4)+VLOOKUP($A49,NumberofDaysTable,5)),0))</f>
        <v>0</v>
      </c>
      <c r="AB49" s="77" t="n">
        <f aca="false">IF($A49="N/A"," ",IF(U49&gt;0,(8*VLOOKUP($A49,NumberofDaysTable,4)+VLOOKUP($A49,NumberofDaysTable,5)),0))</f>
        <v>0</v>
      </c>
      <c r="AC49" s="77" t="n">
        <f aca="false">IF($A49="N/A"," ",(IF(V49&gt;0,(8*VLOOKUP($A49,NumberofDaysTable,6)),0)))</f>
        <v>0</v>
      </c>
      <c r="AD49" s="89" t="n">
        <f aca="false">IF($A49="N/A"," ",RANK(P49,$P$40:$V$51))</f>
        <v>11</v>
      </c>
      <c r="AE49" s="90" t="n">
        <f aca="false">IF($A49="N/A"," ",RANK(Q49,$P$40:$V$51))</f>
        <v>11</v>
      </c>
      <c r="AF49" s="90" t="n">
        <f aca="false">IF($A49="N/A"," ",RANK(R49,$P$40:$V$51))</f>
        <v>11</v>
      </c>
      <c r="AG49" s="90" t="n">
        <f aca="false">IF($A49="N/A"," ",RANK(S49,$P$40:$V$51))</f>
        <v>11</v>
      </c>
      <c r="AH49" s="90" t="n">
        <f aca="false">IF($A49="N/A"," ",RANK(T49,$P$40:$V$51))</f>
        <v>11</v>
      </c>
      <c r="AI49" s="90" t="n">
        <f aca="false">IF($A49="N/A"," ",RANK(U49,$P$40:$V$51))</f>
        <v>11</v>
      </c>
      <c r="AJ49" s="91" t="n">
        <f aca="false">IF($A49="N/A"," ",RANK(V49,$P$40:$V$51))</f>
        <v>11</v>
      </c>
      <c r="AK49" s="81" t="n">
        <f aca="false">IF($A49="N/A"," ",IF(AD49&lt;=$AJ$2,W49,0))</f>
        <v>0</v>
      </c>
      <c r="AL49" s="92" t="n">
        <f aca="false">IF($A49="N/A"," ",IF(AE49&lt;=$AJ$2,X49,0))</f>
        <v>0</v>
      </c>
      <c r="AM49" s="92" t="n">
        <f aca="false">IF($A49="N/A"," ",IF(AF49&lt;=$AJ$2,Y49,0))</f>
        <v>0</v>
      </c>
      <c r="AN49" s="92" t="n">
        <f aca="false">IF($A49="N/A"," ",IF(AG49&lt;=$AJ$2,Z49,0))</f>
        <v>0</v>
      </c>
      <c r="AO49" s="92" t="n">
        <f aca="false">IF($A49="N/A"," ",IF(AH49&lt;=$AJ$2,AA49,0))</f>
        <v>0</v>
      </c>
      <c r="AP49" s="92" t="n">
        <f aca="false">IF($A49="N/A"," ",IF(AI49&lt;=$AJ$2,AB49,0))</f>
        <v>0</v>
      </c>
      <c r="AQ49" s="92" t="n">
        <f aca="false">IF($A49="N/A"," ",IF(AJ49&lt;=$AJ$2,AC49,0))</f>
        <v>0</v>
      </c>
      <c r="AR49" s="95" t="s">
        <v>32</v>
      </c>
      <c r="AS49" s="83" t="n">
        <f aca="false">IF($A49="N/A"," ",IF(AND(AD49=$AJ$2+1,AK49=0),MIN($AR$51,W49),0))</f>
        <v>0</v>
      </c>
      <c r="AT49" s="93" t="n">
        <f aca="false">IF($A49="N/A"," ",IF(AND(AE49=$AJ$2+1,AL49=0),MIN($AR$51,X49),0))</f>
        <v>0</v>
      </c>
      <c r="AU49" s="93" t="n">
        <f aca="false">IF($A49="N/A"," ",IF(AND(AF49=$AJ$2+1,AM49=0),MIN($AR$51,Y49),0))</f>
        <v>0</v>
      </c>
      <c r="AV49" s="93" t="n">
        <f aca="false">IF($A49="N/A"," ",IF(AND(AG49=$AJ$2+1,AN49=0),MIN($AR$51,Z49),0))</f>
        <v>0</v>
      </c>
      <c r="AW49" s="93" t="n">
        <f aca="false">IF($A49="N/A"," ",IF(AND(AH49=$AJ$2+1,AO49=0),MIN($AR$51,AA49),0))</f>
        <v>0</v>
      </c>
      <c r="AX49" s="93" t="n">
        <f aca="false">IF($A49="N/A"," ",IF(AND(AI49=$AJ$2+1,AP49=0),MIN($AR$51,AB49),0))</f>
        <v>0</v>
      </c>
      <c r="AY49" s="93" t="n">
        <f aca="false">IF($A49="N/A"," ",IF(AND(AJ49=$AJ$2+1,AQ49=0),MIN($AR$51,AC49),0))</f>
        <v>0</v>
      </c>
      <c r="AZ49" s="94" t="s">
        <v>51</v>
      </c>
      <c r="BA49" s="86" t="n">
        <f aca="false">IF($A49="N/A"," ",(IF(MONTH(A49)&gt;=4,IF(MONTH(A49)&lt;=10,Inputs!$F$13,Inputs!$F$14),Inputs!$F$14)))</f>
        <v>119</v>
      </c>
      <c r="BB49" s="87" t="n">
        <f aca="false">IF($A49="N/A"," ",(IF(AK49&gt;0,($BA49*(8*(VLOOKUP($A49,NumberofDaysTable,2)))*P49),0)+IF(AS49&gt;0,($BA49*((AS49))*P49),0)))</f>
        <v>0</v>
      </c>
      <c r="BC49" s="87" t="n">
        <f aca="false">IF($A49="N/A"," ",(IF(AL49&gt;0,($BA49*(8*(VLOOKUP($A49,NumberofDaysTable,2)))*Q49),0)+IF(AT49&gt;0,($BA49*((AT49))*Q49),0)))</f>
        <v>0</v>
      </c>
      <c r="BD49" s="87" t="n">
        <f aca="false">IF($A49="N/A"," ",(IF(AM49&gt;0,($BA49*(8*(VLOOKUP($A49,NumberofDaysTable,3)))*R49),0)+IF(AU49&gt;0,($BA49*((AU49))*R49),0)))</f>
        <v>0</v>
      </c>
      <c r="BE49" s="87" t="n">
        <f aca="false">IF($A49="N/A"," ",(IF(AN49&gt;0,($BA49*(8*(VLOOKUP($A49,NumberofDaysTable,3)))*S49),0)+IF(AV49&gt;0,($BA49*((AV49))*S49),0)))</f>
        <v>0</v>
      </c>
      <c r="BF49" s="87" t="n">
        <f aca="false">IF($A49="N/A"," ",(IF(AO49&gt;0,($BA49*(8*(VLOOKUP($A49,NumberofDaysTable,4)+VLOOKUP($A49,NumberofDaysTable,5)))*T49),0)+IF(AW49&gt;0,($BA49*((AW49))*T49),0)))</f>
        <v>0</v>
      </c>
      <c r="BG49" s="87" t="n">
        <f aca="false">IF($A49="N/A"," ",(IF(AP49&gt;0,($BA49*(8*(VLOOKUP($A49,NumberofDaysTable,4)+VLOOKUP($A49,NumberofDaysTable,5)))*U49),0)+IF(AX49&gt;0,($BA49*((AX49))*U49),0)))</f>
        <v>0</v>
      </c>
      <c r="BH49" s="87" t="n">
        <f aca="false">IF($A49="N/A"," ",($BA49*AQ49*V49)+($BA49*AY49*V49))</f>
        <v>0</v>
      </c>
      <c r="BI49" s="87" t="n">
        <f aca="false">IF($A49="N/A"," ",SUM(BB49:BH49))</f>
        <v>0</v>
      </c>
      <c r="BJ49" s="88" t="n">
        <f aca="false">IF($A49="N/A"," ",(H49*(SUM(AK49:AQ49)+SUM(AS49:AY49))*BA49))</f>
        <v>0</v>
      </c>
      <c r="BK49" s="88" t="n">
        <f aca="false">IF($A49="N/A"," ",((C49*D49)*(SUM($AK49:$AQ49)+SUM($AS49:$AY49))*$BA49))</f>
        <v>0</v>
      </c>
      <c r="BL49" s="88" t="n">
        <f aca="false">IF($A49="N/A"," ",(F49*(SUM($AK49:$AQ49)+SUM($AS49:$AY49))*$BA49))</f>
        <v>0</v>
      </c>
      <c r="BM49" s="88" t="n">
        <f aca="false">IF($A49="N/A"," ",(G49*(SUM($AK49:$AQ49)+SUM($AS49:$AY49))*$BA49))</f>
        <v>0</v>
      </c>
    </row>
    <row r="50" customFormat="false" ht="12.75" hidden="false" customHeight="false" outlineLevel="0" collapsed="false">
      <c r="A50" s="67" t="n">
        <f aca="false">IF(A49="N/A","N/A",IF(EDATE(A49,1)&gt;Inputs!$K$3,"N/A",EDATE(A49,1)))</f>
        <v>38078</v>
      </c>
      <c r="B50" s="68" t="n">
        <f aca="false">IF(A50="N/A"," ",YEAR(A50))</f>
        <v>2004</v>
      </c>
      <c r="C50" s="69" t="n">
        <f aca="false">IF(A50="N/A"," ",VLOOKUP(A50,ScaledPrice,10))</f>
        <v>2.7045</v>
      </c>
      <c r="D50" s="70" t="n">
        <f aca="false">IF(A50="N/A"," ",(VLOOKUP(MONTH($A50),Inputs!$A$14:$B$25,2))/1000)</f>
        <v>12.6</v>
      </c>
      <c r="E50" s="71" t="n">
        <f aca="false">IF($A50="N/A"," ",C50*D50)</f>
        <v>34.0767</v>
      </c>
      <c r="F50" s="72" t="n">
        <f aca="false">IF(A50="N/A"," ",Inputs!$F$6)</f>
        <v>1.17</v>
      </c>
      <c r="G50" s="72" t="n">
        <f aca="false">IF(A50="N/A"," ",Inputs!$F$9/IF(AND('Pricing Inputs'!$AA$3&gt;=4,'Pricing Inputs'!$AA$3&lt;=6),16,IF(AND('Pricing Inputs'!$AA$3&gt;=7,'Pricing Inputs'!$AA$3&lt;=9),8,24))/(BA50))</f>
        <v>0.829831932773109</v>
      </c>
      <c r="H50" s="73" t="n">
        <f aca="false">IF(A50="N/A"," ",(C50*D50)+F50+G50)</f>
        <v>36.0765319327731</v>
      </c>
      <c r="I50" s="74" t="n">
        <f aca="false">VLOOKUP(A50,ScaledPrice,(IF(AND('Pricing Inputs'!$AA$3&gt;=4,'Pricing Inputs'!$AA$3&lt;=6),2,4)))</f>
        <v>25.25</v>
      </c>
      <c r="J50" s="74" t="n">
        <f aca="false">IF(A50="N/A"," ",IF(AND('Pricing Inputs'!$AA$3&gt;=4,'Pricing Inputs'!$AA$3&lt;=6),I50,(VLOOKUP(A50,ScaledPrice,2))*(2-(VLOOKUP(A50,ScaledPrice,3)))))</f>
        <v>25.25</v>
      </c>
      <c r="K50" s="74" t="n">
        <f aca="false">IF(A50="N/A"," ",IF(OR('Pricing Inputs'!$AA$3=5,'Pricing Inputs'!$AA$3=6,'Pricing Inputs'!$AA$3=8,'Pricing Inputs'!$AA$3=9),VLOOKUP(A50,ScaledPrice,IF(AND('Pricing Inputs'!$AA$3&gt;=4,'Pricing Inputs'!$AA$3&lt;=6),5,6)),0))</f>
        <v>20</v>
      </c>
      <c r="L50" s="74" t="n">
        <f aca="false">IF(A50="N/A"," ",IF(OR('Pricing Inputs'!$AA$3=5,'Pricing Inputs'!$AA$3=6,'Pricing Inputs'!$AA$3=8,'Pricing Inputs'!$AA$3=9),IF(AND('Pricing Inputs'!$AA$3&gt;=4,'Pricing Inputs'!$AA$3&lt;=6),K50,(VLOOKUP(A50,ScaledPrice,5))*(2-(VLOOKUP(A50,ScaledPrice,3)))),0))</f>
        <v>20</v>
      </c>
      <c r="M50" s="74" t="n">
        <f aca="false">IF(A50="N/A"," ",IF(OR('Pricing Inputs'!$AA$3=6,'Pricing Inputs'!$AA$3=9),(VLOOKUP(A50,ScaledPrice,IF(AND('Pricing Inputs'!$AA$3&gt;=4,'Pricing Inputs'!$AA$3&lt;=6),7,8))),0))</f>
        <v>18.9950008392334</v>
      </c>
      <c r="N50" s="74" t="n">
        <f aca="false">IF(A50="N/A"," ",IF(OR('Pricing Inputs'!$AA$3=6,'Pricing Inputs'!$AA$3=9),IF(AND('Pricing Inputs'!$AA$3&gt;=4,'Pricing Inputs'!$AA$3&lt;=6),M50,(VLOOKUP(A50,ScaledPrice,7))*(2-(VLOOKUP(A50,ScaledPrice,3)))),0))</f>
        <v>18.9950008392334</v>
      </c>
      <c r="O50" s="74" t="n">
        <f aca="false">IF(A50="N/A"," ",VLOOKUP(A50,ScaledPrice,9))</f>
        <v>17.1000003814697</v>
      </c>
      <c r="P50" s="75" t="n">
        <f aca="false">IF($A50="N/A"," ",IF((I50-$H50)&gt;0,I50-$H50,0))</f>
        <v>0</v>
      </c>
      <c r="Q50" s="75" t="n">
        <f aca="false">IF($A50="N/A"," ",IF((J50-$H50)&gt;0,J50-$H50,0))</f>
        <v>0</v>
      </c>
      <c r="R50" s="75" t="n">
        <f aca="false">IF($A50="N/A"," ",IF((K50-$H50)&gt;0,K50-$H50,0))</f>
        <v>0</v>
      </c>
      <c r="S50" s="75" t="n">
        <f aca="false">IF($A50="N/A"," ",IF((L50-$H50)&gt;0,L50-$H50,0))</f>
        <v>0</v>
      </c>
      <c r="T50" s="75" t="n">
        <f aca="false">IF($A50="N/A"," ",IF((M50-$H50)&gt;0,M50-$H50,0))</f>
        <v>0</v>
      </c>
      <c r="U50" s="75" t="n">
        <f aca="false">IF($A50="N/A"," ",IF((N50-$H50)&gt;0,N50-$H50,0))</f>
        <v>0</v>
      </c>
      <c r="V50" s="76" t="n">
        <f aca="false">IF($A50="N/A"," ",(IF((O50-$H50)&lt;=0,0,(O50-$H50))))</f>
        <v>0</v>
      </c>
      <c r="W50" s="77" t="n">
        <f aca="false">IF($A50="N/A"," ",IF(P50&gt;0,8*VLOOKUP($A50,NumberofDaysTable,2),0))</f>
        <v>0</v>
      </c>
      <c r="X50" s="77" t="n">
        <f aca="false">IF($A50="N/A"," ",IF(Q50&gt;0,8*VLOOKUP($A50,NumberofDaysTable,2),0))</f>
        <v>0</v>
      </c>
      <c r="Y50" s="77" t="n">
        <f aca="false">IF($A50="N/A"," ",IF(R50&gt;0,8*VLOOKUP($A50,NumberofDaysTable,3),0))</f>
        <v>0</v>
      </c>
      <c r="Z50" s="77" t="n">
        <f aca="false">IF($A50="N/A"," ",IF(S50&gt;0,8*VLOOKUP($A50,NumberofDaysTable,3),0))</f>
        <v>0</v>
      </c>
      <c r="AA50" s="77" t="n">
        <f aca="false">IF($A50="N/A"," ",IF(T50&gt;0,8*(VLOOKUP($A50,NumberofDaysTable,4)+VLOOKUP($A50,NumberofDaysTable,5)),0))</f>
        <v>0</v>
      </c>
      <c r="AB50" s="77" t="n">
        <f aca="false">IF($A50="N/A"," ",IF(U50&gt;0,(8*VLOOKUP($A50,NumberofDaysTable,4)+VLOOKUP($A50,NumberofDaysTable,5)),0))</f>
        <v>0</v>
      </c>
      <c r="AC50" s="77" t="n">
        <f aca="false">IF($A50="N/A"," ",(IF(V50&gt;0,(8*VLOOKUP($A50,NumberofDaysTable,6)),0)))</f>
        <v>0</v>
      </c>
      <c r="AD50" s="89" t="n">
        <f aca="false">IF($A50="N/A"," ",RANK(P50,$P$40:$V$51))</f>
        <v>11</v>
      </c>
      <c r="AE50" s="90" t="n">
        <f aca="false">IF($A50="N/A"," ",RANK(Q50,$P$40:$V$51))</f>
        <v>11</v>
      </c>
      <c r="AF50" s="90" t="n">
        <f aca="false">IF($A50="N/A"," ",RANK(R50,$P$40:$V$51))</f>
        <v>11</v>
      </c>
      <c r="AG50" s="90" t="n">
        <f aca="false">IF($A50="N/A"," ",RANK(S50,$P$40:$V$51))</f>
        <v>11</v>
      </c>
      <c r="AH50" s="90" t="n">
        <f aca="false">IF($A50="N/A"," ",RANK(T50,$P$40:$V$51))</f>
        <v>11</v>
      </c>
      <c r="AI50" s="90" t="n">
        <f aca="false">IF($A50="N/A"," ",RANK(U50,$P$40:$V$51))</f>
        <v>11</v>
      </c>
      <c r="AJ50" s="91" t="n">
        <f aca="false">IF($A50="N/A"," ",RANK(V50,$P$40:$V$51))</f>
        <v>11</v>
      </c>
      <c r="AK50" s="81" t="n">
        <f aca="false">IF($A50="N/A"," ",IF(AD50&lt;=$AJ$2,W50,0))</f>
        <v>0</v>
      </c>
      <c r="AL50" s="92" t="n">
        <f aca="false">IF($A50="N/A"," ",IF(AE50&lt;=$AJ$2,X50,0))</f>
        <v>0</v>
      </c>
      <c r="AM50" s="92" t="n">
        <f aca="false">IF($A50="N/A"," ",IF(AF50&lt;=$AJ$2,Y50,0))</f>
        <v>0</v>
      </c>
      <c r="AN50" s="92" t="n">
        <f aca="false">IF($A50="N/A"," ",IF(AG50&lt;=$AJ$2,Z50,0))</f>
        <v>0</v>
      </c>
      <c r="AO50" s="92" t="n">
        <f aca="false">IF($A50="N/A"," ",IF(AH50&lt;=$AJ$2,AA50,0))</f>
        <v>0</v>
      </c>
      <c r="AP50" s="92" t="n">
        <f aca="false">IF($A50="N/A"," ",IF(AI50&lt;=$AJ$2,AB50,0))</f>
        <v>0</v>
      </c>
      <c r="AQ50" s="92" t="n">
        <f aca="false">IF($A50="N/A"," ",IF(AJ50&lt;=$AJ$2,AC50,0))</f>
        <v>0</v>
      </c>
      <c r="AR50" s="91" t="n">
        <f aca="false">SUM(AK40:AQ51)</f>
        <v>1168</v>
      </c>
      <c r="AS50" s="83" t="n">
        <f aca="false">IF($A50="N/A"," ",IF(AND(AD50=$AJ$2+1,AK50=0),MIN($AR$51,W50),0))</f>
        <v>0</v>
      </c>
      <c r="AT50" s="93" t="n">
        <f aca="false">IF($A50="N/A"," ",IF(AND(AE50=$AJ$2+1,AL50=0),MIN($AR$51,X50),0))</f>
        <v>0</v>
      </c>
      <c r="AU50" s="93" t="n">
        <f aca="false">IF($A50="N/A"," ",IF(AND(AF50=$AJ$2+1,AM50=0),MIN($AR$51,Y50),0))</f>
        <v>0</v>
      </c>
      <c r="AV50" s="93" t="n">
        <f aca="false">IF($A50="N/A"," ",IF(AND(AG50=$AJ$2+1,AN50=0),MIN($AR$51,Z50),0))</f>
        <v>0</v>
      </c>
      <c r="AW50" s="93" t="n">
        <f aca="false">IF($A50="N/A"," ",IF(AND(AH50=$AJ$2+1,AO50=0),MIN($AR$51,AA50),0))</f>
        <v>0</v>
      </c>
      <c r="AX50" s="93" t="n">
        <f aca="false">IF($A50="N/A"," ",IF(AND(AI50=$AJ$2+1,AP50=0),MIN($AR$51,AB50),0))</f>
        <v>0</v>
      </c>
      <c r="AY50" s="93" t="n">
        <f aca="false">IF($A50="N/A"," ",IF(AND(AJ50=$AJ$2+1,AQ50=0),MIN($AR$51,AC50),0))</f>
        <v>0</v>
      </c>
      <c r="AZ50" s="91" t="n">
        <f aca="false">SUM(AS40:AY51)</f>
        <v>0</v>
      </c>
      <c r="BA50" s="86" t="n">
        <f aca="false">IF($A50="N/A"," ",(IF(MONTH(A50)&gt;=4,IF(MONTH(A50)&lt;=10,Inputs!$F$13,Inputs!$F$14),Inputs!$F$14)))</f>
        <v>119</v>
      </c>
      <c r="BB50" s="87" t="n">
        <f aca="false">IF($A50="N/A"," ",(IF(AK50&gt;0,($BA50*(8*(VLOOKUP($A50,NumberofDaysTable,2)))*P50),0)+IF(AS50&gt;0,($BA50*((AS50))*P50),0)))</f>
        <v>0</v>
      </c>
      <c r="BC50" s="87" t="n">
        <f aca="false">IF($A50="N/A"," ",(IF(AL50&gt;0,($BA50*(8*(VLOOKUP($A50,NumberofDaysTable,2)))*Q50),0)+IF(AT50&gt;0,($BA50*((AT50))*Q50),0)))</f>
        <v>0</v>
      </c>
      <c r="BD50" s="87" t="n">
        <f aca="false">IF($A50="N/A"," ",(IF(AM50&gt;0,($BA50*(8*(VLOOKUP($A50,NumberofDaysTable,3)))*R50),0)+IF(AU50&gt;0,($BA50*((AU50))*R50),0)))</f>
        <v>0</v>
      </c>
      <c r="BE50" s="87" t="n">
        <f aca="false">IF($A50="N/A"," ",(IF(AN50&gt;0,($BA50*(8*(VLOOKUP($A50,NumberofDaysTable,3)))*S50),0)+IF(AV50&gt;0,($BA50*((AV50))*S50),0)))</f>
        <v>0</v>
      </c>
      <c r="BF50" s="87" t="n">
        <f aca="false">IF($A50="N/A"," ",(IF(AO50&gt;0,($BA50*(8*(VLOOKUP($A50,NumberofDaysTable,4)+VLOOKUP($A50,NumberofDaysTable,5)))*T50),0)+IF(AW50&gt;0,($BA50*((AW50))*T50),0)))</f>
        <v>0</v>
      </c>
      <c r="BG50" s="87" t="n">
        <f aca="false">IF($A50="N/A"," ",(IF(AP50&gt;0,($BA50*(8*(VLOOKUP($A50,NumberofDaysTable,4)+VLOOKUP($A50,NumberofDaysTable,5)))*U50),0)+IF(AX50&gt;0,($BA50*((AX50))*U50),0)))</f>
        <v>0</v>
      </c>
      <c r="BH50" s="87" t="n">
        <f aca="false">IF($A50="N/A"," ",($BA50*AQ50*V50)+($BA50*AY50*V50))</f>
        <v>0</v>
      </c>
      <c r="BI50" s="87" t="n">
        <f aca="false">IF($A50="N/A"," ",SUM(BB50:BH50))</f>
        <v>0</v>
      </c>
      <c r="BJ50" s="88" t="n">
        <f aca="false">IF($A50="N/A"," ",(H50*(SUM(AK50:AQ50)+SUM(AS50:AY50))*BA50))</f>
        <v>0</v>
      </c>
      <c r="BK50" s="88" t="n">
        <f aca="false">IF($A50="N/A"," ",((C50*D50)*(SUM($AK50:$AQ50)+SUM($AS50:$AY50))*$BA50))</f>
        <v>0</v>
      </c>
      <c r="BL50" s="88" t="n">
        <f aca="false">IF($A50="N/A"," ",(F50*(SUM($AK50:$AQ50)+SUM($AS50:$AY50))*$BA50))</f>
        <v>0</v>
      </c>
      <c r="BM50" s="88" t="n">
        <f aca="false">IF($A50="N/A"," ",(G50*(SUM($AK50:$AQ50)+SUM($AS50:$AY50))*$BA50))</f>
        <v>0</v>
      </c>
    </row>
    <row r="51" customFormat="false" ht="12.75" hidden="false" customHeight="false" outlineLevel="0" collapsed="false">
      <c r="A51" s="67" t="n">
        <f aca="false">IF(A50="N/A","N/A",IF(EDATE(A50,1)&gt;Inputs!$K$3,"N/A",EDATE(A50,1)))</f>
        <v>38108</v>
      </c>
      <c r="B51" s="68" t="n">
        <f aca="false">IF(A51="N/A"," ",YEAR(A51))</f>
        <v>2004</v>
      </c>
      <c r="C51" s="69" t="n">
        <f aca="false">IF(A51="N/A"," ",VLOOKUP(A51,ScaledPrice,10))</f>
        <v>2.6755</v>
      </c>
      <c r="D51" s="70" t="n">
        <f aca="false">IF(A51="N/A"," ",(VLOOKUP(MONTH($A51),Inputs!$A$14:$B$25,2))/1000)</f>
        <v>12.6</v>
      </c>
      <c r="E51" s="71" t="n">
        <f aca="false">IF($A51="N/A"," ",C51*D51)</f>
        <v>33.7113</v>
      </c>
      <c r="F51" s="72" t="n">
        <f aca="false">IF(A51="N/A"," ",Inputs!$F$6)</f>
        <v>1.17</v>
      </c>
      <c r="G51" s="72" t="n">
        <f aca="false">IF(A51="N/A"," ",Inputs!$F$9/IF(AND('Pricing Inputs'!$AA$3&gt;=4,'Pricing Inputs'!$AA$3&lt;=6),16,IF(AND('Pricing Inputs'!$AA$3&gt;=7,'Pricing Inputs'!$AA$3&lt;=9),8,24))/(BA51))</f>
        <v>0.829831932773109</v>
      </c>
      <c r="H51" s="73" t="n">
        <f aca="false">IF(A51="N/A"," ",(C51*D51)+F51+G51)</f>
        <v>35.7111319327731</v>
      </c>
      <c r="I51" s="74" t="n">
        <f aca="false">VLOOKUP(A51,ScaledPrice,(IF(AND('Pricing Inputs'!$AA$3&gt;=4,'Pricing Inputs'!$AA$3&lt;=6),2,4)))</f>
        <v>29.75</v>
      </c>
      <c r="J51" s="74" t="n">
        <f aca="false">IF(A51="N/A"," ",IF(AND('Pricing Inputs'!$AA$3&gt;=4,'Pricing Inputs'!$AA$3&lt;=6),I51,(VLOOKUP(A51,ScaledPrice,2))*(2-(VLOOKUP(A51,ScaledPrice,3)))))</f>
        <v>29.75</v>
      </c>
      <c r="K51" s="74" t="n">
        <f aca="false">IF(A51="N/A"," ",IF(OR('Pricing Inputs'!$AA$3=5,'Pricing Inputs'!$AA$3=6,'Pricing Inputs'!$AA$3=8,'Pricing Inputs'!$AA$3=9),VLOOKUP(A51,ScaledPrice,IF(AND('Pricing Inputs'!$AA$3&gt;=4,'Pricing Inputs'!$AA$3&lt;=6),5,6)),0))</f>
        <v>21</v>
      </c>
      <c r="L51" s="74" t="n">
        <f aca="false">IF(A51="N/A"," ",IF(OR('Pricing Inputs'!$AA$3=5,'Pricing Inputs'!$AA$3=6,'Pricing Inputs'!$AA$3=8,'Pricing Inputs'!$AA$3=9),IF(AND('Pricing Inputs'!$AA$3&gt;=4,'Pricing Inputs'!$AA$3&lt;=6),K51,(VLOOKUP(A51,ScaledPrice,5))*(2-(VLOOKUP(A51,ScaledPrice,3)))),0))</f>
        <v>21</v>
      </c>
      <c r="M51" s="74" t="n">
        <f aca="false">IF(A51="N/A"," ",IF(OR('Pricing Inputs'!$AA$3=6,'Pricing Inputs'!$AA$3=9),(VLOOKUP(A51,ScaledPrice,IF(AND('Pricing Inputs'!$AA$3&gt;=4,'Pricing Inputs'!$AA$3&lt;=6),7,8))),0))</f>
        <v>20.0049991607666</v>
      </c>
      <c r="N51" s="74" t="n">
        <f aca="false">IF(A51="N/A"," ",IF(OR('Pricing Inputs'!$AA$3=6,'Pricing Inputs'!$AA$3=9),IF(AND('Pricing Inputs'!$AA$3&gt;=4,'Pricing Inputs'!$AA$3&lt;=6),M51,(VLOOKUP(A51,ScaledPrice,7))*(2-(VLOOKUP(A51,ScaledPrice,3)))),0))</f>
        <v>20.0049991607666</v>
      </c>
      <c r="O51" s="74" t="n">
        <f aca="false">IF(A51="N/A"," ",VLOOKUP(A51,ScaledPrice,9))</f>
        <v>16.9500007629395</v>
      </c>
      <c r="P51" s="75" t="n">
        <f aca="false">IF($A51="N/A"," ",IF((I51-$H51)&gt;0,I51-$H51,0))</f>
        <v>0</v>
      </c>
      <c r="Q51" s="75" t="n">
        <f aca="false">IF($A51="N/A"," ",IF((J51-$H51)&gt;0,J51-$H51,0))</f>
        <v>0</v>
      </c>
      <c r="R51" s="75" t="n">
        <f aca="false">IF($A51="N/A"," ",IF((K51-$H51)&gt;0,K51-$H51,0))</f>
        <v>0</v>
      </c>
      <c r="S51" s="75" t="n">
        <f aca="false">IF($A51="N/A"," ",IF((L51-$H51)&gt;0,L51-$H51,0))</f>
        <v>0</v>
      </c>
      <c r="T51" s="75" t="n">
        <f aca="false">IF($A51="N/A"," ",IF((M51-$H51)&gt;0,M51-$H51,0))</f>
        <v>0</v>
      </c>
      <c r="U51" s="75" t="n">
        <f aca="false">IF($A51="N/A"," ",IF((N51-$H51)&gt;0,N51-$H51,0))</f>
        <v>0</v>
      </c>
      <c r="V51" s="76" t="n">
        <f aca="false">IF($A51="N/A"," ",(IF((O51-$H51)&lt;=0,0,(O51-$H51))))</f>
        <v>0</v>
      </c>
      <c r="W51" s="77" t="n">
        <f aca="false">IF($A51="N/A"," ",IF(P51&gt;0,8*VLOOKUP($A51,NumberofDaysTable,2),0))</f>
        <v>0</v>
      </c>
      <c r="X51" s="77" t="n">
        <f aca="false">IF($A51="N/A"," ",IF(Q51&gt;0,8*VLOOKUP($A51,NumberofDaysTable,2),0))</f>
        <v>0</v>
      </c>
      <c r="Y51" s="77" t="n">
        <f aca="false">IF($A51="N/A"," ",IF(R51&gt;0,8*VLOOKUP($A51,NumberofDaysTable,3),0))</f>
        <v>0</v>
      </c>
      <c r="Z51" s="77" t="n">
        <f aca="false">IF($A51="N/A"," ",IF(S51&gt;0,8*VLOOKUP($A51,NumberofDaysTable,3),0))</f>
        <v>0</v>
      </c>
      <c r="AA51" s="77" t="n">
        <f aca="false">IF($A51="N/A"," ",IF(T51&gt;0,8*(VLOOKUP($A51,NumberofDaysTable,4)+VLOOKUP($A51,NumberofDaysTable,5)),0))</f>
        <v>0</v>
      </c>
      <c r="AB51" s="77" t="n">
        <f aca="false">IF($A51="N/A"," ",IF(U51&gt;0,(8*VLOOKUP($A51,NumberofDaysTable,4)+VLOOKUP($A51,NumberofDaysTable,5)),0))</f>
        <v>0</v>
      </c>
      <c r="AC51" s="77" t="n">
        <f aca="false">IF($A51="N/A"," ",(IF(V51&gt;0,(8*VLOOKUP($A51,NumberofDaysTable,6)),0)))</f>
        <v>0</v>
      </c>
      <c r="AD51" s="96" t="n">
        <f aca="false">IF($A51="N/A"," ",RANK(P51,$P$40:$V$51))</f>
        <v>11</v>
      </c>
      <c r="AE51" s="97" t="n">
        <f aca="false">IF($A51="N/A"," ",RANK(Q51,$P$40:$V$51))</f>
        <v>11</v>
      </c>
      <c r="AF51" s="97" t="n">
        <f aca="false">IF($A51="N/A"," ",RANK(R51,$P$40:$V$51))</f>
        <v>11</v>
      </c>
      <c r="AG51" s="97" t="n">
        <f aca="false">IF($A51="N/A"," ",RANK(S51,$P$40:$V$51))</f>
        <v>11</v>
      </c>
      <c r="AH51" s="97" t="n">
        <f aca="false">IF($A51="N/A"," ",RANK(T51,$P$40:$V$51))</f>
        <v>11</v>
      </c>
      <c r="AI51" s="97" t="n">
        <f aca="false">IF($A51="N/A"," ",RANK(U51,$P$40:$V$51))</f>
        <v>11</v>
      </c>
      <c r="AJ51" s="98" t="n">
        <f aca="false">IF($A51="N/A"," ",RANK(V51,$P$40:$V$51))</f>
        <v>11</v>
      </c>
      <c r="AK51" s="99" t="n">
        <f aca="false">IF($A51="N/A"," ",IF(AD51&lt;=$AJ$2,W51,0))</f>
        <v>0</v>
      </c>
      <c r="AL51" s="100" t="n">
        <f aca="false">IF($A51="N/A"," ",IF(AE51&lt;=$AJ$2,X51,0))</f>
        <v>0</v>
      </c>
      <c r="AM51" s="100" t="n">
        <f aca="false">IF($A51="N/A"," ",IF(AF51&lt;=$AJ$2,Y51,0))</f>
        <v>0</v>
      </c>
      <c r="AN51" s="100" t="n">
        <f aca="false">IF($A51="N/A"," ",IF(AG51&lt;=$AJ$2,Z51,0))</f>
        <v>0</v>
      </c>
      <c r="AO51" s="100" t="n">
        <f aca="false">IF($A51="N/A"," ",IF(AH51&lt;=$AJ$2,AA51,0))</f>
        <v>0</v>
      </c>
      <c r="AP51" s="100" t="n">
        <f aca="false">IF($A51="N/A"," ",IF(AI51&lt;=$AJ$2,AB51,0))</f>
        <v>0</v>
      </c>
      <c r="AQ51" s="100" t="n">
        <f aca="false">IF($A51="N/A"," ",IF(AJ51&lt;=$AJ$2,AC51,0))</f>
        <v>0</v>
      </c>
      <c r="AR51" s="98" t="n">
        <f aca="false">IF(($AP$2-AR50)&gt;=0,$AP$2-AR50,0)</f>
        <v>232</v>
      </c>
      <c r="AS51" s="101" t="n">
        <f aca="false">IF($A51="N/A"," ",IF(AND(AD51=$AJ$2+1,AK51=0),MIN($AR$51,W51),0))</f>
        <v>0</v>
      </c>
      <c r="AT51" s="102" t="n">
        <f aca="false">IF($A51="N/A"," ",IF(AND(AE51=$AJ$2+1,AL51=0),MIN($AR$51,X51),0))</f>
        <v>0</v>
      </c>
      <c r="AU51" s="102" t="n">
        <f aca="false">IF($A51="N/A"," ",IF(AND(AF51=$AJ$2+1,AM51=0),MIN($AR$51,Y51),0))</f>
        <v>0</v>
      </c>
      <c r="AV51" s="102" t="n">
        <f aca="false">IF($A51="N/A"," ",IF(AND(AG51=$AJ$2+1,AN51=0),MIN($AR$51,Z51),0))</f>
        <v>0</v>
      </c>
      <c r="AW51" s="102" t="n">
        <f aca="false">IF($A51="N/A"," ",IF(AND(AH51=$AJ$2+1,AO51=0),MIN($AR$51,AA51),0))</f>
        <v>0</v>
      </c>
      <c r="AX51" s="102" t="n">
        <f aca="false">IF($A51="N/A"," ",IF(AND(AI51=$AJ$2+1,AP51=0),MIN($AR$51,AB51),0))</f>
        <v>0</v>
      </c>
      <c r="AY51" s="102" t="n">
        <f aca="false">IF($A51="N/A"," ",IF(AND(AJ51=$AJ$2+1,AQ51=0),MIN($AR$51,AC51),0))</f>
        <v>0</v>
      </c>
      <c r="AZ51" s="103" t="n">
        <f aca="false">AR50+AZ50</f>
        <v>1168</v>
      </c>
      <c r="BA51" s="86" t="n">
        <f aca="false">IF($A51="N/A"," ",(IF(MONTH(A51)&gt;=4,IF(MONTH(A51)&lt;=10,Inputs!$F$13,Inputs!$F$14),Inputs!$F$14)))</f>
        <v>119</v>
      </c>
      <c r="BB51" s="87" t="n">
        <f aca="false">IF($A51="N/A"," ",(IF(AK51&gt;0,($BA51*(8*(VLOOKUP($A51,NumberofDaysTable,2)))*P51),0)+IF(AS51&gt;0,($BA51*((AS51))*P51),0)))</f>
        <v>0</v>
      </c>
      <c r="BC51" s="87" t="n">
        <f aca="false">IF($A51="N/A"," ",(IF(AL51&gt;0,($BA51*(8*(VLOOKUP($A51,NumberofDaysTable,2)))*Q51),0)+IF(AT51&gt;0,($BA51*((AT51))*Q51),0)))</f>
        <v>0</v>
      </c>
      <c r="BD51" s="87" t="n">
        <f aca="false">IF($A51="N/A"," ",(IF(AM51&gt;0,($BA51*(8*(VLOOKUP($A51,NumberofDaysTable,3)))*R51),0)+IF(AU51&gt;0,($BA51*((AU51))*R51),0)))</f>
        <v>0</v>
      </c>
      <c r="BE51" s="87" t="n">
        <f aca="false">IF($A51="N/A"," ",(IF(AN51&gt;0,($BA51*(8*(VLOOKUP($A51,NumberofDaysTable,3)))*S51),0)+IF(AV51&gt;0,($BA51*((AV51))*S51),0)))</f>
        <v>0</v>
      </c>
      <c r="BF51" s="87" t="n">
        <f aca="false">IF($A51="N/A"," ",(IF(AO51&gt;0,($BA51*(8*(VLOOKUP($A51,NumberofDaysTable,4)+VLOOKUP($A51,NumberofDaysTable,5)))*T51),0)+IF(AW51&gt;0,($BA51*((AW51))*T51),0)))</f>
        <v>0</v>
      </c>
      <c r="BG51" s="87" t="n">
        <f aca="false">IF($A51="N/A"," ",(IF(AP51&gt;0,($BA51*(8*(VLOOKUP($A51,NumberofDaysTable,4)+VLOOKUP($A51,NumberofDaysTable,5)))*U51),0)+IF(AX51&gt;0,($BA51*((AX51))*U51),0)))</f>
        <v>0</v>
      </c>
      <c r="BH51" s="87" t="n">
        <f aca="false">IF($A51="N/A"," ",($BA51*AQ51*V51)+($BA51*AY51*V51))</f>
        <v>0</v>
      </c>
      <c r="BI51" s="87" t="n">
        <f aca="false">IF($A51="N/A"," ",SUM(BB51:BH51))</f>
        <v>0</v>
      </c>
      <c r="BJ51" s="88" t="n">
        <f aca="false">IF($A51="N/A"," ",(H51*(SUM(AK51:AQ51)+SUM(AS51:AY51))*BA51))</f>
        <v>0</v>
      </c>
      <c r="BK51" s="88" t="n">
        <f aca="false">IF($A51="N/A"," ",((C51*D51)*(SUM($AK51:$AQ51)+SUM($AS51:$AY51))*$BA51))</f>
        <v>0</v>
      </c>
      <c r="BL51" s="88" t="n">
        <f aca="false">IF($A51="N/A"," ",(F51*(SUM($AK51:$AQ51)+SUM($AS51:$AY51))*$BA51))</f>
        <v>0</v>
      </c>
      <c r="BM51" s="88" t="n">
        <f aca="false">IF($A51="N/A"," ",(G51*(SUM($AK51:$AQ51)+SUM($AS51:$AY51))*$BA51))</f>
        <v>0</v>
      </c>
    </row>
    <row r="52" customFormat="false" ht="12.75" hidden="false" customHeight="false" outlineLevel="0" collapsed="false">
      <c r="A52" s="67" t="n">
        <f aca="false">IF(A51="N/A","N/A",IF(EDATE(A51,1)&gt;Inputs!$K$3,"N/A",EDATE(A51,1)))</f>
        <v>38139</v>
      </c>
      <c r="B52" s="68" t="n">
        <f aca="false">IF(A52="N/A"," ",YEAR(A52))</f>
        <v>2004</v>
      </c>
      <c r="C52" s="69" t="n">
        <f aca="false">IF(A52="N/A"," ",VLOOKUP(A52,ScaledPrice,10))</f>
        <v>2.6815</v>
      </c>
      <c r="D52" s="70" t="n">
        <f aca="false">IF(A52="N/A"," ",(VLOOKUP(MONTH($A52),Inputs!$A$14:$B$25,2))/1000)</f>
        <v>12.6</v>
      </c>
      <c r="E52" s="71" t="n">
        <f aca="false">IF($A52="N/A"," ",C52*D52)</f>
        <v>33.7869</v>
      </c>
      <c r="F52" s="72" t="n">
        <f aca="false">IF(A52="N/A"," ",Inputs!$F$6)</f>
        <v>1.17</v>
      </c>
      <c r="G52" s="72" t="n">
        <f aca="false">IF(A52="N/A"," ",Inputs!$F$9/IF(AND('Pricing Inputs'!$AA$3&gt;=4,'Pricing Inputs'!$AA$3&lt;=6),16,IF(AND('Pricing Inputs'!$AA$3&gt;=7,'Pricing Inputs'!$AA$3&lt;=9),8,24))/(BA52))</f>
        <v>0.829831932773109</v>
      </c>
      <c r="H52" s="73" t="n">
        <f aca="false">IF(A52="N/A"," ",(C52*D52)+F52+G52)</f>
        <v>35.7867319327731</v>
      </c>
      <c r="I52" s="74" t="n">
        <f aca="false">VLOOKUP(A52,ScaledPrice,(IF(AND('Pricing Inputs'!$AA$3&gt;=4,'Pricing Inputs'!$AA$3&lt;=6),2,4)))</f>
        <v>48.5</v>
      </c>
      <c r="J52" s="74" t="n">
        <f aca="false">IF(A52="N/A"," ",IF(AND('Pricing Inputs'!$AA$3&gt;=4,'Pricing Inputs'!$AA$3&lt;=6),I52,(VLOOKUP(A52,ScaledPrice,2))*(2-(VLOOKUP(A52,ScaledPrice,3)))))</f>
        <v>48.5</v>
      </c>
      <c r="K52" s="74" t="n">
        <f aca="false">IF(A52="N/A"," ",IF(OR('Pricing Inputs'!$AA$3=5,'Pricing Inputs'!$AA$3=6,'Pricing Inputs'!$AA$3=8,'Pricing Inputs'!$AA$3=9),VLOOKUP(A52,ScaledPrice,IF(AND('Pricing Inputs'!$AA$3&gt;=4,'Pricing Inputs'!$AA$3&lt;=6),5,6)),0))</f>
        <v>26</v>
      </c>
      <c r="L52" s="74" t="n">
        <f aca="false">IF(A52="N/A"," ",IF(OR('Pricing Inputs'!$AA$3=5,'Pricing Inputs'!$AA$3=6,'Pricing Inputs'!$AA$3=8,'Pricing Inputs'!$AA$3=9),IF(AND('Pricing Inputs'!$AA$3&gt;=4,'Pricing Inputs'!$AA$3&lt;=6),K52,(VLOOKUP(A52,ScaledPrice,5))*(2-(VLOOKUP(A52,ScaledPrice,3)))),0))</f>
        <v>26</v>
      </c>
      <c r="M52" s="74" t="n">
        <f aca="false">IF(A52="N/A"," ",IF(OR('Pricing Inputs'!$AA$3=6,'Pricing Inputs'!$AA$3=9),(VLOOKUP(A52,ScaledPrice,IF(AND('Pricing Inputs'!$AA$3&gt;=4,'Pricing Inputs'!$AA$3&lt;=6),7,8))),0))</f>
        <v>24</v>
      </c>
      <c r="N52" s="74" t="n">
        <f aca="false">IF(A52="N/A"," ",IF(OR('Pricing Inputs'!$AA$3=6,'Pricing Inputs'!$AA$3=9),IF(AND('Pricing Inputs'!$AA$3&gt;=4,'Pricing Inputs'!$AA$3&lt;=6),M52,(VLOOKUP(A52,ScaledPrice,7))*(2-(VLOOKUP(A52,ScaledPrice,3)))),0))</f>
        <v>24</v>
      </c>
      <c r="O52" s="74" t="n">
        <f aca="false">IF(A52="N/A"," ",VLOOKUP(A52,ScaledPrice,9))</f>
        <v>16.4499998092651</v>
      </c>
      <c r="P52" s="75" t="n">
        <f aca="false">IF($A52="N/A"," ",IF((I52-$H52)&gt;0,I52-$H52,0))</f>
        <v>12.7132680672269</v>
      </c>
      <c r="Q52" s="75" t="n">
        <f aca="false">IF($A52="N/A"," ",IF((J52-$H52)&gt;0,J52-$H52,0))</f>
        <v>12.7132680672269</v>
      </c>
      <c r="R52" s="75" t="n">
        <f aca="false">IF($A52="N/A"," ",IF((K52-$H52)&gt;0,K52-$H52,0))</f>
        <v>0</v>
      </c>
      <c r="S52" s="75" t="n">
        <f aca="false">IF($A52="N/A"," ",IF((L52-$H52)&gt;0,L52-$H52,0))</f>
        <v>0</v>
      </c>
      <c r="T52" s="75" t="n">
        <f aca="false">IF($A52="N/A"," ",IF((M52-$H52)&gt;0,M52-$H52,0))</f>
        <v>0</v>
      </c>
      <c r="U52" s="75" t="n">
        <f aca="false">IF($A52="N/A"," ",IF((N52-$H52)&gt;0,N52-$H52,0))</f>
        <v>0</v>
      </c>
      <c r="V52" s="76" t="n">
        <f aca="false">IF($A52="N/A"," ",(IF((O52-$H52)&lt;=0,0,(O52-$H52))))</f>
        <v>0</v>
      </c>
      <c r="W52" s="77" t="n">
        <f aca="false">IF($A52="N/A"," ",IF(P52&gt;0,8*VLOOKUP($A52,NumberofDaysTable,2),0))</f>
        <v>176</v>
      </c>
      <c r="X52" s="77" t="n">
        <f aca="false">IF($A52="N/A"," ",IF(Q52&gt;0,8*VLOOKUP($A52,NumberofDaysTable,2),0))</f>
        <v>176</v>
      </c>
      <c r="Y52" s="77" t="n">
        <f aca="false">IF($A52="N/A"," ",IF(R52&gt;0,8*VLOOKUP($A52,NumberofDaysTable,3),0))</f>
        <v>0</v>
      </c>
      <c r="Z52" s="77" t="n">
        <f aca="false">IF($A52="N/A"," ",IF(S52&gt;0,8*VLOOKUP($A52,NumberofDaysTable,3),0))</f>
        <v>0</v>
      </c>
      <c r="AA52" s="77" t="n">
        <f aca="false">IF($A52="N/A"," ",IF(T52&gt;0,8*(VLOOKUP($A52,NumberofDaysTable,4)+VLOOKUP($A52,NumberofDaysTable,5)),0))</f>
        <v>0</v>
      </c>
      <c r="AB52" s="77" t="n">
        <f aca="false">IF($A52="N/A"," ",IF(U52&gt;0,(8*VLOOKUP($A52,NumberofDaysTable,4)+VLOOKUP($A52,NumberofDaysTable,5)),0))</f>
        <v>0</v>
      </c>
      <c r="AC52" s="77" t="n">
        <f aca="false">IF($A52="N/A"," ",(IF(V52&gt;0,(8*VLOOKUP($A52,NumberofDaysTable,6)),0)))</f>
        <v>0</v>
      </c>
      <c r="AD52" s="78" t="n">
        <f aca="false">IF($A52="N/A"," ",RANK(P52,$P$52:$V$63))</f>
        <v>5</v>
      </c>
      <c r="AE52" s="79" t="n">
        <f aca="false">IF($A52="N/A"," ",RANK(Q52,$P$52:$V$63))</f>
        <v>5</v>
      </c>
      <c r="AF52" s="79" t="n">
        <f aca="false">IF($A52="N/A"," ",RANK(R52,$P$52:$V$63))</f>
        <v>7</v>
      </c>
      <c r="AG52" s="79" t="n">
        <f aca="false">IF($A52="N/A"," ",RANK(S52,$P$52:$V$63))</f>
        <v>7</v>
      </c>
      <c r="AH52" s="79" t="n">
        <f aca="false">IF($A52="N/A"," ",RANK(T52,$P$52:$V$63))</f>
        <v>7</v>
      </c>
      <c r="AI52" s="79" t="n">
        <f aca="false">IF($A52="N/A"," ",RANK(U52,$P$52:$V$63))</f>
        <v>7</v>
      </c>
      <c r="AJ52" s="80" t="n">
        <f aca="false">IF($A52="N/A"," ",RANK(V52,$P$52:$V$63))</f>
        <v>7</v>
      </c>
      <c r="AK52" s="104" t="n">
        <f aca="false">IF($A52="N/A"," ",IF(AD52&lt;=$AJ$2,W52,0))</f>
        <v>176</v>
      </c>
      <c r="AL52" s="82" t="n">
        <f aca="false">IF($A52="N/A"," ",IF(AE52&lt;=$AJ$2,X52,0))</f>
        <v>176</v>
      </c>
      <c r="AM52" s="82" t="n">
        <f aca="false">IF($A52="N/A"," ",IF(AF52&lt;=$AJ$2,Y52,0))</f>
        <v>0</v>
      </c>
      <c r="AN52" s="82" t="n">
        <f aca="false">IF($A52="N/A"," ",IF(AG52&lt;=$AJ$2,Z52,0))</f>
        <v>0</v>
      </c>
      <c r="AO52" s="82" t="n">
        <f aca="false">IF($A52="N/A"," ",IF(AH52&lt;=$AJ$2,AA52,0))</f>
        <v>0</v>
      </c>
      <c r="AP52" s="82" t="n">
        <f aca="false">IF($A52="N/A"," ",IF(AI52&lt;=$AJ$2,AB52,0))</f>
        <v>0</v>
      </c>
      <c r="AQ52" s="82" t="n">
        <f aca="false">IF($A52="N/A"," ",IF(AJ52&lt;=$AJ$2,AC52,0))</f>
        <v>0</v>
      </c>
      <c r="AR52" s="80"/>
      <c r="AS52" s="105" t="n">
        <f aca="false">IF($A52="N/A"," ",IF(AND(AD52=$AJ$2+1,AK52=0),MIN($AR$63,W52),0))</f>
        <v>0</v>
      </c>
      <c r="AT52" s="84" t="n">
        <f aca="false">IF($A52="N/A"," ",IF(AND(AE52=$AJ$2+1,AL52=0),MIN($AR$63,X52),0))</f>
        <v>0</v>
      </c>
      <c r="AU52" s="84" t="n">
        <f aca="false">IF($A52="N/A"," ",IF(AND(AF52=$AJ$2+1,AM52=0),MIN($AR$63,Y52),0))</f>
        <v>0</v>
      </c>
      <c r="AV52" s="84" t="n">
        <f aca="false">IF($A52="N/A"," ",IF(AND(AG52=$AJ$2+1,AN52=0),MIN($AR$63,Z52),0))</f>
        <v>0</v>
      </c>
      <c r="AW52" s="84" t="n">
        <f aca="false">IF($A52="N/A"," ",IF(AND(AH52=$AJ$2+1,AO52=0),MIN($AR$63,AA52),0))</f>
        <v>0</v>
      </c>
      <c r="AX52" s="84" t="n">
        <f aca="false">IF($A52="N/A"," ",IF(AND(AI52=$AJ$2+1,AP52=0),MIN($AR$63,AB52),0))</f>
        <v>0</v>
      </c>
      <c r="AY52" s="84" t="n">
        <f aca="false">IF($A52="N/A"," ",IF(AND(AJ52=$AJ$2+1,AQ52=0),MIN($AR$63,AC52),0))</f>
        <v>0</v>
      </c>
      <c r="AZ52" s="80"/>
      <c r="BA52" s="86" t="n">
        <f aca="false">IF($A52="N/A"," ",(IF(MONTH(A52)&gt;=4,IF(MONTH(A52)&lt;=10,Inputs!$F$13,Inputs!$F$14),Inputs!$F$14)))</f>
        <v>119</v>
      </c>
      <c r="BB52" s="87" t="n">
        <f aca="false">IF($A52="N/A"," ",(IF(AK52&gt;0,($BA52*(8*(VLOOKUP($A52,NumberofDaysTable,2)))*P52),0)+IF(AS52&gt;0,($BA52*((AS52))*P52),0)))</f>
        <v>266266.6864</v>
      </c>
      <c r="BC52" s="87" t="n">
        <f aca="false">IF($A52="N/A"," ",(IF(AL52&gt;0,($BA52*(8*(VLOOKUP($A52,NumberofDaysTable,2)))*Q52),0)+IF(AT52&gt;0,($BA52*((AT52))*Q52),0)))</f>
        <v>266266.6864</v>
      </c>
      <c r="BD52" s="87" t="n">
        <f aca="false">IF($A52="N/A"," ",(IF(AM52&gt;0,($BA52*(8*(VLOOKUP($A52,NumberofDaysTable,3)))*R52),0)+IF(AU52&gt;0,($BA52*((AU52))*R52),0)))</f>
        <v>0</v>
      </c>
      <c r="BE52" s="87" t="n">
        <f aca="false">IF($A52="N/A"," ",(IF(AN52&gt;0,($BA52*(8*(VLOOKUP($A52,NumberofDaysTable,3)))*S52),0)+IF(AV52&gt;0,($BA52*((AV52))*S52),0)))</f>
        <v>0</v>
      </c>
      <c r="BF52" s="87" t="n">
        <f aca="false">IF($A52="N/A"," ",(IF(AO52&gt;0,($BA52*(8*(VLOOKUP($A52,NumberofDaysTable,4)+VLOOKUP($A52,NumberofDaysTable,5)))*T52),0)+IF(AW52&gt;0,($BA52*((AW52))*T52),0)))</f>
        <v>0</v>
      </c>
      <c r="BG52" s="87" t="n">
        <f aca="false">IF($A52="N/A"," ",(IF(AP52&gt;0,($BA52*(8*(VLOOKUP($A52,NumberofDaysTable,4)+VLOOKUP($A52,NumberofDaysTable,5)))*U52),0)+IF(AX52&gt;0,($BA52*((AX52))*U52),0)))</f>
        <v>0</v>
      </c>
      <c r="BH52" s="87" t="n">
        <f aca="false">IF($A52="N/A"," ",($BA52*AQ52*V52)+($BA52*AY52*V52))</f>
        <v>0</v>
      </c>
      <c r="BI52" s="87" t="n">
        <f aca="false">IF($A52="N/A"," ",SUM(BB52:BH52))</f>
        <v>532533.3728</v>
      </c>
      <c r="BJ52" s="88" t="n">
        <f aca="false">IF($A52="N/A"," ",(H52*(SUM(AK52:AQ52)+SUM(AS52:AY52))*BA52))</f>
        <v>1499034.6272</v>
      </c>
      <c r="BK52" s="88" t="n">
        <f aca="false">IF($A52="N/A"," ",((C52*D52)*(SUM($AK52:$AQ52)+SUM($AS52:$AY52))*$BA52))</f>
        <v>1415265.6672</v>
      </c>
      <c r="BL52" s="88" t="n">
        <f aca="false">IF($A52="N/A"," ",(F52*(SUM($AK52:$AQ52)+SUM($AS52:$AY52))*$BA52))</f>
        <v>49008.96</v>
      </c>
      <c r="BM52" s="88" t="n">
        <f aca="false">IF($A52="N/A"," ",(G52*(SUM($AK52:$AQ52)+SUM($AS52:$AY52))*$BA52))</f>
        <v>34760</v>
      </c>
    </row>
    <row r="53" customFormat="false" ht="12.75" hidden="false" customHeight="false" outlineLevel="0" collapsed="false">
      <c r="A53" s="67" t="n">
        <f aca="false">IF(A52="N/A","N/A",IF(EDATE(A52,1)&gt;Inputs!$K$3,"N/A",EDATE(A52,1)))</f>
        <v>38169</v>
      </c>
      <c r="B53" s="68" t="n">
        <f aca="false">IF(A53="N/A"," ",YEAR(A53))</f>
        <v>2004</v>
      </c>
      <c r="C53" s="69" t="n">
        <f aca="false">IF(A53="N/A"," ",VLOOKUP(A53,ScaledPrice,10))</f>
        <v>2.6775</v>
      </c>
      <c r="D53" s="70" t="n">
        <f aca="false">IF(A53="N/A"," ",(VLOOKUP(MONTH($A53),Inputs!$A$14:$B$25,2))/1000)</f>
        <v>12.6</v>
      </c>
      <c r="E53" s="71" t="n">
        <f aca="false">IF($A53="N/A"," ",C53*D53)</f>
        <v>33.7365</v>
      </c>
      <c r="F53" s="72" t="n">
        <f aca="false">IF(A53="N/A"," ",Inputs!$F$6)</f>
        <v>1.17</v>
      </c>
      <c r="G53" s="72" t="n">
        <f aca="false">IF(A53="N/A"," ",Inputs!$F$9/IF(AND('Pricing Inputs'!$AA$3&gt;=4,'Pricing Inputs'!$AA$3&lt;=6),16,IF(AND('Pricing Inputs'!$AA$3&gt;=7,'Pricing Inputs'!$AA$3&lt;=9),8,24))/(BA53))</f>
        <v>0.829831932773109</v>
      </c>
      <c r="H53" s="73" t="n">
        <f aca="false">IF(A53="N/A"," ",(C53*D53)+F53+G53)</f>
        <v>35.7363319327731</v>
      </c>
      <c r="I53" s="74" t="n">
        <f aca="false">VLOOKUP(A53,ScaledPrice,(IF(AND('Pricing Inputs'!$AA$3&gt;=4,'Pricing Inputs'!$AA$3&lt;=6),2,4)))</f>
        <v>75</v>
      </c>
      <c r="J53" s="74" t="n">
        <f aca="false">IF(A53="N/A"," ",IF(AND('Pricing Inputs'!$AA$3&gt;=4,'Pricing Inputs'!$AA$3&lt;=6),I53,(VLOOKUP(A53,ScaledPrice,2))*(2-(VLOOKUP(A53,ScaledPrice,3)))))</f>
        <v>75</v>
      </c>
      <c r="K53" s="74" t="n">
        <f aca="false">IF(A53="N/A"," ",IF(OR('Pricing Inputs'!$AA$3=5,'Pricing Inputs'!$AA$3=6,'Pricing Inputs'!$AA$3=8,'Pricing Inputs'!$AA$3=9),VLOOKUP(A53,ScaledPrice,IF(AND('Pricing Inputs'!$AA$3&gt;=4,'Pricing Inputs'!$AA$3&lt;=6),5,6)),0))</f>
        <v>35</v>
      </c>
      <c r="L53" s="74" t="n">
        <f aca="false">IF(A53="N/A"," ",IF(OR('Pricing Inputs'!$AA$3=5,'Pricing Inputs'!$AA$3=6,'Pricing Inputs'!$AA$3=8,'Pricing Inputs'!$AA$3=9),IF(AND('Pricing Inputs'!$AA$3&gt;=4,'Pricing Inputs'!$AA$3&lt;=6),K53,(VLOOKUP(A53,ScaledPrice,5))*(2-(VLOOKUP(A53,ScaledPrice,3)))),0))</f>
        <v>35</v>
      </c>
      <c r="M53" s="74" t="n">
        <f aca="false">IF(A53="N/A"," ",IF(OR('Pricing Inputs'!$AA$3=6,'Pricing Inputs'!$AA$3=9),(VLOOKUP(A53,ScaledPrice,IF(AND('Pricing Inputs'!$AA$3&gt;=4,'Pricing Inputs'!$AA$3&lt;=6),7,8))),0))</f>
        <v>30.9999980926514</v>
      </c>
      <c r="N53" s="74" t="n">
        <f aca="false">IF(A53="N/A"," ",IF(OR('Pricing Inputs'!$AA$3=6,'Pricing Inputs'!$AA$3=9),IF(AND('Pricing Inputs'!$AA$3&gt;=4,'Pricing Inputs'!$AA$3&lt;=6),M53,(VLOOKUP(A53,ScaledPrice,7))*(2-(VLOOKUP(A53,ScaledPrice,3)))),0))</f>
        <v>30.9999980926514</v>
      </c>
      <c r="O53" s="74" t="n">
        <f aca="false">IF(A53="N/A"," ",VLOOKUP(A53,ScaledPrice,9))</f>
        <v>17.3500003814697</v>
      </c>
      <c r="P53" s="75" t="n">
        <f aca="false">IF($A53="N/A"," ",IF((I53-$H53)&gt;0,I53-$H53,0))</f>
        <v>39.2636680672269</v>
      </c>
      <c r="Q53" s="75" t="n">
        <f aca="false">IF($A53="N/A"," ",IF((J53-$H53)&gt;0,J53-$H53,0))</f>
        <v>39.2636680672269</v>
      </c>
      <c r="R53" s="75" t="n">
        <f aca="false">IF($A53="N/A"," ",IF((K53-$H53)&gt;0,K53-$H53,0))</f>
        <v>0</v>
      </c>
      <c r="S53" s="75" t="n">
        <f aca="false">IF($A53="N/A"," ",IF((L53-$H53)&gt;0,L53-$H53,0))</f>
        <v>0</v>
      </c>
      <c r="T53" s="75" t="n">
        <f aca="false">IF($A53="N/A"," ",IF((M53-$H53)&gt;0,M53-$H53,0))</f>
        <v>0</v>
      </c>
      <c r="U53" s="75" t="n">
        <f aca="false">IF($A53="N/A"," ",IF((N53-$H53)&gt;0,N53-$H53,0))</f>
        <v>0</v>
      </c>
      <c r="V53" s="76" t="n">
        <f aca="false">IF($A53="N/A"," ",(IF((O53-$H53)&lt;=0,0,(O53-$H53))))</f>
        <v>0</v>
      </c>
      <c r="W53" s="77" t="n">
        <f aca="false">IF($A53="N/A"," ",IF(P53&gt;0,8*VLOOKUP($A53,NumberofDaysTable,2),0))</f>
        <v>168</v>
      </c>
      <c r="X53" s="77" t="n">
        <f aca="false">IF($A53="N/A"," ",IF(Q53&gt;0,8*VLOOKUP($A53,NumberofDaysTable,2),0))</f>
        <v>168</v>
      </c>
      <c r="Y53" s="77" t="n">
        <f aca="false">IF($A53="N/A"," ",IF(R53&gt;0,8*VLOOKUP($A53,NumberofDaysTable,3),0))</f>
        <v>0</v>
      </c>
      <c r="Z53" s="77" t="n">
        <f aca="false">IF($A53="N/A"," ",IF(S53&gt;0,8*VLOOKUP($A53,NumberofDaysTable,3),0))</f>
        <v>0</v>
      </c>
      <c r="AA53" s="77" t="n">
        <f aca="false">IF($A53="N/A"," ",IF(T53&gt;0,8*(VLOOKUP($A53,NumberofDaysTable,4)+VLOOKUP($A53,NumberofDaysTable,5)),0))</f>
        <v>0</v>
      </c>
      <c r="AB53" s="77" t="n">
        <f aca="false">IF($A53="N/A"," ",IF(U53&gt;0,(8*VLOOKUP($A53,NumberofDaysTable,4)+VLOOKUP($A53,NumberofDaysTable,5)),0))</f>
        <v>0</v>
      </c>
      <c r="AC53" s="77" t="n">
        <f aca="false">IF($A53="N/A"," ",(IF(V53&gt;0,(8*VLOOKUP($A53,NumberofDaysTable,6)),0)))</f>
        <v>0</v>
      </c>
      <c r="AD53" s="89" t="n">
        <f aca="false">IF($A53="N/A"," ",RANK(P53,$P$52:$V$63))</f>
        <v>1</v>
      </c>
      <c r="AE53" s="90" t="n">
        <f aca="false">IF($A53="N/A"," ",RANK(Q53,$P$52:$V$63))</f>
        <v>1</v>
      </c>
      <c r="AF53" s="90" t="n">
        <f aca="false">IF($A53="N/A"," ",RANK(R53,$P$52:$V$63))</f>
        <v>7</v>
      </c>
      <c r="AG53" s="90" t="n">
        <f aca="false">IF($A53="N/A"," ",RANK(S53,$P$52:$V$63))</f>
        <v>7</v>
      </c>
      <c r="AH53" s="90" t="n">
        <f aca="false">IF($A53="N/A"," ",RANK(T53,$P$52:$V$63))</f>
        <v>7</v>
      </c>
      <c r="AI53" s="90" t="n">
        <f aca="false">IF($A53="N/A"," ",RANK(U53,$P$52:$V$63))</f>
        <v>7</v>
      </c>
      <c r="AJ53" s="91" t="n">
        <f aca="false">IF($A53="N/A"," ",RANK(V53,$P$52:$V$63))</f>
        <v>7</v>
      </c>
      <c r="AK53" s="81" t="n">
        <f aca="false">IF($A53="N/A"," ",IF(AD53&lt;=$AJ$2,W53,0))</f>
        <v>168</v>
      </c>
      <c r="AL53" s="92" t="n">
        <f aca="false">IF($A53="N/A"," ",IF(AE53&lt;=$AJ$2,X53,0))</f>
        <v>168</v>
      </c>
      <c r="AM53" s="92" t="n">
        <f aca="false">IF($A53="N/A"," ",IF(AF53&lt;=$AJ$2,Y53,0))</f>
        <v>0</v>
      </c>
      <c r="AN53" s="92" t="n">
        <f aca="false">IF($A53="N/A"," ",IF(AG53&lt;=$AJ$2,Z53,0))</f>
        <v>0</v>
      </c>
      <c r="AO53" s="92" t="n">
        <f aca="false">IF($A53="N/A"," ",IF(AH53&lt;=$AJ$2,AA53,0))</f>
        <v>0</v>
      </c>
      <c r="AP53" s="92" t="n">
        <f aca="false">IF($A53="N/A"," ",IF(AI53&lt;=$AJ$2,AB53,0))</f>
        <v>0</v>
      </c>
      <c r="AQ53" s="92" t="n">
        <f aca="false">IF($A53="N/A"," ",IF(AJ53&lt;=$AJ$2,AC53,0))</f>
        <v>0</v>
      </c>
      <c r="AR53" s="91"/>
      <c r="AS53" s="83" t="n">
        <f aca="false">IF($A53="N/A"," ",IF(AND(AD53=$AJ$2+1,AK53=0),MIN($AR$63,W53),0))</f>
        <v>0</v>
      </c>
      <c r="AT53" s="93" t="n">
        <f aca="false">IF($A53="N/A"," ",IF(AND(AE53=$AJ$2+1,AL53=0),MIN($AR$63,X53),0))</f>
        <v>0</v>
      </c>
      <c r="AU53" s="93" t="n">
        <f aca="false">IF($A53="N/A"," ",IF(AND(AF53=$AJ$2+1,AM53=0),MIN($AR$63,Y53),0))</f>
        <v>0</v>
      </c>
      <c r="AV53" s="93" t="n">
        <f aca="false">IF($A53="N/A"," ",IF(AND(AG53=$AJ$2+1,AN53=0),MIN($AR$63,Z53),0))</f>
        <v>0</v>
      </c>
      <c r="AW53" s="93" t="n">
        <f aca="false">IF($A53="N/A"," ",IF(AND(AH53=$AJ$2+1,AO53=0),MIN($AR$63,AA53),0))</f>
        <v>0</v>
      </c>
      <c r="AX53" s="93" t="n">
        <f aca="false">IF($A53="N/A"," ",IF(AND(AI53=$AJ$2+1,AP53=0),MIN($AR$63,AB53),0))</f>
        <v>0</v>
      </c>
      <c r="AY53" s="93" t="n">
        <f aca="false">IF($A53="N/A"," ",IF(AND(AJ53=$AJ$2+1,AQ53=0),MIN($AR$63,AC53),0))</f>
        <v>0</v>
      </c>
      <c r="AZ53" s="91"/>
      <c r="BA53" s="86" t="n">
        <f aca="false">IF($A53="N/A"," ",(IF(MONTH(A53)&gt;=4,IF(MONTH(A53)&lt;=10,Inputs!$F$13,Inputs!$F$14),Inputs!$F$14)))</f>
        <v>119</v>
      </c>
      <c r="BB53" s="87" t="n">
        <f aca="false">IF($A53="N/A"," ",(IF(AK53&gt;0,($BA53*(8*(VLOOKUP($A53,NumberofDaysTable,2)))*P53),0)+IF(AS53&gt;0,($BA53*((AS53))*P53),0)))</f>
        <v>784959.252</v>
      </c>
      <c r="BC53" s="87" t="n">
        <f aca="false">IF($A53="N/A"," ",(IF(AL53&gt;0,($BA53*(8*(VLOOKUP($A53,NumberofDaysTable,2)))*Q53),0)+IF(AT53&gt;0,($BA53*((AT53))*Q53),0)))</f>
        <v>784959.252</v>
      </c>
      <c r="BD53" s="87" t="n">
        <f aca="false">IF($A53="N/A"," ",(IF(AM53&gt;0,($BA53*(8*(VLOOKUP($A53,NumberofDaysTable,3)))*R53),0)+IF(AU53&gt;0,($BA53*((AU53))*R53),0)))</f>
        <v>0</v>
      </c>
      <c r="BE53" s="87" t="n">
        <f aca="false">IF($A53="N/A"," ",(IF(AN53&gt;0,($BA53*(8*(VLOOKUP($A53,NumberofDaysTable,3)))*S53),0)+IF(AV53&gt;0,($BA53*((AV53))*S53),0)))</f>
        <v>0</v>
      </c>
      <c r="BF53" s="87" t="n">
        <f aca="false">IF($A53="N/A"," ",(IF(AO53&gt;0,($BA53*(8*(VLOOKUP($A53,NumberofDaysTable,4)+VLOOKUP($A53,NumberofDaysTable,5)))*T53),0)+IF(AW53&gt;0,($BA53*((AW53))*T53),0)))</f>
        <v>0</v>
      </c>
      <c r="BG53" s="87" t="n">
        <f aca="false">IF($A53="N/A"," ",(IF(AP53&gt;0,($BA53*(8*(VLOOKUP($A53,NumberofDaysTable,4)+VLOOKUP($A53,NumberofDaysTable,5)))*U53),0)+IF(AX53&gt;0,($BA53*((AX53))*U53),0)))</f>
        <v>0</v>
      </c>
      <c r="BH53" s="87" t="n">
        <f aca="false">IF($A53="N/A"," ",($BA53*AQ53*V53)+($BA53*AY53*V53))</f>
        <v>0</v>
      </c>
      <c r="BI53" s="87" t="n">
        <f aca="false">IF($A53="N/A"," ",SUM(BB53:BH53))</f>
        <v>1569918.504</v>
      </c>
      <c r="BJ53" s="88" t="n">
        <f aca="false">IF($A53="N/A"," ",(H53*(SUM(AK53:AQ53)+SUM(AS53:AY53))*BA53))</f>
        <v>1428881.496</v>
      </c>
      <c r="BK53" s="88" t="n">
        <f aca="false">IF($A53="N/A"," ",((C53*D53)*(SUM($AK53:$AQ53)+SUM($AS53:$AY53))*$BA53))</f>
        <v>1348920.216</v>
      </c>
      <c r="BL53" s="88" t="n">
        <f aca="false">IF($A53="N/A"," ",(F53*(SUM($AK53:$AQ53)+SUM($AS53:$AY53))*$BA53))</f>
        <v>46781.28</v>
      </c>
      <c r="BM53" s="88" t="n">
        <f aca="false">IF($A53="N/A"," ",(G53*(SUM($AK53:$AQ53)+SUM($AS53:$AY53))*$BA53))</f>
        <v>33180</v>
      </c>
    </row>
    <row r="54" customFormat="false" ht="12.75" hidden="false" customHeight="false" outlineLevel="0" collapsed="false">
      <c r="A54" s="67" t="n">
        <f aca="false">IF(A53="N/A","N/A",IF(EDATE(A53,1)&gt;Inputs!$K$3,"N/A",EDATE(A53,1)))</f>
        <v>38200</v>
      </c>
      <c r="B54" s="68" t="n">
        <f aca="false">IF(A54="N/A"," ",YEAR(A54))</f>
        <v>2004</v>
      </c>
      <c r="C54" s="69" t="n">
        <f aca="false">IF(A54="N/A"," ",VLOOKUP(A54,ScaledPrice,10))</f>
        <v>2.683</v>
      </c>
      <c r="D54" s="70" t="n">
        <f aca="false">IF(A54="N/A"," ",(VLOOKUP(MONTH($A54),Inputs!$A$14:$B$25,2))/1000)</f>
        <v>12.6</v>
      </c>
      <c r="E54" s="71" t="n">
        <f aca="false">IF($A54="N/A"," ",C54*D54)</f>
        <v>33.8058</v>
      </c>
      <c r="F54" s="72" t="n">
        <f aca="false">IF(A54="N/A"," ",Inputs!$F$6)</f>
        <v>1.17</v>
      </c>
      <c r="G54" s="72" t="n">
        <f aca="false">IF(A54="N/A"," ",Inputs!$F$9/IF(AND('Pricing Inputs'!$AA$3&gt;=4,'Pricing Inputs'!$AA$3&lt;=6),16,IF(AND('Pricing Inputs'!$AA$3&gt;=7,'Pricing Inputs'!$AA$3&lt;=9),8,24))/(BA54))</f>
        <v>0.829831932773109</v>
      </c>
      <c r="H54" s="73" t="n">
        <f aca="false">IF(A54="N/A"," ",(C54*D54)+F54+G54)</f>
        <v>35.8056319327731</v>
      </c>
      <c r="I54" s="74" t="n">
        <f aca="false">VLOOKUP(A54,ScaledPrice,(IF(AND('Pricing Inputs'!$AA$3&gt;=4,'Pricing Inputs'!$AA$3&lt;=6),2,4)))</f>
        <v>75</v>
      </c>
      <c r="J54" s="74" t="n">
        <f aca="false">IF(A54="N/A"," ",IF(AND('Pricing Inputs'!$AA$3&gt;=4,'Pricing Inputs'!$AA$3&lt;=6),I54,(VLOOKUP(A54,ScaledPrice,2))*(2-(VLOOKUP(A54,ScaledPrice,3)))))</f>
        <v>75</v>
      </c>
      <c r="K54" s="74" t="n">
        <f aca="false">IF(A54="N/A"," ",IF(OR('Pricing Inputs'!$AA$3=5,'Pricing Inputs'!$AA$3=6,'Pricing Inputs'!$AA$3=8,'Pricing Inputs'!$AA$3=9),VLOOKUP(A54,ScaledPrice,IF(AND('Pricing Inputs'!$AA$3&gt;=4,'Pricing Inputs'!$AA$3&lt;=6),5,6)),0))</f>
        <v>35.0000038146973</v>
      </c>
      <c r="L54" s="74" t="n">
        <f aca="false">IF(A54="N/A"," ",IF(OR('Pricing Inputs'!$AA$3=5,'Pricing Inputs'!$AA$3=6,'Pricing Inputs'!$AA$3=8,'Pricing Inputs'!$AA$3=9),IF(AND('Pricing Inputs'!$AA$3&gt;=4,'Pricing Inputs'!$AA$3&lt;=6),K54,(VLOOKUP(A54,ScaledPrice,5))*(2-(VLOOKUP(A54,ScaledPrice,3)))),0))</f>
        <v>35.0000038146973</v>
      </c>
      <c r="M54" s="74" t="n">
        <f aca="false">IF(A54="N/A"," ",IF(OR('Pricing Inputs'!$AA$3=6,'Pricing Inputs'!$AA$3=9),(VLOOKUP(A54,ScaledPrice,IF(AND('Pricing Inputs'!$AA$3&gt;=4,'Pricing Inputs'!$AA$3&lt;=6),7,8))),0))</f>
        <v>31</v>
      </c>
      <c r="N54" s="74" t="n">
        <f aca="false">IF(A54="N/A"," ",IF(OR('Pricing Inputs'!$AA$3=6,'Pricing Inputs'!$AA$3=9),IF(AND('Pricing Inputs'!$AA$3&gt;=4,'Pricing Inputs'!$AA$3&lt;=6),M54,(VLOOKUP(A54,ScaledPrice,7))*(2-(VLOOKUP(A54,ScaledPrice,3)))),0))</f>
        <v>31</v>
      </c>
      <c r="O54" s="74" t="n">
        <f aca="false">IF(A54="N/A"," ",VLOOKUP(A54,ScaledPrice,9))</f>
        <v>17.3500003814697</v>
      </c>
      <c r="P54" s="75" t="n">
        <f aca="false">IF($A54="N/A"," ",IF((I54-$H54)&gt;0,I54-$H54,0))</f>
        <v>39.1943680672269</v>
      </c>
      <c r="Q54" s="75" t="n">
        <f aca="false">IF($A54="N/A"," ",IF((J54-$H54)&gt;0,J54-$H54,0))</f>
        <v>39.1943680672269</v>
      </c>
      <c r="R54" s="75" t="n">
        <f aca="false">IF($A54="N/A"," ",IF((K54-$H54)&gt;0,K54-$H54,0))</f>
        <v>0</v>
      </c>
      <c r="S54" s="75" t="n">
        <f aca="false">IF($A54="N/A"," ",IF((L54-$H54)&gt;0,L54-$H54,0))</f>
        <v>0</v>
      </c>
      <c r="T54" s="75" t="n">
        <f aca="false">IF($A54="N/A"," ",IF((M54-$H54)&gt;0,M54-$H54,0))</f>
        <v>0</v>
      </c>
      <c r="U54" s="75" t="n">
        <f aca="false">IF($A54="N/A"," ",IF((N54-$H54)&gt;0,N54-$H54,0))</f>
        <v>0</v>
      </c>
      <c r="V54" s="76" t="n">
        <f aca="false">IF($A54="N/A"," ",(IF((O54-$H54)&lt;=0,0,(O54-$H54))))</f>
        <v>0</v>
      </c>
      <c r="W54" s="77" t="n">
        <f aca="false">IF($A54="N/A"," ",IF(P54&gt;0,8*VLOOKUP($A54,NumberofDaysTable,2),0))</f>
        <v>176</v>
      </c>
      <c r="X54" s="77" t="n">
        <f aca="false">IF($A54="N/A"," ",IF(Q54&gt;0,8*VLOOKUP($A54,NumberofDaysTable,2),0))</f>
        <v>176</v>
      </c>
      <c r="Y54" s="77" t="n">
        <f aca="false">IF($A54="N/A"," ",IF(R54&gt;0,8*VLOOKUP($A54,NumberofDaysTable,3),0))</f>
        <v>0</v>
      </c>
      <c r="Z54" s="77" t="n">
        <f aca="false">IF($A54="N/A"," ",IF(S54&gt;0,8*VLOOKUP($A54,NumberofDaysTable,3),0))</f>
        <v>0</v>
      </c>
      <c r="AA54" s="77" t="n">
        <f aca="false">IF($A54="N/A"," ",IF(T54&gt;0,8*(VLOOKUP($A54,NumberofDaysTable,4)+VLOOKUP($A54,NumberofDaysTable,5)),0))</f>
        <v>0</v>
      </c>
      <c r="AB54" s="77" t="n">
        <f aca="false">IF($A54="N/A"," ",IF(U54&gt;0,(8*VLOOKUP($A54,NumberofDaysTable,4)+VLOOKUP($A54,NumberofDaysTable,5)),0))</f>
        <v>0</v>
      </c>
      <c r="AC54" s="77" t="n">
        <f aca="false">IF($A54="N/A"," ",(IF(V54&gt;0,(8*VLOOKUP($A54,NumberofDaysTable,6)),0)))</f>
        <v>0</v>
      </c>
      <c r="AD54" s="89" t="n">
        <f aca="false">IF($A54="N/A"," ",RANK(P54,$P$52:$V$63))</f>
        <v>3</v>
      </c>
      <c r="AE54" s="90" t="n">
        <f aca="false">IF($A54="N/A"," ",RANK(Q54,$P$52:$V$63))</f>
        <v>3</v>
      </c>
      <c r="AF54" s="90" t="n">
        <f aca="false">IF($A54="N/A"," ",RANK(R54,$P$52:$V$63))</f>
        <v>7</v>
      </c>
      <c r="AG54" s="90" t="n">
        <f aca="false">IF($A54="N/A"," ",RANK(S54,$P$52:$V$63))</f>
        <v>7</v>
      </c>
      <c r="AH54" s="90" t="n">
        <f aca="false">IF($A54="N/A"," ",RANK(T54,$P$52:$V$63))</f>
        <v>7</v>
      </c>
      <c r="AI54" s="90" t="n">
        <f aca="false">IF($A54="N/A"," ",RANK(U54,$P$52:$V$63))</f>
        <v>7</v>
      </c>
      <c r="AJ54" s="91" t="n">
        <f aca="false">IF($A54="N/A"," ",RANK(V54,$P$52:$V$63))</f>
        <v>7</v>
      </c>
      <c r="AK54" s="81" t="n">
        <f aca="false">IF($A54="N/A"," ",IF(AD54&lt;=$AJ$2,W54,0))</f>
        <v>176</v>
      </c>
      <c r="AL54" s="92" t="n">
        <f aca="false">IF($A54="N/A"," ",IF(AE54&lt;=$AJ$2,X54,0))</f>
        <v>176</v>
      </c>
      <c r="AM54" s="92" t="n">
        <f aca="false">IF($A54="N/A"," ",IF(AF54&lt;=$AJ$2,Y54,0))</f>
        <v>0</v>
      </c>
      <c r="AN54" s="92" t="n">
        <f aca="false">IF($A54="N/A"," ",IF(AG54&lt;=$AJ$2,Z54,0))</f>
        <v>0</v>
      </c>
      <c r="AO54" s="92" t="n">
        <f aca="false">IF($A54="N/A"," ",IF(AH54&lt;=$AJ$2,AA54,0))</f>
        <v>0</v>
      </c>
      <c r="AP54" s="92" t="n">
        <f aca="false">IF($A54="N/A"," ",IF(AI54&lt;=$AJ$2,AB54,0))</f>
        <v>0</v>
      </c>
      <c r="AQ54" s="92" t="n">
        <f aca="false">IF($A54="N/A"," ",IF(AJ54&lt;=$AJ$2,AC54,0))</f>
        <v>0</v>
      </c>
      <c r="AR54" s="91"/>
      <c r="AS54" s="83" t="n">
        <f aca="false">IF($A54="N/A"," ",IF(AND(AD54=$AJ$2+1,AK54=0),MIN($AR$63,W54),0))</f>
        <v>0</v>
      </c>
      <c r="AT54" s="93" t="n">
        <f aca="false">IF($A54="N/A"," ",IF(AND(AE54=$AJ$2+1,AL54=0),MIN($AR$63,X54),0))</f>
        <v>0</v>
      </c>
      <c r="AU54" s="93" t="n">
        <f aca="false">IF($A54="N/A"," ",IF(AND(AF54=$AJ$2+1,AM54=0),MIN($AR$63,Y54),0))</f>
        <v>0</v>
      </c>
      <c r="AV54" s="93" t="n">
        <f aca="false">IF($A54="N/A"," ",IF(AND(AG54=$AJ$2+1,AN54=0),MIN($AR$63,Z54),0))</f>
        <v>0</v>
      </c>
      <c r="AW54" s="93" t="n">
        <f aca="false">IF($A54="N/A"," ",IF(AND(AH54=$AJ$2+1,AO54=0),MIN($AR$63,AA54),0))</f>
        <v>0</v>
      </c>
      <c r="AX54" s="93" t="n">
        <f aca="false">IF($A54="N/A"," ",IF(AND(AI54=$AJ$2+1,AP54=0),MIN($AR$63,AB54),0))</f>
        <v>0</v>
      </c>
      <c r="AY54" s="93" t="n">
        <f aca="false">IF($A54="N/A"," ",IF(AND(AJ54=$AJ$2+1,AQ54=0),MIN($AR$63,AC54),0))</f>
        <v>0</v>
      </c>
      <c r="AZ54" s="91"/>
      <c r="BA54" s="86" t="n">
        <f aca="false">IF($A54="N/A"," ",(IF(MONTH(A54)&gt;=4,IF(MONTH(A54)&lt;=10,Inputs!$F$13,Inputs!$F$14),Inputs!$F$14)))</f>
        <v>119</v>
      </c>
      <c r="BB54" s="87" t="n">
        <f aca="false">IF($A54="N/A"," ",(IF(AK54&gt;0,($BA54*(8*(VLOOKUP($A54,NumberofDaysTable,2)))*P54),0)+IF(AS54&gt;0,($BA54*((AS54))*P54),0)))</f>
        <v>820886.8448</v>
      </c>
      <c r="BC54" s="87" t="n">
        <f aca="false">IF($A54="N/A"," ",(IF(AL54&gt;0,($BA54*(8*(VLOOKUP($A54,NumberofDaysTable,2)))*Q54),0)+IF(AT54&gt;0,($BA54*((AT54))*Q54),0)))</f>
        <v>820886.8448</v>
      </c>
      <c r="BD54" s="87" t="n">
        <f aca="false">IF($A54="N/A"," ",(IF(AM54&gt;0,($BA54*(8*(VLOOKUP($A54,NumberofDaysTable,3)))*R54),0)+IF(AU54&gt;0,($BA54*((AU54))*R54),0)))</f>
        <v>0</v>
      </c>
      <c r="BE54" s="87" t="n">
        <f aca="false">IF($A54="N/A"," ",(IF(AN54&gt;0,($BA54*(8*(VLOOKUP($A54,NumberofDaysTable,3)))*S54),0)+IF(AV54&gt;0,($BA54*((AV54))*S54),0)))</f>
        <v>0</v>
      </c>
      <c r="BF54" s="87" t="n">
        <f aca="false">IF($A54="N/A"," ",(IF(AO54&gt;0,($BA54*(8*(VLOOKUP($A54,NumberofDaysTable,4)+VLOOKUP($A54,NumberofDaysTable,5)))*T54),0)+IF(AW54&gt;0,($BA54*((AW54))*T54),0)))</f>
        <v>0</v>
      </c>
      <c r="BG54" s="87" t="n">
        <f aca="false">IF($A54="N/A"," ",(IF(AP54&gt;0,($BA54*(8*(VLOOKUP($A54,NumberofDaysTable,4)+VLOOKUP($A54,NumberofDaysTable,5)))*U54),0)+IF(AX54&gt;0,($BA54*((AX54))*U54),0)))</f>
        <v>0</v>
      </c>
      <c r="BH54" s="87" t="n">
        <f aca="false">IF($A54="N/A"," ",($BA54*AQ54*V54)+($BA54*AY54*V54))</f>
        <v>0</v>
      </c>
      <c r="BI54" s="87" t="n">
        <f aca="false">IF($A54="N/A"," ",SUM(BB54:BH54))</f>
        <v>1641773.6896</v>
      </c>
      <c r="BJ54" s="88" t="n">
        <f aca="false">IF($A54="N/A"," ",(H54*(SUM(AK54:AQ54)+SUM(AS54:AY54))*BA54))</f>
        <v>1499826.3104</v>
      </c>
      <c r="BK54" s="88" t="n">
        <f aca="false">IF($A54="N/A"," ",((C54*D54)*(SUM($AK54:$AQ54)+SUM($AS54:$AY54))*$BA54))</f>
        <v>1416057.3504</v>
      </c>
      <c r="BL54" s="88" t="n">
        <f aca="false">IF($A54="N/A"," ",(F54*(SUM($AK54:$AQ54)+SUM($AS54:$AY54))*$BA54))</f>
        <v>49008.96</v>
      </c>
      <c r="BM54" s="88" t="n">
        <f aca="false">IF($A54="N/A"," ",(G54*(SUM($AK54:$AQ54)+SUM($AS54:$AY54))*$BA54))</f>
        <v>34760</v>
      </c>
    </row>
    <row r="55" customFormat="false" ht="12.75" hidden="false" customHeight="false" outlineLevel="0" collapsed="false">
      <c r="A55" s="67" t="n">
        <f aca="false">IF(A54="N/A","N/A",IF(EDATE(A54,1)&gt;Inputs!$K$3,"N/A",EDATE(A54,1)))</f>
        <v>38231</v>
      </c>
      <c r="B55" s="68" t="n">
        <f aca="false">IF(A55="N/A"," ",YEAR(A55))</f>
        <v>2004</v>
      </c>
      <c r="C55" s="69" t="n">
        <f aca="false">IF(A55="N/A"," ",VLOOKUP(A55,ScaledPrice,10))</f>
        <v>2.6835</v>
      </c>
      <c r="D55" s="70" t="n">
        <f aca="false">IF(A55="N/A"," ",(VLOOKUP(MONTH($A55),Inputs!$A$14:$B$25,2))/1000)</f>
        <v>12.6</v>
      </c>
      <c r="E55" s="71" t="n">
        <f aca="false">IF($A55="N/A"," ",C55*D55)</f>
        <v>33.8121</v>
      </c>
      <c r="F55" s="72" t="n">
        <f aca="false">IF(A55="N/A"," ",Inputs!$F$6)</f>
        <v>1.17</v>
      </c>
      <c r="G55" s="72" t="n">
        <f aca="false">IF(A55="N/A"," ",Inputs!$F$9/IF(AND('Pricing Inputs'!$AA$3&gt;=4,'Pricing Inputs'!$AA$3&lt;=6),16,IF(AND('Pricing Inputs'!$AA$3&gt;=7,'Pricing Inputs'!$AA$3&lt;=9),8,24))/(BA55))</f>
        <v>0.829831932773109</v>
      </c>
      <c r="H55" s="73" t="n">
        <f aca="false">IF(A55="N/A"," ",(C55*D55)+F55+G55)</f>
        <v>35.8119319327731</v>
      </c>
      <c r="I55" s="74" t="n">
        <f aca="false">VLOOKUP(A55,ScaledPrice,(IF(AND('Pricing Inputs'!$AA$3&gt;=4,'Pricing Inputs'!$AA$3&lt;=6),2,4)))</f>
        <v>32</v>
      </c>
      <c r="J55" s="74" t="n">
        <f aca="false">IF(A55="N/A"," ",IF(AND('Pricing Inputs'!$AA$3&gt;=4,'Pricing Inputs'!$AA$3&lt;=6),I55,(VLOOKUP(A55,ScaledPrice,2))*(2-(VLOOKUP(A55,ScaledPrice,3)))))</f>
        <v>32</v>
      </c>
      <c r="K55" s="74" t="n">
        <f aca="false">IF(A55="N/A"," ",IF(OR('Pricing Inputs'!$AA$3=5,'Pricing Inputs'!$AA$3=6,'Pricing Inputs'!$AA$3=8,'Pricing Inputs'!$AA$3=9),VLOOKUP(A55,ScaledPrice,IF(AND('Pricing Inputs'!$AA$3&gt;=4,'Pricing Inputs'!$AA$3&lt;=6),5,6)),0))</f>
        <v>25</v>
      </c>
      <c r="L55" s="74" t="n">
        <f aca="false">IF(A55="N/A"," ",IF(OR('Pricing Inputs'!$AA$3=5,'Pricing Inputs'!$AA$3=6,'Pricing Inputs'!$AA$3=8,'Pricing Inputs'!$AA$3=9),IF(AND('Pricing Inputs'!$AA$3&gt;=4,'Pricing Inputs'!$AA$3&lt;=6),K55,(VLOOKUP(A55,ScaledPrice,5))*(2-(VLOOKUP(A55,ScaledPrice,3)))),0))</f>
        <v>25</v>
      </c>
      <c r="M55" s="74" t="n">
        <f aca="false">IF(A55="N/A"," ",IF(OR('Pricing Inputs'!$AA$3=6,'Pricing Inputs'!$AA$3=9),(VLOOKUP(A55,ScaledPrice,IF(AND('Pricing Inputs'!$AA$3&gt;=4,'Pricing Inputs'!$AA$3&lt;=6),7,8))),0))</f>
        <v>24</v>
      </c>
      <c r="N55" s="74" t="n">
        <f aca="false">IF(A55="N/A"," ",IF(OR('Pricing Inputs'!$AA$3=6,'Pricing Inputs'!$AA$3=9),IF(AND('Pricing Inputs'!$AA$3&gt;=4,'Pricing Inputs'!$AA$3&lt;=6),M55,(VLOOKUP(A55,ScaledPrice,7))*(2-(VLOOKUP(A55,ScaledPrice,3)))),0))</f>
        <v>24</v>
      </c>
      <c r="O55" s="74" t="n">
        <f aca="false">IF(A55="N/A"," ",VLOOKUP(A55,ScaledPrice,9))</f>
        <v>17.5</v>
      </c>
      <c r="P55" s="75" t="n">
        <f aca="false">IF($A55="N/A"," ",IF((I55-$H55)&gt;0,I55-$H55,0))</f>
        <v>0</v>
      </c>
      <c r="Q55" s="75" t="n">
        <f aca="false">IF($A55="N/A"," ",IF((J55-$H55)&gt;0,J55-$H55,0))</f>
        <v>0</v>
      </c>
      <c r="R55" s="75" t="n">
        <f aca="false">IF($A55="N/A"," ",IF((K55-$H55)&gt;0,K55-$H55,0))</f>
        <v>0</v>
      </c>
      <c r="S55" s="75" t="n">
        <f aca="false">IF($A55="N/A"," ",IF((L55-$H55)&gt;0,L55-$H55,0))</f>
        <v>0</v>
      </c>
      <c r="T55" s="75" t="n">
        <f aca="false">IF($A55="N/A"," ",IF((M55-$H55)&gt;0,M55-$H55,0))</f>
        <v>0</v>
      </c>
      <c r="U55" s="75" t="n">
        <f aca="false">IF($A55="N/A"," ",IF((N55-$H55)&gt;0,N55-$H55,0))</f>
        <v>0</v>
      </c>
      <c r="V55" s="76" t="n">
        <f aca="false">IF($A55="N/A"," ",(IF((O55-$H55)&lt;=0,0,(O55-$H55))))</f>
        <v>0</v>
      </c>
      <c r="W55" s="77" t="n">
        <f aca="false">IF($A55="N/A"," ",IF(P55&gt;0,8*VLOOKUP($A55,NumberofDaysTable,2),0))</f>
        <v>0</v>
      </c>
      <c r="X55" s="77" t="n">
        <f aca="false">IF($A55="N/A"," ",IF(Q55&gt;0,8*VLOOKUP($A55,NumberofDaysTable,2),0))</f>
        <v>0</v>
      </c>
      <c r="Y55" s="77" t="n">
        <f aca="false">IF($A55="N/A"," ",IF(R55&gt;0,8*VLOOKUP($A55,NumberofDaysTable,3),0))</f>
        <v>0</v>
      </c>
      <c r="Z55" s="77" t="n">
        <f aca="false">IF($A55="N/A"," ",IF(S55&gt;0,8*VLOOKUP($A55,NumberofDaysTable,3),0))</f>
        <v>0</v>
      </c>
      <c r="AA55" s="77" t="n">
        <f aca="false">IF($A55="N/A"," ",IF(T55&gt;0,8*(VLOOKUP($A55,NumberofDaysTable,4)+VLOOKUP($A55,NumberofDaysTable,5)),0))</f>
        <v>0</v>
      </c>
      <c r="AB55" s="77" t="n">
        <f aca="false">IF($A55="N/A"," ",IF(U55&gt;0,(8*VLOOKUP($A55,NumberofDaysTable,4)+VLOOKUP($A55,NumberofDaysTable,5)),0))</f>
        <v>0</v>
      </c>
      <c r="AC55" s="77" t="n">
        <f aca="false">IF($A55="N/A"," ",(IF(V55&gt;0,(8*VLOOKUP($A55,NumberofDaysTable,6)),0)))</f>
        <v>0</v>
      </c>
      <c r="AD55" s="89" t="n">
        <f aca="false">IF($A55="N/A"," ",RANK(P55,$P$52:$V$63))</f>
        <v>7</v>
      </c>
      <c r="AE55" s="90" t="n">
        <f aca="false">IF($A55="N/A"," ",RANK(Q55,$P$52:$V$63))</f>
        <v>7</v>
      </c>
      <c r="AF55" s="90" t="n">
        <f aca="false">IF($A55="N/A"," ",RANK(R55,$P$52:$V$63))</f>
        <v>7</v>
      </c>
      <c r="AG55" s="90" t="n">
        <f aca="false">IF($A55="N/A"," ",RANK(S55,$P$52:$V$63))</f>
        <v>7</v>
      </c>
      <c r="AH55" s="90" t="n">
        <f aca="false">IF($A55="N/A"," ",RANK(T55,$P$52:$V$63))</f>
        <v>7</v>
      </c>
      <c r="AI55" s="90" t="n">
        <f aca="false">IF($A55="N/A"," ",RANK(U55,$P$52:$V$63))</f>
        <v>7</v>
      </c>
      <c r="AJ55" s="91" t="n">
        <f aca="false">IF($A55="N/A"," ",RANK(V55,$P$52:$V$63))</f>
        <v>7</v>
      </c>
      <c r="AK55" s="81" t="n">
        <f aca="false">IF($A55="N/A"," ",IF(AD55&lt;=$AJ$2,W55,0))</f>
        <v>0</v>
      </c>
      <c r="AL55" s="92" t="n">
        <f aca="false">IF($A55="N/A"," ",IF(AE55&lt;=$AJ$2,X55,0))</f>
        <v>0</v>
      </c>
      <c r="AM55" s="92" t="n">
        <f aca="false">IF($A55="N/A"," ",IF(AF55&lt;=$AJ$2,Y55,0))</f>
        <v>0</v>
      </c>
      <c r="AN55" s="92" t="n">
        <f aca="false">IF($A55="N/A"," ",IF(AG55&lt;=$AJ$2,Z55,0))</f>
        <v>0</v>
      </c>
      <c r="AO55" s="92" t="n">
        <f aca="false">IF($A55="N/A"," ",IF(AH55&lt;=$AJ$2,AA55,0))</f>
        <v>0</v>
      </c>
      <c r="AP55" s="92" t="n">
        <f aca="false">IF($A55="N/A"," ",IF(AI55&lt;=$AJ$2,AB55,0))</f>
        <v>0</v>
      </c>
      <c r="AQ55" s="92" t="n">
        <f aca="false">IF($A55="N/A"," ",IF(AJ55&lt;=$AJ$2,AC55,0))</f>
        <v>0</v>
      </c>
      <c r="AR55" s="91"/>
      <c r="AS55" s="83" t="n">
        <f aca="false">IF($A55="N/A"," ",IF(AND(AD55=$AJ$2+1,AK55=0),MIN($AR$63,W55),0))</f>
        <v>0</v>
      </c>
      <c r="AT55" s="93" t="n">
        <f aca="false">IF($A55="N/A"," ",IF(AND(AE55=$AJ$2+1,AL55=0),MIN($AR$63,X55),0))</f>
        <v>0</v>
      </c>
      <c r="AU55" s="93" t="n">
        <f aca="false">IF($A55="N/A"," ",IF(AND(AF55=$AJ$2+1,AM55=0),MIN($AR$63,Y55),0))</f>
        <v>0</v>
      </c>
      <c r="AV55" s="93" t="n">
        <f aca="false">IF($A55="N/A"," ",IF(AND(AG55=$AJ$2+1,AN55=0),MIN($AR$63,Z55),0))</f>
        <v>0</v>
      </c>
      <c r="AW55" s="93" t="n">
        <f aca="false">IF($A55="N/A"," ",IF(AND(AH55=$AJ$2+1,AO55=0),MIN($AR$63,AA55),0))</f>
        <v>0</v>
      </c>
      <c r="AX55" s="93" t="n">
        <f aca="false">IF($A55="N/A"," ",IF(AND(AI55=$AJ$2+1,AP55=0),MIN($AR$63,AB55),0))</f>
        <v>0</v>
      </c>
      <c r="AY55" s="93" t="n">
        <f aca="false">IF($A55="N/A"," ",IF(AND(AJ55=$AJ$2+1,AQ55=0),MIN($AR$63,AC55),0))</f>
        <v>0</v>
      </c>
      <c r="AZ55" s="91"/>
      <c r="BA55" s="86" t="n">
        <f aca="false">IF($A55="N/A"," ",(IF(MONTH(A55)&gt;=4,IF(MONTH(A55)&lt;=10,Inputs!$F$13,Inputs!$F$14),Inputs!$F$14)))</f>
        <v>119</v>
      </c>
      <c r="BB55" s="87" t="n">
        <f aca="false">IF($A55="N/A"," ",(IF(AK55&gt;0,($BA55*(8*(VLOOKUP($A55,NumberofDaysTable,2)))*P55),0)+IF(AS55&gt;0,($BA55*((AS55))*P55),0)))</f>
        <v>0</v>
      </c>
      <c r="BC55" s="87" t="n">
        <f aca="false">IF($A55="N/A"," ",(IF(AL55&gt;0,($BA55*(8*(VLOOKUP($A55,NumberofDaysTable,2)))*Q55),0)+IF(AT55&gt;0,($BA55*((AT55))*Q55),0)))</f>
        <v>0</v>
      </c>
      <c r="BD55" s="87" t="n">
        <f aca="false">IF($A55="N/A"," ",(IF(AM55&gt;0,($BA55*(8*(VLOOKUP($A55,NumberofDaysTable,3)))*R55),0)+IF(AU55&gt;0,($BA55*((AU55))*R55),0)))</f>
        <v>0</v>
      </c>
      <c r="BE55" s="87" t="n">
        <f aca="false">IF($A55="N/A"," ",(IF(AN55&gt;0,($BA55*(8*(VLOOKUP($A55,NumberofDaysTable,3)))*S55),0)+IF(AV55&gt;0,($BA55*((AV55))*S55),0)))</f>
        <v>0</v>
      </c>
      <c r="BF55" s="87" t="n">
        <f aca="false">IF($A55="N/A"," ",(IF(AO55&gt;0,($BA55*(8*(VLOOKUP($A55,NumberofDaysTable,4)+VLOOKUP($A55,NumberofDaysTable,5)))*T55),0)+IF(AW55&gt;0,($BA55*((AW55))*T55),0)))</f>
        <v>0</v>
      </c>
      <c r="BG55" s="87" t="n">
        <f aca="false">IF($A55="N/A"," ",(IF(AP55&gt;0,($BA55*(8*(VLOOKUP($A55,NumberofDaysTable,4)+VLOOKUP($A55,NumberofDaysTable,5)))*U55),0)+IF(AX55&gt;0,($BA55*((AX55))*U55),0)))</f>
        <v>0</v>
      </c>
      <c r="BH55" s="87" t="n">
        <f aca="false">IF($A55="N/A"," ",($BA55*AQ55*V55)+($BA55*AY55*V55))</f>
        <v>0</v>
      </c>
      <c r="BI55" s="87" t="n">
        <f aca="false">IF($A55="N/A"," ",SUM(BB55:BH55))</f>
        <v>0</v>
      </c>
      <c r="BJ55" s="88" t="n">
        <f aca="false">IF($A55="N/A"," ",(H55*(SUM(AK55:AQ55)+SUM(AS55:AY55))*BA55))</f>
        <v>0</v>
      </c>
      <c r="BK55" s="88" t="n">
        <f aca="false">IF($A55="N/A"," ",((C55*D55)*(SUM($AK55:$AQ55)+SUM($AS55:$AY55))*$BA55))</f>
        <v>0</v>
      </c>
      <c r="BL55" s="88" t="n">
        <f aca="false">IF($A55="N/A"," ",(F55*(SUM($AK55:$AQ55)+SUM($AS55:$AY55))*$BA55))</f>
        <v>0</v>
      </c>
      <c r="BM55" s="88" t="n">
        <f aca="false">IF($A55="N/A"," ",(G55*(SUM($AK55:$AQ55)+SUM($AS55:$AY55))*$BA55))</f>
        <v>0</v>
      </c>
    </row>
    <row r="56" customFormat="false" ht="12.75" hidden="false" customHeight="false" outlineLevel="0" collapsed="false">
      <c r="A56" s="67" t="n">
        <f aca="false">IF(A55="N/A","N/A",IF(EDATE(A55,1)&gt;Inputs!$K$3,"N/A",EDATE(A55,1)))</f>
        <v>38261</v>
      </c>
      <c r="B56" s="68" t="n">
        <f aca="false">IF(A56="N/A"," ",YEAR(A56))</f>
        <v>2004</v>
      </c>
      <c r="C56" s="69" t="n">
        <f aca="false">IF(A56="N/A"," ",VLOOKUP(A56,ScaledPrice,10))</f>
        <v>2.7325</v>
      </c>
      <c r="D56" s="70" t="n">
        <f aca="false">IF(A56="N/A"," ",(VLOOKUP(MONTH($A56),Inputs!$A$14:$B$25,2))/1000)</f>
        <v>12.6</v>
      </c>
      <c r="E56" s="71" t="n">
        <f aca="false">IF($A56="N/A"," ",C56*D56)</f>
        <v>34.4295</v>
      </c>
      <c r="F56" s="72" t="n">
        <f aca="false">IF(A56="N/A"," ",Inputs!$F$6)</f>
        <v>1.17</v>
      </c>
      <c r="G56" s="72" t="n">
        <f aca="false">IF(A56="N/A"," ",Inputs!$F$9/IF(AND('Pricing Inputs'!$AA$3&gt;=4,'Pricing Inputs'!$AA$3&lt;=6),16,IF(AND('Pricing Inputs'!$AA$3&gt;=7,'Pricing Inputs'!$AA$3&lt;=9),8,24))/(BA56))</f>
        <v>0.829831932773109</v>
      </c>
      <c r="H56" s="73" t="n">
        <f aca="false">IF(A56="N/A"," ",(C56*D56)+F56+G56)</f>
        <v>36.4293319327731</v>
      </c>
      <c r="I56" s="74" t="n">
        <f aca="false">VLOOKUP(A56,ScaledPrice,(IF(AND('Pricing Inputs'!$AA$3&gt;=4,'Pricing Inputs'!$AA$3&lt;=6),2,4)))</f>
        <v>24.7999973297119</v>
      </c>
      <c r="J56" s="74" t="n">
        <f aca="false">IF(A56="N/A"," ",IF(AND('Pricing Inputs'!$AA$3&gt;=4,'Pricing Inputs'!$AA$3&lt;=6),I56,(VLOOKUP(A56,ScaledPrice,2))*(2-(VLOOKUP(A56,ScaledPrice,3)))))</f>
        <v>24.7999973297119</v>
      </c>
      <c r="K56" s="74" t="n">
        <f aca="false">IF(A56="N/A"," ",IF(OR('Pricing Inputs'!$AA$3=5,'Pricing Inputs'!$AA$3=6,'Pricing Inputs'!$AA$3=8,'Pricing Inputs'!$AA$3=9),VLOOKUP(A56,ScaledPrice,IF(AND('Pricing Inputs'!$AA$3&gt;=4,'Pricing Inputs'!$AA$3&lt;=6),5,6)),0))</f>
        <v>19.996000289917</v>
      </c>
      <c r="L56" s="74" t="n">
        <f aca="false">IF(A56="N/A"," ",IF(OR('Pricing Inputs'!$AA$3=5,'Pricing Inputs'!$AA$3=6,'Pricing Inputs'!$AA$3=8,'Pricing Inputs'!$AA$3=9),IF(AND('Pricing Inputs'!$AA$3&gt;=4,'Pricing Inputs'!$AA$3&lt;=6),K56,(VLOOKUP(A56,ScaledPrice,5))*(2-(VLOOKUP(A56,ScaledPrice,3)))),0))</f>
        <v>19.996000289917</v>
      </c>
      <c r="M56" s="74" t="n">
        <f aca="false">IF(A56="N/A"," ",IF(OR('Pricing Inputs'!$AA$3=6,'Pricing Inputs'!$AA$3=9),(VLOOKUP(A56,ScaledPrice,IF(AND('Pricing Inputs'!$AA$3&gt;=4,'Pricing Inputs'!$AA$3&lt;=6),7,8))),0))</f>
        <v>18.9965000152588</v>
      </c>
      <c r="N56" s="74" t="n">
        <f aca="false">IF(A56="N/A"," ",IF(OR('Pricing Inputs'!$AA$3=6,'Pricing Inputs'!$AA$3=9),IF(AND('Pricing Inputs'!$AA$3&gt;=4,'Pricing Inputs'!$AA$3&lt;=6),M56,(VLOOKUP(A56,ScaledPrice,7))*(2-(VLOOKUP(A56,ScaledPrice,3)))),0))</f>
        <v>18.9965000152588</v>
      </c>
      <c r="O56" s="74" t="n">
        <f aca="false">IF(A56="N/A"," ",VLOOKUP(A56,ScaledPrice,9))</f>
        <v>18.9000015258789</v>
      </c>
      <c r="P56" s="75" t="n">
        <f aca="false">IF($A56="N/A"," ",IF((I56-$H56)&gt;0,I56-$H56,0))</f>
        <v>0</v>
      </c>
      <c r="Q56" s="75" t="n">
        <f aca="false">IF($A56="N/A"," ",IF((J56-$H56)&gt;0,J56-$H56,0))</f>
        <v>0</v>
      </c>
      <c r="R56" s="75" t="n">
        <f aca="false">IF($A56="N/A"," ",IF((K56-$H56)&gt;0,K56-$H56,0))</f>
        <v>0</v>
      </c>
      <c r="S56" s="75" t="n">
        <f aca="false">IF($A56="N/A"," ",IF((L56-$H56)&gt;0,L56-$H56,0))</f>
        <v>0</v>
      </c>
      <c r="T56" s="75" t="n">
        <f aca="false">IF($A56="N/A"," ",IF((M56-$H56)&gt;0,M56-$H56,0))</f>
        <v>0</v>
      </c>
      <c r="U56" s="75" t="n">
        <f aca="false">IF($A56="N/A"," ",IF((N56-$H56)&gt;0,N56-$H56,0))</f>
        <v>0</v>
      </c>
      <c r="V56" s="76" t="n">
        <f aca="false">IF($A56="N/A"," ",(IF((O56-$H56)&lt;=0,0,(O56-$H56))))</f>
        <v>0</v>
      </c>
      <c r="W56" s="77" t="n">
        <f aca="false">IF($A56="N/A"," ",IF(P56&gt;0,8*VLOOKUP($A56,NumberofDaysTable,2),0))</f>
        <v>0</v>
      </c>
      <c r="X56" s="77" t="n">
        <f aca="false">IF($A56="N/A"," ",IF(Q56&gt;0,8*VLOOKUP($A56,NumberofDaysTable,2),0))</f>
        <v>0</v>
      </c>
      <c r="Y56" s="77" t="n">
        <f aca="false">IF($A56="N/A"," ",IF(R56&gt;0,8*VLOOKUP($A56,NumberofDaysTable,3),0))</f>
        <v>0</v>
      </c>
      <c r="Z56" s="77" t="n">
        <f aca="false">IF($A56="N/A"," ",IF(S56&gt;0,8*VLOOKUP($A56,NumberofDaysTable,3),0))</f>
        <v>0</v>
      </c>
      <c r="AA56" s="77" t="n">
        <f aca="false">IF($A56="N/A"," ",IF(T56&gt;0,8*(VLOOKUP($A56,NumberofDaysTable,4)+VLOOKUP($A56,NumberofDaysTable,5)),0))</f>
        <v>0</v>
      </c>
      <c r="AB56" s="77" t="n">
        <f aca="false">IF($A56="N/A"," ",IF(U56&gt;0,(8*VLOOKUP($A56,NumberofDaysTable,4)+VLOOKUP($A56,NumberofDaysTable,5)),0))</f>
        <v>0</v>
      </c>
      <c r="AC56" s="77" t="n">
        <f aca="false">IF($A56="N/A"," ",(IF(V56&gt;0,(8*VLOOKUP($A56,NumberofDaysTable,6)),0)))</f>
        <v>0</v>
      </c>
      <c r="AD56" s="89" t="n">
        <f aca="false">IF($A56="N/A"," ",RANK(P56,$P$52:$V$63))</f>
        <v>7</v>
      </c>
      <c r="AE56" s="90" t="n">
        <f aca="false">IF($A56="N/A"," ",RANK(Q56,$P$52:$V$63))</f>
        <v>7</v>
      </c>
      <c r="AF56" s="90" t="n">
        <f aca="false">IF($A56="N/A"," ",RANK(R56,$P$52:$V$63))</f>
        <v>7</v>
      </c>
      <c r="AG56" s="90" t="n">
        <f aca="false">IF($A56="N/A"," ",RANK(S56,$P$52:$V$63))</f>
        <v>7</v>
      </c>
      <c r="AH56" s="90" t="n">
        <f aca="false">IF($A56="N/A"," ",RANK(T56,$P$52:$V$63))</f>
        <v>7</v>
      </c>
      <c r="AI56" s="90" t="n">
        <f aca="false">IF($A56="N/A"," ",RANK(U56,$P$52:$V$63))</f>
        <v>7</v>
      </c>
      <c r="AJ56" s="91" t="n">
        <f aca="false">IF($A56="N/A"," ",RANK(V56,$P$52:$V$63))</f>
        <v>7</v>
      </c>
      <c r="AK56" s="81" t="n">
        <f aca="false">IF($A56="N/A"," ",IF(AD56&lt;=$AJ$2,W56,0))</f>
        <v>0</v>
      </c>
      <c r="AL56" s="92" t="n">
        <f aca="false">IF($A56="N/A"," ",IF(AE56&lt;=$AJ$2,X56,0))</f>
        <v>0</v>
      </c>
      <c r="AM56" s="92" t="n">
        <f aca="false">IF($A56="N/A"," ",IF(AF56&lt;=$AJ$2,Y56,0))</f>
        <v>0</v>
      </c>
      <c r="AN56" s="92" t="n">
        <f aca="false">IF($A56="N/A"," ",IF(AG56&lt;=$AJ$2,Z56,0))</f>
        <v>0</v>
      </c>
      <c r="AO56" s="92" t="n">
        <f aca="false">IF($A56="N/A"," ",IF(AH56&lt;=$AJ$2,AA56,0))</f>
        <v>0</v>
      </c>
      <c r="AP56" s="92" t="n">
        <f aca="false">IF($A56="N/A"," ",IF(AI56&lt;=$AJ$2,AB56,0))</f>
        <v>0</v>
      </c>
      <c r="AQ56" s="92" t="n">
        <f aca="false">IF($A56="N/A"," ",IF(AJ56&lt;=$AJ$2,AC56,0))</f>
        <v>0</v>
      </c>
      <c r="AR56" s="91"/>
      <c r="AS56" s="83" t="n">
        <f aca="false">IF($A56="N/A"," ",IF(AND(AD56=$AJ$2+1,AK56=0),MIN($AR$63,W56),0))</f>
        <v>0</v>
      </c>
      <c r="AT56" s="93" t="n">
        <f aca="false">IF($A56="N/A"," ",IF(AND(AE56=$AJ$2+1,AL56=0),MIN($AR$63,X56),0))</f>
        <v>0</v>
      </c>
      <c r="AU56" s="93" t="n">
        <f aca="false">IF($A56="N/A"," ",IF(AND(AF56=$AJ$2+1,AM56=0),MIN($AR$63,Y56),0))</f>
        <v>0</v>
      </c>
      <c r="AV56" s="93" t="n">
        <f aca="false">IF($A56="N/A"," ",IF(AND(AG56=$AJ$2+1,AN56=0),MIN($AR$63,Z56),0))</f>
        <v>0</v>
      </c>
      <c r="AW56" s="93" t="n">
        <f aca="false">IF($A56="N/A"," ",IF(AND(AH56=$AJ$2+1,AO56=0),MIN($AR$63,AA56),0))</f>
        <v>0</v>
      </c>
      <c r="AX56" s="93" t="n">
        <f aca="false">IF($A56="N/A"," ",IF(AND(AI56=$AJ$2+1,AP56=0),MIN($AR$63,AB56),0))</f>
        <v>0</v>
      </c>
      <c r="AY56" s="93" t="n">
        <f aca="false">IF($A56="N/A"," ",IF(AND(AJ56=$AJ$2+1,AQ56=0),MIN($AR$63,AC56),0))</f>
        <v>0</v>
      </c>
      <c r="AZ56" s="91"/>
      <c r="BA56" s="86" t="n">
        <f aca="false">IF($A56="N/A"," ",(IF(MONTH(A56)&gt;=4,IF(MONTH(A56)&lt;=10,Inputs!$F$13,Inputs!$F$14),Inputs!$F$14)))</f>
        <v>119</v>
      </c>
      <c r="BB56" s="87" t="n">
        <f aca="false">IF($A56="N/A"," ",(IF(AK56&gt;0,($BA56*(8*(VLOOKUP($A56,NumberofDaysTable,2)))*P56),0)+IF(AS56&gt;0,($BA56*((AS56))*P56),0)))</f>
        <v>0</v>
      </c>
      <c r="BC56" s="87" t="n">
        <f aca="false">IF($A56="N/A"," ",(IF(AL56&gt;0,($BA56*(8*(VLOOKUP($A56,NumberofDaysTable,2)))*Q56),0)+IF(AT56&gt;0,($BA56*((AT56))*Q56),0)))</f>
        <v>0</v>
      </c>
      <c r="BD56" s="87" t="n">
        <f aca="false">IF($A56="N/A"," ",(IF(AM56&gt;0,($BA56*(8*(VLOOKUP($A56,NumberofDaysTable,3)))*R56),0)+IF(AU56&gt;0,($BA56*((AU56))*R56),0)))</f>
        <v>0</v>
      </c>
      <c r="BE56" s="87" t="n">
        <f aca="false">IF($A56="N/A"," ",(IF(AN56&gt;0,($BA56*(8*(VLOOKUP($A56,NumberofDaysTable,3)))*S56),0)+IF(AV56&gt;0,($BA56*((AV56))*S56),0)))</f>
        <v>0</v>
      </c>
      <c r="BF56" s="87" t="n">
        <f aca="false">IF($A56="N/A"," ",(IF(AO56&gt;0,($BA56*(8*(VLOOKUP($A56,NumberofDaysTable,4)+VLOOKUP($A56,NumberofDaysTable,5)))*T56),0)+IF(AW56&gt;0,($BA56*((AW56))*T56),0)))</f>
        <v>0</v>
      </c>
      <c r="BG56" s="87" t="n">
        <f aca="false">IF($A56="N/A"," ",(IF(AP56&gt;0,($BA56*(8*(VLOOKUP($A56,NumberofDaysTable,4)+VLOOKUP($A56,NumberofDaysTable,5)))*U56),0)+IF(AX56&gt;0,($BA56*((AX56))*U56),0)))</f>
        <v>0</v>
      </c>
      <c r="BH56" s="87" t="n">
        <f aca="false">IF($A56="N/A"," ",($BA56*AQ56*V56)+($BA56*AY56*V56))</f>
        <v>0</v>
      </c>
      <c r="BI56" s="87" t="n">
        <f aca="false">IF($A56="N/A"," ",SUM(BB56:BH56))</f>
        <v>0</v>
      </c>
      <c r="BJ56" s="88" t="n">
        <f aca="false">IF($A56="N/A"," ",(H56*(SUM(AK56:AQ56)+SUM(AS56:AY56))*BA56))</f>
        <v>0</v>
      </c>
      <c r="BK56" s="88" t="n">
        <f aca="false">IF($A56="N/A"," ",((C56*D56)*(SUM($AK56:$AQ56)+SUM($AS56:$AY56))*$BA56))</f>
        <v>0</v>
      </c>
      <c r="BL56" s="88" t="n">
        <f aca="false">IF($A56="N/A"," ",(F56*(SUM($AK56:$AQ56)+SUM($AS56:$AY56))*$BA56))</f>
        <v>0</v>
      </c>
      <c r="BM56" s="88" t="n">
        <f aca="false">IF($A56="N/A"," ",(G56*(SUM($AK56:$AQ56)+SUM($AS56:$AY56))*$BA56))</f>
        <v>0</v>
      </c>
    </row>
    <row r="57" customFormat="false" ht="12.75" hidden="false" customHeight="false" outlineLevel="0" collapsed="false">
      <c r="A57" s="67" t="n">
        <f aca="false">IF(A56="N/A","N/A",IF(EDATE(A56,1)&gt;Inputs!$K$3,"N/A",EDATE(A56,1)))</f>
        <v>38292</v>
      </c>
      <c r="B57" s="68" t="n">
        <f aca="false">IF(A57="N/A"," ",YEAR(A57))</f>
        <v>2004</v>
      </c>
      <c r="C57" s="69" t="n">
        <f aca="false">IF(A57="N/A"," ",VLOOKUP(A57,ScaledPrice,10))</f>
        <v>2.943</v>
      </c>
      <c r="D57" s="70" t="n">
        <f aca="false">IF(A57="N/A"," ",(VLOOKUP(MONTH($A57),Inputs!$A$14:$B$25,2))/1000)</f>
        <v>12.6</v>
      </c>
      <c r="E57" s="71" t="n">
        <f aca="false">IF($A57="N/A"," ",C57*D57)</f>
        <v>37.0818</v>
      </c>
      <c r="F57" s="72" t="n">
        <f aca="false">IF(A57="N/A"," ",Inputs!$F$6)</f>
        <v>1.17</v>
      </c>
      <c r="G57" s="72" t="n">
        <f aca="false">IF(A57="N/A"," ",Inputs!$F$9/IF(AND('Pricing Inputs'!$AA$3&gt;=4,'Pricing Inputs'!$AA$3&lt;=6),16,IF(AND('Pricing Inputs'!$AA$3&gt;=7,'Pricing Inputs'!$AA$3&lt;=9),8,24))/(BA57))</f>
        <v>0.829831932773109</v>
      </c>
      <c r="H57" s="73" t="n">
        <f aca="false">IF(A57="N/A"," ",(C57*D57)+F57+G57)</f>
        <v>39.0816319327731</v>
      </c>
      <c r="I57" s="74" t="n">
        <f aca="false">VLOOKUP(A57,ScaledPrice,(IF(AND('Pricing Inputs'!$AA$3&gt;=4,'Pricing Inputs'!$AA$3&lt;=6),2,4)))</f>
        <v>24.6799983978272</v>
      </c>
      <c r="J57" s="74" t="n">
        <f aca="false">IF(A57="N/A"," ",IF(AND('Pricing Inputs'!$AA$3&gt;=4,'Pricing Inputs'!$AA$3&lt;=6),I57,(VLOOKUP(A57,ScaledPrice,2))*(2-(VLOOKUP(A57,ScaledPrice,3)))))</f>
        <v>24.6799983978272</v>
      </c>
      <c r="K57" s="74" t="n">
        <f aca="false">IF(A57="N/A"," ",IF(OR('Pricing Inputs'!$AA$3=5,'Pricing Inputs'!$AA$3=6,'Pricing Inputs'!$AA$3=8,'Pricing Inputs'!$AA$3=9),VLOOKUP(A57,ScaledPrice,IF(AND('Pricing Inputs'!$AA$3&gt;=4,'Pricing Inputs'!$AA$3&lt;=6),5,6)),0))</f>
        <v>20</v>
      </c>
      <c r="L57" s="74" t="n">
        <f aca="false">IF(A57="N/A"," ",IF(OR('Pricing Inputs'!$AA$3=5,'Pricing Inputs'!$AA$3=6,'Pricing Inputs'!$AA$3=8,'Pricing Inputs'!$AA$3=9),IF(AND('Pricing Inputs'!$AA$3&gt;=4,'Pricing Inputs'!$AA$3&lt;=6),K57,(VLOOKUP(A57,ScaledPrice,5))*(2-(VLOOKUP(A57,ScaledPrice,3)))),0))</f>
        <v>20</v>
      </c>
      <c r="M57" s="74" t="n">
        <f aca="false">IF(A57="N/A"," ",IF(OR('Pricing Inputs'!$AA$3=6,'Pricing Inputs'!$AA$3=9),(VLOOKUP(A57,ScaledPrice,IF(AND('Pricing Inputs'!$AA$3&gt;=4,'Pricing Inputs'!$AA$3&lt;=6),7,8))),0))</f>
        <v>19</v>
      </c>
      <c r="N57" s="74" t="n">
        <f aca="false">IF(A57="N/A"," ",IF(OR('Pricing Inputs'!$AA$3=6,'Pricing Inputs'!$AA$3=9),IF(AND('Pricing Inputs'!$AA$3&gt;=4,'Pricing Inputs'!$AA$3&lt;=6),M57,(VLOOKUP(A57,ScaledPrice,7))*(2-(VLOOKUP(A57,ScaledPrice,3)))),0))</f>
        <v>19</v>
      </c>
      <c r="O57" s="74" t="n">
        <f aca="false">IF(A57="N/A"," ",VLOOKUP(A57,ScaledPrice,9))</f>
        <v>19.2999992370605</v>
      </c>
      <c r="P57" s="75" t="n">
        <f aca="false">IF($A57="N/A"," ",IF((I57-$H57)&gt;0,I57-$H57,0))</f>
        <v>0</v>
      </c>
      <c r="Q57" s="75" t="n">
        <f aca="false">IF($A57="N/A"," ",IF((J57-$H57)&gt;0,J57-$H57,0))</f>
        <v>0</v>
      </c>
      <c r="R57" s="75" t="n">
        <f aca="false">IF($A57="N/A"," ",IF((K57-$H57)&gt;0,K57-$H57,0))</f>
        <v>0</v>
      </c>
      <c r="S57" s="75" t="n">
        <f aca="false">IF($A57="N/A"," ",IF((L57-$H57)&gt;0,L57-$H57,0))</f>
        <v>0</v>
      </c>
      <c r="T57" s="75" t="n">
        <f aca="false">IF($A57="N/A"," ",IF((M57-$H57)&gt;0,M57-$H57,0))</f>
        <v>0</v>
      </c>
      <c r="U57" s="75" t="n">
        <f aca="false">IF($A57="N/A"," ",IF((N57-$H57)&gt;0,N57-$H57,0))</f>
        <v>0</v>
      </c>
      <c r="V57" s="76" t="n">
        <f aca="false">IF($A57="N/A"," ",(IF((O57-$H57)&lt;=0,0,(O57-$H57))))</f>
        <v>0</v>
      </c>
      <c r="W57" s="77" t="n">
        <f aca="false">IF($A57="N/A"," ",IF(P57&gt;0,8*VLOOKUP($A57,NumberofDaysTable,2),0))</f>
        <v>0</v>
      </c>
      <c r="X57" s="77" t="n">
        <f aca="false">IF($A57="N/A"," ",IF(Q57&gt;0,8*VLOOKUP($A57,NumberofDaysTable,2),0))</f>
        <v>0</v>
      </c>
      <c r="Y57" s="77" t="n">
        <f aca="false">IF($A57="N/A"," ",IF(R57&gt;0,8*VLOOKUP($A57,NumberofDaysTable,3),0))</f>
        <v>0</v>
      </c>
      <c r="Z57" s="77" t="n">
        <f aca="false">IF($A57="N/A"," ",IF(S57&gt;0,8*VLOOKUP($A57,NumberofDaysTable,3),0))</f>
        <v>0</v>
      </c>
      <c r="AA57" s="77" t="n">
        <f aca="false">IF($A57="N/A"," ",IF(T57&gt;0,8*(VLOOKUP($A57,NumberofDaysTable,4)+VLOOKUP($A57,NumberofDaysTable,5)),0))</f>
        <v>0</v>
      </c>
      <c r="AB57" s="77" t="n">
        <f aca="false">IF($A57="N/A"," ",IF(U57&gt;0,(8*VLOOKUP($A57,NumberofDaysTable,4)+VLOOKUP($A57,NumberofDaysTable,5)),0))</f>
        <v>0</v>
      </c>
      <c r="AC57" s="77" t="n">
        <f aca="false">IF($A57="N/A"," ",(IF(V57&gt;0,(8*VLOOKUP($A57,NumberofDaysTable,6)),0)))</f>
        <v>0</v>
      </c>
      <c r="AD57" s="89" t="n">
        <f aca="false">IF($A57="N/A"," ",RANK(P57,$P$52:$V$63))</f>
        <v>7</v>
      </c>
      <c r="AE57" s="90" t="n">
        <f aca="false">IF($A57="N/A"," ",RANK(Q57,$P$52:$V$63))</f>
        <v>7</v>
      </c>
      <c r="AF57" s="90" t="n">
        <f aca="false">IF($A57="N/A"," ",RANK(R57,$P$52:$V$63))</f>
        <v>7</v>
      </c>
      <c r="AG57" s="90" t="n">
        <f aca="false">IF($A57="N/A"," ",RANK(S57,$P$52:$V$63))</f>
        <v>7</v>
      </c>
      <c r="AH57" s="90" t="n">
        <f aca="false">IF($A57="N/A"," ",RANK(T57,$P$52:$V$63))</f>
        <v>7</v>
      </c>
      <c r="AI57" s="90" t="n">
        <f aca="false">IF($A57="N/A"," ",RANK(U57,$P$52:$V$63))</f>
        <v>7</v>
      </c>
      <c r="AJ57" s="91" t="n">
        <f aca="false">IF($A57="N/A"," ",RANK(V57,$P$52:$V$63))</f>
        <v>7</v>
      </c>
      <c r="AK57" s="81" t="n">
        <f aca="false">IF($A57="N/A"," ",IF(AD57&lt;=$AJ$2,W57,0))</f>
        <v>0</v>
      </c>
      <c r="AL57" s="92" t="n">
        <f aca="false">IF($A57="N/A"," ",IF(AE57&lt;=$AJ$2,X57,0))</f>
        <v>0</v>
      </c>
      <c r="AM57" s="92" t="n">
        <f aca="false">IF($A57="N/A"," ",IF(AF57&lt;=$AJ$2,Y57,0))</f>
        <v>0</v>
      </c>
      <c r="AN57" s="92" t="n">
        <f aca="false">IF($A57="N/A"," ",IF(AG57&lt;=$AJ$2,Z57,0))</f>
        <v>0</v>
      </c>
      <c r="AO57" s="92" t="n">
        <f aca="false">IF($A57="N/A"," ",IF(AH57&lt;=$AJ$2,AA57,0))</f>
        <v>0</v>
      </c>
      <c r="AP57" s="92" t="n">
        <f aca="false">IF($A57="N/A"," ",IF(AI57&lt;=$AJ$2,AB57,0))</f>
        <v>0</v>
      </c>
      <c r="AQ57" s="92" t="n">
        <f aca="false">IF($A57="N/A"," ",IF(AJ57&lt;=$AJ$2,AC57,0))</f>
        <v>0</v>
      </c>
      <c r="AR57" s="91"/>
      <c r="AS57" s="83" t="n">
        <f aca="false">IF($A57="N/A"," ",IF(AND(AD57=$AJ$2+1,AK57=0),MIN($AR$63,W57),0))</f>
        <v>0</v>
      </c>
      <c r="AT57" s="93" t="n">
        <f aca="false">IF($A57="N/A"," ",IF(AND(AE57=$AJ$2+1,AL57=0),MIN($AR$63,X57),0))</f>
        <v>0</v>
      </c>
      <c r="AU57" s="93" t="n">
        <f aca="false">IF($A57="N/A"," ",IF(AND(AF57=$AJ$2+1,AM57=0),MIN($AR$63,Y57),0))</f>
        <v>0</v>
      </c>
      <c r="AV57" s="93" t="n">
        <f aca="false">IF($A57="N/A"," ",IF(AND(AG57=$AJ$2+1,AN57=0),MIN($AR$63,Z57),0))</f>
        <v>0</v>
      </c>
      <c r="AW57" s="93" t="n">
        <f aca="false">IF($A57="N/A"," ",IF(AND(AH57=$AJ$2+1,AO57=0),MIN($AR$63,AA57),0))</f>
        <v>0</v>
      </c>
      <c r="AX57" s="93" t="n">
        <f aca="false">IF($A57="N/A"," ",IF(AND(AI57=$AJ$2+1,AP57=0),MIN($AR$63,AB57),0))</f>
        <v>0</v>
      </c>
      <c r="AY57" s="93" t="n">
        <f aca="false">IF($A57="N/A"," ",IF(AND(AJ57=$AJ$2+1,AQ57=0),MIN($AR$63,AC57),0))</f>
        <v>0</v>
      </c>
      <c r="AZ57" s="91"/>
      <c r="BA57" s="86" t="n">
        <f aca="false">IF($A57="N/A"," ",(IF(MONTH(A57)&gt;=4,IF(MONTH(A57)&lt;=10,Inputs!$F$13,Inputs!$F$14),Inputs!$F$14)))</f>
        <v>119</v>
      </c>
      <c r="BB57" s="87" t="n">
        <f aca="false">IF($A57="N/A"," ",(IF(AK57&gt;0,($BA57*(8*(VLOOKUP($A57,NumberofDaysTable,2)))*P57),0)+IF(AS57&gt;0,($BA57*((AS57))*P57),0)))</f>
        <v>0</v>
      </c>
      <c r="BC57" s="87" t="n">
        <f aca="false">IF($A57="N/A"," ",(IF(AL57&gt;0,($BA57*(8*(VLOOKUP($A57,NumberofDaysTable,2)))*Q57),0)+IF(AT57&gt;0,($BA57*((AT57))*Q57),0)))</f>
        <v>0</v>
      </c>
      <c r="BD57" s="87" t="n">
        <f aca="false">IF($A57="N/A"," ",(IF(AM57&gt;0,($BA57*(8*(VLOOKUP($A57,NumberofDaysTable,3)))*R57),0)+IF(AU57&gt;0,($BA57*((AU57))*R57),0)))</f>
        <v>0</v>
      </c>
      <c r="BE57" s="87" t="n">
        <f aca="false">IF($A57="N/A"," ",(IF(AN57&gt;0,($BA57*(8*(VLOOKUP($A57,NumberofDaysTable,3)))*S57),0)+IF(AV57&gt;0,($BA57*((AV57))*S57),0)))</f>
        <v>0</v>
      </c>
      <c r="BF57" s="87" t="n">
        <f aca="false">IF($A57="N/A"," ",(IF(AO57&gt;0,($BA57*(8*(VLOOKUP($A57,NumberofDaysTable,4)+VLOOKUP($A57,NumberofDaysTable,5)))*T57),0)+IF(AW57&gt;0,($BA57*((AW57))*T57),0)))</f>
        <v>0</v>
      </c>
      <c r="BG57" s="87" t="n">
        <f aca="false">IF($A57="N/A"," ",(IF(AP57&gt;0,($BA57*(8*(VLOOKUP($A57,NumberofDaysTable,4)+VLOOKUP($A57,NumberofDaysTable,5)))*U57),0)+IF(AX57&gt;0,($BA57*((AX57))*U57),0)))</f>
        <v>0</v>
      </c>
      <c r="BH57" s="87" t="n">
        <f aca="false">IF($A57="N/A"," ",($BA57*AQ57*V57)+($BA57*AY57*V57))</f>
        <v>0</v>
      </c>
      <c r="BI57" s="87" t="n">
        <f aca="false">IF($A57="N/A"," ",SUM(BB57:BH57))</f>
        <v>0</v>
      </c>
      <c r="BJ57" s="88" t="n">
        <f aca="false">IF($A57="N/A"," ",(H57*(SUM(AK57:AQ57)+SUM(AS57:AY57))*BA57))</f>
        <v>0</v>
      </c>
      <c r="BK57" s="88" t="n">
        <f aca="false">IF($A57="N/A"," ",((C57*D57)*(SUM($AK57:$AQ57)+SUM($AS57:$AY57))*$BA57))</f>
        <v>0</v>
      </c>
      <c r="BL57" s="88" t="n">
        <f aca="false">IF($A57="N/A"," ",(F57*(SUM($AK57:$AQ57)+SUM($AS57:$AY57))*$BA57))</f>
        <v>0</v>
      </c>
      <c r="BM57" s="88" t="n">
        <f aca="false">IF($A57="N/A"," ",(G57*(SUM($AK57:$AQ57)+SUM($AS57:$AY57))*$BA57))</f>
        <v>0</v>
      </c>
    </row>
    <row r="58" customFormat="false" ht="12.75" hidden="false" customHeight="false" outlineLevel="0" collapsed="false">
      <c r="A58" s="67" t="n">
        <f aca="false">IF(A57="N/A","N/A",IF(EDATE(A57,1)&gt;Inputs!$K$3,"N/A",EDATE(A57,1)))</f>
        <v>38322</v>
      </c>
      <c r="B58" s="68" t="n">
        <f aca="false">IF(A58="N/A"," ",YEAR(A58))</f>
        <v>2004</v>
      </c>
      <c r="C58" s="69" t="n">
        <f aca="false">IF(A58="N/A"," ",VLOOKUP(A58,ScaledPrice,10))</f>
        <v>3.109</v>
      </c>
      <c r="D58" s="70" t="n">
        <f aca="false">IF(A58="N/A"," ",(VLOOKUP(MONTH($A58),Inputs!$A$14:$B$25,2))/1000)</f>
        <v>12.6</v>
      </c>
      <c r="E58" s="71" t="n">
        <f aca="false">IF($A58="N/A"," ",C58*D58)</f>
        <v>39.1734</v>
      </c>
      <c r="F58" s="72" t="n">
        <f aca="false">IF(A58="N/A"," ",Inputs!$F$6)</f>
        <v>1.17</v>
      </c>
      <c r="G58" s="72" t="n">
        <f aca="false">IF(A58="N/A"," ",Inputs!$F$9/IF(AND('Pricing Inputs'!$AA$3&gt;=4,'Pricing Inputs'!$AA$3&lt;=6),16,IF(AND('Pricing Inputs'!$AA$3&gt;=7,'Pricing Inputs'!$AA$3&lt;=9),8,24))/(BA58))</f>
        <v>0.829831932773109</v>
      </c>
      <c r="H58" s="73" t="n">
        <f aca="false">IF(A58="N/A"," ",(C58*D58)+F58+G58)</f>
        <v>41.1732319327731</v>
      </c>
      <c r="I58" s="74" t="n">
        <f aca="false">VLOOKUP(A58,ScaledPrice,(IF(AND('Pricing Inputs'!$AA$3&gt;=4,'Pricing Inputs'!$AA$3&lt;=6),2,4)))</f>
        <v>25.1499977111816</v>
      </c>
      <c r="J58" s="74" t="n">
        <f aca="false">IF(A58="N/A"," ",IF(AND('Pricing Inputs'!$AA$3&gt;=4,'Pricing Inputs'!$AA$3&lt;=6),I58,(VLOOKUP(A58,ScaledPrice,2))*(2-(VLOOKUP(A58,ScaledPrice,3)))))</f>
        <v>25.1499977111816</v>
      </c>
      <c r="K58" s="74" t="n">
        <f aca="false">IF(A58="N/A"," ",IF(OR('Pricing Inputs'!$AA$3=5,'Pricing Inputs'!$AA$3=6,'Pricing Inputs'!$AA$3=8,'Pricing Inputs'!$AA$3=9),VLOOKUP(A58,ScaledPrice,IF(AND('Pricing Inputs'!$AA$3&gt;=4,'Pricing Inputs'!$AA$3&lt;=6),5,6)),0))</f>
        <v>20</v>
      </c>
      <c r="L58" s="74" t="n">
        <f aca="false">IF(A58="N/A"," ",IF(OR('Pricing Inputs'!$AA$3=5,'Pricing Inputs'!$AA$3=6,'Pricing Inputs'!$AA$3=8,'Pricing Inputs'!$AA$3=9),IF(AND('Pricing Inputs'!$AA$3&gt;=4,'Pricing Inputs'!$AA$3&lt;=6),K58,(VLOOKUP(A58,ScaledPrice,5))*(2-(VLOOKUP(A58,ScaledPrice,3)))),0))</f>
        <v>20</v>
      </c>
      <c r="M58" s="74" t="n">
        <f aca="false">IF(A58="N/A"," ",IF(OR('Pricing Inputs'!$AA$3=6,'Pricing Inputs'!$AA$3=9),(VLOOKUP(A58,ScaledPrice,IF(AND('Pricing Inputs'!$AA$3&gt;=4,'Pricing Inputs'!$AA$3&lt;=6),7,8))),0))</f>
        <v>19</v>
      </c>
      <c r="N58" s="74" t="n">
        <f aca="false">IF(A58="N/A"," ",IF(OR('Pricing Inputs'!$AA$3=6,'Pricing Inputs'!$AA$3=9),IF(AND('Pricing Inputs'!$AA$3&gt;=4,'Pricing Inputs'!$AA$3&lt;=6),M58,(VLOOKUP(A58,ScaledPrice,7))*(2-(VLOOKUP(A58,ScaledPrice,3)))),0))</f>
        <v>19</v>
      </c>
      <c r="O58" s="74" t="n">
        <f aca="false">IF(A58="N/A"," ",VLOOKUP(A58,ScaledPrice,9))</f>
        <v>19.4500007629395</v>
      </c>
      <c r="P58" s="75" t="n">
        <f aca="false">IF($A58="N/A"," ",IF((I58-$H58)&gt;0,I58-$H58,0))</f>
        <v>0</v>
      </c>
      <c r="Q58" s="75" t="n">
        <f aca="false">IF($A58="N/A"," ",IF((J58-$H58)&gt;0,J58-$H58,0))</f>
        <v>0</v>
      </c>
      <c r="R58" s="75" t="n">
        <f aca="false">IF($A58="N/A"," ",IF((K58-$H58)&gt;0,K58-$H58,0))</f>
        <v>0</v>
      </c>
      <c r="S58" s="75" t="n">
        <f aca="false">IF($A58="N/A"," ",IF((L58-$H58)&gt;0,L58-$H58,0))</f>
        <v>0</v>
      </c>
      <c r="T58" s="75" t="n">
        <f aca="false">IF($A58="N/A"," ",IF((M58-$H58)&gt;0,M58-$H58,0))</f>
        <v>0</v>
      </c>
      <c r="U58" s="75" t="n">
        <f aca="false">IF($A58="N/A"," ",IF((N58-$H58)&gt;0,N58-$H58,0))</f>
        <v>0</v>
      </c>
      <c r="V58" s="76" t="n">
        <f aca="false">IF($A58="N/A"," ",(IF((O58-$H58)&lt;=0,0,(O58-$H58))))</f>
        <v>0</v>
      </c>
      <c r="W58" s="77" t="n">
        <f aca="false">IF($A58="N/A"," ",IF(P58&gt;0,8*VLOOKUP($A58,NumberofDaysTable,2),0))</f>
        <v>0</v>
      </c>
      <c r="X58" s="77" t="n">
        <f aca="false">IF($A58="N/A"," ",IF(Q58&gt;0,8*VLOOKUP($A58,NumberofDaysTable,2),0))</f>
        <v>0</v>
      </c>
      <c r="Y58" s="77" t="n">
        <f aca="false">IF($A58="N/A"," ",IF(R58&gt;0,8*VLOOKUP($A58,NumberofDaysTable,3),0))</f>
        <v>0</v>
      </c>
      <c r="Z58" s="77" t="n">
        <f aca="false">IF($A58="N/A"," ",IF(S58&gt;0,8*VLOOKUP($A58,NumberofDaysTable,3),0))</f>
        <v>0</v>
      </c>
      <c r="AA58" s="77" t="n">
        <f aca="false">IF($A58="N/A"," ",IF(T58&gt;0,8*(VLOOKUP($A58,NumberofDaysTable,4)+VLOOKUP($A58,NumberofDaysTable,5)),0))</f>
        <v>0</v>
      </c>
      <c r="AB58" s="77" t="n">
        <f aca="false">IF($A58="N/A"," ",IF(U58&gt;0,(8*VLOOKUP($A58,NumberofDaysTable,4)+VLOOKUP($A58,NumberofDaysTable,5)),0))</f>
        <v>0</v>
      </c>
      <c r="AC58" s="77" t="n">
        <f aca="false">IF($A58="N/A"," ",(IF(V58&gt;0,(8*VLOOKUP($A58,NumberofDaysTable,6)),0)))</f>
        <v>0</v>
      </c>
      <c r="AD58" s="89" t="n">
        <f aca="false">IF($A58="N/A"," ",RANK(P58,$P$52:$V$63))</f>
        <v>7</v>
      </c>
      <c r="AE58" s="90" t="n">
        <f aca="false">IF($A58="N/A"," ",RANK(Q58,$P$52:$V$63))</f>
        <v>7</v>
      </c>
      <c r="AF58" s="90" t="n">
        <f aca="false">IF($A58="N/A"," ",RANK(R58,$P$52:$V$63))</f>
        <v>7</v>
      </c>
      <c r="AG58" s="90" t="n">
        <f aca="false">IF($A58="N/A"," ",RANK(S58,$P$52:$V$63))</f>
        <v>7</v>
      </c>
      <c r="AH58" s="90" t="n">
        <f aca="false">IF($A58="N/A"," ",RANK(T58,$P$52:$V$63))</f>
        <v>7</v>
      </c>
      <c r="AI58" s="90" t="n">
        <f aca="false">IF($A58="N/A"," ",RANK(U58,$P$52:$V$63))</f>
        <v>7</v>
      </c>
      <c r="AJ58" s="91" t="n">
        <f aca="false">IF($A58="N/A"," ",RANK(V58,$P$52:$V$63))</f>
        <v>7</v>
      </c>
      <c r="AK58" s="81" t="n">
        <f aca="false">IF($A58="N/A"," ",IF(AD58&lt;=$AJ$2,W58,0))</f>
        <v>0</v>
      </c>
      <c r="AL58" s="92" t="n">
        <f aca="false">IF($A58="N/A"," ",IF(AE58&lt;=$AJ$2,X58,0))</f>
        <v>0</v>
      </c>
      <c r="AM58" s="92" t="n">
        <f aca="false">IF($A58="N/A"," ",IF(AF58&lt;=$AJ$2,Y58,0))</f>
        <v>0</v>
      </c>
      <c r="AN58" s="92" t="n">
        <f aca="false">IF($A58="N/A"," ",IF(AG58&lt;=$AJ$2,Z58,0))</f>
        <v>0</v>
      </c>
      <c r="AO58" s="92" t="n">
        <f aca="false">IF($A58="N/A"," ",IF(AH58&lt;=$AJ$2,AA58,0))</f>
        <v>0</v>
      </c>
      <c r="AP58" s="92" t="n">
        <f aca="false">IF($A58="N/A"," ",IF(AI58&lt;=$AJ$2,AB58,0))</f>
        <v>0</v>
      </c>
      <c r="AQ58" s="92" t="n">
        <f aca="false">IF($A58="N/A"," ",IF(AJ58&lt;=$AJ$2,AC58,0))</f>
        <v>0</v>
      </c>
      <c r="AR58" s="91"/>
      <c r="AS58" s="83" t="n">
        <f aca="false">IF($A58="N/A"," ",IF(AND(AD58=$AJ$2+1,AK58=0),MIN($AR$63,W58),0))</f>
        <v>0</v>
      </c>
      <c r="AT58" s="93" t="n">
        <f aca="false">IF($A58="N/A"," ",IF(AND(AE58=$AJ$2+1,AL58=0),MIN($AR$63,X58),0))</f>
        <v>0</v>
      </c>
      <c r="AU58" s="93" t="n">
        <f aca="false">IF($A58="N/A"," ",IF(AND(AF58=$AJ$2+1,AM58=0),MIN($AR$63,Y58),0))</f>
        <v>0</v>
      </c>
      <c r="AV58" s="93" t="n">
        <f aca="false">IF($A58="N/A"," ",IF(AND(AG58=$AJ$2+1,AN58=0),MIN($AR$63,Z58),0))</f>
        <v>0</v>
      </c>
      <c r="AW58" s="93" t="n">
        <f aca="false">IF($A58="N/A"," ",IF(AND(AH58=$AJ$2+1,AO58=0),MIN($AR$63,AA58),0))</f>
        <v>0</v>
      </c>
      <c r="AX58" s="93" t="n">
        <f aca="false">IF($A58="N/A"," ",IF(AND(AI58=$AJ$2+1,AP58=0),MIN($AR$63,AB58),0))</f>
        <v>0</v>
      </c>
      <c r="AY58" s="93" t="n">
        <f aca="false">IF($A58="N/A"," ",IF(AND(AJ58=$AJ$2+1,AQ58=0),MIN($AR$63,AC58),0))</f>
        <v>0</v>
      </c>
      <c r="AZ58" s="91"/>
      <c r="BA58" s="86" t="n">
        <f aca="false">IF($A58="N/A"," ",(IF(MONTH(A58)&gt;=4,IF(MONTH(A58)&lt;=10,Inputs!$F$13,Inputs!$F$14),Inputs!$F$14)))</f>
        <v>119</v>
      </c>
      <c r="BB58" s="87" t="n">
        <f aca="false">IF($A58="N/A"," ",(IF(AK58&gt;0,($BA58*(8*(VLOOKUP($A58,NumberofDaysTable,2)))*P58),0)+IF(AS58&gt;0,($BA58*((AS58))*P58),0)))</f>
        <v>0</v>
      </c>
      <c r="BC58" s="87" t="n">
        <f aca="false">IF($A58="N/A"," ",(IF(AL58&gt;0,($BA58*(8*(VLOOKUP($A58,NumberofDaysTable,2)))*Q58),0)+IF(AT58&gt;0,($BA58*((AT58))*Q58),0)))</f>
        <v>0</v>
      </c>
      <c r="BD58" s="87" t="n">
        <f aca="false">IF($A58="N/A"," ",(IF(AM58&gt;0,($BA58*(8*(VLOOKUP($A58,NumberofDaysTable,3)))*R58),0)+IF(AU58&gt;0,($BA58*((AU58))*R58),0)))</f>
        <v>0</v>
      </c>
      <c r="BE58" s="87" t="n">
        <f aca="false">IF($A58="N/A"," ",(IF(AN58&gt;0,($BA58*(8*(VLOOKUP($A58,NumberofDaysTable,3)))*S58),0)+IF(AV58&gt;0,($BA58*((AV58))*S58),0)))</f>
        <v>0</v>
      </c>
      <c r="BF58" s="87" t="n">
        <f aca="false">IF($A58="N/A"," ",(IF(AO58&gt;0,($BA58*(8*(VLOOKUP($A58,NumberofDaysTable,4)+VLOOKUP($A58,NumberofDaysTable,5)))*T58),0)+IF(AW58&gt;0,($BA58*((AW58))*T58),0)))</f>
        <v>0</v>
      </c>
      <c r="BG58" s="87" t="n">
        <f aca="false">IF($A58="N/A"," ",(IF(AP58&gt;0,($BA58*(8*(VLOOKUP($A58,NumberofDaysTable,4)+VLOOKUP($A58,NumberofDaysTable,5)))*U58),0)+IF(AX58&gt;0,($BA58*((AX58))*U58),0)))</f>
        <v>0</v>
      </c>
      <c r="BH58" s="87" t="n">
        <f aca="false">IF($A58="N/A"," ",($BA58*AQ58*V58)+($BA58*AY58*V58))</f>
        <v>0</v>
      </c>
      <c r="BI58" s="87" t="n">
        <f aca="false">IF($A58="N/A"," ",SUM(BB58:BH58))</f>
        <v>0</v>
      </c>
      <c r="BJ58" s="88" t="n">
        <f aca="false">IF($A58="N/A"," ",(H58*(SUM(AK58:AQ58)+SUM(AS58:AY58))*BA58))</f>
        <v>0</v>
      </c>
      <c r="BK58" s="88" t="n">
        <f aca="false">IF($A58="N/A"," ",((C58*D58)*(SUM($AK58:$AQ58)+SUM($AS58:$AY58))*$BA58))</f>
        <v>0</v>
      </c>
      <c r="BL58" s="88" t="n">
        <f aca="false">IF($A58="N/A"," ",(F58*(SUM($AK58:$AQ58)+SUM($AS58:$AY58))*$BA58))</f>
        <v>0</v>
      </c>
      <c r="BM58" s="88" t="n">
        <f aca="false">IF($A58="N/A"," ",(G58*(SUM($AK58:$AQ58)+SUM($AS58:$AY58))*$BA58))</f>
        <v>0</v>
      </c>
    </row>
    <row r="59" customFormat="false" ht="12.75" hidden="false" customHeight="false" outlineLevel="0" collapsed="false">
      <c r="A59" s="67" t="n">
        <f aca="false">IF(A58="N/A","N/A",IF(EDATE(A58,1)&gt;Inputs!$K$3,"N/A",EDATE(A58,1)))</f>
        <v>38353</v>
      </c>
      <c r="B59" s="68" t="n">
        <f aca="false">IF(A59="N/A"," ",YEAR(A59))</f>
        <v>2005</v>
      </c>
      <c r="C59" s="69" t="n">
        <f aca="false">IF(A59="N/A"," ",VLOOKUP(A59,ScaledPrice,10))</f>
        <v>3.2</v>
      </c>
      <c r="D59" s="70" t="n">
        <f aca="false">IF(A59="N/A"," ",(VLOOKUP(MONTH($A59),Inputs!$A$14:$B$25,2))/1000)</f>
        <v>12.6</v>
      </c>
      <c r="E59" s="71" t="n">
        <f aca="false">IF($A59="N/A"," ",C59*D59)</f>
        <v>40.32</v>
      </c>
      <c r="F59" s="72" t="n">
        <f aca="false">IF(A59="N/A"," ",Inputs!$F$6)</f>
        <v>1.17</v>
      </c>
      <c r="G59" s="72" t="n">
        <f aca="false">IF(A59="N/A"," ",Inputs!$F$9/IF(AND('Pricing Inputs'!$AA$3&gt;=4,'Pricing Inputs'!$AA$3&lt;=6),16,IF(AND('Pricing Inputs'!$AA$3&gt;=7,'Pricing Inputs'!$AA$3&lt;=9),8,24))/(BA59))</f>
        <v>0.829831932773109</v>
      </c>
      <c r="H59" s="73" t="n">
        <f aca="false">IF(A59="N/A"," ",(C59*D59)+F59+G59)</f>
        <v>42.3198319327731</v>
      </c>
      <c r="I59" s="74" t="n">
        <f aca="false">VLOOKUP(A59,ScaledPrice,(IF(AND('Pricing Inputs'!$AA$3&gt;=4,'Pricing Inputs'!$AA$3&lt;=6),2,4)))</f>
        <v>29.3999996185303</v>
      </c>
      <c r="J59" s="74" t="n">
        <f aca="false">IF(A59="N/A"," ",IF(AND('Pricing Inputs'!$AA$3&gt;=4,'Pricing Inputs'!$AA$3&lt;=6),I59,(VLOOKUP(A59,ScaledPrice,2))*(2-(VLOOKUP(A59,ScaledPrice,3)))))</f>
        <v>29.3999996185303</v>
      </c>
      <c r="K59" s="74" t="n">
        <f aca="false">IF(A59="N/A"," ",IF(OR('Pricing Inputs'!$AA$3=5,'Pricing Inputs'!$AA$3=6,'Pricing Inputs'!$AA$3=8,'Pricing Inputs'!$AA$3=9),VLOOKUP(A59,ScaledPrice,IF(AND('Pricing Inputs'!$AA$3&gt;=4,'Pricing Inputs'!$AA$3&lt;=6),5,6)),0))</f>
        <v>22</v>
      </c>
      <c r="L59" s="74" t="n">
        <f aca="false">IF(A59="N/A"," ",IF(OR('Pricing Inputs'!$AA$3=5,'Pricing Inputs'!$AA$3=6,'Pricing Inputs'!$AA$3=8,'Pricing Inputs'!$AA$3=9),IF(AND('Pricing Inputs'!$AA$3&gt;=4,'Pricing Inputs'!$AA$3&lt;=6),K59,(VLOOKUP(A59,ScaledPrice,5))*(2-(VLOOKUP(A59,ScaledPrice,3)))),0))</f>
        <v>22</v>
      </c>
      <c r="M59" s="74" t="n">
        <f aca="false">IF(A59="N/A"," ",IF(OR('Pricing Inputs'!$AA$3=6,'Pricing Inputs'!$AA$3=9),(VLOOKUP(A59,ScaledPrice,IF(AND('Pricing Inputs'!$AA$3&gt;=4,'Pricing Inputs'!$AA$3&lt;=6),7,8))),0))</f>
        <v>21</v>
      </c>
      <c r="N59" s="74" t="n">
        <f aca="false">IF(A59="N/A"," ",IF(OR('Pricing Inputs'!$AA$3=6,'Pricing Inputs'!$AA$3=9),IF(AND('Pricing Inputs'!$AA$3&gt;=4,'Pricing Inputs'!$AA$3&lt;=6),M59,(VLOOKUP(A59,ScaledPrice,7))*(2-(VLOOKUP(A59,ScaledPrice,3)))),0))</f>
        <v>21</v>
      </c>
      <c r="O59" s="74" t="n">
        <f aca="false">IF(A59="N/A"," ",VLOOKUP(A59,ScaledPrice,9))</f>
        <v>19.7000007629395</v>
      </c>
      <c r="P59" s="75" t="n">
        <f aca="false">IF($A59="N/A"," ",IF((I59-$H59)&gt;0,I59-$H59,0))</f>
        <v>0</v>
      </c>
      <c r="Q59" s="75" t="n">
        <f aca="false">IF($A59="N/A"," ",IF((J59-$H59)&gt;0,J59-$H59,0))</f>
        <v>0</v>
      </c>
      <c r="R59" s="75" t="n">
        <f aca="false">IF($A59="N/A"," ",IF((K59-$H59)&gt;0,K59-$H59,0))</f>
        <v>0</v>
      </c>
      <c r="S59" s="75" t="n">
        <f aca="false">IF($A59="N/A"," ",IF((L59-$H59)&gt;0,L59-$H59,0))</f>
        <v>0</v>
      </c>
      <c r="T59" s="75" t="n">
        <f aca="false">IF($A59="N/A"," ",IF((M59-$H59)&gt;0,M59-$H59,0))</f>
        <v>0</v>
      </c>
      <c r="U59" s="75" t="n">
        <f aca="false">IF($A59="N/A"," ",IF((N59-$H59)&gt;0,N59-$H59,0))</f>
        <v>0</v>
      </c>
      <c r="V59" s="76" t="n">
        <f aca="false">IF($A59="N/A"," ",(IF((O59-$H59)&lt;=0,0,(O59-$H59))))</f>
        <v>0</v>
      </c>
      <c r="W59" s="77" t="n">
        <f aca="false">IF($A59="N/A"," ",IF(P59&gt;0,8*VLOOKUP($A59,NumberofDaysTable,2),0))</f>
        <v>0</v>
      </c>
      <c r="X59" s="77" t="n">
        <f aca="false">IF($A59="N/A"," ",IF(Q59&gt;0,8*VLOOKUP($A59,NumberofDaysTable,2),0))</f>
        <v>0</v>
      </c>
      <c r="Y59" s="77" t="n">
        <f aca="false">IF($A59="N/A"," ",IF(R59&gt;0,8*VLOOKUP($A59,NumberofDaysTable,3),0))</f>
        <v>0</v>
      </c>
      <c r="Z59" s="77" t="n">
        <f aca="false">IF($A59="N/A"," ",IF(S59&gt;0,8*VLOOKUP($A59,NumberofDaysTable,3),0))</f>
        <v>0</v>
      </c>
      <c r="AA59" s="77" t="n">
        <f aca="false">IF($A59="N/A"," ",IF(T59&gt;0,8*(VLOOKUP($A59,NumberofDaysTable,4)+VLOOKUP($A59,NumberofDaysTable,5)),0))</f>
        <v>0</v>
      </c>
      <c r="AB59" s="77" t="n">
        <f aca="false">IF($A59="N/A"," ",IF(U59&gt;0,(8*VLOOKUP($A59,NumberofDaysTable,4)+VLOOKUP($A59,NumberofDaysTable,5)),0))</f>
        <v>0</v>
      </c>
      <c r="AC59" s="77" t="n">
        <f aca="false">IF($A59="N/A"," ",(IF(V59&gt;0,(8*VLOOKUP($A59,NumberofDaysTable,6)),0)))</f>
        <v>0</v>
      </c>
      <c r="AD59" s="89" t="n">
        <f aca="false">IF($A59="N/A"," ",RANK(P59,$P$52:$V$63))</f>
        <v>7</v>
      </c>
      <c r="AE59" s="90" t="n">
        <f aca="false">IF($A59="N/A"," ",RANK(Q59,$P$52:$V$63))</f>
        <v>7</v>
      </c>
      <c r="AF59" s="90" t="n">
        <f aca="false">IF($A59="N/A"," ",RANK(R59,$P$52:$V$63))</f>
        <v>7</v>
      </c>
      <c r="AG59" s="90" t="n">
        <f aca="false">IF($A59="N/A"," ",RANK(S59,$P$52:$V$63))</f>
        <v>7</v>
      </c>
      <c r="AH59" s="90" t="n">
        <f aca="false">IF($A59="N/A"," ",RANK(T59,$P$52:$V$63))</f>
        <v>7</v>
      </c>
      <c r="AI59" s="90" t="n">
        <f aca="false">IF($A59="N/A"," ",RANK(U59,$P$52:$V$63))</f>
        <v>7</v>
      </c>
      <c r="AJ59" s="91" t="n">
        <f aca="false">IF($A59="N/A"," ",RANK(V59,$P$52:$V$63))</f>
        <v>7</v>
      </c>
      <c r="AK59" s="81" t="n">
        <f aca="false">IF($A59="N/A"," ",IF(AD59&lt;=$AJ$2,W59,0))</f>
        <v>0</v>
      </c>
      <c r="AL59" s="92" t="n">
        <f aca="false">IF($A59="N/A"," ",IF(AE59&lt;=$AJ$2,X59,0))</f>
        <v>0</v>
      </c>
      <c r="AM59" s="92" t="n">
        <f aca="false">IF($A59="N/A"," ",IF(AF59&lt;=$AJ$2,Y59,0))</f>
        <v>0</v>
      </c>
      <c r="AN59" s="92" t="n">
        <f aca="false">IF($A59="N/A"," ",IF(AG59&lt;=$AJ$2,Z59,0))</f>
        <v>0</v>
      </c>
      <c r="AO59" s="92" t="n">
        <f aca="false">IF($A59="N/A"," ",IF(AH59&lt;=$AJ$2,AA59,0))</f>
        <v>0</v>
      </c>
      <c r="AP59" s="92" t="n">
        <f aca="false">IF($A59="N/A"," ",IF(AI59&lt;=$AJ$2,AB59,0))</f>
        <v>0</v>
      </c>
      <c r="AQ59" s="92" t="n">
        <f aca="false">IF($A59="N/A"," ",IF(AJ59&lt;=$AJ$2,AC59,0))</f>
        <v>0</v>
      </c>
      <c r="AR59" s="91"/>
      <c r="AS59" s="83" t="n">
        <f aca="false">IF($A59="N/A"," ",IF(AND(AD59=$AJ$2+1,AK59=0),MIN($AR$63,W59),0))</f>
        <v>0</v>
      </c>
      <c r="AT59" s="93" t="n">
        <f aca="false">IF($A59="N/A"," ",IF(AND(AE59=$AJ$2+1,AL59=0),MIN($AR$63,X59),0))</f>
        <v>0</v>
      </c>
      <c r="AU59" s="93" t="n">
        <f aca="false">IF($A59="N/A"," ",IF(AND(AF59=$AJ$2+1,AM59=0),MIN($AR$63,Y59),0))</f>
        <v>0</v>
      </c>
      <c r="AV59" s="93" t="n">
        <f aca="false">IF($A59="N/A"," ",IF(AND(AG59=$AJ$2+1,AN59=0),MIN($AR$63,Z59),0))</f>
        <v>0</v>
      </c>
      <c r="AW59" s="93" t="n">
        <f aca="false">IF($A59="N/A"," ",IF(AND(AH59=$AJ$2+1,AO59=0),MIN($AR$63,AA59),0))</f>
        <v>0</v>
      </c>
      <c r="AX59" s="93" t="n">
        <f aca="false">IF($A59="N/A"," ",IF(AND(AI59=$AJ$2+1,AP59=0),MIN($AR$63,AB59),0))</f>
        <v>0</v>
      </c>
      <c r="AY59" s="93" t="n">
        <f aca="false">IF($A59="N/A"," ",IF(AND(AJ59=$AJ$2+1,AQ59=0),MIN($AR$63,AC59),0))</f>
        <v>0</v>
      </c>
      <c r="AZ59" s="91"/>
      <c r="BA59" s="86" t="n">
        <f aca="false">IF($A59="N/A"," ",(IF(MONTH(A59)&gt;=4,IF(MONTH(A59)&lt;=10,Inputs!$F$13,Inputs!$F$14),Inputs!$F$14)))</f>
        <v>119</v>
      </c>
      <c r="BB59" s="87" t="n">
        <f aca="false">IF($A59="N/A"," ",(IF(AK59&gt;0,($BA59*(8*(VLOOKUP($A59,NumberofDaysTable,2)))*P59),0)+IF(AS59&gt;0,($BA59*((AS59))*P59),0)))</f>
        <v>0</v>
      </c>
      <c r="BC59" s="87" t="n">
        <f aca="false">IF($A59="N/A"," ",(IF(AL59&gt;0,($BA59*(8*(VLOOKUP($A59,NumberofDaysTable,2)))*Q59),0)+IF(AT59&gt;0,($BA59*((AT59))*Q59),0)))</f>
        <v>0</v>
      </c>
      <c r="BD59" s="87" t="n">
        <f aca="false">IF($A59="N/A"," ",(IF(AM59&gt;0,($BA59*(8*(VLOOKUP($A59,NumberofDaysTable,3)))*R59),0)+IF(AU59&gt;0,($BA59*((AU59))*R59),0)))</f>
        <v>0</v>
      </c>
      <c r="BE59" s="87" t="n">
        <f aca="false">IF($A59="N/A"," ",(IF(AN59&gt;0,($BA59*(8*(VLOOKUP($A59,NumberofDaysTable,3)))*S59),0)+IF(AV59&gt;0,($BA59*((AV59))*S59),0)))</f>
        <v>0</v>
      </c>
      <c r="BF59" s="87" t="n">
        <f aca="false">IF($A59="N/A"," ",(IF(AO59&gt;0,($BA59*(8*(VLOOKUP($A59,NumberofDaysTable,4)+VLOOKUP($A59,NumberofDaysTable,5)))*T59),0)+IF(AW59&gt;0,($BA59*((AW59))*T59),0)))</f>
        <v>0</v>
      </c>
      <c r="BG59" s="87" t="n">
        <f aca="false">IF($A59="N/A"," ",(IF(AP59&gt;0,($BA59*(8*(VLOOKUP($A59,NumberofDaysTable,4)+VLOOKUP($A59,NumberofDaysTable,5)))*U59),0)+IF(AX59&gt;0,($BA59*((AX59))*U59),0)))</f>
        <v>0</v>
      </c>
      <c r="BH59" s="87" t="n">
        <f aca="false">IF($A59="N/A"," ",($BA59*AQ59*V59)+($BA59*AY59*V59))</f>
        <v>0</v>
      </c>
      <c r="BI59" s="87" t="n">
        <f aca="false">IF($A59="N/A"," ",SUM(BB59:BH59))</f>
        <v>0</v>
      </c>
      <c r="BJ59" s="88" t="n">
        <f aca="false">IF($A59="N/A"," ",(H59*(SUM(AK59:AQ59)+SUM(AS59:AY59))*BA59))</f>
        <v>0</v>
      </c>
      <c r="BK59" s="88" t="n">
        <f aca="false">IF($A59="N/A"," ",((C59*D59)*(SUM($AK59:$AQ59)+SUM($AS59:$AY59))*$BA59))</f>
        <v>0</v>
      </c>
      <c r="BL59" s="88" t="n">
        <f aca="false">IF($A59="N/A"," ",(F59*(SUM($AK59:$AQ59)+SUM($AS59:$AY59))*$BA59))</f>
        <v>0</v>
      </c>
      <c r="BM59" s="88" t="n">
        <f aca="false">IF($A59="N/A"," ",(G59*(SUM($AK59:$AQ59)+SUM($AS59:$AY59))*$BA59))</f>
        <v>0</v>
      </c>
    </row>
    <row r="60" customFormat="false" ht="12.75" hidden="false" customHeight="false" outlineLevel="0" collapsed="false">
      <c r="A60" s="67" t="n">
        <f aca="false">IF(A59="N/A","N/A",IF(EDATE(A59,1)&gt;Inputs!$K$3,"N/A",EDATE(A59,1)))</f>
        <v>38384</v>
      </c>
      <c r="B60" s="68" t="n">
        <f aca="false">IF(A60="N/A"," ",YEAR(A60))</f>
        <v>2005</v>
      </c>
      <c r="C60" s="69" t="n">
        <f aca="false">IF(A60="N/A"," ",VLOOKUP(A60,ScaledPrice,10))</f>
        <v>3.057</v>
      </c>
      <c r="D60" s="70" t="n">
        <f aca="false">IF(A60="N/A"," ",(VLOOKUP(MONTH($A60),Inputs!$A$14:$B$25,2))/1000)</f>
        <v>12.6</v>
      </c>
      <c r="E60" s="71" t="n">
        <f aca="false">IF($A60="N/A"," ",C60*D60)</f>
        <v>38.5182</v>
      </c>
      <c r="F60" s="72" t="n">
        <f aca="false">IF(A60="N/A"," ",Inputs!$F$6)</f>
        <v>1.17</v>
      </c>
      <c r="G60" s="72" t="n">
        <f aca="false">IF(A60="N/A"," ",Inputs!$F$9/IF(AND('Pricing Inputs'!$AA$3&gt;=4,'Pricing Inputs'!$AA$3&lt;=6),16,IF(AND('Pricing Inputs'!$AA$3&gt;=7,'Pricing Inputs'!$AA$3&lt;=9),8,24))/(BA60))</f>
        <v>0.829831932773109</v>
      </c>
      <c r="H60" s="73" t="n">
        <f aca="false">IF(A60="N/A"," ",(C60*D60)+F60+G60)</f>
        <v>40.5180319327731</v>
      </c>
      <c r="I60" s="74" t="n">
        <f aca="false">VLOOKUP(A60,ScaledPrice,(IF(AND('Pricing Inputs'!$AA$3&gt;=4,'Pricing Inputs'!$AA$3&lt;=6),2,4)))</f>
        <v>29.5</v>
      </c>
      <c r="J60" s="74" t="n">
        <f aca="false">IF(A60="N/A"," ",IF(AND('Pricing Inputs'!$AA$3&gt;=4,'Pricing Inputs'!$AA$3&lt;=6),I60,(VLOOKUP(A60,ScaledPrice,2))*(2-(VLOOKUP(A60,ScaledPrice,3)))))</f>
        <v>29.5</v>
      </c>
      <c r="K60" s="74" t="n">
        <f aca="false">IF(A60="N/A"," ",IF(OR('Pricing Inputs'!$AA$3=5,'Pricing Inputs'!$AA$3=6,'Pricing Inputs'!$AA$3=8,'Pricing Inputs'!$AA$3=9),VLOOKUP(A60,ScaledPrice,IF(AND('Pricing Inputs'!$AA$3&gt;=4,'Pricing Inputs'!$AA$3&lt;=6),5,6)),0))</f>
        <v>21.996000289917</v>
      </c>
      <c r="L60" s="74" t="n">
        <f aca="false">IF(A60="N/A"," ",IF(OR('Pricing Inputs'!$AA$3=5,'Pricing Inputs'!$AA$3=6,'Pricing Inputs'!$AA$3=8,'Pricing Inputs'!$AA$3=9),IF(AND('Pricing Inputs'!$AA$3&gt;=4,'Pricing Inputs'!$AA$3&lt;=6),K60,(VLOOKUP(A60,ScaledPrice,5))*(2-(VLOOKUP(A60,ScaledPrice,3)))),0))</f>
        <v>21.996000289917</v>
      </c>
      <c r="M60" s="74" t="n">
        <f aca="false">IF(A60="N/A"," ",IF(OR('Pricing Inputs'!$AA$3=6,'Pricing Inputs'!$AA$3=9),(VLOOKUP(A60,ScaledPrice,IF(AND('Pricing Inputs'!$AA$3&gt;=4,'Pricing Inputs'!$AA$3&lt;=6),7,8))),0))</f>
        <v>20.9965019226074</v>
      </c>
      <c r="N60" s="74" t="n">
        <f aca="false">IF(A60="N/A"," ",IF(OR('Pricing Inputs'!$AA$3=6,'Pricing Inputs'!$AA$3=9),IF(AND('Pricing Inputs'!$AA$3&gt;=4,'Pricing Inputs'!$AA$3&lt;=6),M60,(VLOOKUP(A60,ScaledPrice,7))*(2-(VLOOKUP(A60,ScaledPrice,3)))),0))</f>
        <v>20.9965019226074</v>
      </c>
      <c r="O60" s="74" t="n">
        <f aca="false">IF(A60="N/A"," ",VLOOKUP(A60,ScaledPrice,9))</f>
        <v>18</v>
      </c>
      <c r="P60" s="75" t="n">
        <f aca="false">IF($A60="N/A"," ",IF((I60-$H60)&gt;0,I60-$H60,0))</f>
        <v>0</v>
      </c>
      <c r="Q60" s="75" t="n">
        <f aca="false">IF($A60="N/A"," ",IF((J60-$H60)&gt;0,J60-$H60,0))</f>
        <v>0</v>
      </c>
      <c r="R60" s="75" t="n">
        <f aca="false">IF($A60="N/A"," ",IF((K60-$H60)&gt;0,K60-$H60,0))</f>
        <v>0</v>
      </c>
      <c r="S60" s="75" t="n">
        <f aca="false">IF($A60="N/A"," ",IF((L60-$H60)&gt;0,L60-$H60,0))</f>
        <v>0</v>
      </c>
      <c r="T60" s="75" t="n">
        <f aca="false">IF($A60="N/A"," ",IF((M60-$H60)&gt;0,M60-$H60,0))</f>
        <v>0</v>
      </c>
      <c r="U60" s="75" t="n">
        <f aca="false">IF($A60="N/A"," ",IF((N60-$H60)&gt;0,N60-$H60,0))</f>
        <v>0</v>
      </c>
      <c r="V60" s="76" t="n">
        <f aca="false">IF($A60="N/A"," ",(IF((O60-$H60)&lt;=0,0,(O60-$H60))))</f>
        <v>0</v>
      </c>
      <c r="W60" s="77" t="n">
        <f aca="false">IF($A60="N/A"," ",IF(P60&gt;0,8*VLOOKUP($A60,NumberofDaysTable,2),0))</f>
        <v>0</v>
      </c>
      <c r="X60" s="77" t="n">
        <f aca="false">IF($A60="N/A"," ",IF(Q60&gt;0,8*VLOOKUP($A60,NumberofDaysTable,2),0))</f>
        <v>0</v>
      </c>
      <c r="Y60" s="77" t="n">
        <f aca="false">IF($A60="N/A"," ",IF(R60&gt;0,8*VLOOKUP($A60,NumberofDaysTable,3),0))</f>
        <v>0</v>
      </c>
      <c r="Z60" s="77" t="n">
        <f aca="false">IF($A60="N/A"," ",IF(S60&gt;0,8*VLOOKUP($A60,NumberofDaysTable,3),0))</f>
        <v>0</v>
      </c>
      <c r="AA60" s="77" t="n">
        <f aca="false">IF($A60="N/A"," ",IF(T60&gt;0,8*(VLOOKUP($A60,NumberofDaysTable,4)+VLOOKUP($A60,NumberofDaysTable,5)),0))</f>
        <v>0</v>
      </c>
      <c r="AB60" s="77" t="n">
        <f aca="false">IF($A60="N/A"," ",IF(U60&gt;0,(8*VLOOKUP($A60,NumberofDaysTable,4)+VLOOKUP($A60,NumberofDaysTable,5)),0))</f>
        <v>0</v>
      </c>
      <c r="AC60" s="77" t="n">
        <f aca="false">IF($A60="N/A"," ",(IF(V60&gt;0,(8*VLOOKUP($A60,NumberofDaysTable,6)),0)))</f>
        <v>0</v>
      </c>
      <c r="AD60" s="89" t="n">
        <f aca="false">IF($A60="N/A"," ",RANK(P60,$P$52:$V$63))</f>
        <v>7</v>
      </c>
      <c r="AE60" s="90" t="n">
        <f aca="false">IF($A60="N/A"," ",RANK(Q60,$P$52:$V$63))</f>
        <v>7</v>
      </c>
      <c r="AF60" s="90" t="n">
        <f aca="false">IF($A60="N/A"," ",RANK(R60,$P$52:$V$63))</f>
        <v>7</v>
      </c>
      <c r="AG60" s="90" t="n">
        <f aca="false">IF($A60="N/A"," ",RANK(S60,$P$52:$V$63))</f>
        <v>7</v>
      </c>
      <c r="AH60" s="90" t="n">
        <f aca="false">IF($A60="N/A"," ",RANK(T60,$P$52:$V$63))</f>
        <v>7</v>
      </c>
      <c r="AI60" s="90" t="n">
        <f aca="false">IF($A60="N/A"," ",RANK(U60,$P$52:$V$63))</f>
        <v>7</v>
      </c>
      <c r="AJ60" s="91" t="n">
        <f aca="false">IF($A60="N/A"," ",RANK(V60,$P$52:$V$63))</f>
        <v>7</v>
      </c>
      <c r="AK60" s="81" t="n">
        <f aca="false">IF($A60="N/A"," ",IF(AD60&lt;=$AJ$2,W60,0))</f>
        <v>0</v>
      </c>
      <c r="AL60" s="92" t="n">
        <f aca="false">IF($A60="N/A"," ",IF(AE60&lt;=$AJ$2,X60,0))</f>
        <v>0</v>
      </c>
      <c r="AM60" s="92" t="n">
        <f aca="false">IF($A60="N/A"," ",IF(AF60&lt;=$AJ$2,Y60,0))</f>
        <v>0</v>
      </c>
      <c r="AN60" s="92" t="n">
        <f aca="false">IF($A60="N/A"," ",IF(AG60&lt;=$AJ$2,Z60,0))</f>
        <v>0</v>
      </c>
      <c r="AO60" s="92" t="n">
        <f aca="false">IF($A60="N/A"," ",IF(AH60&lt;=$AJ$2,AA60,0))</f>
        <v>0</v>
      </c>
      <c r="AP60" s="92" t="n">
        <f aca="false">IF($A60="N/A"," ",IF(AI60&lt;=$AJ$2,AB60,0))</f>
        <v>0</v>
      </c>
      <c r="AQ60" s="92" t="n">
        <f aca="false">IF($A60="N/A"," ",IF(AJ60&lt;=$AJ$2,AC60,0))</f>
        <v>0</v>
      </c>
      <c r="AR60" s="91"/>
      <c r="AS60" s="83" t="n">
        <f aca="false">IF($A60="N/A"," ",IF(AND(AD60=$AJ$2+1,AK60=0),MIN($AR$63,W60),0))</f>
        <v>0</v>
      </c>
      <c r="AT60" s="93" t="n">
        <f aca="false">IF($A60="N/A"," ",IF(AND(AE60=$AJ$2+1,AL60=0),MIN($AR$63,X60),0))</f>
        <v>0</v>
      </c>
      <c r="AU60" s="93" t="n">
        <f aca="false">IF($A60="N/A"," ",IF(AND(AF60=$AJ$2+1,AM60=0),MIN($AR$63,Y60),0))</f>
        <v>0</v>
      </c>
      <c r="AV60" s="93" t="n">
        <f aca="false">IF($A60="N/A"," ",IF(AND(AG60=$AJ$2+1,AN60=0),MIN($AR$63,Z60),0))</f>
        <v>0</v>
      </c>
      <c r="AW60" s="93" t="n">
        <f aca="false">IF($A60="N/A"," ",IF(AND(AH60=$AJ$2+1,AO60=0),MIN($AR$63,AA60),0))</f>
        <v>0</v>
      </c>
      <c r="AX60" s="93" t="n">
        <f aca="false">IF($A60="N/A"," ",IF(AND(AI60=$AJ$2+1,AP60=0),MIN($AR$63,AB60),0))</f>
        <v>0</v>
      </c>
      <c r="AY60" s="93" t="n">
        <f aca="false">IF($A60="N/A"," ",IF(AND(AJ60=$AJ$2+1,AQ60=0),MIN($AR$63,AC60),0))</f>
        <v>0</v>
      </c>
      <c r="AZ60" s="91"/>
      <c r="BA60" s="86" t="n">
        <f aca="false">IF($A60="N/A"," ",(IF(MONTH(A60)&gt;=4,IF(MONTH(A60)&lt;=10,Inputs!$F$13,Inputs!$F$14),Inputs!$F$14)))</f>
        <v>119</v>
      </c>
      <c r="BB60" s="87" t="n">
        <f aca="false">IF($A60="N/A"," ",(IF(AK60&gt;0,($BA60*(8*(VLOOKUP($A60,NumberofDaysTable,2)))*P60),0)+IF(AS60&gt;0,($BA60*((AS60))*P60),0)))</f>
        <v>0</v>
      </c>
      <c r="BC60" s="87" t="n">
        <f aca="false">IF($A60="N/A"," ",(IF(AL60&gt;0,($BA60*(8*(VLOOKUP($A60,NumberofDaysTable,2)))*Q60),0)+IF(AT60&gt;0,($BA60*((AT60))*Q60),0)))</f>
        <v>0</v>
      </c>
      <c r="BD60" s="87" t="n">
        <f aca="false">IF($A60="N/A"," ",(IF(AM60&gt;0,($BA60*(8*(VLOOKUP($A60,NumberofDaysTable,3)))*R60),0)+IF(AU60&gt;0,($BA60*((AU60))*R60),0)))</f>
        <v>0</v>
      </c>
      <c r="BE60" s="87" t="n">
        <f aca="false">IF($A60="N/A"," ",(IF(AN60&gt;0,($BA60*(8*(VLOOKUP($A60,NumberofDaysTable,3)))*S60),0)+IF(AV60&gt;0,($BA60*((AV60))*S60),0)))</f>
        <v>0</v>
      </c>
      <c r="BF60" s="87" t="n">
        <f aca="false">IF($A60="N/A"," ",(IF(AO60&gt;0,($BA60*(8*(VLOOKUP($A60,NumberofDaysTable,4)+VLOOKUP($A60,NumberofDaysTable,5)))*T60),0)+IF(AW60&gt;0,($BA60*((AW60))*T60),0)))</f>
        <v>0</v>
      </c>
      <c r="BG60" s="87" t="n">
        <f aca="false">IF($A60="N/A"," ",(IF(AP60&gt;0,($BA60*(8*(VLOOKUP($A60,NumberofDaysTable,4)+VLOOKUP($A60,NumberofDaysTable,5)))*U60),0)+IF(AX60&gt;0,($BA60*((AX60))*U60),0)))</f>
        <v>0</v>
      </c>
      <c r="BH60" s="87" t="n">
        <f aca="false">IF($A60="N/A"," ",($BA60*AQ60*V60)+($BA60*AY60*V60))</f>
        <v>0</v>
      </c>
      <c r="BI60" s="87" t="n">
        <f aca="false">IF($A60="N/A"," ",SUM(BB60:BH60))</f>
        <v>0</v>
      </c>
      <c r="BJ60" s="88" t="n">
        <f aca="false">IF($A60="N/A"," ",(H60*(SUM(AK60:AQ60)+SUM(AS60:AY60))*BA60))</f>
        <v>0</v>
      </c>
      <c r="BK60" s="88" t="n">
        <f aca="false">IF($A60="N/A"," ",((C60*D60)*(SUM($AK60:$AQ60)+SUM($AS60:$AY60))*$BA60))</f>
        <v>0</v>
      </c>
      <c r="BL60" s="88" t="n">
        <f aca="false">IF($A60="N/A"," ",(F60*(SUM($AK60:$AQ60)+SUM($AS60:$AY60))*$BA60))</f>
        <v>0</v>
      </c>
      <c r="BM60" s="88" t="n">
        <f aca="false">IF($A60="N/A"," ",(G60*(SUM($AK60:$AQ60)+SUM($AS60:$AY60))*$BA60))</f>
        <v>0</v>
      </c>
    </row>
    <row r="61" customFormat="false" ht="12.75" hidden="false" customHeight="false" outlineLevel="0" collapsed="false">
      <c r="A61" s="67" t="n">
        <f aca="false">IF(A60="N/A","N/A",IF(EDATE(A60,1)&gt;Inputs!$K$3,"N/A",EDATE(A60,1)))</f>
        <v>38412</v>
      </c>
      <c r="B61" s="68" t="n">
        <f aca="false">IF(A61="N/A"," ",YEAR(A61))</f>
        <v>2005</v>
      </c>
      <c r="C61" s="69" t="n">
        <f aca="false">IF(A61="N/A"," ",VLOOKUP(A61,ScaledPrice,10))</f>
        <v>2.973</v>
      </c>
      <c r="D61" s="70" t="n">
        <f aca="false">IF(A61="N/A"," ",(VLOOKUP(MONTH($A61),Inputs!$A$14:$B$25,2))/1000)</f>
        <v>12.6</v>
      </c>
      <c r="E61" s="71" t="n">
        <f aca="false">IF($A61="N/A"," ",C61*D61)</f>
        <v>37.4598</v>
      </c>
      <c r="F61" s="72" t="n">
        <f aca="false">IF(A61="N/A"," ",Inputs!$F$6)</f>
        <v>1.17</v>
      </c>
      <c r="G61" s="72" t="n">
        <f aca="false">IF(A61="N/A"," ",Inputs!$F$9/IF(AND('Pricing Inputs'!$AA$3&gt;=4,'Pricing Inputs'!$AA$3&lt;=6),16,IF(AND('Pricing Inputs'!$AA$3&gt;=7,'Pricing Inputs'!$AA$3&lt;=9),8,24))/(BA61))</f>
        <v>0.829831932773109</v>
      </c>
      <c r="H61" s="73" t="n">
        <f aca="false">IF(A61="N/A"," ",(C61*D61)+F61+G61)</f>
        <v>39.4596319327731</v>
      </c>
      <c r="I61" s="74" t="n">
        <f aca="false">VLOOKUP(A61,ScaledPrice,(IF(AND('Pricing Inputs'!$AA$3&gt;=4,'Pricing Inputs'!$AA$3&lt;=6),2,4)))</f>
        <v>25</v>
      </c>
      <c r="J61" s="74" t="n">
        <f aca="false">IF(A61="N/A"," ",IF(AND('Pricing Inputs'!$AA$3&gt;=4,'Pricing Inputs'!$AA$3&lt;=6),I61,(VLOOKUP(A61,ScaledPrice,2))*(2-(VLOOKUP(A61,ScaledPrice,3)))))</f>
        <v>25</v>
      </c>
      <c r="K61" s="74" t="n">
        <f aca="false">IF(A61="N/A"," ",IF(OR('Pricing Inputs'!$AA$3=5,'Pricing Inputs'!$AA$3=6,'Pricing Inputs'!$AA$3=8,'Pricing Inputs'!$AA$3=9),VLOOKUP(A61,ScaledPrice,IF(AND('Pricing Inputs'!$AA$3&gt;=4,'Pricing Inputs'!$AA$3&lt;=6),5,6)),0))</f>
        <v>20</v>
      </c>
      <c r="L61" s="74" t="n">
        <f aca="false">IF(A61="N/A"," ",IF(OR('Pricing Inputs'!$AA$3=5,'Pricing Inputs'!$AA$3=6,'Pricing Inputs'!$AA$3=8,'Pricing Inputs'!$AA$3=9),IF(AND('Pricing Inputs'!$AA$3&gt;=4,'Pricing Inputs'!$AA$3&lt;=6),K61,(VLOOKUP(A61,ScaledPrice,5))*(2-(VLOOKUP(A61,ScaledPrice,3)))),0))</f>
        <v>20</v>
      </c>
      <c r="M61" s="74" t="n">
        <f aca="false">IF(A61="N/A"," ",IF(OR('Pricing Inputs'!$AA$3=6,'Pricing Inputs'!$AA$3=9),(VLOOKUP(A61,ScaledPrice,IF(AND('Pricing Inputs'!$AA$3&gt;=4,'Pricing Inputs'!$AA$3&lt;=6),7,8))),0))</f>
        <v>19</v>
      </c>
      <c r="N61" s="74" t="n">
        <f aca="false">IF(A61="N/A"," ",IF(OR('Pricing Inputs'!$AA$3=6,'Pricing Inputs'!$AA$3=9),IF(AND('Pricing Inputs'!$AA$3&gt;=4,'Pricing Inputs'!$AA$3&lt;=6),M61,(VLOOKUP(A61,ScaledPrice,7))*(2-(VLOOKUP(A61,ScaledPrice,3)))),0))</f>
        <v>19</v>
      </c>
      <c r="O61" s="74" t="n">
        <f aca="false">IF(A61="N/A"," ",VLOOKUP(A61,ScaledPrice,9))</f>
        <v>18.4000015258789</v>
      </c>
      <c r="P61" s="75" t="n">
        <f aca="false">IF($A61="N/A"," ",IF((I61-$H61)&gt;0,I61-$H61,0))</f>
        <v>0</v>
      </c>
      <c r="Q61" s="75" t="n">
        <f aca="false">IF($A61="N/A"," ",IF((J61-$H61)&gt;0,J61-$H61,0))</f>
        <v>0</v>
      </c>
      <c r="R61" s="75" t="n">
        <f aca="false">IF($A61="N/A"," ",IF((K61-$H61)&gt;0,K61-$H61,0))</f>
        <v>0</v>
      </c>
      <c r="S61" s="75" t="n">
        <f aca="false">IF($A61="N/A"," ",IF((L61-$H61)&gt;0,L61-$H61,0))</f>
        <v>0</v>
      </c>
      <c r="T61" s="75" t="n">
        <f aca="false">IF($A61="N/A"," ",IF((M61-$H61)&gt;0,M61-$H61,0))</f>
        <v>0</v>
      </c>
      <c r="U61" s="75" t="n">
        <f aca="false">IF($A61="N/A"," ",IF((N61-$H61)&gt;0,N61-$H61,0))</f>
        <v>0</v>
      </c>
      <c r="V61" s="76" t="n">
        <f aca="false">IF($A61="N/A"," ",(IF((O61-$H61)&lt;=0,0,(O61-$H61))))</f>
        <v>0</v>
      </c>
      <c r="W61" s="77" t="n">
        <f aca="false">IF($A61="N/A"," ",IF(P61&gt;0,8*VLOOKUP($A61,NumberofDaysTable,2),0))</f>
        <v>0</v>
      </c>
      <c r="X61" s="77" t="n">
        <f aca="false">IF($A61="N/A"," ",IF(Q61&gt;0,8*VLOOKUP($A61,NumberofDaysTable,2),0))</f>
        <v>0</v>
      </c>
      <c r="Y61" s="77" t="n">
        <f aca="false">IF($A61="N/A"," ",IF(R61&gt;0,8*VLOOKUP($A61,NumberofDaysTable,3),0))</f>
        <v>0</v>
      </c>
      <c r="Z61" s="77" t="n">
        <f aca="false">IF($A61="N/A"," ",IF(S61&gt;0,8*VLOOKUP($A61,NumberofDaysTable,3),0))</f>
        <v>0</v>
      </c>
      <c r="AA61" s="77" t="n">
        <f aca="false">IF($A61="N/A"," ",IF(T61&gt;0,8*(VLOOKUP($A61,NumberofDaysTable,4)+VLOOKUP($A61,NumberofDaysTable,5)),0))</f>
        <v>0</v>
      </c>
      <c r="AB61" s="77" t="n">
        <f aca="false">IF($A61="N/A"," ",IF(U61&gt;0,(8*VLOOKUP($A61,NumberofDaysTable,4)+VLOOKUP($A61,NumberofDaysTable,5)),0))</f>
        <v>0</v>
      </c>
      <c r="AC61" s="77" t="n">
        <f aca="false">IF($A61="N/A"," ",(IF(V61&gt;0,(8*VLOOKUP($A61,NumberofDaysTable,6)),0)))</f>
        <v>0</v>
      </c>
      <c r="AD61" s="89" t="n">
        <f aca="false">IF($A61="N/A"," ",RANK(P61,$P$52:$V$63))</f>
        <v>7</v>
      </c>
      <c r="AE61" s="90" t="n">
        <f aca="false">IF($A61="N/A"," ",RANK(Q61,$P$52:$V$63))</f>
        <v>7</v>
      </c>
      <c r="AF61" s="90" t="n">
        <f aca="false">IF($A61="N/A"," ",RANK(R61,$P$52:$V$63))</f>
        <v>7</v>
      </c>
      <c r="AG61" s="90" t="n">
        <f aca="false">IF($A61="N/A"," ",RANK(S61,$P$52:$V$63))</f>
        <v>7</v>
      </c>
      <c r="AH61" s="90" t="n">
        <f aca="false">IF($A61="N/A"," ",RANK(T61,$P$52:$V$63))</f>
        <v>7</v>
      </c>
      <c r="AI61" s="90" t="n">
        <f aca="false">IF($A61="N/A"," ",RANK(U61,$P$52:$V$63))</f>
        <v>7</v>
      </c>
      <c r="AJ61" s="91" t="n">
        <f aca="false">IF($A61="N/A"," ",RANK(V61,$P$52:$V$63))</f>
        <v>7</v>
      </c>
      <c r="AK61" s="81" t="n">
        <f aca="false">IF($A61="N/A"," ",IF(AD61&lt;=$AJ$2,W61,0))</f>
        <v>0</v>
      </c>
      <c r="AL61" s="92" t="n">
        <f aca="false">IF($A61="N/A"," ",IF(AE61&lt;=$AJ$2,X61,0))</f>
        <v>0</v>
      </c>
      <c r="AM61" s="92" t="n">
        <f aca="false">IF($A61="N/A"," ",IF(AF61&lt;=$AJ$2,Y61,0))</f>
        <v>0</v>
      </c>
      <c r="AN61" s="92" t="n">
        <f aca="false">IF($A61="N/A"," ",IF(AG61&lt;=$AJ$2,Z61,0))</f>
        <v>0</v>
      </c>
      <c r="AO61" s="92" t="n">
        <f aca="false">IF($A61="N/A"," ",IF(AH61&lt;=$AJ$2,AA61,0))</f>
        <v>0</v>
      </c>
      <c r="AP61" s="92" t="n">
        <f aca="false">IF($A61="N/A"," ",IF(AI61&lt;=$AJ$2,AB61,0))</f>
        <v>0</v>
      </c>
      <c r="AQ61" s="92" t="n">
        <f aca="false">IF($A61="N/A"," ",IF(AJ61&lt;=$AJ$2,AC61,0))</f>
        <v>0</v>
      </c>
      <c r="AR61" s="95" t="s">
        <v>32</v>
      </c>
      <c r="AS61" s="83" t="n">
        <f aca="false">IF($A61="N/A"," ",IF(AND(AD61=$AJ$2+1,AK61=0),MIN($AR$63,W61),0))</f>
        <v>0</v>
      </c>
      <c r="AT61" s="93" t="n">
        <f aca="false">IF($A61="N/A"," ",IF(AND(AE61=$AJ$2+1,AL61=0),MIN($AR$63,X61),0))</f>
        <v>0</v>
      </c>
      <c r="AU61" s="93" t="n">
        <f aca="false">IF($A61="N/A"," ",IF(AND(AF61=$AJ$2+1,AM61=0),MIN($AR$63,Y61),0))</f>
        <v>0</v>
      </c>
      <c r="AV61" s="93" t="n">
        <f aca="false">IF($A61="N/A"," ",IF(AND(AG61=$AJ$2+1,AN61=0),MIN($AR$63,Z61),0))</f>
        <v>0</v>
      </c>
      <c r="AW61" s="93" t="n">
        <f aca="false">IF($A61="N/A"," ",IF(AND(AH61=$AJ$2+1,AO61=0),MIN($AR$63,AA61),0))</f>
        <v>0</v>
      </c>
      <c r="AX61" s="93" t="n">
        <f aca="false">IF($A61="N/A"," ",IF(AND(AI61=$AJ$2+1,AP61=0),MIN($AR$63,AB61),0))</f>
        <v>0</v>
      </c>
      <c r="AY61" s="93" t="n">
        <f aca="false">IF($A61="N/A"," ",IF(AND(AJ61=$AJ$2+1,AQ61=0),MIN($AR$63,AC61),0))</f>
        <v>0</v>
      </c>
      <c r="AZ61" s="94" t="s">
        <v>51</v>
      </c>
      <c r="BA61" s="86" t="n">
        <f aca="false">IF($A61="N/A"," ",(IF(MONTH(A61)&gt;=4,IF(MONTH(A61)&lt;=10,Inputs!$F$13,Inputs!$F$14),Inputs!$F$14)))</f>
        <v>119</v>
      </c>
      <c r="BB61" s="87" t="n">
        <f aca="false">IF($A61="N/A"," ",(IF(AK61&gt;0,($BA61*(8*(VLOOKUP($A61,NumberofDaysTable,2)))*P61),0)+IF(AS61&gt;0,($BA61*((AS61))*P61),0)))</f>
        <v>0</v>
      </c>
      <c r="BC61" s="87" t="n">
        <f aca="false">IF($A61="N/A"," ",(IF(AL61&gt;0,($BA61*(8*(VLOOKUP($A61,NumberofDaysTable,2)))*Q61),0)+IF(AT61&gt;0,($BA61*((AT61))*Q61),0)))</f>
        <v>0</v>
      </c>
      <c r="BD61" s="87" t="n">
        <f aca="false">IF($A61="N/A"," ",(IF(AM61&gt;0,($BA61*(8*(VLOOKUP($A61,NumberofDaysTable,3)))*R61),0)+IF(AU61&gt;0,($BA61*((AU61))*R61),0)))</f>
        <v>0</v>
      </c>
      <c r="BE61" s="87" t="n">
        <f aca="false">IF($A61="N/A"," ",(IF(AN61&gt;0,($BA61*(8*(VLOOKUP($A61,NumberofDaysTable,3)))*S61),0)+IF(AV61&gt;0,($BA61*((AV61))*S61),0)))</f>
        <v>0</v>
      </c>
      <c r="BF61" s="87" t="n">
        <f aca="false">IF($A61="N/A"," ",(IF(AO61&gt;0,($BA61*(8*(VLOOKUP($A61,NumberofDaysTable,4)+VLOOKUP($A61,NumberofDaysTable,5)))*T61),0)+IF(AW61&gt;0,($BA61*((AW61))*T61),0)))</f>
        <v>0</v>
      </c>
      <c r="BG61" s="87" t="n">
        <f aca="false">IF($A61="N/A"," ",(IF(AP61&gt;0,($BA61*(8*(VLOOKUP($A61,NumberofDaysTable,4)+VLOOKUP($A61,NumberofDaysTable,5)))*U61),0)+IF(AX61&gt;0,($BA61*((AX61))*U61),0)))</f>
        <v>0</v>
      </c>
      <c r="BH61" s="87" t="n">
        <f aca="false">IF($A61="N/A"," ",($BA61*AQ61*V61)+($BA61*AY61*V61))</f>
        <v>0</v>
      </c>
      <c r="BI61" s="87" t="n">
        <f aca="false">IF($A61="N/A"," ",SUM(BB61:BH61))</f>
        <v>0</v>
      </c>
      <c r="BJ61" s="88" t="n">
        <f aca="false">IF($A61="N/A"," ",(H61*(SUM(AK61:AQ61)+SUM(AS61:AY61))*BA61))</f>
        <v>0</v>
      </c>
      <c r="BK61" s="88" t="n">
        <f aca="false">IF($A61="N/A"," ",((C61*D61)*(SUM($AK61:$AQ61)+SUM($AS61:$AY61))*$BA61))</f>
        <v>0</v>
      </c>
      <c r="BL61" s="88" t="n">
        <f aca="false">IF($A61="N/A"," ",(F61*(SUM($AK61:$AQ61)+SUM($AS61:$AY61))*$BA61))</f>
        <v>0</v>
      </c>
      <c r="BM61" s="88" t="n">
        <f aca="false">IF($A61="N/A"," ",(G61*(SUM($AK61:$AQ61)+SUM($AS61:$AY61))*$BA61))</f>
        <v>0</v>
      </c>
    </row>
    <row r="62" customFormat="false" ht="12.75" hidden="false" customHeight="false" outlineLevel="0" collapsed="false">
      <c r="A62" s="67" t="n">
        <f aca="false">IF(A61="N/A","N/A",IF(EDATE(A61,1)&gt;Inputs!$K$3,"N/A",EDATE(A61,1)))</f>
        <v>38443</v>
      </c>
      <c r="B62" s="68" t="n">
        <f aca="false">IF(A62="N/A"," ",YEAR(A62))</f>
        <v>2005</v>
      </c>
      <c r="C62" s="69" t="n">
        <f aca="false">IF(A62="N/A"," ",VLOOKUP(A62,ScaledPrice,10))</f>
        <v>2.7695</v>
      </c>
      <c r="D62" s="70" t="n">
        <f aca="false">IF(A62="N/A"," ",(VLOOKUP(MONTH($A62),Inputs!$A$14:$B$25,2))/1000)</f>
        <v>12.6</v>
      </c>
      <c r="E62" s="71" t="n">
        <f aca="false">IF($A62="N/A"," ",C62*D62)</f>
        <v>34.8957</v>
      </c>
      <c r="F62" s="72" t="n">
        <f aca="false">IF(A62="N/A"," ",Inputs!$F$6)</f>
        <v>1.17</v>
      </c>
      <c r="G62" s="72" t="n">
        <f aca="false">IF(A62="N/A"," ",Inputs!$F$9/IF(AND('Pricing Inputs'!$AA$3&gt;=4,'Pricing Inputs'!$AA$3&lt;=6),16,IF(AND('Pricing Inputs'!$AA$3&gt;=7,'Pricing Inputs'!$AA$3&lt;=9),8,24))/(BA62))</f>
        <v>0.829831932773109</v>
      </c>
      <c r="H62" s="73" t="n">
        <f aca="false">IF(A62="N/A"," ",(C62*D62)+F62+G62)</f>
        <v>36.8955319327731</v>
      </c>
      <c r="I62" s="74" t="n">
        <f aca="false">VLOOKUP(A62,ScaledPrice,(IF(AND('Pricing Inputs'!$AA$3&gt;=4,'Pricing Inputs'!$AA$3&lt;=6),2,4)))</f>
        <v>25.75</v>
      </c>
      <c r="J62" s="74" t="n">
        <f aca="false">IF(A62="N/A"," ",IF(AND('Pricing Inputs'!$AA$3&gt;=4,'Pricing Inputs'!$AA$3&lt;=6),I62,(VLOOKUP(A62,ScaledPrice,2))*(2-(VLOOKUP(A62,ScaledPrice,3)))))</f>
        <v>25.75</v>
      </c>
      <c r="K62" s="74" t="n">
        <f aca="false">IF(A62="N/A"," ",IF(OR('Pricing Inputs'!$AA$3=5,'Pricing Inputs'!$AA$3=6,'Pricing Inputs'!$AA$3=8,'Pricing Inputs'!$AA$3=9),VLOOKUP(A62,ScaledPrice,IF(AND('Pricing Inputs'!$AA$3&gt;=4,'Pricing Inputs'!$AA$3&lt;=6),5,6)),0))</f>
        <v>20</v>
      </c>
      <c r="L62" s="74" t="n">
        <f aca="false">IF(A62="N/A"," ",IF(OR('Pricing Inputs'!$AA$3=5,'Pricing Inputs'!$AA$3=6,'Pricing Inputs'!$AA$3=8,'Pricing Inputs'!$AA$3=9),IF(AND('Pricing Inputs'!$AA$3&gt;=4,'Pricing Inputs'!$AA$3&lt;=6),K62,(VLOOKUP(A62,ScaledPrice,5))*(2-(VLOOKUP(A62,ScaledPrice,3)))),0))</f>
        <v>20</v>
      </c>
      <c r="M62" s="74" t="n">
        <f aca="false">IF(A62="N/A"," ",IF(OR('Pricing Inputs'!$AA$3=6,'Pricing Inputs'!$AA$3=9),(VLOOKUP(A62,ScaledPrice,IF(AND('Pricing Inputs'!$AA$3&gt;=4,'Pricing Inputs'!$AA$3&lt;=6),7,8))),0))</f>
        <v>18.9950008392334</v>
      </c>
      <c r="N62" s="74" t="n">
        <f aca="false">IF(A62="N/A"," ",IF(OR('Pricing Inputs'!$AA$3=6,'Pricing Inputs'!$AA$3=9),IF(AND('Pricing Inputs'!$AA$3&gt;=4,'Pricing Inputs'!$AA$3&lt;=6),M62,(VLOOKUP(A62,ScaledPrice,7))*(2-(VLOOKUP(A62,ScaledPrice,3)))),0))</f>
        <v>18.9950008392334</v>
      </c>
      <c r="O62" s="74" t="n">
        <f aca="false">IF(A62="N/A"," ",VLOOKUP(A62,ScaledPrice,9))</f>
        <v>17.6000003814697</v>
      </c>
      <c r="P62" s="75" t="n">
        <f aca="false">IF($A62="N/A"," ",IF((I62-$H62)&gt;0,I62-$H62,0))</f>
        <v>0</v>
      </c>
      <c r="Q62" s="75" t="n">
        <f aca="false">IF($A62="N/A"," ",IF((J62-$H62)&gt;0,J62-$H62,0))</f>
        <v>0</v>
      </c>
      <c r="R62" s="75" t="n">
        <f aca="false">IF($A62="N/A"," ",IF((K62-$H62)&gt;0,K62-$H62,0))</f>
        <v>0</v>
      </c>
      <c r="S62" s="75" t="n">
        <f aca="false">IF($A62="N/A"," ",IF((L62-$H62)&gt;0,L62-$H62,0))</f>
        <v>0</v>
      </c>
      <c r="T62" s="75" t="n">
        <f aca="false">IF($A62="N/A"," ",IF((M62-$H62)&gt;0,M62-$H62,0))</f>
        <v>0</v>
      </c>
      <c r="U62" s="75" t="n">
        <f aca="false">IF($A62="N/A"," ",IF((N62-$H62)&gt;0,N62-$H62,0))</f>
        <v>0</v>
      </c>
      <c r="V62" s="76" t="n">
        <f aca="false">IF($A62="N/A"," ",(IF((O62-$H62)&lt;=0,0,(O62-$H62))))</f>
        <v>0</v>
      </c>
      <c r="W62" s="77" t="n">
        <f aca="false">IF($A62="N/A"," ",IF(P62&gt;0,8*VLOOKUP($A62,NumberofDaysTable,2),0))</f>
        <v>0</v>
      </c>
      <c r="X62" s="77" t="n">
        <f aca="false">IF($A62="N/A"," ",IF(Q62&gt;0,8*VLOOKUP($A62,NumberofDaysTable,2),0))</f>
        <v>0</v>
      </c>
      <c r="Y62" s="77" t="n">
        <f aca="false">IF($A62="N/A"," ",IF(R62&gt;0,8*VLOOKUP($A62,NumberofDaysTable,3),0))</f>
        <v>0</v>
      </c>
      <c r="Z62" s="77" t="n">
        <f aca="false">IF($A62="N/A"," ",IF(S62&gt;0,8*VLOOKUP($A62,NumberofDaysTable,3),0))</f>
        <v>0</v>
      </c>
      <c r="AA62" s="77" t="n">
        <f aca="false">IF($A62="N/A"," ",IF(T62&gt;0,8*(VLOOKUP($A62,NumberofDaysTable,4)+VLOOKUP($A62,NumberofDaysTable,5)),0))</f>
        <v>0</v>
      </c>
      <c r="AB62" s="77" t="n">
        <f aca="false">IF($A62="N/A"," ",IF(U62&gt;0,(8*VLOOKUP($A62,NumberofDaysTable,4)+VLOOKUP($A62,NumberofDaysTable,5)),0))</f>
        <v>0</v>
      </c>
      <c r="AC62" s="77" t="n">
        <f aca="false">IF($A62="N/A"," ",(IF(V62&gt;0,(8*VLOOKUP($A62,NumberofDaysTable,6)),0)))</f>
        <v>0</v>
      </c>
      <c r="AD62" s="89" t="n">
        <f aca="false">IF($A62="N/A"," ",RANK(P62,$P$52:$V$63))</f>
        <v>7</v>
      </c>
      <c r="AE62" s="90" t="n">
        <f aca="false">IF($A62="N/A"," ",RANK(Q62,$P$52:$V$63))</f>
        <v>7</v>
      </c>
      <c r="AF62" s="90" t="n">
        <f aca="false">IF($A62="N/A"," ",RANK(R62,$P$52:$V$63))</f>
        <v>7</v>
      </c>
      <c r="AG62" s="90" t="n">
        <f aca="false">IF($A62="N/A"," ",RANK(S62,$P$52:$V$63))</f>
        <v>7</v>
      </c>
      <c r="AH62" s="90" t="n">
        <f aca="false">IF($A62="N/A"," ",RANK(T62,$P$52:$V$63))</f>
        <v>7</v>
      </c>
      <c r="AI62" s="90" t="n">
        <f aca="false">IF($A62="N/A"," ",RANK(U62,$P$52:$V$63))</f>
        <v>7</v>
      </c>
      <c r="AJ62" s="91" t="n">
        <f aca="false">IF($A62="N/A"," ",RANK(V62,$P$52:$V$63))</f>
        <v>7</v>
      </c>
      <c r="AK62" s="81" t="n">
        <f aca="false">IF($A62="N/A"," ",IF(AD62&lt;=$AJ$2,W62,0))</f>
        <v>0</v>
      </c>
      <c r="AL62" s="92" t="n">
        <f aca="false">IF($A62="N/A"," ",IF(AE62&lt;=$AJ$2,X62,0))</f>
        <v>0</v>
      </c>
      <c r="AM62" s="92" t="n">
        <f aca="false">IF($A62="N/A"," ",IF(AF62&lt;=$AJ$2,Y62,0))</f>
        <v>0</v>
      </c>
      <c r="AN62" s="92" t="n">
        <f aca="false">IF($A62="N/A"," ",IF(AG62&lt;=$AJ$2,Z62,0))</f>
        <v>0</v>
      </c>
      <c r="AO62" s="92" t="n">
        <f aca="false">IF($A62="N/A"," ",IF(AH62&lt;=$AJ$2,AA62,0))</f>
        <v>0</v>
      </c>
      <c r="AP62" s="92" t="n">
        <f aca="false">IF($A62="N/A"," ",IF(AI62&lt;=$AJ$2,AB62,0))</f>
        <v>0</v>
      </c>
      <c r="AQ62" s="92" t="n">
        <f aca="false">IF($A62="N/A"," ",IF(AJ62&lt;=$AJ$2,AC62,0))</f>
        <v>0</v>
      </c>
      <c r="AR62" s="91" t="n">
        <f aca="false">SUM(AK52:AQ63)</f>
        <v>1040</v>
      </c>
      <c r="AS62" s="83" t="n">
        <f aca="false">IF($A62="N/A"," ",IF(AND(AD62=$AJ$2+1,AK62=0),MIN($AR$63,W62),0))</f>
        <v>0</v>
      </c>
      <c r="AT62" s="93" t="n">
        <f aca="false">IF($A62="N/A"," ",IF(AND(AE62=$AJ$2+1,AL62=0),MIN($AR$63,X62),0))</f>
        <v>0</v>
      </c>
      <c r="AU62" s="93" t="n">
        <f aca="false">IF($A62="N/A"," ",IF(AND(AF62=$AJ$2+1,AM62=0),MIN($AR$63,Y62),0))</f>
        <v>0</v>
      </c>
      <c r="AV62" s="93" t="n">
        <f aca="false">IF($A62="N/A"," ",IF(AND(AG62=$AJ$2+1,AN62=0),MIN($AR$63,Z62),0))</f>
        <v>0</v>
      </c>
      <c r="AW62" s="93" t="n">
        <f aca="false">IF($A62="N/A"," ",IF(AND(AH62=$AJ$2+1,AO62=0),MIN($AR$63,AA62),0))</f>
        <v>0</v>
      </c>
      <c r="AX62" s="93" t="n">
        <f aca="false">IF($A62="N/A"," ",IF(AND(AI62=$AJ$2+1,AP62=0),MIN($AR$63,AB62),0))</f>
        <v>0</v>
      </c>
      <c r="AY62" s="93" t="n">
        <f aca="false">IF($A62="N/A"," ",IF(AND(AJ62=$AJ$2+1,AQ62=0),MIN($AR$63,AC62),0))</f>
        <v>0</v>
      </c>
      <c r="AZ62" s="91" t="n">
        <f aca="false">SUM(AS52:AY63)</f>
        <v>0</v>
      </c>
      <c r="BA62" s="86" t="n">
        <f aca="false">IF($A62="N/A"," ",(IF(MONTH(A62)&gt;=4,IF(MONTH(A62)&lt;=10,Inputs!$F$13,Inputs!$F$14),Inputs!$F$14)))</f>
        <v>119</v>
      </c>
      <c r="BB62" s="87" t="n">
        <f aca="false">IF($A62="N/A"," ",(IF(AK62&gt;0,($BA62*(8*(VLOOKUP($A62,NumberofDaysTable,2)))*P62),0)+IF(AS62&gt;0,($BA62*((AS62))*P62),0)))</f>
        <v>0</v>
      </c>
      <c r="BC62" s="87" t="n">
        <f aca="false">IF($A62="N/A"," ",(IF(AL62&gt;0,($BA62*(8*(VLOOKUP($A62,NumberofDaysTable,2)))*Q62),0)+IF(AT62&gt;0,($BA62*((AT62))*Q62),0)))</f>
        <v>0</v>
      </c>
      <c r="BD62" s="87" t="n">
        <f aca="false">IF($A62="N/A"," ",(IF(AM62&gt;0,($BA62*(8*(VLOOKUP($A62,NumberofDaysTable,3)))*R62),0)+IF(AU62&gt;0,($BA62*((AU62))*R62),0)))</f>
        <v>0</v>
      </c>
      <c r="BE62" s="87" t="n">
        <f aca="false">IF($A62="N/A"," ",(IF(AN62&gt;0,($BA62*(8*(VLOOKUP($A62,NumberofDaysTable,3)))*S62),0)+IF(AV62&gt;0,($BA62*((AV62))*S62),0)))</f>
        <v>0</v>
      </c>
      <c r="BF62" s="87" t="n">
        <f aca="false">IF($A62="N/A"," ",(IF(AO62&gt;0,($BA62*(8*(VLOOKUP($A62,NumberofDaysTable,4)+VLOOKUP($A62,NumberofDaysTable,5)))*T62),0)+IF(AW62&gt;0,($BA62*((AW62))*T62),0)))</f>
        <v>0</v>
      </c>
      <c r="BG62" s="87" t="n">
        <f aca="false">IF($A62="N/A"," ",(IF(AP62&gt;0,($BA62*(8*(VLOOKUP($A62,NumberofDaysTable,4)+VLOOKUP($A62,NumberofDaysTable,5)))*U62),0)+IF(AX62&gt;0,($BA62*((AX62))*U62),0)))</f>
        <v>0</v>
      </c>
      <c r="BH62" s="87" t="n">
        <f aca="false">IF($A62="N/A"," ",($BA62*AQ62*V62)+($BA62*AY62*V62))</f>
        <v>0</v>
      </c>
      <c r="BI62" s="87" t="n">
        <f aca="false">IF($A62="N/A"," ",SUM(BB62:BH62))</f>
        <v>0</v>
      </c>
      <c r="BJ62" s="88" t="n">
        <f aca="false">IF($A62="N/A"," ",(H62*(SUM(AK62:AQ62)+SUM(AS62:AY62))*BA62))</f>
        <v>0</v>
      </c>
      <c r="BK62" s="88" t="n">
        <f aca="false">IF($A62="N/A"," ",((C62*D62)*(SUM($AK62:$AQ62)+SUM($AS62:$AY62))*$BA62))</f>
        <v>0</v>
      </c>
      <c r="BL62" s="88" t="n">
        <f aca="false">IF($A62="N/A"," ",(F62*(SUM($AK62:$AQ62)+SUM($AS62:$AY62))*$BA62))</f>
        <v>0</v>
      </c>
      <c r="BM62" s="88" t="n">
        <f aca="false">IF($A62="N/A"," ",(G62*(SUM($AK62:$AQ62)+SUM($AS62:$AY62))*$BA62))</f>
        <v>0</v>
      </c>
    </row>
    <row r="63" customFormat="false" ht="12.75" hidden="false" customHeight="false" outlineLevel="0" collapsed="false">
      <c r="A63" s="67" t="n">
        <f aca="false">IF(A62="N/A","N/A",IF(EDATE(A62,1)&gt;Inputs!$K$3,"N/A",EDATE(A62,1)))</f>
        <v>38473</v>
      </c>
      <c r="B63" s="68" t="n">
        <f aca="false">IF(A63="N/A"," ",YEAR(A63))</f>
        <v>2005</v>
      </c>
      <c r="C63" s="69" t="n">
        <f aca="false">IF(A63="N/A"," ",VLOOKUP(A63,ScaledPrice,10))</f>
        <v>2.753</v>
      </c>
      <c r="D63" s="70" t="n">
        <f aca="false">IF(A63="N/A"," ",(VLOOKUP(MONTH($A63),Inputs!$A$14:$B$25,2))/1000)</f>
        <v>12.6</v>
      </c>
      <c r="E63" s="71" t="n">
        <f aca="false">IF($A63="N/A"," ",C63*D63)</f>
        <v>34.6878</v>
      </c>
      <c r="F63" s="72" t="n">
        <f aca="false">IF(A63="N/A"," ",Inputs!$F$6)</f>
        <v>1.17</v>
      </c>
      <c r="G63" s="72" t="n">
        <f aca="false">IF(A63="N/A"," ",Inputs!$F$9/IF(AND('Pricing Inputs'!$AA$3&gt;=4,'Pricing Inputs'!$AA$3&lt;=6),16,IF(AND('Pricing Inputs'!$AA$3&gt;=7,'Pricing Inputs'!$AA$3&lt;=9),8,24))/(BA63))</f>
        <v>0.829831932773109</v>
      </c>
      <c r="H63" s="73" t="n">
        <f aca="false">IF(A63="N/A"," ",(C63*D63)+F63+G63)</f>
        <v>36.6876319327731</v>
      </c>
      <c r="I63" s="74" t="n">
        <f aca="false">VLOOKUP(A63,ScaledPrice,(IF(AND('Pricing Inputs'!$AA$3&gt;=4,'Pricing Inputs'!$AA$3&lt;=6),2,4)))</f>
        <v>30.25</v>
      </c>
      <c r="J63" s="74" t="n">
        <f aca="false">IF(A63="N/A"," ",IF(AND('Pricing Inputs'!$AA$3&gt;=4,'Pricing Inputs'!$AA$3&lt;=6),I63,(VLOOKUP(A63,ScaledPrice,2))*(2-(VLOOKUP(A63,ScaledPrice,3)))))</f>
        <v>30.25</v>
      </c>
      <c r="K63" s="74" t="n">
        <f aca="false">IF(A63="N/A"," ",IF(OR('Pricing Inputs'!$AA$3=5,'Pricing Inputs'!$AA$3=6,'Pricing Inputs'!$AA$3=8,'Pricing Inputs'!$AA$3=9),VLOOKUP(A63,ScaledPrice,IF(AND('Pricing Inputs'!$AA$3&gt;=4,'Pricing Inputs'!$AA$3&lt;=6),5,6)),0))</f>
        <v>21</v>
      </c>
      <c r="L63" s="74" t="n">
        <f aca="false">IF(A63="N/A"," ",IF(OR('Pricing Inputs'!$AA$3=5,'Pricing Inputs'!$AA$3=6,'Pricing Inputs'!$AA$3=8,'Pricing Inputs'!$AA$3=9),IF(AND('Pricing Inputs'!$AA$3&gt;=4,'Pricing Inputs'!$AA$3&lt;=6),K63,(VLOOKUP(A63,ScaledPrice,5))*(2-(VLOOKUP(A63,ScaledPrice,3)))),0))</f>
        <v>21</v>
      </c>
      <c r="M63" s="74" t="n">
        <f aca="false">IF(A63="N/A"," ",IF(OR('Pricing Inputs'!$AA$3=6,'Pricing Inputs'!$AA$3=9),(VLOOKUP(A63,ScaledPrice,IF(AND('Pricing Inputs'!$AA$3&gt;=4,'Pricing Inputs'!$AA$3&lt;=6),7,8))),0))</f>
        <v>20.0049991607666</v>
      </c>
      <c r="N63" s="74" t="n">
        <f aca="false">IF(A63="N/A"," ",IF(OR('Pricing Inputs'!$AA$3=6,'Pricing Inputs'!$AA$3=9),IF(AND('Pricing Inputs'!$AA$3&gt;=4,'Pricing Inputs'!$AA$3&lt;=6),M63,(VLOOKUP(A63,ScaledPrice,7))*(2-(VLOOKUP(A63,ScaledPrice,3)))),0))</f>
        <v>20.0049991607666</v>
      </c>
      <c r="O63" s="74" t="n">
        <f aca="false">IF(A63="N/A"," ",VLOOKUP(A63,ScaledPrice,9))</f>
        <v>17.4500007629395</v>
      </c>
      <c r="P63" s="75" t="n">
        <f aca="false">IF($A63="N/A"," ",IF((I63-$H63)&gt;0,I63-$H63,0))</f>
        <v>0</v>
      </c>
      <c r="Q63" s="75" t="n">
        <f aca="false">IF($A63="N/A"," ",IF((J63-$H63)&gt;0,J63-$H63,0))</f>
        <v>0</v>
      </c>
      <c r="R63" s="75" t="n">
        <f aca="false">IF($A63="N/A"," ",IF((K63-$H63)&gt;0,K63-$H63,0))</f>
        <v>0</v>
      </c>
      <c r="S63" s="75" t="n">
        <f aca="false">IF($A63="N/A"," ",IF((L63-$H63)&gt;0,L63-$H63,0))</f>
        <v>0</v>
      </c>
      <c r="T63" s="75" t="n">
        <f aca="false">IF($A63="N/A"," ",IF((M63-$H63)&gt;0,M63-$H63,0))</f>
        <v>0</v>
      </c>
      <c r="U63" s="75" t="n">
        <f aca="false">IF($A63="N/A"," ",IF((N63-$H63)&gt;0,N63-$H63,0))</f>
        <v>0</v>
      </c>
      <c r="V63" s="76" t="n">
        <f aca="false">IF($A63="N/A"," ",(IF((O63-$H63)&lt;=0,0,(O63-$H63))))</f>
        <v>0</v>
      </c>
      <c r="W63" s="77" t="n">
        <f aca="false">IF($A63="N/A"," ",IF(P63&gt;0,8*VLOOKUP($A63,NumberofDaysTable,2),0))</f>
        <v>0</v>
      </c>
      <c r="X63" s="77" t="n">
        <f aca="false">IF($A63="N/A"," ",IF(Q63&gt;0,8*VLOOKUP($A63,NumberofDaysTable,2),0))</f>
        <v>0</v>
      </c>
      <c r="Y63" s="77" t="n">
        <f aca="false">IF($A63="N/A"," ",IF(R63&gt;0,8*VLOOKUP($A63,NumberofDaysTable,3),0))</f>
        <v>0</v>
      </c>
      <c r="Z63" s="77" t="n">
        <f aca="false">IF($A63="N/A"," ",IF(S63&gt;0,8*VLOOKUP($A63,NumberofDaysTable,3),0))</f>
        <v>0</v>
      </c>
      <c r="AA63" s="77" t="n">
        <f aca="false">IF($A63="N/A"," ",IF(T63&gt;0,8*(VLOOKUP($A63,NumberofDaysTable,4)+VLOOKUP($A63,NumberofDaysTable,5)),0))</f>
        <v>0</v>
      </c>
      <c r="AB63" s="77" t="n">
        <f aca="false">IF($A63="N/A"," ",IF(U63&gt;0,(8*VLOOKUP($A63,NumberofDaysTable,4)+VLOOKUP($A63,NumberofDaysTable,5)),0))</f>
        <v>0</v>
      </c>
      <c r="AC63" s="77" t="n">
        <f aca="false">IF($A63="N/A"," ",(IF(V63&gt;0,(8*VLOOKUP($A63,NumberofDaysTable,6)),0)))</f>
        <v>0</v>
      </c>
      <c r="AD63" s="96" t="n">
        <f aca="false">IF($A63="N/A"," ",RANK(P63,$P$52:$V$63))</f>
        <v>7</v>
      </c>
      <c r="AE63" s="97" t="n">
        <f aca="false">IF($A63="N/A"," ",RANK(Q63,$P$52:$V$63))</f>
        <v>7</v>
      </c>
      <c r="AF63" s="97" t="n">
        <f aca="false">IF($A63="N/A"," ",RANK(R63,$P$52:$V$63))</f>
        <v>7</v>
      </c>
      <c r="AG63" s="97" t="n">
        <f aca="false">IF($A63="N/A"," ",RANK(S63,$P$52:$V$63))</f>
        <v>7</v>
      </c>
      <c r="AH63" s="97" t="n">
        <f aca="false">IF($A63="N/A"," ",RANK(T63,$P$52:$V$63))</f>
        <v>7</v>
      </c>
      <c r="AI63" s="97" t="n">
        <f aca="false">IF($A63="N/A"," ",RANK(U63,$P$52:$V$63))</f>
        <v>7</v>
      </c>
      <c r="AJ63" s="98" t="n">
        <f aca="false">IF($A63="N/A"," ",RANK(V63,$P$52:$V$63))</f>
        <v>7</v>
      </c>
      <c r="AK63" s="99" t="n">
        <f aca="false">IF($A63="N/A"," ",IF(AD63&lt;=$AJ$2,W63,0))</f>
        <v>0</v>
      </c>
      <c r="AL63" s="100" t="n">
        <f aca="false">IF($A63="N/A"," ",IF(AE63&lt;=$AJ$2,X63,0))</f>
        <v>0</v>
      </c>
      <c r="AM63" s="100" t="n">
        <f aca="false">IF($A63="N/A"," ",IF(AF63&lt;=$AJ$2,Y63,0))</f>
        <v>0</v>
      </c>
      <c r="AN63" s="100" t="n">
        <f aca="false">IF($A63="N/A"," ",IF(AG63&lt;=$AJ$2,Z63,0))</f>
        <v>0</v>
      </c>
      <c r="AO63" s="100" t="n">
        <f aca="false">IF($A63="N/A"," ",IF(AH63&lt;=$AJ$2,AA63,0))</f>
        <v>0</v>
      </c>
      <c r="AP63" s="100" t="n">
        <f aca="false">IF($A63="N/A"," ",IF(AI63&lt;=$AJ$2,AB63,0))</f>
        <v>0</v>
      </c>
      <c r="AQ63" s="100" t="n">
        <f aca="false">IF($A63="N/A"," ",IF(AJ63&lt;=$AJ$2,AC63,0))</f>
        <v>0</v>
      </c>
      <c r="AR63" s="98" t="n">
        <f aca="false">IF(($AP$2-AR62)&gt;=0,$AP$2-AR62,0)</f>
        <v>360</v>
      </c>
      <c r="AS63" s="101" t="n">
        <f aca="false">IF($A63="N/A"," ",IF(AND(AD63=$AJ$2+1,AK63=0),MIN($AR$63,W63),0))</f>
        <v>0</v>
      </c>
      <c r="AT63" s="102" t="n">
        <f aca="false">IF($A63="N/A"," ",IF(AND(AE63=$AJ$2+1,AL63=0),MIN($AR$63,X63),0))</f>
        <v>0</v>
      </c>
      <c r="AU63" s="102" t="n">
        <f aca="false">IF($A63="N/A"," ",IF(AND(AF63=$AJ$2+1,AM63=0),MIN($AR$63,Y63),0))</f>
        <v>0</v>
      </c>
      <c r="AV63" s="102" t="n">
        <f aca="false">IF($A63="N/A"," ",IF(AND(AG63=$AJ$2+1,AN63=0),MIN($AR$63,Z63),0))</f>
        <v>0</v>
      </c>
      <c r="AW63" s="102" t="n">
        <f aca="false">IF($A63="N/A"," ",IF(AND(AH63=$AJ$2+1,AO63=0),MIN($AR$63,AA63),0))</f>
        <v>0</v>
      </c>
      <c r="AX63" s="102" t="n">
        <f aca="false">IF($A63="N/A"," ",IF(AND(AI63=$AJ$2+1,AP63=0),MIN($AR$63,AB63),0))</f>
        <v>0</v>
      </c>
      <c r="AY63" s="102" t="n">
        <f aca="false">IF($A63="N/A"," ",IF(AND(AJ63=$AJ$2+1,AQ63=0),MIN($AR$63,AC63),0))</f>
        <v>0</v>
      </c>
      <c r="AZ63" s="103" t="n">
        <f aca="false">AR62+AZ62</f>
        <v>1040</v>
      </c>
      <c r="BA63" s="86" t="n">
        <f aca="false">IF($A63="N/A"," ",(IF(MONTH(A63)&gt;=4,IF(MONTH(A63)&lt;=10,Inputs!$F$13,Inputs!$F$14),Inputs!$F$14)))</f>
        <v>119</v>
      </c>
      <c r="BB63" s="87" t="n">
        <f aca="false">IF($A63="N/A"," ",(IF(AK63&gt;0,($BA63*(8*(VLOOKUP($A63,NumberofDaysTable,2)))*P63),0)+IF(AS63&gt;0,($BA63*((AS63))*P63),0)))</f>
        <v>0</v>
      </c>
      <c r="BC63" s="87" t="n">
        <f aca="false">IF($A63="N/A"," ",(IF(AL63&gt;0,($BA63*(8*(VLOOKUP($A63,NumberofDaysTable,2)))*Q63),0)+IF(AT63&gt;0,($BA63*((AT63))*Q63),0)))</f>
        <v>0</v>
      </c>
      <c r="BD63" s="87" t="n">
        <f aca="false">IF($A63="N/A"," ",(IF(AM63&gt;0,($BA63*(8*(VLOOKUP($A63,NumberofDaysTable,3)))*R63),0)+IF(AU63&gt;0,($BA63*((AU63))*R63),0)))</f>
        <v>0</v>
      </c>
      <c r="BE63" s="87" t="n">
        <f aca="false">IF($A63="N/A"," ",(IF(AN63&gt;0,($BA63*(8*(VLOOKUP($A63,NumberofDaysTable,3)))*S63),0)+IF(AV63&gt;0,($BA63*((AV63))*S63),0)))</f>
        <v>0</v>
      </c>
      <c r="BF63" s="87" t="n">
        <f aca="false">IF($A63="N/A"," ",(IF(AO63&gt;0,($BA63*(8*(VLOOKUP($A63,NumberofDaysTable,4)+VLOOKUP($A63,NumberofDaysTable,5)))*T63),0)+IF(AW63&gt;0,($BA63*((AW63))*T63),0)))</f>
        <v>0</v>
      </c>
      <c r="BG63" s="87" t="n">
        <f aca="false">IF($A63="N/A"," ",(IF(AP63&gt;0,($BA63*(8*(VLOOKUP($A63,NumberofDaysTable,4)+VLOOKUP($A63,NumberofDaysTable,5)))*U63),0)+IF(AX63&gt;0,($BA63*((AX63))*U63),0)))</f>
        <v>0</v>
      </c>
      <c r="BH63" s="87" t="n">
        <f aca="false">IF($A63="N/A"," ",($BA63*AQ63*V63)+($BA63*AY63*V63))</f>
        <v>0</v>
      </c>
      <c r="BI63" s="87" t="n">
        <f aca="false">IF($A63="N/A"," ",SUM(BB63:BH63))</f>
        <v>0</v>
      </c>
      <c r="BJ63" s="88" t="n">
        <f aca="false">IF($A63="N/A"," ",(H63*(SUM(AK63:AQ63)+SUM(AS63:AY63))*BA63))</f>
        <v>0</v>
      </c>
      <c r="BK63" s="88" t="n">
        <f aca="false">IF($A63="N/A"," ",((C63*D63)*(SUM($AK63:$AQ63)+SUM($AS63:$AY63))*$BA63))</f>
        <v>0</v>
      </c>
      <c r="BL63" s="88" t="n">
        <f aca="false">IF($A63="N/A"," ",(F63*(SUM($AK63:$AQ63)+SUM($AS63:$AY63))*$BA63))</f>
        <v>0</v>
      </c>
      <c r="BM63" s="88" t="n">
        <f aca="false">IF($A63="N/A"," ",(G63*(SUM($AK63:$AQ63)+SUM($AS63:$AY63))*$BA63))</f>
        <v>0</v>
      </c>
    </row>
    <row r="64" customFormat="false" ht="12.75" hidden="false" customHeight="false" outlineLevel="0" collapsed="false">
      <c r="A64" s="67" t="n">
        <f aca="false">IF(A63="N/A","N/A",IF(EDATE(A63,1)&gt;Inputs!$K$3,"N/A",EDATE(A63,1)))</f>
        <v>38504</v>
      </c>
      <c r="B64" s="68" t="n">
        <f aca="false">IF(A64="N/A"," ",YEAR(A64))</f>
        <v>2005</v>
      </c>
      <c r="C64" s="69" t="n">
        <f aca="false">IF(A64="N/A"," ",VLOOKUP(A64,ScaledPrice,10))</f>
        <v>2.759</v>
      </c>
      <c r="D64" s="70" t="n">
        <f aca="false">IF(A64="N/A"," ",(VLOOKUP(MONTH($A64),Inputs!$A$14:$B$25,2))/1000)</f>
        <v>12.6</v>
      </c>
      <c r="E64" s="71" t="n">
        <f aca="false">IF($A64="N/A"," ",C64*D64)</f>
        <v>34.7634</v>
      </c>
      <c r="F64" s="72" t="n">
        <f aca="false">IF(A64="N/A"," ",Inputs!$F$6)</f>
        <v>1.17</v>
      </c>
      <c r="G64" s="72" t="n">
        <f aca="false">IF(A64="N/A"," ",Inputs!$F$9/IF(AND('Pricing Inputs'!$AA$3&gt;=4,'Pricing Inputs'!$AA$3&lt;=6),16,IF(AND('Pricing Inputs'!$AA$3&gt;=7,'Pricing Inputs'!$AA$3&lt;=9),8,24))/(BA64))</f>
        <v>0.829831932773109</v>
      </c>
      <c r="H64" s="73" t="n">
        <f aca="false">IF(A64="N/A"," ",(C64*D64)+F64+G64)</f>
        <v>36.7632319327731</v>
      </c>
      <c r="I64" s="74" t="n">
        <f aca="false">VLOOKUP(A64,ScaledPrice,(IF(AND('Pricing Inputs'!$AA$3&gt;=4,'Pricing Inputs'!$AA$3&lt;=6),2,4)))</f>
        <v>48.5</v>
      </c>
      <c r="J64" s="74" t="n">
        <f aca="false">IF(A64="N/A"," ",IF(AND('Pricing Inputs'!$AA$3&gt;=4,'Pricing Inputs'!$AA$3&lt;=6),I64,(VLOOKUP(A64,ScaledPrice,2))*(2-(VLOOKUP(A64,ScaledPrice,3)))))</f>
        <v>48.5</v>
      </c>
      <c r="K64" s="74" t="n">
        <f aca="false">IF(A64="N/A"," ",IF(OR('Pricing Inputs'!$AA$3=5,'Pricing Inputs'!$AA$3=6,'Pricing Inputs'!$AA$3=8,'Pricing Inputs'!$AA$3=9),VLOOKUP(A64,ScaledPrice,IF(AND('Pricing Inputs'!$AA$3&gt;=4,'Pricing Inputs'!$AA$3&lt;=6),5,6)),0))</f>
        <v>26</v>
      </c>
      <c r="L64" s="74" t="n">
        <f aca="false">IF(A64="N/A"," ",IF(OR('Pricing Inputs'!$AA$3=5,'Pricing Inputs'!$AA$3=6,'Pricing Inputs'!$AA$3=8,'Pricing Inputs'!$AA$3=9),IF(AND('Pricing Inputs'!$AA$3&gt;=4,'Pricing Inputs'!$AA$3&lt;=6),K64,(VLOOKUP(A64,ScaledPrice,5))*(2-(VLOOKUP(A64,ScaledPrice,3)))),0))</f>
        <v>26</v>
      </c>
      <c r="M64" s="74" t="n">
        <f aca="false">IF(A64="N/A"," ",IF(OR('Pricing Inputs'!$AA$3=6,'Pricing Inputs'!$AA$3=9),(VLOOKUP(A64,ScaledPrice,IF(AND('Pricing Inputs'!$AA$3&gt;=4,'Pricing Inputs'!$AA$3&lt;=6),7,8))),0))</f>
        <v>24</v>
      </c>
      <c r="N64" s="74" t="n">
        <f aca="false">IF(A64="N/A"," ",IF(OR('Pricing Inputs'!$AA$3=6,'Pricing Inputs'!$AA$3=9),IF(AND('Pricing Inputs'!$AA$3&gt;=4,'Pricing Inputs'!$AA$3&lt;=6),M64,(VLOOKUP(A64,ScaledPrice,7))*(2-(VLOOKUP(A64,ScaledPrice,3)))),0))</f>
        <v>24</v>
      </c>
      <c r="O64" s="74" t="n">
        <f aca="false">IF(A64="N/A"," ",VLOOKUP(A64,ScaledPrice,9))</f>
        <v>16.9499998092651</v>
      </c>
      <c r="P64" s="75" t="n">
        <f aca="false">IF($A64="N/A"," ",IF((I64-$H64)&gt;0,I64-$H64,0))</f>
        <v>11.7367680672269</v>
      </c>
      <c r="Q64" s="75" t="n">
        <f aca="false">IF($A64="N/A"," ",IF((J64-$H64)&gt;0,J64-$H64,0))</f>
        <v>11.7367680672269</v>
      </c>
      <c r="R64" s="75" t="n">
        <f aca="false">IF($A64="N/A"," ",IF((K64-$H64)&gt;0,K64-$H64,0))</f>
        <v>0</v>
      </c>
      <c r="S64" s="75" t="n">
        <f aca="false">IF($A64="N/A"," ",IF((L64-$H64)&gt;0,L64-$H64,0))</f>
        <v>0</v>
      </c>
      <c r="T64" s="75" t="n">
        <f aca="false">IF($A64="N/A"," ",IF((M64-$H64)&gt;0,M64-$H64,0))</f>
        <v>0</v>
      </c>
      <c r="U64" s="75" t="n">
        <f aca="false">IF($A64="N/A"," ",IF((N64-$H64)&gt;0,N64-$H64,0))</f>
        <v>0</v>
      </c>
      <c r="V64" s="76" t="n">
        <f aca="false">IF($A64="N/A"," ",(IF((O64-$H64)&lt;=0,0,(O64-$H64))))</f>
        <v>0</v>
      </c>
      <c r="W64" s="77" t="n">
        <f aca="false">IF($A64="N/A"," ",IF(P64&gt;0,8*VLOOKUP($A64,NumberofDaysTable,2),0))</f>
        <v>176</v>
      </c>
      <c r="X64" s="77" t="n">
        <f aca="false">IF($A64="N/A"," ",IF(Q64&gt;0,8*VLOOKUP($A64,NumberofDaysTable,2),0))</f>
        <v>176</v>
      </c>
      <c r="Y64" s="77" t="n">
        <f aca="false">IF($A64="N/A"," ",IF(R64&gt;0,8*VLOOKUP($A64,NumberofDaysTable,3),0))</f>
        <v>0</v>
      </c>
      <c r="Z64" s="77" t="n">
        <f aca="false">IF($A64="N/A"," ",IF(S64&gt;0,8*VLOOKUP($A64,NumberofDaysTable,3),0))</f>
        <v>0</v>
      </c>
      <c r="AA64" s="77" t="n">
        <f aca="false">IF($A64="N/A"," ",IF(T64&gt;0,8*(VLOOKUP($A64,NumberofDaysTable,4)+VLOOKUP($A64,NumberofDaysTable,5)),0))</f>
        <v>0</v>
      </c>
      <c r="AB64" s="77" t="n">
        <f aca="false">IF($A64="N/A"," ",IF(U64&gt;0,(8*VLOOKUP($A64,NumberofDaysTable,4)+VLOOKUP($A64,NumberofDaysTable,5)),0))</f>
        <v>0</v>
      </c>
      <c r="AC64" s="77" t="n">
        <f aca="false">IF($A64="N/A"," ",(IF(V64&gt;0,(8*VLOOKUP($A64,NumberofDaysTable,6)),0)))</f>
        <v>0</v>
      </c>
      <c r="AD64" s="78" t="n">
        <f aca="false">IF($A64="N/A"," ",RANK(P64,$P$64:$V$75))</f>
        <v>5</v>
      </c>
      <c r="AE64" s="79" t="n">
        <f aca="false">IF($A64="N/A"," ",RANK(Q64,$P$64:$V$75))</f>
        <v>5</v>
      </c>
      <c r="AF64" s="79" t="n">
        <f aca="false">IF($A64="N/A"," ",RANK(R64,$P$64:$V$75))</f>
        <v>7</v>
      </c>
      <c r="AG64" s="79" t="n">
        <f aca="false">IF($A64="N/A"," ",RANK(S64,$P$64:$V$75))</f>
        <v>7</v>
      </c>
      <c r="AH64" s="79" t="n">
        <f aca="false">IF($A64="N/A"," ",RANK(T64,$P$64:$V$75))</f>
        <v>7</v>
      </c>
      <c r="AI64" s="79" t="n">
        <f aca="false">IF($A64="N/A"," ",RANK(U64,$P$64:$V$75))</f>
        <v>7</v>
      </c>
      <c r="AJ64" s="80" t="n">
        <f aca="false">IF($A64="N/A"," ",RANK(V64,$P$64:$V$75))</f>
        <v>7</v>
      </c>
      <c r="AK64" s="104" t="n">
        <f aca="false">IF($A64="N/A"," ",IF(AD64&lt;=$AJ$2,W64,0))</f>
        <v>176</v>
      </c>
      <c r="AL64" s="82" t="n">
        <f aca="false">IF($A64="N/A"," ",IF(AE64&lt;=$AJ$2,X64,0))</f>
        <v>176</v>
      </c>
      <c r="AM64" s="82" t="n">
        <f aca="false">IF($A64="N/A"," ",IF(AF64&lt;=$AJ$2,Y64,0))</f>
        <v>0</v>
      </c>
      <c r="AN64" s="82" t="n">
        <f aca="false">IF($A64="N/A"," ",IF(AG64&lt;=$AJ$2,Z64,0))</f>
        <v>0</v>
      </c>
      <c r="AO64" s="82" t="n">
        <f aca="false">IF($A64="N/A"," ",IF(AH64&lt;=$AJ$2,AA64,0))</f>
        <v>0</v>
      </c>
      <c r="AP64" s="82" t="n">
        <f aca="false">IF($A64="N/A"," ",IF(AI64&lt;=$AJ$2,AB64,0))</f>
        <v>0</v>
      </c>
      <c r="AQ64" s="82" t="n">
        <f aca="false">IF($A64="N/A"," ",IF(AJ64&lt;=$AJ$2,AC64,0))</f>
        <v>0</v>
      </c>
      <c r="AR64" s="80"/>
      <c r="AS64" s="105" t="n">
        <f aca="false">IF($A64="N/A"," ",IF(AND(AD64=$AJ$2+1,AK64=0),MIN($AR$75,W64),0))</f>
        <v>0</v>
      </c>
      <c r="AT64" s="84" t="n">
        <f aca="false">IF($A64="N/A"," ",IF(AND(AE64=$AJ$2+1,AL64=0),MIN($AR$75,X64),0))</f>
        <v>0</v>
      </c>
      <c r="AU64" s="84" t="n">
        <f aca="false">IF($A64="N/A"," ",IF(AND(AF64=$AJ$2+1,AM64=0),MIN($AR$75,Y64),0))</f>
        <v>0</v>
      </c>
      <c r="AV64" s="84" t="n">
        <f aca="false">IF($A64="N/A"," ",IF(AND(AG64=$AJ$2+1,AN64=0),MIN($AR$75,Z64),0))</f>
        <v>0</v>
      </c>
      <c r="AW64" s="84" t="n">
        <f aca="false">IF($A64="N/A"," ",IF(AND(AH64=$AJ$2+1,AO64=0),MIN($AR$75,AA64),0))</f>
        <v>0</v>
      </c>
      <c r="AX64" s="84" t="n">
        <f aca="false">IF($A64="N/A"," ",IF(AND(AI64=$AJ$2+1,AP64=0),MIN($AR$75,AB64),0))</f>
        <v>0</v>
      </c>
      <c r="AY64" s="84" t="n">
        <f aca="false">IF($A64="N/A"," ",IF(AND(AJ64=$AJ$2+1,AQ64=0),MIN($AR$75,AC64),0))</f>
        <v>0</v>
      </c>
      <c r="AZ64" s="80"/>
      <c r="BA64" s="86" t="n">
        <f aca="false">IF($A64="N/A"," ",(IF(MONTH(A64)&gt;=4,IF(MONTH(A64)&lt;=10,Inputs!$F$13,Inputs!$F$14),Inputs!$F$14)))</f>
        <v>119</v>
      </c>
      <c r="BB64" s="87" t="n">
        <f aca="false">IF($A64="N/A"," ",(IF(AK64&gt;0,($BA64*(8*(VLOOKUP($A64,NumberofDaysTable,2)))*P64),0)+IF(AS64&gt;0,($BA64*((AS64))*P64),0)))</f>
        <v>245814.8704</v>
      </c>
      <c r="BC64" s="87" t="n">
        <f aca="false">IF($A64="N/A"," ",(IF(AL64&gt;0,($BA64*(8*(VLOOKUP($A64,NumberofDaysTable,2)))*Q64),0)+IF(AT64&gt;0,($BA64*((AT64))*Q64),0)))</f>
        <v>245814.8704</v>
      </c>
      <c r="BD64" s="87" t="n">
        <f aca="false">IF($A64="N/A"," ",(IF(AM64&gt;0,($BA64*(8*(VLOOKUP($A64,NumberofDaysTable,3)))*R64),0)+IF(AU64&gt;0,($BA64*((AU64))*R64),0)))</f>
        <v>0</v>
      </c>
      <c r="BE64" s="87" t="n">
        <f aca="false">IF($A64="N/A"," ",(IF(AN64&gt;0,($BA64*(8*(VLOOKUP($A64,NumberofDaysTable,3)))*S64),0)+IF(AV64&gt;0,($BA64*((AV64))*S64),0)))</f>
        <v>0</v>
      </c>
      <c r="BF64" s="87" t="n">
        <f aca="false">IF($A64="N/A"," ",(IF(AO64&gt;0,($BA64*(8*(VLOOKUP($A64,NumberofDaysTable,4)+VLOOKUP($A64,NumberofDaysTable,5)))*T64),0)+IF(AW64&gt;0,($BA64*((AW64))*T64),0)))</f>
        <v>0</v>
      </c>
      <c r="BG64" s="87" t="n">
        <f aca="false">IF($A64="N/A"," ",(IF(AP64&gt;0,($BA64*(8*(VLOOKUP($A64,NumberofDaysTable,4)+VLOOKUP($A64,NumberofDaysTable,5)))*U64),0)+IF(AX64&gt;0,($BA64*((AX64))*U64),0)))</f>
        <v>0</v>
      </c>
      <c r="BH64" s="87" t="n">
        <f aca="false">IF($A64="N/A"," ",($BA64*AQ64*V64)+($BA64*AY64*V64))</f>
        <v>0</v>
      </c>
      <c r="BI64" s="87" t="n">
        <f aca="false">IF($A64="N/A"," ",SUM(BB64:BH64))</f>
        <v>491629.7408</v>
      </c>
      <c r="BJ64" s="88" t="n">
        <f aca="false">IF($A64="N/A"," ",(H64*(SUM(AK64:AQ64)+SUM(AS64:AY64))*BA64))</f>
        <v>1539938.2592</v>
      </c>
      <c r="BK64" s="88" t="n">
        <f aca="false">IF($A64="N/A"," ",((C64*D64)*(SUM($AK64:$AQ64)+SUM($AS64:$AY64))*$BA64))</f>
        <v>1456169.2992</v>
      </c>
      <c r="BL64" s="88" t="n">
        <f aca="false">IF($A64="N/A"," ",(F64*(SUM($AK64:$AQ64)+SUM($AS64:$AY64))*$BA64))</f>
        <v>49008.96</v>
      </c>
      <c r="BM64" s="88" t="n">
        <f aca="false">IF($A64="N/A"," ",(G64*(SUM($AK64:$AQ64)+SUM($AS64:$AY64))*$BA64))</f>
        <v>34760</v>
      </c>
    </row>
    <row r="65" customFormat="false" ht="12.75" hidden="false" customHeight="false" outlineLevel="0" collapsed="false">
      <c r="A65" s="67" t="n">
        <f aca="false">IF(A64="N/A","N/A",IF(EDATE(A64,1)&gt;Inputs!$K$3,"N/A",EDATE(A64,1)))</f>
        <v>38534</v>
      </c>
      <c r="B65" s="68" t="n">
        <f aca="false">IF(A65="N/A"," ",YEAR(A65))</f>
        <v>2005</v>
      </c>
      <c r="C65" s="69" t="n">
        <f aca="false">IF(A65="N/A"," ",VLOOKUP(A65,ScaledPrice,10))</f>
        <v>2.755</v>
      </c>
      <c r="D65" s="70" t="n">
        <f aca="false">IF(A65="N/A"," ",(VLOOKUP(MONTH($A65),Inputs!$A$14:$B$25,2))/1000)</f>
        <v>12.6</v>
      </c>
      <c r="E65" s="71" t="n">
        <f aca="false">IF($A65="N/A"," ",C65*D65)</f>
        <v>34.713</v>
      </c>
      <c r="F65" s="72" t="n">
        <f aca="false">IF(A65="N/A"," ",Inputs!$F$6)</f>
        <v>1.17</v>
      </c>
      <c r="G65" s="72" t="n">
        <f aca="false">IF(A65="N/A"," ",Inputs!$F$9/IF(AND('Pricing Inputs'!$AA$3&gt;=4,'Pricing Inputs'!$AA$3&lt;=6),16,IF(AND('Pricing Inputs'!$AA$3&gt;=7,'Pricing Inputs'!$AA$3&lt;=9),8,24))/(BA65))</f>
        <v>0.829831932773109</v>
      </c>
      <c r="H65" s="73" t="n">
        <f aca="false">IF(A65="N/A"," ",(C65*D65)+F65+G65)</f>
        <v>36.7128319327731</v>
      </c>
      <c r="I65" s="74" t="n">
        <f aca="false">VLOOKUP(A65,ScaledPrice,(IF(AND('Pricing Inputs'!$AA$3&gt;=4,'Pricing Inputs'!$AA$3&lt;=6),2,4)))</f>
        <v>75</v>
      </c>
      <c r="J65" s="74" t="n">
        <f aca="false">IF(A65="N/A"," ",IF(AND('Pricing Inputs'!$AA$3&gt;=4,'Pricing Inputs'!$AA$3&lt;=6),I65,(VLOOKUP(A65,ScaledPrice,2))*(2-(VLOOKUP(A65,ScaledPrice,3)))))</f>
        <v>75</v>
      </c>
      <c r="K65" s="74" t="n">
        <f aca="false">IF(A65="N/A"," ",IF(OR('Pricing Inputs'!$AA$3=5,'Pricing Inputs'!$AA$3=6,'Pricing Inputs'!$AA$3=8,'Pricing Inputs'!$AA$3=9),VLOOKUP(A65,ScaledPrice,IF(AND('Pricing Inputs'!$AA$3&gt;=4,'Pricing Inputs'!$AA$3&lt;=6),5,6)),0))</f>
        <v>35</v>
      </c>
      <c r="L65" s="74" t="n">
        <f aca="false">IF(A65="N/A"," ",IF(OR('Pricing Inputs'!$AA$3=5,'Pricing Inputs'!$AA$3=6,'Pricing Inputs'!$AA$3=8,'Pricing Inputs'!$AA$3=9),IF(AND('Pricing Inputs'!$AA$3&gt;=4,'Pricing Inputs'!$AA$3&lt;=6),K65,(VLOOKUP(A65,ScaledPrice,5))*(2-(VLOOKUP(A65,ScaledPrice,3)))),0))</f>
        <v>35</v>
      </c>
      <c r="M65" s="74" t="n">
        <f aca="false">IF(A65="N/A"," ",IF(OR('Pricing Inputs'!$AA$3=6,'Pricing Inputs'!$AA$3=9),(VLOOKUP(A65,ScaledPrice,IF(AND('Pricing Inputs'!$AA$3&gt;=4,'Pricing Inputs'!$AA$3&lt;=6),7,8))),0))</f>
        <v>30.9999980926514</v>
      </c>
      <c r="N65" s="74" t="n">
        <f aca="false">IF(A65="N/A"," ",IF(OR('Pricing Inputs'!$AA$3=6,'Pricing Inputs'!$AA$3=9),IF(AND('Pricing Inputs'!$AA$3&gt;=4,'Pricing Inputs'!$AA$3&lt;=6),M65,(VLOOKUP(A65,ScaledPrice,7))*(2-(VLOOKUP(A65,ScaledPrice,3)))),0))</f>
        <v>30.9999980926514</v>
      </c>
      <c r="O65" s="74" t="n">
        <f aca="false">IF(A65="N/A"," ",VLOOKUP(A65,ScaledPrice,9))</f>
        <v>17.8500003814697</v>
      </c>
      <c r="P65" s="75" t="n">
        <f aca="false">IF($A65="N/A"," ",IF((I65-$H65)&gt;0,I65-$H65,0))</f>
        <v>38.2871680672269</v>
      </c>
      <c r="Q65" s="75" t="n">
        <f aca="false">IF($A65="N/A"," ",IF((J65-$H65)&gt;0,J65-$H65,0))</f>
        <v>38.2871680672269</v>
      </c>
      <c r="R65" s="75" t="n">
        <f aca="false">IF($A65="N/A"," ",IF((K65-$H65)&gt;0,K65-$H65,0))</f>
        <v>0</v>
      </c>
      <c r="S65" s="75" t="n">
        <f aca="false">IF($A65="N/A"," ",IF((L65-$H65)&gt;0,L65-$H65,0))</f>
        <v>0</v>
      </c>
      <c r="T65" s="75" t="n">
        <f aca="false">IF($A65="N/A"," ",IF((M65-$H65)&gt;0,M65-$H65,0))</f>
        <v>0</v>
      </c>
      <c r="U65" s="75" t="n">
        <f aca="false">IF($A65="N/A"," ",IF((N65-$H65)&gt;0,N65-$H65,0))</f>
        <v>0</v>
      </c>
      <c r="V65" s="76" t="n">
        <f aca="false">IF($A65="N/A"," ",(IF((O65-$H65)&lt;=0,0,(O65-$H65))))</f>
        <v>0</v>
      </c>
      <c r="W65" s="77" t="n">
        <f aca="false">IF($A65="N/A"," ",IF(P65&gt;0,8*VLOOKUP($A65,NumberofDaysTable,2),0))</f>
        <v>160</v>
      </c>
      <c r="X65" s="77" t="n">
        <f aca="false">IF($A65="N/A"," ",IF(Q65&gt;0,8*VLOOKUP($A65,NumberofDaysTable,2),0))</f>
        <v>160</v>
      </c>
      <c r="Y65" s="77" t="n">
        <f aca="false">IF($A65="N/A"," ",IF(R65&gt;0,8*VLOOKUP($A65,NumberofDaysTable,3),0))</f>
        <v>0</v>
      </c>
      <c r="Z65" s="77" t="n">
        <f aca="false">IF($A65="N/A"," ",IF(S65&gt;0,8*VLOOKUP($A65,NumberofDaysTable,3),0))</f>
        <v>0</v>
      </c>
      <c r="AA65" s="77" t="n">
        <f aca="false">IF($A65="N/A"," ",IF(T65&gt;0,8*(VLOOKUP($A65,NumberofDaysTable,4)+VLOOKUP($A65,NumberofDaysTable,5)),0))</f>
        <v>0</v>
      </c>
      <c r="AB65" s="77" t="n">
        <f aca="false">IF($A65="N/A"," ",IF(U65&gt;0,(8*VLOOKUP($A65,NumberofDaysTable,4)+VLOOKUP($A65,NumberofDaysTable,5)),0))</f>
        <v>0</v>
      </c>
      <c r="AC65" s="77" t="n">
        <f aca="false">IF($A65="N/A"," ",(IF(V65&gt;0,(8*VLOOKUP($A65,NumberofDaysTable,6)),0)))</f>
        <v>0</v>
      </c>
      <c r="AD65" s="89" t="n">
        <f aca="false">IF($A65="N/A"," ",RANK(P65,$P$64:$V$75))</f>
        <v>1</v>
      </c>
      <c r="AE65" s="90" t="n">
        <f aca="false">IF($A65="N/A"," ",RANK(Q65,$P$64:$V$75))</f>
        <v>1</v>
      </c>
      <c r="AF65" s="90" t="n">
        <f aca="false">IF($A65="N/A"," ",RANK(R65,$P$64:$V$75))</f>
        <v>7</v>
      </c>
      <c r="AG65" s="90" t="n">
        <f aca="false">IF($A65="N/A"," ",RANK(S65,$P$64:$V$75))</f>
        <v>7</v>
      </c>
      <c r="AH65" s="90" t="n">
        <f aca="false">IF($A65="N/A"," ",RANK(T65,$P$64:$V$75))</f>
        <v>7</v>
      </c>
      <c r="AI65" s="90" t="n">
        <f aca="false">IF($A65="N/A"," ",RANK(U65,$P$64:$V$75))</f>
        <v>7</v>
      </c>
      <c r="AJ65" s="91" t="n">
        <f aca="false">IF($A65="N/A"," ",RANK(V65,$P$64:$V$75))</f>
        <v>7</v>
      </c>
      <c r="AK65" s="81" t="n">
        <f aca="false">IF($A65="N/A"," ",IF(AD65&lt;=$AJ$2,W65,0))</f>
        <v>160</v>
      </c>
      <c r="AL65" s="92" t="n">
        <f aca="false">IF($A65="N/A"," ",IF(AE65&lt;=$AJ$2,X65,0))</f>
        <v>160</v>
      </c>
      <c r="AM65" s="92" t="n">
        <f aca="false">IF($A65="N/A"," ",IF(AF65&lt;=$AJ$2,Y65,0))</f>
        <v>0</v>
      </c>
      <c r="AN65" s="92" t="n">
        <f aca="false">IF($A65="N/A"," ",IF(AG65&lt;=$AJ$2,Z65,0))</f>
        <v>0</v>
      </c>
      <c r="AO65" s="92" t="n">
        <f aca="false">IF($A65="N/A"," ",IF(AH65&lt;=$AJ$2,AA65,0))</f>
        <v>0</v>
      </c>
      <c r="AP65" s="92" t="n">
        <f aca="false">IF($A65="N/A"," ",IF(AI65&lt;=$AJ$2,AB65,0))</f>
        <v>0</v>
      </c>
      <c r="AQ65" s="92" t="n">
        <f aca="false">IF($A65="N/A"," ",IF(AJ65&lt;=$AJ$2,AC65,0))</f>
        <v>0</v>
      </c>
      <c r="AR65" s="91"/>
      <c r="AS65" s="83" t="n">
        <f aca="false">IF($A65="N/A"," ",IF(AND(AD65=$AJ$2+1,AK65=0),MIN($AR$75,W65),0))</f>
        <v>0</v>
      </c>
      <c r="AT65" s="93" t="n">
        <f aca="false">IF($A65="N/A"," ",IF(AND(AE65=$AJ$2+1,AL65=0),MIN($AR$75,X65),0))</f>
        <v>0</v>
      </c>
      <c r="AU65" s="93" t="n">
        <f aca="false">IF($A65="N/A"," ",IF(AND(AF65=$AJ$2+1,AM65=0),MIN($AR$75,Y65),0))</f>
        <v>0</v>
      </c>
      <c r="AV65" s="93" t="n">
        <f aca="false">IF($A65="N/A"," ",IF(AND(AG65=$AJ$2+1,AN65=0),MIN($AR$75,Z65),0))</f>
        <v>0</v>
      </c>
      <c r="AW65" s="93" t="n">
        <f aca="false">IF($A65="N/A"," ",IF(AND(AH65=$AJ$2+1,AO65=0),MIN($AR$75,AA65),0))</f>
        <v>0</v>
      </c>
      <c r="AX65" s="93" t="n">
        <f aca="false">IF($A65="N/A"," ",IF(AND(AI65=$AJ$2+1,AP65=0),MIN($AR$75,AB65),0))</f>
        <v>0</v>
      </c>
      <c r="AY65" s="93" t="n">
        <f aca="false">IF($A65="N/A"," ",IF(AND(AJ65=$AJ$2+1,AQ65=0),MIN($AR$75,AC65),0))</f>
        <v>0</v>
      </c>
      <c r="AZ65" s="91"/>
      <c r="BA65" s="86" t="n">
        <f aca="false">IF($A65="N/A"," ",(IF(MONTH(A65)&gt;=4,IF(MONTH(A65)&lt;=10,Inputs!$F$13,Inputs!$F$14),Inputs!$F$14)))</f>
        <v>119</v>
      </c>
      <c r="BB65" s="87" t="n">
        <f aca="false">IF($A65="N/A"," ",(IF(AK65&gt;0,($BA65*(8*(VLOOKUP($A65,NumberofDaysTable,2)))*P65),0)+IF(AS65&gt;0,($BA65*((AS65))*P65),0)))</f>
        <v>728987.68</v>
      </c>
      <c r="BC65" s="87" t="n">
        <f aca="false">IF($A65="N/A"," ",(IF(AL65&gt;0,($BA65*(8*(VLOOKUP($A65,NumberofDaysTable,2)))*Q65),0)+IF(AT65&gt;0,($BA65*((AT65))*Q65),0)))</f>
        <v>728987.68</v>
      </c>
      <c r="BD65" s="87" t="n">
        <f aca="false">IF($A65="N/A"," ",(IF(AM65&gt;0,($BA65*(8*(VLOOKUP($A65,NumberofDaysTable,3)))*R65),0)+IF(AU65&gt;0,($BA65*((AU65))*R65),0)))</f>
        <v>0</v>
      </c>
      <c r="BE65" s="87" t="n">
        <f aca="false">IF($A65="N/A"," ",(IF(AN65&gt;0,($BA65*(8*(VLOOKUP($A65,NumberofDaysTable,3)))*S65),0)+IF(AV65&gt;0,($BA65*((AV65))*S65),0)))</f>
        <v>0</v>
      </c>
      <c r="BF65" s="87" t="n">
        <f aca="false">IF($A65="N/A"," ",(IF(AO65&gt;0,($BA65*(8*(VLOOKUP($A65,NumberofDaysTable,4)+VLOOKUP($A65,NumberofDaysTable,5)))*T65),0)+IF(AW65&gt;0,($BA65*((AW65))*T65),0)))</f>
        <v>0</v>
      </c>
      <c r="BG65" s="87" t="n">
        <f aca="false">IF($A65="N/A"," ",(IF(AP65&gt;0,($BA65*(8*(VLOOKUP($A65,NumberofDaysTable,4)+VLOOKUP($A65,NumberofDaysTable,5)))*U65),0)+IF(AX65&gt;0,($BA65*((AX65))*U65),0)))</f>
        <v>0</v>
      </c>
      <c r="BH65" s="87" t="n">
        <f aca="false">IF($A65="N/A"," ",($BA65*AQ65*V65)+($BA65*AY65*V65))</f>
        <v>0</v>
      </c>
      <c r="BI65" s="87" t="n">
        <f aca="false">IF($A65="N/A"," ",SUM(BB65:BH65))</f>
        <v>1457975.36</v>
      </c>
      <c r="BJ65" s="88" t="n">
        <f aca="false">IF($A65="N/A"," ",(H65*(SUM(AK65:AQ65)+SUM(AS65:AY65))*BA65))</f>
        <v>1398024.64</v>
      </c>
      <c r="BK65" s="88" t="n">
        <f aca="false">IF($A65="N/A"," ",((C65*D65)*(SUM($AK65:$AQ65)+SUM($AS65:$AY65))*$BA65))</f>
        <v>1321871.04</v>
      </c>
      <c r="BL65" s="88" t="n">
        <f aca="false">IF($A65="N/A"," ",(F65*(SUM($AK65:$AQ65)+SUM($AS65:$AY65))*$BA65))</f>
        <v>44553.6</v>
      </c>
      <c r="BM65" s="88" t="n">
        <f aca="false">IF($A65="N/A"," ",(G65*(SUM($AK65:$AQ65)+SUM($AS65:$AY65))*$BA65))</f>
        <v>31600</v>
      </c>
    </row>
    <row r="66" customFormat="false" ht="12.75" hidden="false" customHeight="false" outlineLevel="0" collapsed="false">
      <c r="A66" s="67" t="n">
        <f aca="false">IF(A65="N/A","N/A",IF(EDATE(A65,1)&gt;Inputs!$K$3,"N/A",EDATE(A65,1)))</f>
        <v>38565</v>
      </c>
      <c r="B66" s="68" t="n">
        <f aca="false">IF(A66="N/A"," ",YEAR(A66))</f>
        <v>2005</v>
      </c>
      <c r="C66" s="69" t="n">
        <f aca="false">IF(A66="N/A"," ",VLOOKUP(A66,ScaledPrice,10))</f>
        <v>2.7605</v>
      </c>
      <c r="D66" s="70" t="n">
        <f aca="false">IF(A66="N/A"," ",(VLOOKUP(MONTH($A66),Inputs!$A$14:$B$25,2))/1000)</f>
        <v>12.6</v>
      </c>
      <c r="E66" s="71" t="n">
        <f aca="false">IF($A66="N/A"," ",C66*D66)</f>
        <v>34.7823</v>
      </c>
      <c r="F66" s="72" t="n">
        <f aca="false">IF(A66="N/A"," ",Inputs!$F$6)</f>
        <v>1.17</v>
      </c>
      <c r="G66" s="72" t="n">
        <f aca="false">IF(A66="N/A"," ",Inputs!$F$9/IF(AND('Pricing Inputs'!$AA$3&gt;=4,'Pricing Inputs'!$AA$3&lt;=6),16,IF(AND('Pricing Inputs'!$AA$3&gt;=7,'Pricing Inputs'!$AA$3&lt;=9),8,24))/(BA66))</f>
        <v>0.829831932773109</v>
      </c>
      <c r="H66" s="73" t="n">
        <f aca="false">IF(A66="N/A"," ",(C66*D66)+F66+G66)</f>
        <v>36.7821319327731</v>
      </c>
      <c r="I66" s="74" t="n">
        <f aca="false">VLOOKUP(A66,ScaledPrice,(IF(AND('Pricing Inputs'!$AA$3&gt;=4,'Pricing Inputs'!$AA$3&lt;=6),2,4)))</f>
        <v>75</v>
      </c>
      <c r="J66" s="74" t="n">
        <f aca="false">IF(A66="N/A"," ",IF(AND('Pricing Inputs'!$AA$3&gt;=4,'Pricing Inputs'!$AA$3&lt;=6),I66,(VLOOKUP(A66,ScaledPrice,2))*(2-(VLOOKUP(A66,ScaledPrice,3)))))</f>
        <v>75</v>
      </c>
      <c r="K66" s="74" t="n">
        <f aca="false">IF(A66="N/A"," ",IF(OR('Pricing Inputs'!$AA$3=5,'Pricing Inputs'!$AA$3=6,'Pricing Inputs'!$AA$3=8,'Pricing Inputs'!$AA$3=9),VLOOKUP(A66,ScaledPrice,IF(AND('Pricing Inputs'!$AA$3&gt;=4,'Pricing Inputs'!$AA$3&lt;=6),5,6)),0))</f>
        <v>35.0000038146973</v>
      </c>
      <c r="L66" s="74" t="n">
        <f aca="false">IF(A66="N/A"," ",IF(OR('Pricing Inputs'!$AA$3=5,'Pricing Inputs'!$AA$3=6,'Pricing Inputs'!$AA$3=8,'Pricing Inputs'!$AA$3=9),IF(AND('Pricing Inputs'!$AA$3&gt;=4,'Pricing Inputs'!$AA$3&lt;=6),K66,(VLOOKUP(A66,ScaledPrice,5))*(2-(VLOOKUP(A66,ScaledPrice,3)))),0))</f>
        <v>35.0000038146973</v>
      </c>
      <c r="M66" s="74" t="n">
        <f aca="false">IF(A66="N/A"," ",IF(OR('Pricing Inputs'!$AA$3=6,'Pricing Inputs'!$AA$3=9),(VLOOKUP(A66,ScaledPrice,IF(AND('Pricing Inputs'!$AA$3&gt;=4,'Pricing Inputs'!$AA$3&lt;=6),7,8))),0))</f>
        <v>31</v>
      </c>
      <c r="N66" s="74" t="n">
        <f aca="false">IF(A66="N/A"," ",IF(OR('Pricing Inputs'!$AA$3=6,'Pricing Inputs'!$AA$3=9),IF(AND('Pricing Inputs'!$AA$3&gt;=4,'Pricing Inputs'!$AA$3&lt;=6),M66,(VLOOKUP(A66,ScaledPrice,7))*(2-(VLOOKUP(A66,ScaledPrice,3)))),0))</f>
        <v>31</v>
      </c>
      <c r="O66" s="74" t="n">
        <f aca="false">IF(A66="N/A"," ",VLOOKUP(A66,ScaledPrice,9))</f>
        <v>17.8500003814697</v>
      </c>
      <c r="P66" s="75" t="n">
        <f aca="false">IF($A66="N/A"," ",IF((I66-$H66)&gt;0,I66-$H66,0))</f>
        <v>38.2178680672269</v>
      </c>
      <c r="Q66" s="75" t="n">
        <f aca="false">IF($A66="N/A"," ",IF((J66-$H66)&gt;0,J66-$H66,0))</f>
        <v>38.2178680672269</v>
      </c>
      <c r="R66" s="75" t="n">
        <f aca="false">IF($A66="N/A"," ",IF((K66-$H66)&gt;0,K66-$H66,0))</f>
        <v>0</v>
      </c>
      <c r="S66" s="75" t="n">
        <f aca="false">IF($A66="N/A"," ",IF((L66-$H66)&gt;0,L66-$H66,0))</f>
        <v>0</v>
      </c>
      <c r="T66" s="75" t="n">
        <f aca="false">IF($A66="N/A"," ",IF((M66-$H66)&gt;0,M66-$H66,0))</f>
        <v>0</v>
      </c>
      <c r="U66" s="75" t="n">
        <f aca="false">IF($A66="N/A"," ",IF((N66-$H66)&gt;0,N66-$H66,0))</f>
        <v>0</v>
      </c>
      <c r="V66" s="76" t="n">
        <f aca="false">IF($A66="N/A"," ",(IF((O66-$H66)&lt;=0,0,(O66-$H66))))</f>
        <v>0</v>
      </c>
      <c r="W66" s="77" t="n">
        <f aca="false">IF($A66="N/A"," ",IF(P66&gt;0,8*VLOOKUP($A66,NumberofDaysTable,2),0))</f>
        <v>184</v>
      </c>
      <c r="X66" s="77" t="n">
        <f aca="false">IF($A66="N/A"," ",IF(Q66&gt;0,8*VLOOKUP($A66,NumberofDaysTable,2),0))</f>
        <v>184</v>
      </c>
      <c r="Y66" s="77" t="n">
        <f aca="false">IF($A66="N/A"," ",IF(R66&gt;0,8*VLOOKUP($A66,NumberofDaysTable,3),0))</f>
        <v>0</v>
      </c>
      <c r="Z66" s="77" t="n">
        <f aca="false">IF($A66="N/A"," ",IF(S66&gt;0,8*VLOOKUP($A66,NumberofDaysTable,3),0))</f>
        <v>0</v>
      </c>
      <c r="AA66" s="77" t="n">
        <f aca="false">IF($A66="N/A"," ",IF(T66&gt;0,8*(VLOOKUP($A66,NumberofDaysTable,4)+VLOOKUP($A66,NumberofDaysTable,5)),0))</f>
        <v>0</v>
      </c>
      <c r="AB66" s="77" t="n">
        <f aca="false">IF($A66="N/A"," ",IF(U66&gt;0,(8*VLOOKUP($A66,NumberofDaysTable,4)+VLOOKUP($A66,NumberofDaysTable,5)),0))</f>
        <v>0</v>
      </c>
      <c r="AC66" s="77" t="n">
        <f aca="false">IF($A66="N/A"," ",(IF(V66&gt;0,(8*VLOOKUP($A66,NumberofDaysTable,6)),0)))</f>
        <v>0</v>
      </c>
      <c r="AD66" s="89" t="n">
        <f aca="false">IF($A66="N/A"," ",RANK(P66,$P$64:$V$75))</f>
        <v>3</v>
      </c>
      <c r="AE66" s="90" t="n">
        <f aca="false">IF($A66="N/A"," ",RANK(Q66,$P$64:$V$75))</f>
        <v>3</v>
      </c>
      <c r="AF66" s="90" t="n">
        <f aca="false">IF($A66="N/A"," ",RANK(R66,$P$64:$V$75))</f>
        <v>7</v>
      </c>
      <c r="AG66" s="90" t="n">
        <f aca="false">IF($A66="N/A"," ",RANK(S66,$P$64:$V$75))</f>
        <v>7</v>
      </c>
      <c r="AH66" s="90" t="n">
        <f aca="false">IF($A66="N/A"," ",RANK(T66,$P$64:$V$75))</f>
        <v>7</v>
      </c>
      <c r="AI66" s="90" t="n">
        <f aca="false">IF($A66="N/A"," ",RANK(U66,$P$64:$V$75))</f>
        <v>7</v>
      </c>
      <c r="AJ66" s="91" t="n">
        <f aca="false">IF($A66="N/A"," ",RANK(V66,$P$64:$V$75))</f>
        <v>7</v>
      </c>
      <c r="AK66" s="81" t="n">
        <f aca="false">IF($A66="N/A"," ",IF(AD66&lt;=$AJ$2,W66,0))</f>
        <v>184</v>
      </c>
      <c r="AL66" s="92" t="n">
        <f aca="false">IF($A66="N/A"," ",IF(AE66&lt;=$AJ$2,X66,0))</f>
        <v>184</v>
      </c>
      <c r="AM66" s="92" t="n">
        <f aca="false">IF($A66="N/A"," ",IF(AF66&lt;=$AJ$2,Y66,0))</f>
        <v>0</v>
      </c>
      <c r="AN66" s="92" t="n">
        <f aca="false">IF($A66="N/A"," ",IF(AG66&lt;=$AJ$2,Z66,0))</f>
        <v>0</v>
      </c>
      <c r="AO66" s="92" t="n">
        <f aca="false">IF($A66="N/A"," ",IF(AH66&lt;=$AJ$2,AA66,0))</f>
        <v>0</v>
      </c>
      <c r="AP66" s="92" t="n">
        <f aca="false">IF($A66="N/A"," ",IF(AI66&lt;=$AJ$2,AB66,0))</f>
        <v>0</v>
      </c>
      <c r="AQ66" s="92" t="n">
        <f aca="false">IF($A66="N/A"," ",IF(AJ66&lt;=$AJ$2,AC66,0))</f>
        <v>0</v>
      </c>
      <c r="AR66" s="91"/>
      <c r="AS66" s="83" t="n">
        <f aca="false">IF($A66="N/A"," ",IF(AND(AD66=$AJ$2+1,AK66=0),MIN($AR$75,W66),0))</f>
        <v>0</v>
      </c>
      <c r="AT66" s="93" t="n">
        <f aca="false">IF($A66="N/A"," ",IF(AND(AE66=$AJ$2+1,AL66=0),MIN($AR$75,X66),0))</f>
        <v>0</v>
      </c>
      <c r="AU66" s="93" t="n">
        <f aca="false">IF($A66="N/A"," ",IF(AND(AF66=$AJ$2+1,AM66=0),MIN($AR$75,Y66),0))</f>
        <v>0</v>
      </c>
      <c r="AV66" s="93" t="n">
        <f aca="false">IF($A66="N/A"," ",IF(AND(AG66=$AJ$2+1,AN66=0),MIN($AR$75,Z66),0))</f>
        <v>0</v>
      </c>
      <c r="AW66" s="93" t="n">
        <f aca="false">IF($A66="N/A"," ",IF(AND(AH66=$AJ$2+1,AO66=0),MIN($AR$75,AA66),0))</f>
        <v>0</v>
      </c>
      <c r="AX66" s="93" t="n">
        <f aca="false">IF($A66="N/A"," ",IF(AND(AI66=$AJ$2+1,AP66=0),MIN($AR$75,AB66),0))</f>
        <v>0</v>
      </c>
      <c r="AY66" s="93" t="n">
        <f aca="false">IF($A66="N/A"," ",IF(AND(AJ66=$AJ$2+1,AQ66=0),MIN($AR$75,AC66),0))</f>
        <v>0</v>
      </c>
      <c r="AZ66" s="91"/>
      <c r="BA66" s="86" t="n">
        <f aca="false">IF($A66="N/A"," ",(IF(MONTH(A66)&gt;=4,IF(MONTH(A66)&lt;=10,Inputs!$F$13,Inputs!$F$14),Inputs!$F$14)))</f>
        <v>119</v>
      </c>
      <c r="BB66" s="87" t="n">
        <f aca="false">IF($A66="N/A"," ",(IF(AK66&gt;0,($BA66*(8*(VLOOKUP($A66,NumberofDaysTable,2)))*P66),0)+IF(AS66&gt;0,($BA66*((AS66))*P66),0)))</f>
        <v>836818.4392</v>
      </c>
      <c r="BC66" s="87" t="n">
        <f aca="false">IF($A66="N/A"," ",(IF(AL66&gt;0,($BA66*(8*(VLOOKUP($A66,NumberofDaysTable,2)))*Q66),0)+IF(AT66&gt;0,($BA66*((AT66))*Q66),0)))</f>
        <v>836818.4392</v>
      </c>
      <c r="BD66" s="87" t="n">
        <f aca="false">IF($A66="N/A"," ",(IF(AM66&gt;0,($BA66*(8*(VLOOKUP($A66,NumberofDaysTable,3)))*R66),0)+IF(AU66&gt;0,($BA66*((AU66))*R66),0)))</f>
        <v>0</v>
      </c>
      <c r="BE66" s="87" t="n">
        <f aca="false">IF($A66="N/A"," ",(IF(AN66&gt;0,($BA66*(8*(VLOOKUP($A66,NumberofDaysTable,3)))*S66),0)+IF(AV66&gt;0,($BA66*((AV66))*S66),0)))</f>
        <v>0</v>
      </c>
      <c r="BF66" s="87" t="n">
        <f aca="false">IF($A66="N/A"," ",(IF(AO66&gt;0,($BA66*(8*(VLOOKUP($A66,NumberofDaysTable,4)+VLOOKUP($A66,NumberofDaysTable,5)))*T66),0)+IF(AW66&gt;0,($BA66*((AW66))*T66),0)))</f>
        <v>0</v>
      </c>
      <c r="BG66" s="87" t="n">
        <f aca="false">IF($A66="N/A"," ",(IF(AP66&gt;0,($BA66*(8*(VLOOKUP($A66,NumberofDaysTable,4)+VLOOKUP($A66,NumberofDaysTable,5)))*U66),0)+IF(AX66&gt;0,($BA66*((AX66))*U66),0)))</f>
        <v>0</v>
      </c>
      <c r="BH66" s="87" t="n">
        <f aca="false">IF($A66="N/A"," ",($BA66*AQ66*V66)+($BA66*AY66*V66))</f>
        <v>0</v>
      </c>
      <c r="BI66" s="87" t="n">
        <f aca="false">IF($A66="N/A"," ",SUM(BB66:BH66))</f>
        <v>1673636.8784</v>
      </c>
      <c r="BJ66" s="88" t="n">
        <f aca="false">IF($A66="N/A"," ",(H66*(SUM(AK66:AQ66)+SUM(AS66:AY66))*BA66))</f>
        <v>1610763.1216</v>
      </c>
      <c r="BK66" s="88" t="n">
        <f aca="false">IF($A66="N/A"," ",((C66*D66)*(SUM($AK66:$AQ66)+SUM($AS66:$AY66))*$BA66))</f>
        <v>1523186.4816</v>
      </c>
      <c r="BL66" s="88" t="n">
        <f aca="false">IF($A66="N/A"," ",(F66*(SUM($AK66:$AQ66)+SUM($AS66:$AY66))*$BA66))</f>
        <v>51236.64</v>
      </c>
      <c r="BM66" s="88" t="n">
        <f aca="false">IF($A66="N/A"," ",(G66*(SUM($AK66:$AQ66)+SUM($AS66:$AY66))*$BA66))</f>
        <v>36340</v>
      </c>
    </row>
    <row r="67" customFormat="false" ht="12.75" hidden="false" customHeight="false" outlineLevel="0" collapsed="false">
      <c r="A67" s="67" t="n">
        <f aca="false">IF(A66="N/A","N/A",IF(EDATE(A66,1)&gt;Inputs!$K$3,"N/A",EDATE(A66,1)))</f>
        <v>38596</v>
      </c>
      <c r="B67" s="68" t="n">
        <f aca="false">IF(A67="N/A"," ",YEAR(A67))</f>
        <v>2005</v>
      </c>
      <c r="C67" s="69" t="n">
        <f aca="false">IF(A67="N/A"," ",VLOOKUP(A67,ScaledPrice,10))</f>
        <v>2.761</v>
      </c>
      <c r="D67" s="70" t="n">
        <f aca="false">IF(A67="N/A"," ",(VLOOKUP(MONTH($A67),Inputs!$A$14:$B$25,2))/1000)</f>
        <v>12.6</v>
      </c>
      <c r="E67" s="71" t="n">
        <f aca="false">IF($A67="N/A"," ",C67*D67)</f>
        <v>34.7886</v>
      </c>
      <c r="F67" s="72" t="n">
        <f aca="false">IF(A67="N/A"," ",Inputs!$F$6)</f>
        <v>1.17</v>
      </c>
      <c r="G67" s="72" t="n">
        <f aca="false">IF(A67="N/A"," ",Inputs!$F$9/IF(AND('Pricing Inputs'!$AA$3&gt;=4,'Pricing Inputs'!$AA$3&lt;=6),16,IF(AND('Pricing Inputs'!$AA$3&gt;=7,'Pricing Inputs'!$AA$3&lt;=9),8,24))/(BA67))</f>
        <v>0.829831932773109</v>
      </c>
      <c r="H67" s="73" t="n">
        <f aca="false">IF(A67="N/A"," ",(C67*D67)+F67+G67)</f>
        <v>36.7884319327731</v>
      </c>
      <c r="I67" s="74" t="n">
        <f aca="false">VLOOKUP(A67,ScaledPrice,(IF(AND('Pricing Inputs'!$AA$3&gt;=4,'Pricing Inputs'!$AA$3&lt;=6),2,4)))</f>
        <v>32.5</v>
      </c>
      <c r="J67" s="74" t="n">
        <f aca="false">IF(A67="N/A"," ",IF(AND('Pricing Inputs'!$AA$3&gt;=4,'Pricing Inputs'!$AA$3&lt;=6),I67,(VLOOKUP(A67,ScaledPrice,2))*(2-(VLOOKUP(A67,ScaledPrice,3)))))</f>
        <v>32.5</v>
      </c>
      <c r="K67" s="74" t="n">
        <f aca="false">IF(A67="N/A"," ",IF(OR('Pricing Inputs'!$AA$3=5,'Pricing Inputs'!$AA$3=6,'Pricing Inputs'!$AA$3=8,'Pricing Inputs'!$AA$3=9),VLOOKUP(A67,ScaledPrice,IF(AND('Pricing Inputs'!$AA$3&gt;=4,'Pricing Inputs'!$AA$3&lt;=6),5,6)),0))</f>
        <v>25</v>
      </c>
      <c r="L67" s="74" t="n">
        <f aca="false">IF(A67="N/A"," ",IF(OR('Pricing Inputs'!$AA$3=5,'Pricing Inputs'!$AA$3=6,'Pricing Inputs'!$AA$3=8,'Pricing Inputs'!$AA$3=9),IF(AND('Pricing Inputs'!$AA$3&gt;=4,'Pricing Inputs'!$AA$3&lt;=6),K67,(VLOOKUP(A67,ScaledPrice,5))*(2-(VLOOKUP(A67,ScaledPrice,3)))),0))</f>
        <v>25</v>
      </c>
      <c r="M67" s="74" t="n">
        <f aca="false">IF(A67="N/A"," ",IF(OR('Pricing Inputs'!$AA$3=6,'Pricing Inputs'!$AA$3=9),(VLOOKUP(A67,ScaledPrice,IF(AND('Pricing Inputs'!$AA$3&gt;=4,'Pricing Inputs'!$AA$3&lt;=6),7,8))),0))</f>
        <v>24</v>
      </c>
      <c r="N67" s="74" t="n">
        <f aca="false">IF(A67="N/A"," ",IF(OR('Pricing Inputs'!$AA$3=6,'Pricing Inputs'!$AA$3=9),IF(AND('Pricing Inputs'!$AA$3&gt;=4,'Pricing Inputs'!$AA$3&lt;=6),M67,(VLOOKUP(A67,ScaledPrice,7))*(2-(VLOOKUP(A67,ScaledPrice,3)))),0))</f>
        <v>24</v>
      </c>
      <c r="O67" s="74" t="n">
        <f aca="false">IF(A67="N/A"," ",VLOOKUP(A67,ScaledPrice,9))</f>
        <v>18</v>
      </c>
      <c r="P67" s="75" t="n">
        <f aca="false">IF($A67="N/A"," ",IF((I67-$H67)&gt;0,I67-$H67,0))</f>
        <v>0</v>
      </c>
      <c r="Q67" s="75" t="n">
        <f aca="false">IF($A67="N/A"," ",IF((J67-$H67)&gt;0,J67-$H67,0))</f>
        <v>0</v>
      </c>
      <c r="R67" s="75" t="n">
        <f aca="false">IF($A67="N/A"," ",IF((K67-$H67)&gt;0,K67-$H67,0))</f>
        <v>0</v>
      </c>
      <c r="S67" s="75" t="n">
        <f aca="false">IF($A67="N/A"," ",IF((L67-$H67)&gt;0,L67-$H67,0))</f>
        <v>0</v>
      </c>
      <c r="T67" s="75" t="n">
        <f aca="false">IF($A67="N/A"," ",IF((M67-$H67)&gt;0,M67-$H67,0))</f>
        <v>0</v>
      </c>
      <c r="U67" s="75" t="n">
        <f aca="false">IF($A67="N/A"," ",IF((N67-$H67)&gt;0,N67-$H67,0))</f>
        <v>0</v>
      </c>
      <c r="V67" s="76" t="n">
        <f aca="false">IF($A67="N/A"," ",(IF((O67-$H67)&lt;=0,0,(O67-$H67))))</f>
        <v>0</v>
      </c>
      <c r="W67" s="77" t="n">
        <f aca="false">IF($A67="N/A"," ",IF(P67&gt;0,8*VLOOKUP($A67,NumberofDaysTable,2),0))</f>
        <v>0</v>
      </c>
      <c r="X67" s="77" t="n">
        <f aca="false">IF($A67="N/A"," ",IF(Q67&gt;0,8*VLOOKUP($A67,NumberofDaysTable,2),0))</f>
        <v>0</v>
      </c>
      <c r="Y67" s="77" t="n">
        <f aca="false">IF($A67="N/A"," ",IF(R67&gt;0,8*VLOOKUP($A67,NumberofDaysTable,3),0))</f>
        <v>0</v>
      </c>
      <c r="Z67" s="77" t="n">
        <f aca="false">IF($A67="N/A"," ",IF(S67&gt;0,8*VLOOKUP($A67,NumberofDaysTable,3),0))</f>
        <v>0</v>
      </c>
      <c r="AA67" s="77" t="n">
        <f aca="false">IF($A67="N/A"," ",IF(T67&gt;0,8*(VLOOKUP($A67,NumberofDaysTable,4)+VLOOKUP($A67,NumberofDaysTable,5)),0))</f>
        <v>0</v>
      </c>
      <c r="AB67" s="77" t="n">
        <f aca="false">IF($A67="N/A"," ",IF(U67&gt;0,(8*VLOOKUP($A67,NumberofDaysTable,4)+VLOOKUP($A67,NumberofDaysTable,5)),0))</f>
        <v>0</v>
      </c>
      <c r="AC67" s="77" t="n">
        <f aca="false">IF($A67="N/A"," ",(IF(V67&gt;0,(8*VLOOKUP($A67,NumberofDaysTable,6)),0)))</f>
        <v>0</v>
      </c>
      <c r="AD67" s="89" t="n">
        <f aca="false">IF($A67="N/A"," ",RANK(P67,$P$64:$V$75))</f>
        <v>7</v>
      </c>
      <c r="AE67" s="90" t="n">
        <f aca="false">IF($A67="N/A"," ",RANK(Q67,$P$64:$V$75))</f>
        <v>7</v>
      </c>
      <c r="AF67" s="90" t="n">
        <f aca="false">IF($A67="N/A"," ",RANK(R67,$P$64:$V$75))</f>
        <v>7</v>
      </c>
      <c r="AG67" s="90" t="n">
        <f aca="false">IF($A67="N/A"," ",RANK(S67,$P$64:$V$75))</f>
        <v>7</v>
      </c>
      <c r="AH67" s="90" t="n">
        <f aca="false">IF($A67="N/A"," ",RANK(T67,$P$64:$V$75))</f>
        <v>7</v>
      </c>
      <c r="AI67" s="90" t="n">
        <f aca="false">IF($A67="N/A"," ",RANK(U67,$P$64:$V$75))</f>
        <v>7</v>
      </c>
      <c r="AJ67" s="91" t="n">
        <f aca="false">IF($A67="N/A"," ",RANK(V67,$P$64:$V$75))</f>
        <v>7</v>
      </c>
      <c r="AK67" s="81" t="n">
        <f aca="false">IF($A67="N/A"," ",IF(AD67&lt;=$AJ$2,W67,0))</f>
        <v>0</v>
      </c>
      <c r="AL67" s="92" t="n">
        <f aca="false">IF($A67="N/A"," ",IF(AE67&lt;=$AJ$2,X67,0))</f>
        <v>0</v>
      </c>
      <c r="AM67" s="92" t="n">
        <f aca="false">IF($A67="N/A"," ",IF(AF67&lt;=$AJ$2,Y67,0))</f>
        <v>0</v>
      </c>
      <c r="AN67" s="92" t="n">
        <f aca="false">IF($A67="N/A"," ",IF(AG67&lt;=$AJ$2,Z67,0))</f>
        <v>0</v>
      </c>
      <c r="AO67" s="92" t="n">
        <f aca="false">IF($A67="N/A"," ",IF(AH67&lt;=$AJ$2,AA67,0))</f>
        <v>0</v>
      </c>
      <c r="AP67" s="92" t="n">
        <f aca="false">IF($A67="N/A"," ",IF(AI67&lt;=$AJ$2,AB67,0))</f>
        <v>0</v>
      </c>
      <c r="AQ67" s="92" t="n">
        <f aca="false">IF($A67="N/A"," ",IF(AJ67&lt;=$AJ$2,AC67,0))</f>
        <v>0</v>
      </c>
      <c r="AR67" s="91"/>
      <c r="AS67" s="83" t="n">
        <f aca="false">IF($A67="N/A"," ",IF(AND(AD67=$AJ$2+1,AK67=0),MIN($AR$75,W67),0))</f>
        <v>0</v>
      </c>
      <c r="AT67" s="93" t="n">
        <f aca="false">IF($A67="N/A"," ",IF(AND(AE67=$AJ$2+1,AL67=0),MIN($AR$75,X67),0))</f>
        <v>0</v>
      </c>
      <c r="AU67" s="93" t="n">
        <f aca="false">IF($A67="N/A"," ",IF(AND(AF67=$AJ$2+1,AM67=0),MIN($AR$75,Y67),0))</f>
        <v>0</v>
      </c>
      <c r="AV67" s="93" t="n">
        <f aca="false">IF($A67="N/A"," ",IF(AND(AG67=$AJ$2+1,AN67=0),MIN($AR$75,Z67),0))</f>
        <v>0</v>
      </c>
      <c r="AW67" s="93" t="n">
        <f aca="false">IF($A67="N/A"," ",IF(AND(AH67=$AJ$2+1,AO67=0),MIN($AR$75,AA67),0))</f>
        <v>0</v>
      </c>
      <c r="AX67" s="93" t="n">
        <f aca="false">IF($A67="N/A"," ",IF(AND(AI67=$AJ$2+1,AP67=0),MIN($AR$75,AB67),0))</f>
        <v>0</v>
      </c>
      <c r="AY67" s="93" t="n">
        <f aca="false">IF($A67="N/A"," ",IF(AND(AJ67=$AJ$2+1,AQ67=0),MIN($AR$75,AC67),0))</f>
        <v>0</v>
      </c>
      <c r="AZ67" s="91"/>
      <c r="BA67" s="86" t="n">
        <f aca="false">IF($A67="N/A"," ",(IF(MONTH(A67)&gt;=4,IF(MONTH(A67)&lt;=10,Inputs!$F$13,Inputs!$F$14),Inputs!$F$14)))</f>
        <v>119</v>
      </c>
      <c r="BB67" s="87" t="n">
        <f aca="false">IF($A67="N/A"," ",(IF(AK67&gt;0,($BA67*(8*(VLOOKUP($A67,NumberofDaysTable,2)))*P67),0)+IF(AS67&gt;0,($BA67*((AS67))*P67),0)))</f>
        <v>0</v>
      </c>
      <c r="BC67" s="87" t="n">
        <f aca="false">IF($A67="N/A"," ",(IF(AL67&gt;0,($BA67*(8*(VLOOKUP($A67,NumberofDaysTable,2)))*Q67),0)+IF(AT67&gt;0,($BA67*((AT67))*Q67),0)))</f>
        <v>0</v>
      </c>
      <c r="BD67" s="87" t="n">
        <f aca="false">IF($A67="N/A"," ",(IF(AM67&gt;0,($BA67*(8*(VLOOKUP($A67,NumberofDaysTable,3)))*R67),0)+IF(AU67&gt;0,($BA67*((AU67))*R67),0)))</f>
        <v>0</v>
      </c>
      <c r="BE67" s="87" t="n">
        <f aca="false">IF($A67="N/A"," ",(IF(AN67&gt;0,($BA67*(8*(VLOOKUP($A67,NumberofDaysTable,3)))*S67),0)+IF(AV67&gt;0,($BA67*((AV67))*S67),0)))</f>
        <v>0</v>
      </c>
      <c r="BF67" s="87" t="n">
        <f aca="false">IF($A67="N/A"," ",(IF(AO67&gt;0,($BA67*(8*(VLOOKUP($A67,NumberofDaysTable,4)+VLOOKUP($A67,NumberofDaysTable,5)))*T67),0)+IF(AW67&gt;0,($BA67*((AW67))*T67),0)))</f>
        <v>0</v>
      </c>
      <c r="BG67" s="87" t="n">
        <f aca="false">IF($A67="N/A"," ",(IF(AP67&gt;0,($BA67*(8*(VLOOKUP($A67,NumberofDaysTable,4)+VLOOKUP($A67,NumberofDaysTable,5)))*U67),0)+IF(AX67&gt;0,($BA67*((AX67))*U67),0)))</f>
        <v>0</v>
      </c>
      <c r="BH67" s="87" t="n">
        <f aca="false">IF($A67="N/A"," ",($BA67*AQ67*V67)+($BA67*AY67*V67))</f>
        <v>0</v>
      </c>
      <c r="BI67" s="87" t="n">
        <f aca="false">IF($A67="N/A"," ",SUM(BB67:BH67))</f>
        <v>0</v>
      </c>
      <c r="BJ67" s="88" t="n">
        <f aca="false">IF($A67="N/A"," ",(H67*(SUM(AK67:AQ67)+SUM(AS67:AY67))*BA67))</f>
        <v>0</v>
      </c>
      <c r="BK67" s="88" t="n">
        <f aca="false">IF($A67="N/A"," ",((C67*D67)*(SUM($AK67:$AQ67)+SUM($AS67:$AY67))*$BA67))</f>
        <v>0</v>
      </c>
      <c r="BL67" s="88" t="n">
        <f aca="false">IF($A67="N/A"," ",(F67*(SUM($AK67:$AQ67)+SUM($AS67:$AY67))*$BA67))</f>
        <v>0</v>
      </c>
      <c r="BM67" s="88" t="n">
        <f aca="false">IF($A67="N/A"," ",(G67*(SUM($AK67:$AQ67)+SUM($AS67:$AY67))*$BA67))</f>
        <v>0</v>
      </c>
    </row>
    <row r="68" customFormat="false" ht="12.75" hidden="false" customHeight="false" outlineLevel="0" collapsed="false">
      <c r="A68" s="67" t="n">
        <f aca="false">IF(A67="N/A","N/A",IF(EDATE(A67,1)&gt;Inputs!$K$3,"N/A",EDATE(A67,1)))</f>
        <v>38626</v>
      </c>
      <c r="B68" s="68" t="n">
        <f aca="false">IF(A68="N/A"," ",YEAR(A68))</f>
        <v>2005</v>
      </c>
      <c r="C68" s="69" t="n">
        <f aca="false">IF(A68="N/A"," ",VLOOKUP(A68,ScaledPrice,10))</f>
        <v>2.81</v>
      </c>
      <c r="D68" s="70" t="n">
        <f aca="false">IF(A68="N/A"," ",(VLOOKUP(MONTH($A68),Inputs!$A$14:$B$25,2))/1000)</f>
        <v>12.6</v>
      </c>
      <c r="E68" s="71" t="n">
        <f aca="false">IF($A68="N/A"," ",C68*D68)</f>
        <v>35.406</v>
      </c>
      <c r="F68" s="72" t="n">
        <f aca="false">IF(A68="N/A"," ",Inputs!$F$6)</f>
        <v>1.17</v>
      </c>
      <c r="G68" s="72" t="n">
        <f aca="false">IF(A68="N/A"," ",Inputs!$F$9/IF(AND('Pricing Inputs'!$AA$3&gt;=4,'Pricing Inputs'!$AA$3&lt;=6),16,IF(AND('Pricing Inputs'!$AA$3&gt;=7,'Pricing Inputs'!$AA$3&lt;=9),8,24))/(BA68))</f>
        <v>0.829831932773109</v>
      </c>
      <c r="H68" s="73" t="n">
        <f aca="false">IF(A68="N/A"," ",(C68*D68)+F68+G68)</f>
        <v>37.4058319327731</v>
      </c>
      <c r="I68" s="74" t="n">
        <f aca="false">VLOOKUP(A68,ScaledPrice,(IF(AND('Pricing Inputs'!$AA$3&gt;=4,'Pricing Inputs'!$AA$3&lt;=6),2,4)))</f>
        <v>25.2999973297119</v>
      </c>
      <c r="J68" s="74" t="n">
        <f aca="false">IF(A68="N/A"," ",IF(AND('Pricing Inputs'!$AA$3&gt;=4,'Pricing Inputs'!$AA$3&lt;=6),I68,(VLOOKUP(A68,ScaledPrice,2))*(2-(VLOOKUP(A68,ScaledPrice,3)))))</f>
        <v>25.2999973297119</v>
      </c>
      <c r="K68" s="74" t="n">
        <f aca="false">IF(A68="N/A"," ",IF(OR('Pricing Inputs'!$AA$3=5,'Pricing Inputs'!$AA$3=6,'Pricing Inputs'!$AA$3=8,'Pricing Inputs'!$AA$3=9),VLOOKUP(A68,ScaledPrice,IF(AND('Pricing Inputs'!$AA$3&gt;=4,'Pricing Inputs'!$AA$3&lt;=6),5,6)),0))</f>
        <v>19.996000289917</v>
      </c>
      <c r="L68" s="74" t="n">
        <f aca="false">IF(A68="N/A"," ",IF(OR('Pricing Inputs'!$AA$3=5,'Pricing Inputs'!$AA$3=6,'Pricing Inputs'!$AA$3=8,'Pricing Inputs'!$AA$3=9),IF(AND('Pricing Inputs'!$AA$3&gt;=4,'Pricing Inputs'!$AA$3&lt;=6),K68,(VLOOKUP(A68,ScaledPrice,5))*(2-(VLOOKUP(A68,ScaledPrice,3)))),0))</f>
        <v>19.996000289917</v>
      </c>
      <c r="M68" s="74" t="n">
        <f aca="false">IF(A68="N/A"," ",IF(OR('Pricing Inputs'!$AA$3=6,'Pricing Inputs'!$AA$3=9),(VLOOKUP(A68,ScaledPrice,IF(AND('Pricing Inputs'!$AA$3&gt;=4,'Pricing Inputs'!$AA$3&lt;=6),7,8))),0))</f>
        <v>18.9965000152588</v>
      </c>
      <c r="N68" s="74" t="n">
        <f aca="false">IF(A68="N/A"," ",IF(OR('Pricing Inputs'!$AA$3=6,'Pricing Inputs'!$AA$3=9),IF(AND('Pricing Inputs'!$AA$3&gt;=4,'Pricing Inputs'!$AA$3&lt;=6),M68,(VLOOKUP(A68,ScaledPrice,7))*(2-(VLOOKUP(A68,ScaledPrice,3)))),0))</f>
        <v>18.9965000152588</v>
      </c>
      <c r="O68" s="74" t="n">
        <f aca="false">IF(A68="N/A"," ",VLOOKUP(A68,ScaledPrice,9))</f>
        <v>19.4000015258789</v>
      </c>
      <c r="P68" s="75" t="n">
        <f aca="false">IF($A68="N/A"," ",IF((I68-$H68)&gt;0,I68-$H68,0))</f>
        <v>0</v>
      </c>
      <c r="Q68" s="75" t="n">
        <f aca="false">IF($A68="N/A"," ",IF((J68-$H68)&gt;0,J68-$H68,0))</f>
        <v>0</v>
      </c>
      <c r="R68" s="75" t="n">
        <f aca="false">IF($A68="N/A"," ",IF((K68-$H68)&gt;0,K68-$H68,0))</f>
        <v>0</v>
      </c>
      <c r="S68" s="75" t="n">
        <f aca="false">IF($A68="N/A"," ",IF((L68-$H68)&gt;0,L68-$H68,0))</f>
        <v>0</v>
      </c>
      <c r="T68" s="75" t="n">
        <f aca="false">IF($A68="N/A"," ",IF((M68-$H68)&gt;0,M68-$H68,0))</f>
        <v>0</v>
      </c>
      <c r="U68" s="75" t="n">
        <f aca="false">IF($A68="N/A"," ",IF((N68-$H68)&gt;0,N68-$H68,0))</f>
        <v>0</v>
      </c>
      <c r="V68" s="76" t="n">
        <f aca="false">IF($A68="N/A"," ",(IF((O68-$H68)&lt;=0,0,(O68-$H68))))</f>
        <v>0</v>
      </c>
      <c r="W68" s="77" t="n">
        <f aca="false">IF($A68="N/A"," ",IF(P68&gt;0,8*VLOOKUP($A68,NumberofDaysTable,2),0))</f>
        <v>0</v>
      </c>
      <c r="X68" s="77" t="n">
        <f aca="false">IF($A68="N/A"," ",IF(Q68&gt;0,8*VLOOKUP($A68,NumberofDaysTable,2),0))</f>
        <v>0</v>
      </c>
      <c r="Y68" s="77" t="n">
        <f aca="false">IF($A68="N/A"," ",IF(R68&gt;0,8*VLOOKUP($A68,NumberofDaysTable,3),0))</f>
        <v>0</v>
      </c>
      <c r="Z68" s="77" t="n">
        <f aca="false">IF($A68="N/A"," ",IF(S68&gt;0,8*VLOOKUP($A68,NumberofDaysTable,3),0))</f>
        <v>0</v>
      </c>
      <c r="AA68" s="77" t="n">
        <f aca="false">IF($A68="N/A"," ",IF(T68&gt;0,8*(VLOOKUP($A68,NumberofDaysTable,4)+VLOOKUP($A68,NumberofDaysTable,5)),0))</f>
        <v>0</v>
      </c>
      <c r="AB68" s="77" t="n">
        <f aca="false">IF($A68="N/A"," ",IF(U68&gt;0,(8*VLOOKUP($A68,NumberofDaysTable,4)+VLOOKUP($A68,NumberofDaysTable,5)),0))</f>
        <v>0</v>
      </c>
      <c r="AC68" s="77" t="n">
        <f aca="false">IF($A68="N/A"," ",(IF(V68&gt;0,(8*VLOOKUP($A68,NumberofDaysTable,6)),0)))</f>
        <v>0</v>
      </c>
      <c r="AD68" s="89" t="n">
        <f aca="false">IF($A68="N/A"," ",RANK(P68,$P$64:$V$75))</f>
        <v>7</v>
      </c>
      <c r="AE68" s="90" t="n">
        <f aca="false">IF($A68="N/A"," ",RANK(Q68,$P$64:$V$75))</f>
        <v>7</v>
      </c>
      <c r="AF68" s="90" t="n">
        <f aca="false">IF($A68="N/A"," ",RANK(R68,$P$64:$V$75))</f>
        <v>7</v>
      </c>
      <c r="AG68" s="90" t="n">
        <f aca="false">IF($A68="N/A"," ",RANK(S68,$P$64:$V$75))</f>
        <v>7</v>
      </c>
      <c r="AH68" s="90" t="n">
        <f aca="false">IF($A68="N/A"," ",RANK(T68,$P$64:$V$75))</f>
        <v>7</v>
      </c>
      <c r="AI68" s="90" t="n">
        <f aca="false">IF($A68="N/A"," ",RANK(U68,$P$64:$V$75))</f>
        <v>7</v>
      </c>
      <c r="AJ68" s="91" t="n">
        <f aca="false">IF($A68="N/A"," ",RANK(V68,$P$64:$V$75))</f>
        <v>7</v>
      </c>
      <c r="AK68" s="81" t="n">
        <f aca="false">IF($A68="N/A"," ",IF(AD68&lt;=$AJ$2,W68,0))</f>
        <v>0</v>
      </c>
      <c r="AL68" s="92" t="n">
        <f aca="false">IF($A68="N/A"," ",IF(AE68&lt;=$AJ$2,X68,0))</f>
        <v>0</v>
      </c>
      <c r="AM68" s="92" t="n">
        <f aca="false">IF($A68="N/A"," ",IF(AF68&lt;=$AJ$2,Y68,0))</f>
        <v>0</v>
      </c>
      <c r="AN68" s="92" t="n">
        <f aca="false">IF($A68="N/A"," ",IF(AG68&lt;=$AJ$2,Z68,0))</f>
        <v>0</v>
      </c>
      <c r="AO68" s="92" t="n">
        <f aca="false">IF($A68="N/A"," ",IF(AH68&lt;=$AJ$2,AA68,0))</f>
        <v>0</v>
      </c>
      <c r="AP68" s="92" t="n">
        <f aca="false">IF($A68="N/A"," ",IF(AI68&lt;=$AJ$2,AB68,0))</f>
        <v>0</v>
      </c>
      <c r="AQ68" s="92" t="n">
        <f aca="false">IF($A68="N/A"," ",IF(AJ68&lt;=$AJ$2,AC68,0))</f>
        <v>0</v>
      </c>
      <c r="AR68" s="91"/>
      <c r="AS68" s="83" t="n">
        <f aca="false">IF($A68="N/A"," ",IF(AND(AD68=$AJ$2+1,AK68=0),MIN($AR$75,W68),0))</f>
        <v>0</v>
      </c>
      <c r="AT68" s="93" t="n">
        <f aca="false">IF($A68="N/A"," ",IF(AND(AE68=$AJ$2+1,AL68=0),MIN($AR$75,X68),0))</f>
        <v>0</v>
      </c>
      <c r="AU68" s="93" t="n">
        <f aca="false">IF($A68="N/A"," ",IF(AND(AF68=$AJ$2+1,AM68=0),MIN($AR$75,Y68),0))</f>
        <v>0</v>
      </c>
      <c r="AV68" s="93" t="n">
        <f aca="false">IF($A68="N/A"," ",IF(AND(AG68=$AJ$2+1,AN68=0),MIN($AR$75,Z68),0))</f>
        <v>0</v>
      </c>
      <c r="AW68" s="93" t="n">
        <f aca="false">IF($A68="N/A"," ",IF(AND(AH68=$AJ$2+1,AO68=0),MIN($AR$75,AA68),0))</f>
        <v>0</v>
      </c>
      <c r="AX68" s="93" t="n">
        <f aca="false">IF($A68="N/A"," ",IF(AND(AI68=$AJ$2+1,AP68=0),MIN($AR$75,AB68),0))</f>
        <v>0</v>
      </c>
      <c r="AY68" s="93" t="n">
        <f aca="false">IF($A68="N/A"," ",IF(AND(AJ68=$AJ$2+1,AQ68=0),MIN($AR$75,AC68),0))</f>
        <v>0</v>
      </c>
      <c r="AZ68" s="91"/>
      <c r="BA68" s="86" t="n">
        <f aca="false">IF($A68="N/A"," ",(IF(MONTH(A68)&gt;=4,IF(MONTH(A68)&lt;=10,Inputs!$F$13,Inputs!$F$14),Inputs!$F$14)))</f>
        <v>119</v>
      </c>
      <c r="BB68" s="87" t="n">
        <f aca="false">IF($A68="N/A"," ",(IF(AK68&gt;0,($BA68*(8*(VLOOKUP($A68,NumberofDaysTable,2)))*P68),0)+IF(AS68&gt;0,($BA68*((AS68))*P68),0)))</f>
        <v>0</v>
      </c>
      <c r="BC68" s="87" t="n">
        <f aca="false">IF($A68="N/A"," ",(IF(AL68&gt;0,($BA68*(8*(VLOOKUP($A68,NumberofDaysTable,2)))*Q68),0)+IF(AT68&gt;0,($BA68*((AT68))*Q68),0)))</f>
        <v>0</v>
      </c>
      <c r="BD68" s="87" t="n">
        <f aca="false">IF($A68="N/A"," ",(IF(AM68&gt;0,($BA68*(8*(VLOOKUP($A68,NumberofDaysTable,3)))*R68),0)+IF(AU68&gt;0,($BA68*((AU68))*R68),0)))</f>
        <v>0</v>
      </c>
      <c r="BE68" s="87" t="n">
        <f aca="false">IF($A68="N/A"," ",(IF(AN68&gt;0,($BA68*(8*(VLOOKUP($A68,NumberofDaysTable,3)))*S68),0)+IF(AV68&gt;0,($BA68*((AV68))*S68),0)))</f>
        <v>0</v>
      </c>
      <c r="BF68" s="87" t="n">
        <f aca="false">IF($A68="N/A"," ",(IF(AO68&gt;0,($BA68*(8*(VLOOKUP($A68,NumberofDaysTable,4)+VLOOKUP($A68,NumberofDaysTable,5)))*T68),0)+IF(AW68&gt;0,($BA68*((AW68))*T68),0)))</f>
        <v>0</v>
      </c>
      <c r="BG68" s="87" t="n">
        <f aca="false">IF($A68="N/A"," ",(IF(AP68&gt;0,($BA68*(8*(VLOOKUP($A68,NumberofDaysTable,4)+VLOOKUP($A68,NumberofDaysTable,5)))*U68),0)+IF(AX68&gt;0,($BA68*((AX68))*U68),0)))</f>
        <v>0</v>
      </c>
      <c r="BH68" s="87" t="n">
        <f aca="false">IF($A68="N/A"," ",($BA68*AQ68*V68)+($BA68*AY68*V68))</f>
        <v>0</v>
      </c>
      <c r="BI68" s="87" t="n">
        <f aca="false">IF($A68="N/A"," ",SUM(BB68:BH68))</f>
        <v>0</v>
      </c>
      <c r="BJ68" s="88" t="n">
        <f aca="false">IF($A68="N/A"," ",(H68*(SUM(AK68:AQ68)+SUM(AS68:AY68))*BA68))</f>
        <v>0</v>
      </c>
      <c r="BK68" s="88" t="n">
        <f aca="false">IF($A68="N/A"," ",((C68*D68)*(SUM($AK68:$AQ68)+SUM($AS68:$AY68))*$BA68))</f>
        <v>0</v>
      </c>
      <c r="BL68" s="88" t="n">
        <f aca="false">IF($A68="N/A"," ",(F68*(SUM($AK68:$AQ68)+SUM($AS68:$AY68))*$BA68))</f>
        <v>0</v>
      </c>
      <c r="BM68" s="88" t="n">
        <f aca="false">IF($A68="N/A"," ",(G68*(SUM($AK68:$AQ68)+SUM($AS68:$AY68))*$BA68))</f>
        <v>0</v>
      </c>
    </row>
    <row r="69" customFormat="false" ht="12.75" hidden="false" customHeight="false" outlineLevel="0" collapsed="false">
      <c r="A69" s="67" t="n">
        <f aca="false">IF(A68="N/A","N/A",IF(EDATE(A68,1)&gt;Inputs!$K$3,"N/A",EDATE(A68,1)))</f>
        <v>38657</v>
      </c>
      <c r="B69" s="68" t="n">
        <f aca="false">IF(A69="N/A"," ",YEAR(A69))</f>
        <v>2005</v>
      </c>
      <c r="C69" s="69" t="n">
        <f aca="false">IF(A69="N/A"," ",VLOOKUP(A69,ScaledPrice,10))</f>
        <v>3.0205</v>
      </c>
      <c r="D69" s="70" t="n">
        <f aca="false">IF(A69="N/A"," ",(VLOOKUP(MONTH($A69),Inputs!$A$14:$B$25,2))/1000)</f>
        <v>12.6</v>
      </c>
      <c r="E69" s="71" t="n">
        <f aca="false">IF($A69="N/A"," ",C69*D69)</f>
        <v>38.0583</v>
      </c>
      <c r="F69" s="72" t="n">
        <f aca="false">IF(A69="N/A"," ",Inputs!$F$6)</f>
        <v>1.17</v>
      </c>
      <c r="G69" s="72" t="n">
        <f aca="false">IF(A69="N/A"," ",Inputs!$F$9/IF(AND('Pricing Inputs'!$AA$3&gt;=4,'Pricing Inputs'!$AA$3&lt;=6),16,IF(AND('Pricing Inputs'!$AA$3&gt;=7,'Pricing Inputs'!$AA$3&lt;=9),8,24))/(BA69))</f>
        <v>0.829831932773109</v>
      </c>
      <c r="H69" s="73" t="n">
        <f aca="false">IF(A69="N/A"," ",(C69*D69)+F69+G69)</f>
        <v>40.0581319327731</v>
      </c>
      <c r="I69" s="74" t="n">
        <f aca="false">VLOOKUP(A69,ScaledPrice,(IF(AND('Pricing Inputs'!$AA$3&gt;=4,'Pricing Inputs'!$AA$3&lt;=6),2,4)))</f>
        <v>25.1799983978272</v>
      </c>
      <c r="J69" s="74" t="n">
        <f aca="false">IF(A69="N/A"," ",IF(AND('Pricing Inputs'!$AA$3&gt;=4,'Pricing Inputs'!$AA$3&lt;=6),I69,(VLOOKUP(A69,ScaledPrice,2))*(2-(VLOOKUP(A69,ScaledPrice,3)))))</f>
        <v>25.1799983978272</v>
      </c>
      <c r="K69" s="74" t="n">
        <f aca="false">IF(A69="N/A"," ",IF(OR('Pricing Inputs'!$AA$3=5,'Pricing Inputs'!$AA$3=6,'Pricing Inputs'!$AA$3=8,'Pricing Inputs'!$AA$3=9),VLOOKUP(A69,ScaledPrice,IF(AND('Pricing Inputs'!$AA$3&gt;=4,'Pricing Inputs'!$AA$3&lt;=6),5,6)),0))</f>
        <v>20</v>
      </c>
      <c r="L69" s="74" t="n">
        <f aca="false">IF(A69="N/A"," ",IF(OR('Pricing Inputs'!$AA$3=5,'Pricing Inputs'!$AA$3=6,'Pricing Inputs'!$AA$3=8,'Pricing Inputs'!$AA$3=9),IF(AND('Pricing Inputs'!$AA$3&gt;=4,'Pricing Inputs'!$AA$3&lt;=6),K69,(VLOOKUP(A69,ScaledPrice,5))*(2-(VLOOKUP(A69,ScaledPrice,3)))),0))</f>
        <v>20</v>
      </c>
      <c r="M69" s="74" t="n">
        <f aca="false">IF(A69="N/A"," ",IF(OR('Pricing Inputs'!$AA$3=6,'Pricing Inputs'!$AA$3=9),(VLOOKUP(A69,ScaledPrice,IF(AND('Pricing Inputs'!$AA$3&gt;=4,'Pricing Inputs'!$AA$3&lt;=6),7,8))),0))</f>
        <v>19</v>
      </c>
      <c r="N69" s="74" t="n">
        <f aca="false">IF(A69="N/A"," ",IF(OR('Pricing Inputs'!$AA$3=6,'Pricing Inputs'!$AA$3=9),IF(AND('Pricing Inputs'!$AA$3&gt;=4,'Pricing Inputs'!$AA$3&lt;=6),M69,(VLOOKUP(A69,ScaledPrice,7))*(2-(VLOOKUP(A69,ScaledPrice,3)))),0))</f>
        <v>19</v>
      </c>
      <c r="O69" s="74" t="n">
        <f aca="false">IF(A69="N/A"," ",VLOOKUP(A69,ScaledPrice,9))</f>
        <v>19.7999992370605</v>
      </c>
      <c r="P69" s="75" t="n">
        <f aca="false">IF($A69="N/A"," ",IF((I69-$H69)&gt;0,I69-$H69,0))</f>
        <v>0</v>
      </c>
      <c r="Q69" s="75" t="n">
        <f aca="false">IF($A69="N/A"," ",IF((J69-$H69)&gt;0,J69-$H69,0))</f>
        <v>0</v>
      </c>
      <c r="R69" s="75" t="n">
        <f aca="false">IF($A69="N/A"," ",IF((K69-$H69)&gt;0,K69-$H69,0))</f>
        <v>0</v>
      </c>
      <c r="S69" s="75" t="n">
        <f aca="false">IF($A69="N/A"," ",IF((L69-$H69)&gt;0,L69-$H69,0))</f>
        <v>0</v>
      </c>
      <c r="T69" s="75" t="n">
        <f aca="false">IF($A69="N/A"," ",IF((M69-$H69)&gt;0,M69-$H69,0))</f>
        <v>0</v>
      </c>
      <c r="U69" s="75" t="n">
        <f aca="false">IF($A69="N/A"," ",IF((N69-$H69)&gt;0,N69-$H69,0))</f>
        <v>0</v>
      </c>
      <c r="V69" s="76" t="n">
        <f aca="false">IF($A69="N/A"," ",(IF((O69-$H69)&lt;=0,0,(O69-$H69))))</f>
        <v>0</v>
      </c>
      <c r="W69" s="77" t="n">
        <f aca="false">IF($A69="N/A"," ",IF(P69&gt;0,8*VLOOKUP($A69,NumberofDaysTable,2),0))</f>
        <v>0</v>
      </c>
      <c r="X69" s="77" t="n">
        <f aca="false">IF($A69="N/A"," ",IF(Q69&gt;0,8*VLOOKUP($A69,NumberofDaysTable,2),0))</f>
        <v>0</v>
      </c>
      <c r="Y69" s="77" t="n">
        <f aca="false">IF($A69="N/A"," ",IF(R69&gt;0,8*VLOOKUP($A69,NumberofDaysTable,3),0))</f>
        <v>0</v>
      </c>
      <c r="Z69" s="77" t="n">
        <f aca="false">IF($A69="N/A"," ",IF(S69&gt;0,8*VLOOKUP($A69,NumberofDaysTable,3),0))</f>
        <v>0</v>
      </c>
      <c r="AA69" s="77" t="n">
        <f aca="false">IF($A69="N/A"," ",IF(T69&gt;0,8*(VLOOKUP($A69,NumberofDaysTable,4)+VLOOKUP($A69,NumberofDaysTable,5)),0))</f>
        <v>0</v>
      </c>
      <c r="AB69" s="77" t="n">
        <f aca="false">IF($A69="N/A"," ",IF(U69&gt;0,(8*VLOOKUP($A69,NumberofDaysTable,4)+VLOOKUP($A69,NumberofDaysTable,5)),0))</f>
        <v>0</v>
      </c>
      <c r="AC69" s="77" t="n">
        <f aca="false">IF($A69="N/A"," ",(IF(V69&gt;0,(8*VLOOKUP($A69,NumberofDaysTable,6)),0)))</f>
        <v>0</v>
      </c>
      <c r="AD69" s="89" t="n">
        <f aca="false">IF($A69="N/A"," ",RANK(P69,$P$64:$V$75))</f>
        <v>7</v>
      </c>
      <c r="AE69" s="90" t="n">
        <f aca="false">IF($A69="N/A"," ",RANK(Q69,$P$64:$V$75))</f>
        <v>7</v>
      </c>
      <c r="AF69" s="90" t="n">
        <f aca="false">IF($A69="N/A"," ",RANK(R69,$P$64:$V$75))</f>
        <v>7</v>
      </c>
      <c r="AG69" s="90" t="n">
        <f aca="false">IF($A69="N/A"," ",RANK(S69,$P$64:$V$75))</f>
        <v>7</v>
      </c>
      <c r="AH69" s="90" t="n">
        <f aca="false">IF($A69="N/A"," ",RANK(T69,$P$64:$V$75))</f>
        <v>7</v>
      </c>
      <c r="AI69" s="90" t="n">
        <f aca="false">IF($A69="N/A"," ",RANK(U69,$P$64:$V$75))</f>
        <v>7</v>
      </c>
      <c r="AJ69" s="91" t="n">
        <f aca="false">IF($A69="N/A"," ",RANK(V69,$P$64:$V$75))</f>
        <v>7</v>
      </c>
      <c r="AK69" s="81" t="n">
        <f aca="false">IF($A69="N/A"," ",IF(AD69&lt;=$AJ$2,W69,0))</f>
        <v>0</v>
      </c>
      <c r="AL69" s="92" t="n">
        <f aca="false">IF($A69="N/A"," ",IF(AE69&lt;=$AJ$2,X69,0))</f>
        <v>0</v>
      </c>
      <c r="AM69" s="92" t="n">
        <f aca="false">IF($A69="N/A"," ",IF(AF69&lt;=$AJ$2,Y69,0))</f>
        <v>0</v>
      </c>
      <c r="AN69" s="92" t="n">
        <f aca="false">IF($A69="N/A"," ",IF(AG69&lt;=$AJ$2,Z69,0))</f>
        <v>0</v>
      </c>
      <c r="AO69" s="92" t="n">
        <f aca="false">IF($A69="N/A"," ",IF(AH69&lt;=$AJ$2,AA69,0))</f>
        <v>0</v>
      </c>
      <c r="AP69" s="92" t="n">
        <f aca="false">IF($A69="N/A"," ",IF(AI69&lt;=$AJ$2,AB69,0))</f>
        <v>0</v>
      </c>
      <c r="AQ69" s="92" t="n">
        <f aca="false">IF($A69="N/A"," ",IF(AJ69&lt;=$AJ$2,AC69,0))</f>
        <v>0</v>
      </c>
      <c r="AR69" s="91"/>
      <c r="AS69" s="83" t="n">
        <f aca="false">IF($A69="N/A"," ",IF(AND(AD69=$AJ$2+1,AK69=0),MIN($AR$75,W69),0))</f>
        <v>0</v>
      </c>
      <c r="AT69" s="93" t="n">
        <f aca="false">IF($A69="N/A"," ",IF(AND(AE69=$AJ$2+1,AL69=0),MIN($AR$75,X69),0))</f>
        <v>0</v>
      </c>
      <c r="AU69" s="93" t="n">
        <f aca="false">IF($A69="N/A"," ",IF(AND(AF69=$AJ$2+1,AM69=0),MIN($AR$75,Y69),0))</f>
        <v>0</v>
      </c>
      <c r="AV69" s="93" t="n">
        <f aca="false">IF($A69="N/A"," ",IF(AND(AG69=$AJ$2+1,AN69=0),MIN($AR$75,Z69),0))</f>
        <v>0</v>
      </c>
      <c r="AW69" s="93" t="n">
        <f aca="false">IF($A69="N/A"," ",IF(AND(AH69=$AJ$2+1,AO69=0),MIN($AR$75,AA69),0))</f>
        <v>0</v>
      </c>
      <c r="AX69" s="93" t="n">
        <f aca="false">IF($A69="N/A"," ",IF(AND(AI69=$AJ$2+1,AP69=0),MIN($AR$75,AB69),0))</f>
        <v>0</v>
      </c>
      <c r="AY69" s="93" t="n">
        <f aca="false">IF($A69="N/A"," ",IF(AND(AJ69=$AJ$2+1,AQ69=0),MIN($AR$75,AC69),0))</f>
        <v>0</v>
      </c>
      <c r="AZ69" s="91"/>
      <c r="BA69" s="86" t="n">
        <f aca="false">IF($A69="N/A"," ",(IF(MONTH(A69)&gt;=4,IF(MONTH(A69)&lt;=10,Inputs!$F$13,Inputs!$F$14),Inputs!$F$14)))</f>
        <v>119</v>
      </c>
      <c r="BB69" s="87" t="n">
        <f aca="false">IF($A69="N/A"," ",(IF(AK69&gt;0,($BA69*(8*(VLOOKUP($A69,NumberofDaysTable,2)))*P69),0)+IF(AS69&gt;0,($BA69*((AS69))*P69),0)))</f>
        <v>0</v>
      </c>
      <c r="BC69" s="87" t="n">
        <f aca="false">IF($A69="N/A"," ",(IF(AL69&gt;0,($BA69*(8*(VLOOKUP($A69,NumberofDaysTable,2)))*Q69),0)+IF(AT69&gt;0,($BA69*((AT69))*Q69),0)))</f>
        <v>0</v>
      </c>
      <c r="BD69" s="87" t="n">
        <f aca="false">IF($A69="N/A"," ",(IF(AM69&gt;0,($BA69*(8*(VLOOKUP($A69,NumberofDaysTable,3)))*R69),0)+IF(AU69&gt;0,($BA69*((AU69))*R69),0)))</f>
        <v>0</v>
      </c>
      <c r="BE69" s="87" t="n">
        <f aca="false">IF($A69="N/A"," ",(IF(AN69&gt;0,($BA69*(8*(VLOOKUP($A69,NumberofDaysTable,3)))*S69),0)+IF(AV69&gt;0,($BA69*((AV69))*S69),0)))</f>
        <v>0</v>
      </c>
      <c r="BF69" s="87" t="n">
        <f aca="false">IF($A69="N/A"," ",(IF(AO69&gt;0,($BA69*(8*(VLOOKUP($A69,NumberofDaysTable,4)+VLOOKUP($A69,NumberofDaysTable,5)))*T69),0)+IF(AW69&gt;0,($BA69*((AW69))*T69),0)))</f>
        <v>0</v>
      </c>
      <c r="BG69" s="87" t="n">
        <f aca="false">IF($A69="N/A"," ",(IF(AP69&gt;0,($BA69*(8*(VLOOKUP($A69,NumberofDaysTable,4)+VLOOKUP($A69,NumberofDaysTable,5)))*U69),0)+IF(AX69&gt;0,($BA69*((AX69))*U69),0)))</f>
        <v>0</v>
      </c>
      <c r="BH69" s="87" t="n">
        <f aca="false">IF($A69="N/A"," ",($BA69*AQ69*V69)+($BA69*AY69*V69))</f>
        <v>0</v>
      </c>
      <c r="BI69" s="87" t="n">
        <f aca="false">IF($A69="N/A"," ",SUM(BB69:BH69))</f>
        <v>0</v>
      </c>
      <c r="BJ69" s="88" t="n">
        <f aca="false">IF($A69="N/A"," ",(H69*(SUM(AK69:AQ69)+SUM(AS69:AY69))*BA69))</f>
        <v>0</v>
      </c>
      <c r="BK69" s="88" t="n">
        <f aca="false">IF($A69="N/A"," ",((C69*D69)*(SUM($AK69:$AQ69)+SUM($AS69:$AY69))*$BA69))</f>
        <v>0</v>
      </c>
      <c r="BL69" s="88" t="n">
        <f aca="false">IF($A69="N/A"," ",(F69*(SUM($AK69:$AQ69)+SUM($AS69:$AY69))*$BA69))</f>
        <v>0</v>
      </c>
      <c r="BM69" s="88" t="n">
        <f aca="false">IF($A69="N/A"," ",(G69*(SUM($AK69:$AQ69)+SUM($AS69:$AY69))*$BA69))</f>
        <v>0</v>
      </c>
    </row>
    <row r="70" customFormat="false" ht="12.75" hidden="false" customHeight="false" outlineLevel="0" collapsed="false">
      <c r="A70" s="67" t="n">
        <f aca="false">IF(A69="N/A","N/A",IF(EDATE(A69,1)&gt;Inputs!$K$3,"N/A",EDATE(A69,1)))</f>
        <v>38687</v>
      </c>
      <c r="B70" s="68" t="n">
        <f aca="false">IF(A70="N/A"," ",YEAR(A70))</f>
        <v>2005</v>
      </c>
      <c r="C70" s="69" t="n">
        <f aca="false">IF(A70="N/A"," ",VLOOKUP(A70,ScaledPrice,10))</f>
        <v>3.1865</v>
      </c>
      <c r="D70" s="70" t="n">
        <f aca="false">IF(A70="N/A"," ",(VLOOKUP(MONTH($A70),Inputs!$A$14:$B$25,2))/1000)</f>
        <v>12.6</v>
      </c>
      <c r="E70" s="71" t="n">
        <f aca="false">IF($A70="N/A"," ",C70*D70)</f>
        <v>40.1499</v>
      </c>
      <c r="F70" s="72" t="n">
        <f aca="false">IF(A70="N/A"," ",Inputs!$F$6)</f>
        <v>1.17</v>
      </c>
      <c r="G70" s="72" t="n">
        <f aca="false">IF(A70="N/A"," ",Inputs!$F$9/IF(AND('Pricing Inputs'!$AA$3&gt;=4,'Pricing Inputs'!$AA$3&lt;=6),16,IF(AND('Pricing Inputs'!$AA$3&gt;=7,'Pricing Inputs'!$AA$3&lt;=9),8,24))/(BA70))</f>
        <v>0.829831932773109</v>
      </c>
      <c r="H70" s="73" t="n">
        <f aca="false">IF(A70="N/A"," ",(C70*D70)+F70+G70)</f>
        <v>42.1497319327731</v>
      </c>
      <c r="I70" s="74" t="n">
        <f aca="false">VLOOKUP(A70,ScaledPrice,(IF(AND('Pricing Inputs'!$AA$3&gt;=4,'Pricing Inputs'!$AA$3&lt;=6),2,4)))</f>
        <v>25.6499977111816</v>
      </c>
      <c r="J70" s="74" t="n">
        <f aca="false">IF(A70="N/A"," ",IF(AND('Pricing Inputs'!$AA$3&gt;=4,'Pricing Inputs'!$AA$3&lt;=6),I70,(VLOOKUP(A70,ScaledPrice,2))*(2-(VLOOKUP(A70,ScaledPrice,3)))))</f>
        <v>25.6499977111816</v>
      </c>
      <c r="K70" s="74" t="n">
        <f aca="false">IF(A70="N/A"," ",IF(OR('Pricing Inputs'!$AA$3=5,'Pricing Inputs'!$AA$3=6,'Pricing Inputs'!$AA$3=8,'Pricing Inputs'!$AA$3=9),VLOOKUP(A70,ScaledPrice,IF(AND('Pricing Inputs'!$AA$3&gt;=4,'Pricing Inputs'!$AA$3&lt;=6),5,6)),0))</f>
        <v>20</v>
      </c>
      <c r="L70" s="74" t="n">
        <f aca="false">IF(A70="N/A"," ",IF(OR('Pricing Inputs'!$AA$3=5,'Pricing Inputs'!$AA$3=6,'Pricing Inputs'!$AA$3=8,'Pricing Inputs'!$AA$3=9),IF(AND('Pricing Inputs'!$AA$3&gt;=4,'Pricing Inputs'!$AA$3&lt;=6),K70,(VLOOKUP(A70,ScaledPrice,5))*(2-(VLOOKUP(A70,ScaledPrice,3)))),0))</f>
        <v>20</v>
      </c>
      <c r="M70" s="74" t="n">
        <f aca="false">IF(A70="N/A"," ",IF(OR('Pricing Inputs'!$AA$3=6,'Pricing Inputs'!$AA$3=9),(VLOOKUP(A70,ScaledPrice,IF(AND('Pricing Inputs'!$AA$3&gt;=4,'Pricing Inputs'!$AA$3&lt;=6),7,8))),0))</f>
        <v>19</v>
      </c>
      <c r="N70" s="74" t="n">
        <f aca="false">IF(A70="N/A"," ",IF(OR('Pricing Inputs'!$AA$3=6,'Pricing Inputs'!$AA$3=9),IF(AND('Pricing Inputs'!$AA$3&gt;=4,'Pricing Inputs'!$AA$3&lt;=6),M70,(VLOOKUP(A70,ScaledPrice,7))*(2-(VLOOKUP(A70,ScaledPrice,3)))),0))</f>
        <v>19</v>
      </c>
      <c r="O70" s="74" t="n">
        <f aca="false">IF(A70="N/A"," ",VLOOKUP(A70,ScaledPrice,9))</f>
        <v>19.9500007629395</v>
      </c>
      <c r="P70" s="75" t="n">
        <f aca="false">IF($A70="N/A"," ",IF((I70-$H70)&gt;0,I70-$H70,0))</f>
        <v>0</v>
      </c>
      <c r="Q70" s="75" t="n">
        <f aca="false">IF($A70="N/A"," ",IF((J70-$H70)&gt;0,J70-$H70,0))</f>
        <v>0</v>
      </c>
      <c r="R70" s="75" t="n">
        <f aca="false">IF($A70="N/A"," ",IF((K70-$H70)&gt;0,K70-$H70,0))</f>
        <v>0</v>
      </c>
      <c r="S70" s="75" t="n">
        <f aca="false">IF($A70="N/A"," ",IF((L70-$H70)&gt;0,L70-$H70,0))</f>
        <v>0</v>
      </c>
      <c r="T70" s="75" t="n">
        <f aca="false">IF($A70="N/A"," ",IF((M70-$H70)&gt;0,M70-$H70,0))</f>
        <v>0</v>
      </c>
      <c r="U70" s="75" t="n">
        <f aca="false">IF($A70="N/A"," ",IF((N70-$H70)&gt;0,N70-$H70,0))</f>
        <v>0</v>
      </c>
      <c r="V70" s="76" t="n">
        <f aca="false">IF($A70="N/A"," ",(IF((O70-$H70)&lt;=0,0,(O70-$H70))))</f>
        <v>0</v>
      </c>
      <c r="W70" s="77" t="n">
        <f aca="false">IF($A70="N/A"," ",IF(P70&gt;0,8*VLOOKUP($A70,NumberofDaysTable,2),0))</f>
        <v>0</v>
      </c>
      <c r="X70" s="77" t="n">
        <f aca="false">IF($A70="N/A"," ",IF(Q70&gt;0,8*VLOOKUP($A70,NumberofDaysTable,2),0))</f>
        <v>0</v>
      </c>
      <c r="Y70" s="77" t="n">
        <f aca="false">IF($A70="N/A"," ",IF(R70&gt;0,8*VLOOKUP($A70,NumberofDaysTable,3),0))</f>
        <v>0</v>
      </c>
      <c r="Z70" s="77" t="n">
        <f aca="false">IF($A70="N/A"," ",IF(S70&gt;0,8*VLOOKUP($A70,NumberofDaysTable,3),0))</f>
        <v>0</v>
      </c>
      <c r="AA70" s="77" t="n">
        <f aca="false">IF($A70="N/A"," ",IF(T70&gt;0,8*(VLOOKUP($A70,NumberofDaysTable,4)+VLOOKUP($A70,NumberofDaysTable,5)),0))</f>
        <v>0</v>
      </c>
      <c r="AB70" s="77" t="n">
        <f aca="false">IF($A70="N/A"," ",IF(U70&gt;0,(8*VLOOKUP($A70,NumberofDaysTable,4)+VLOOKUP($A70,NumberofDaysTable,5)),0))</f>
        <v>0</v>
      </c>
      <c r="AC70" s="77" t="n">
        <f aca="false">IF($A70="N/A"," ",(IF(V70&gt;0,(8*VLOOKUP($A70,NumberofDaysTable,6)),0)))</f>
        <v>0</v>
      </c>
      <c r="AD70" s="89" t="n">
        <f aca="false">IF($A70="N/A"," ",RANK(P70,$P$64:$V$75))</f>
        <v>7</v>
      </c>
      <c r="AE70" s="90" t="n">
        <f aca="false">IF($A70="N/A"," ",RANK(Q70,$P$64:$V$75))</f>
        <v>7</v>
      </c>
      <c r="AF70" s="90" t="n">
        <f aca="false">IF($A70="N/A"," ",RANK(R70,$P$64:$V$75))</f>
        <v>7</v>
      </c>
      <c r="AG70" s="90" t="n">
        <f aca="false">IF($A70="N/A"," ",RANK(S70,$P$64:$V$75))</f>
        <v>7</v>
      </c>
      <c r="AH70" s="90" t="n">
        <f aca="false">IF($A70="N/A"," ",RANK(T70,$P$64:$V$75))</f>
        <v>7</v>
      </c>
      <c r="AI70" s="90" t="n">
        <f aca="false">IF($A70="N/A"," ",RANK(U70,$P$64:$V$75))</f>
        <v>7</v>
      </c>
      <c r="AJ70" s="91" t="n">
        <f aca="false">IF($A70="N/A"," ",RANK(V70,$P$64:$V$75))</f>
        <v>7</v>
      </c>
      <c r="AK70" s="81" t="n">
        <f aca="false">IF($A70="N/A"," ",IF(AD70&lt;=$AJ$2,W70,0))</f>
        <v>0</v>
      </c>
      <c r="AL70" s="92" t="n">
        <f aca="false">IF($A70="N/A"," ",IF(AE70&lt;=$AJ$2,X70,0))</f>
        <v>0</v>
      </c>
      <c r="AM70" s="92" t="n">
        <f aca="false">IF($A70="N/A"," ",IF(AF70&lt;=$AJ$2,Y70,0))</f>
        <v>0</v>
      </c>
      <c r="AN70" s="92" t="n">
        <f aca="false">IF($A70="N/A"," ",IF(AG70&lt;=$AJ$2,Z70,0))</f>
        <v>0</v>
      </c>
      <c r="AO70" s="92" t="n">
        <f aca="false">IF($A70="N/A"," ",IF(AH70&lt;=$AJ$2,AA70,0))</f>
        <v>0</v>
      </c>
      <c r="AP70" s="92" t="n">
        <f aca="false">IF($A70="N/A"," ",IF(AI70&lt;=$AJ$2,AB70,0))</f>
        <v>0</v>
      </c>
      <c r="AQ70" s="92" t="n">
        <f aca="false">IF($A70="N/A"," ",IF(AJ70&lt;=$AJ$2,AC70,0))</f>
        <v>0</v>
      </c>
      <c r="AR70" s="91"/>
      <c r="AS70" s="83" t="n">
        <f aca="false">IF($A70="N/A"," ",IF(AND(AD70=$AJ$2+1,AK70=0),MIN($AR$75,W70),0))</f>
        <v>0</v>
      </c>
      <c r="AT70" s="93" t="n">
        <f aca="false">IF($A70="N/A"," ",IF(AND(AE70=$AJ$2+1,AL70=0),MIN($AR$75,X70),0))</f>
        <v>0</v>
      </c>
      <c r="AU70" s="93" t="n">
        <f aca="false">IF($A70="N/A"," ",IF(AND(AF70=$AJ$2+1,AM70=0),MIN($AR$75,Y70),0))</f>
        <v>0</v>
      </c>
      <c r="AV70" s="93" t="n">
        <f aca="false">IF($A70="N/A"," ",IF(AND(AG70=$AJ$2+1,AN70=0),MIN($AR$75,Z70),0))</f>
        <v>0</v>
      </c>
      <c r="AW70" s="93" t="n">
        <f aca="false">IF($A70="N/A"," ",IF(AND(AH70=$AJ$2+1,AO70=0),MIN($AR$75,AA70),0))</f>
        <v>0</v>
      </c>
      <c r="AX70" s="93" t="n">
        <f aca="false">IF($A70="N/A"," ",IF(AND(AI70=$AJ$2+1,AP70=0),MIN($AR$75,AB70),0))</f>
        <v>0</v>
      </c>
      <c r="AY70" s="93" t="n">
        <f aca="false">IF($A70="N/A"," ",IF(AND(AJ70=$AJ$2+1,AQ70=0),MIN($AR$75,AC70),0))</f>
        <v>0</v>
      </c>
      <c r="AZ70" s="91"/>
      <c r="BA70" s="86" t="n">
        <f aca="false">IF($A70="N/A"," ",(IF(MONTH(A70)&gt;=4,IF(MONTH(A70)&lt;=10,Inputs!$F$13,Inputs!$F$14),Inputs!$F$14)))</f>
        <v>119</v>
      </c>
      <c r="BB70" s="87" t="n">
        <f aca="false">IF($A70="N/A"," ",(IF(AK70&gt;0,($BA70*(8*(VLOOKUP($A70,NumberofDaysTable,2)))*P70),0)+IF(AS70&gt;0,($BA70*((AS70))*P70),0)))</f>
        <v>0</v>
      </c>
      <c r="BC70" s="87" t="n">
        <f aca="false">IF($A70="N/A"," ",(IF(AL70&gt;0,($BA70*(8*(VLOOKUP($A70,NumberofDaysTable,2)))*Q70),0)+IF(AT70&gt;0,($BA70*((AT70))*Q70),0)))</f>
        <v>0</v>
      </c>
      <c r="BD70" s="87" t="n">
        <f aca="false">IF($A70="N/A"," ",(IF(AM70&gt;0,($BA70*(8*(VLOOKUP($A70,NumberofDaysTable,3)))*R70),0)+IF(AU70&gt;0,($BA70*((AU70))*R70),0)))</f>
        <v>0</v>
      </c>
      <c r="BE70" s="87" t="n">
        <f aca="false">IF($A70="N/A"," ",(IF(AN70&gt;0,($BA70*(8*(VLOOKUP($A70,NumberofDaysTable,3)))*S70),0)+IF(AV70&gt;0,($BA70*((AV70))*S70),0)))</f>
        <v>0</v>
      </c>
      <c r="BF70" s="87" t="n">
        <f aca="false">IF($A70="N/A"," ",(IF(AO70&gt;0,($BA70*(8*(VLOOKUP($A70,NumberofDaysTable,4)+VLOOKUP($A70,NumberofDaysTable,5)))*T70),0)+IF(AW70&gt;0,($BA70*((AW70))*T70),0)))</f>
        <v>0</v>
      </c>
      <c r="BG70" s="87" t="n">
        <f aca="false">IF($A70="N/A"," ",(IF(AP70&gt;0,($BA70*(8*(VLOOKUP($A70,NumberofDaysTable,4)+VLOOKUP($A70,NumberofDaysTable,5)))*U70),0)+IF(AX70&gt;0,($BA70*((AX70))*U70),0)))</f>
        <v>0</v>
      </c>
      <c r="BH70" s="87" t="n">
        <f aca="false">IF($A70="N/A"," ",($BA70*AQ70*V70)+($BA70*AY70*V70))</f>
        <v>0</v>
      </c>
      <c r="BI70" s="87" t="n">
        <f aca="false">IF($A70="N/A"," ",SUM(BB70:BH70))</f>
        <v>0</v>
      </c>
      <c r="BJ70" s="88" t="n">
        <f aca="false">IF($A70="N/A"," ",(H70*(SUM(AK70:AQ70)+SUM(AS70:AY70))*BA70))</f>
        <v>0</v>
      </c>
      <c r="BK70" s="88" t="n">
        <f aca="false">IF($A70="N/A"," ",((C70*D70)*(SUM($AK70:$AQ70)+SUM($AS70:$AY70))*$BA70))</f>
        <v>0</v>
      </c>
      <c r="BL70" s="88" t="n">
        <f aca="false">IF($A70="N/A"," ",(F70*(SUM($AK70:$AQ70)+SUM($AS70:$AY70))*$BA70))</f>
        <v>0</v>
      </c>
      <c r="BM70" s="88" t="n">
        <f aca="false">IF($A70="N/A"," ",(G70*(SUM($AK70:$AQ70)+SUM($AS70:$AY70))*$BA70))</f>
        <v>0</v>
      </c>
    </row>
    <row r="71" customFormat="false" ht="12.75" hidden="false" customHeight="false" outlineLevel="0" collapsed="false">
      <c r="A71" s="67" t="n">
        <f aca="false">IF(A70="N/A","N/A",IF(EDATE(A70,1)&gt;Inputs!$K$3,"N/A",EDATE(A70,1)))</f>
        <v>38718</v>
      </c>
      <c r="B71" s="68" t="n">
        <f aca="false">IF(A71="N/A"," ",YEAR(A71))</f>
        <v>2006</v>
      </c>
      <c r="C71" s="69" t="n">
        <f aca="false">IF(A71="N/A"," ",VLOOKUP(A71,ScaledPrice,10))</f>
        <v>3.2875</v>
      </c>
      <c r="D71" s="70" t="n">
        <f aca="false">IF(A71="N/A"," ",(VLOOKUP(MONTH($A71),Inputs!$A$14:$B$25,2))/1000)</f>
        <v>12.6</v>
      </c>
      <c r="E71" s="71" t="n">
        <f aca="false">IF($A71="N/A"," ",C71*D71)</f>
        <v>41.4225</v>
      </c>
      <c r="F71" s="72" t="n">
        <f aca="false">IF(A71="N/A"," ",Inputs!$F$6)</f>
        <v>1.17</v>
      </c>
      <c r="G71" s="72" t="n">
        <f aca="false">IF(A71="N/A"," ",Inputs!$F$9/IF(AND('Pricing Inputs'!$AA$3&gt;=4,'Pricing Inputs'!$AA$3&lt;=6),16,IF(AND('Pricing Inputs'!$AA$3&gt;=7,'Pricing Inputs'!$AA$3&lt;=9),8,24))/(BA71))</f>
        <v>0.829831932773109</v>
      </c>
      <c r="H71" s="73" t="n">
        <f aca="false">IF(A71="N/A"," ",(C71*D71)+F71+G71)</f>
        <v>43.4223319327731</v>
      </c>
      <c r="I71" s="74" t="n">
        <f aca="false">VLOOKUP(A71,ScaledPrice,(IF(AND('Pricing Inputs'!$AA$3&gt;=4,'Pricing Inputs'!$AA$3&lt;=6),2,4)))</f>
        <v>29.8999996185303</v>
      </c>
      <c r="J71" s="74" t="n">
        <f aca="false">IF(A71="N/A"," ",IF(AND('Pricing Inputs'!$AA$3&gt;=4,'Pricing Inputs'!$AA$3&lt;=6),I71,(VLOOKUP(A71,ScaledPrice,2))*(2-(VLOOKUP(A71,ScaledPrice,3)))))</f>
        <v>29.8999996185303</v>
      </c>
      <c r="K71" s="74" t="n">
        <f aca="false">IF(A71="N/A"," ",IF(OR('Pricing Inputs'!$AA$3=5,'Pricing Inputs'!$AA$3=6,'Pricing Inputs'!$AA$3=8,'Pricing Inputs'!$AA$3=9),VLOOKUP(A71,ScaledPrice,IF(AND('Pricing Inputs'!$AA$3&gt;=4,'Pricing Inputs'!$AA$3&lt;=6),5,6)),0))</f>
        <v>22</v>
      </c>
      <c r="L71" s="74" t="n">
        <f aca="false">IF(A71="N/A"," ",IF(OR('Pricing Inputs'!$AA$3=5,'Pricing Inputs'!$AA$3=6,'Pricing Inputs'!$AA$3=8,'Pricing Inputs'!$AA$3=9),IF(AND('Pricing Inputs'!$AA$3&gt;=4,'Pricing Inputs'!$AA$3&lt;=6),K71,(VLOOKUP(A71,ScaledPrice,5))*(2-(VLOOKUP(A71,ScaledPrice,3)))),0))</f>
        <v>22</v>
      </c>
      <c r="M71" s="74" t="n">
        <f aca="false">IF(A71="N/A"," ",IF(OR('Pricing Inputs'!$AA$3=6,'Pricing Inputs'!$AA$3=9),(VLOOKUP(A71,ScaledPrice,IF(AND('Pricing Inputs'!$AA$3&gt;=4,'Pricing Inputs'!$AA$3&lt;=6),7,8))),0))</f>
        <v>21</v>
      </c>
      <c r="N71" s="74" t="n">
        <f aca="false">IF(A71="N/A"," ",IF(OR('Pricing Inputs'!$AA$3=6,'Pricing Inputs'!$AA$3=9),IF(AND('Pricing Inputs'!$AA$3&gt;=4,'Pricing Inputs'!$AA$3&lt;=6),M71,(VLOOKUP(A71,ScaledPrice,7))*(2-(VLOOKUP(A71,ScaledPrice,3)))),0))</f>
        <v>21</v>
      </c>
      <c r="O71" s="74" t="n">
        <f aca="false">IF(A71="N/A"," ",VLOOKUP(A71,ScaledPrice,9))</f>
        <v>20.2000007629395</v>
      </c>
      <c r="P71" s="75" t="n">
        <f aca="false">IF($A71="N/A"," ",IF((I71-$H71)&gt;0,I71-$H71,0))</f>
        <v>0</v>
      </c>
      <c r="Q71" s="75" t="n">
        <f aca="false">IF($A71="N/A"," ",IF((J71-$H71)&gt;0,J71-$H71,0))</f>
        <v>0</v>
      </c>
      <c r="R71" s="75" t="n">
        <f aca="false">IF($A71="N/A"," ",IF((K71-$H71)&gt;0,K71-$H71,0))</f>
        <v>0</v>
      </c>
      <c r="S71" s="75" t="n">
        <f aca="false">IF($A71="N/A"," ",IF((L71-$H71)&gt;0,L71-$H71,0))</f>
        <v>0</v>
      </c>
      <c r="T71" s="75" t="n">
        <f aca="false">IF($A71="N/A"," ",IF((M71-$H71)&gt;0,M71-$H71,0))</f>
        <v>0</v>
      </c>
      <c r="U71" s="75" t="n">
        <f aca="false">IF($A71="N/A"," ",IF((N71-$H71)&gt;0,N71-$H71,0))</f>
        <v>0</v>
      </c>
      <c r="V71" s="76" t="n">
        <f aca="false">IF($A71="N/A"," ",(IF((O71-$H71)&lt;=0,0,(O71-$H71))))</f>
        <v>0</v>
      </c>
      <c r="W71" s="77" t="n">
        <f aca="false">IF($A71="N/A"," ",IF(P71&gt;0,8*VLOOKUP($A71,NumberofDaysTable,2),0))</f>
        <v>0</v>
      </c>
      <c r="X71" s="77" t="n">
        <f aca="false">IF($A71="N/A"," ",IF(Q71&gt;0,8*VLOOKUP($A71,NumberofDaysTable,2),0))</f>
        <v>0</v>
      </c>
      <c r="Y71" s="77" t="n">
        <f aca="false">IF($A71="N/A"," ",IF(R71&gt;0,8*VLOOKUP($A71,NumberofDaysTable,3),0))</f>
        <v>0</v>
      </c>
      <c r="Z71" s="77" t="n">
        <f aca="false">IF($A71="N/A"," ",IF(S71&gt;0,8*VLOOKUP($A71,NumberofDaysTable,3),0))</f>
        <v>0</v>
      </c>
      <c r="AA71" s="77" t="n">
        <f aca="false">IF($A71="N/A"," ",IF(T71&gt;0,8*(VLOOKUP($A71,NumberofDaysTable,4)+VLOOKUP($A71,NumberofDaysTable,5)),0))</f>
        <v>0</v>
      </c>
      <c r="AB71" s="77" t="n">
        <f aca="false">IF($A71="N/A"," ",IF(U71&gt;0,(8*VLOOKUP($A71,NumberofDaysTable,4)+VLOOKUP($A71,NumberofDaysTable,5)),0))</f>
        <v>0</v>
      </c>
      <c r="AC71" s="77" t="n">
        <f aca="false">IF($A71="N/A"," ",(IF(V71&gt;0,(8*VLOOKUP($A71,NumberofDaysTable,6)),0)))</f>
        <v>0</v>
      </c>
      <c r="AD71" s="89" t="n">
        <f aca="false">IF($A71="N/A"," ",RANK(P71,$P$64:$V$75))</f>
        <v>7</v>
      </c>
      <c r="AE71" s="90" t="n">
        <f aca="false">IF($A71="N/A"," ",RANK(Q71,$P$64:$V$75))</f>
        <v>7</v>
      </c>
      <c r="AF71" s="90" t="n">
        <f aca="false">IF($A71="N/A"," ",RANK(R71,$P$64:$V$75))</f>
        <v>7</v>
      </c>
      <c r="AG71" s="90" t="n">
        <f aca="false">IF($A71="N/A"," ",RANK(S71,$P$64:$V$75))</f>
        <v>7</v>
      </c>
      <c r="AH71" s="90" t="n">
        <f aca="false">IF($A71="N/A"," ",RANK(T71,$P$64:$V$75))</f>
        <v>7</v>
      </c>
      <c r="AI71" s="90" t="n">
        <f aca="false">IF($A71="N/A"," ",RANK(U71,$P$64:$V$75))</f>
        <v>7</v>
      </c>
      <c r="AJ71" s="91" t="n">
        <f aca="false">IF($A71="N/A"," ",RANK(V71,$P$64:$V$75))</f>
        <v>7</v>
      </c>
      <c r="AK71" s="81" t="n">
        <f aca="false">IF($A71="N/A"," ",IF(AD71&lt;=$AJ$2,W71,0))</f>
        <v>0</v>
      </c>
      <c r="AL71" s="92" t="n">
        <f aca="false">IF($A71="N/A"," ",IF(AE71&lt;=$AJ$2,X71,0))</f>
        <v>0</v>
      </c>
      <c r="AM71" s="92" t="n">
        <f aca="false">IF($A71="N/A"," ",IF(AF71&lt;=$AJ$2,Y71,0))</f>
        <v>0</v>
      </c>
      <c r="AN71" s="92" t="n">
        <f aca="false">IF($A71="N/A"," ",IF(AG71&lt;=$AJ$2,Z71,0))</f>
        <v>0</v>
      </c>
      <c r="AO71" s="92" t="n">
        <f aca="false">IF($A71="N/A"," ",IF(AH71&lt;=$AJ$2,AA71,0))</f>
        <v>0</v>
      </c>
      <c r="AP71" s="92" t="n">
        <f aca="false">IF($A71="N/A"," ",IF(AI71&lt;=$AJ$2,AB71,0))</f>
        <v>0</v>
      </c>
      <c r="AQ71" s="92" t="n">
        <f aca="false">IF($A71="N/A"," ",IF(AJ71&lt;=$AJ$2,AC71,0))</f>
        <v>0</v>
      </c>
      <c r="AR71" s="91"/>
      <c r="AS71" s="83" t="n">
        <f aca="false">IF($A71="N/A"," ",IF(AND(AD71=$AJ$2+1,AK71=0),MIN($AR$75,W71),0))</f>
        <v>0</v>
      </c>
      <c r="AT71" s="93" t="n">
        <f aca="false">IF($A71="N/A"," ",IF(AND(AE71=$AJ$2+1,AL71=0),MIN($AR$75,X71),0))</f>
        <v>0</v>
      </c>
      <c r="AU71" s="93" t="n">
        <f aca="false">IF($A71="N/A"," ",IF(AND(AF71=$AJ$2+1,AM71=0),MIN($AR$75,Y71),0))</f>
        <v>0</v>
      </c>
      <c r="AV71" s="93" t="n">
        <f aca="false">IF($A71="N/A"," ",IF(AND(AG71=$AJ$2+1,AN71=0),MIN($AR$75,Z71),0))</f>
        <v>0</v>
      </c>
      <c r="AW71" s="93" t="n">
        <f aca="false">IF($A71="N/A"," ",IF(AND(AH71=$AJ$2+1,AO71=0),MIN($AR$75,AA71),0))</f>
        <v>0</v>
      </c>
      <c r="AX71" s="93" t="n">
        <f aca="false">IF($A71="N/A"," ",IF(AND(AI71=$AJ$2+1,AP71=0),MIN($AR$75,AB71),0))</f>
        <v>0</v>
      </c>
      <c r="AY71" s="93" t="n">
        <f aca="false">IF($A71="N/A"," ",IF(AND(AJ71=$AJ$2+1,AQ71=0),MIN($AR$75,AC71),0))</f>
        <v>0</v>
      </c>
      <c r="AZ71" s="91"/>
      <c r="BA71" s="86" t="n">
        <f aca="false">IF($A71="N/A"," ",(IF(MONTH(A71)&gt;=4,IF(MONTH(A71)&lt;=10,Inputs!$F$13,Inputs!$F$14),Inputs!$F$14)))</f>
        <v>119</v>
      </c>
      <c r="BB71" s="87" t="n">
        <f aca="false">IF($A71="N/A"," ",(IF(AK71&gt;0,($BA71*(8*(VLOOKUP($A71,NumberofDaysTable,2)))*P71),0)+IF(AS71&gt;0,($BA71*((AS71))*P71),0)))</f>
        <v>0</v>
      </c>
      <c r="BC71" s="87" t="n">
        <f aca="false">IF($A71="N/A"," ",(IF(AL71&gt;0,($BA71*(8*(VLOOKUP($A71,NumberofDaysTable,2)))*Q71),0)+IF(AT71&gt;0,($BA71*((AT71))*Q71),0)))</f>
        <v>0</v>
      </c>
      <c r="BD71" s="87" t="n">
        <f aca="false">IF($A71="N/A"," ",(IF(AM71&gt;0,($BA71*(8*(VLOOKUP($A71,NumberofDaysTable,3)))*R71),0)+IF(AU71&gt;0,($BA71*((AU71))*R71),0)))</f>
        <v>0</v>
      </c>
      <c r="BE71" s="87" t="n">
        <f aca="false">IF($A71="N/A"," ",(IF(AN71&gt;0,($BA71*(8*(VLOOKUP($A71,NumberofDaysTable,3)))*S71),0)+IF(AV71&gt;0,($BA71*((AV71))*S71),0)))</f>
        <v>0</v>
      </c>
      <c r="BF71" s="87" t="n">
        <f aca="false">IF($A71="N/A"," ",(IF(AO71&gt;0,($BA71*(8*(VLOOKUP($A71,NumberofDaysTable,4)+VLOOKUP($A71,NumberofDaysTable,5)))*T71),0)+IF(AW71&gt;0,($BA71*((AW71))*T71),0)))</f>
        <v>0</v>
      </c>
      <c r="BG71" s="87" t="n">
        <f aca="false">IF($A71="N/A"," ",(IF(AP71&gt;0,($BA71*(8*(VLOOKUP($A71,NumberofDaysTable,4)+VLOOKUP($A71,NumberofDaysTable,5)))*U71),0)+IF(AX71&gt;0,($BA71*((AX71))*U71),0)))</f>
        <v>0</v>
      </c>
      <c r="BH71" s="87" t="n">
        <f aca="false">IF($A71="N/A"," ",($BA71*AQ71*V71)+($BA71*AY71*V71))</f>
        <v>0</v>
      </c>
      <c r="BI71" s="87" t="n">
        <f aca="false">IF($A71="N/A"," ",SUM(BB71:BH71))</f>
        <v>0</v>
      </c>
      <c r="BJ71" s="88" t="n">
        <f aca="false">IF($A71="N/A"," ",(H71*(SUM(AK71:AQ71)+SUM(AS71:AY71))*BA71))</f>
        <v>0</v>
      </c>
      <c r="BK71" s="88" t="n">
        <f aca="false">IF($A71="N/A"," ",((C71*D71)*(SUM($AK71:$AQ71)+SUM($AS71:$AY71))*$BA71))</f>
        <v>0</v>
      </c>
      <c r="BL71" s="88" t="n">
        <f aca="false">IF($A71="N/A"," ",(F71*(SUM($AK71:$AQ71)+SUM($AS71:$AY71))*$BA71))</f>
        <v>0</v>
      </c>
      <c r="BM71" s="88" t="n">
        <f aca="false">IF($A71="N/A"," ",(G71*(SUM($AK71:$AQ71)+SUM($AS71:$AY71))*$BA71))</f>
        <v>0</v>
      </c>
    </row>
    <row r="72" customFormat="false" ht="12.75" hidden="false" customHeight="false" outlineLevel="0" collapsed="false">
      <c r="A72" s="67" t="n">
        <f aca="false">IF(A71="N/A","N/A",IF(EDATE(A71,1)&gt;Inputs!$K$3,"N/A",EDATE(A71,1)))</f>
        <v>38749</v>
      </c>
      <c r="B72" s="68" t="n">
        <f aca="false">IF(A72="N/A"," ",YEAR(A72))</f>
        <v>2006</v>
      </c>
      <c r="C72" s="69" t="n">
        <f aca="false">IF(A72="N/A"," ",VLOOKUP(A72,ScaledPrice,10))</f>
        <v>3.1445</v>
      </c>
      <c r="D72" s="70" t="n">
        <f aca="false">IF(A72="N/A"," ",(VLOOKUP(MONTH($A72),Inputs!$A$14:$B$25,2))/1000)</f>
        <v>12.6</v>
      </c>
      <c r="E72" s="71" t="n">
        <f aca="false">IF($A72="N/A"," ",C72*D72)</f>
        <v>39.6207</v>
      </c>
      <c r="F72" s="72" t="n">
        <f aca="false">IF(A72="N/A"," ",Inputs!$F$6)</f>
        <v>1.17</v>
      </c>
      <c r="G72" s="72" t="n">
        <f aca="false">IF(A72="N/A"," ",Inputs!$F$9/IF(AND('Pricing Inputs'!$AA$3&gt;=4,'Pricing Inputs'!$AA$3&lt;=6),16,IF(AND('Pricing Inputs'!$AA$3&gt;=7,'Pricing Inputs'!$AA$3&lt;=9),8,24))/(BA72))</f>
        <v>0.829831932773109</v>
      </c>
      <c r="H72" s="73" t="n">
        <f aca="false">IF(A72="N/A"," ",(C72*D72)+F72+G72)</f>
        <v>41.6205319327731</v>
      </c>
      <c r="I72" s="74" t="n">
        <f aca="false">VLOOKUP(A72,ScaledPrice,(IF(AND('Pricing Inputs'!$AA$3&gt;=4,'Pricing Inputs'!$AA$3&lt;=6),2,4)))</f>
        <v>30</v>
      </c>
      <c r="J72" s="74" t="n">
        <f aca="false">IF(A72="N/A"," ",IF(AND('Pricing Inputs'!$AA$3&gt;=4,'Pricing Inputs'!$AA$3&lt;=6),I72,(VLOOKUP(A72,ScaledPrice,2))*(2-(VLOOKUP(A72,ScaledPrice,3)))))</f>
        <v>30</v>
      </c>
      <c r="K72" s="74" t="n">
        <f aca="false">IF(A72="N/A"," ",IF(OR('Pricing Inputs'!$AA$3=5,'Pricing Inputs'!$AA$3=6,'Pricing Inputs'!$AA$3=8,'Pricing Inputs'!$AA$3=9),VLOOKUP(A72,ScaledPrice,IF(AND('Pricing Inputs'!$AA$3&gt;=4,'Pricing Inputs'!$AA$3&lt;=6),5,6)),0))</f>
        <v>21.996000289917</v>
      </c>
      <c r="L72" s="74" t="n">
        <f aca="false">IF(A72="N/A"," ",IF(OR('Pricing Inputs'!$AA$3=5,'Pricing Inputs'!$AA$3=6,'Pricing Inputs'!$AA$3=8,'Pricing Inputs'!$AA$3=9),IF(AND('Pricing Inputs'!$AA$3&gt;=4,'Pricing Inputs'!$AA$3&lt;=6),K72,(VLOOKUP(A72,ScaledPrice,5))*(2-(VLOOKUP(A72,ScaledPrice,3)))),0))</f>
        <v>21.996000289917</v>
      </c>
      <c r="M72" s="74" t="n">
        <f aca="false">IF(A72="N/A"," ",IF(OR('Pricing Inputs'!$AA$3=6,'Pricing Inputs'!$AA$3=9),(VLOOKUP(A72,ScaledPrice,IF(AND('Pricing Inputs'!$AA$3&gt;=4,'Pricing Inputs'!$AA$3&lt;=6),7,8))),0))</f>
        <v>20.9965019226074</v>
      </c>
      <c r="N72" s="74" t="n">
        <f aca="false">IF(A72="N/A"," ",IF(OR('Pricing Inputs'!$AA$3=6,'Pricing Inputs'!$AA$3=9),IF(AND('Pricing Inputs'!$AA$3&gt;=4,'Pricing Inputs'!$AA$3&lt;=6),M72,(VLOOKUP(A72,ScaledPrice,7))*(2-(VLOOKUP(A72,ScaledPrice,3)))),0))</f>
        <v>20.9965019226074</v>
      </c>
      <c r="O72" s="74" t="n">
        <f aca="false">IF(A72="N/A"," ",VLOOKUP(A72,ScaledPrice,9))</f>
        <v>18.5</v>
      </c>
      <c r="P72" s="75" t="n">
        <f aca="false">IF($A72="N/A"," ",IF((I72-$H72)&gt;0,I72-$H72,0))</f>
        <v>0</v>
      </c>
      <c r="Q72" s="75" t="n">
        <f aca="false">IF($A72="N/A"," ",IF((J72-$H72)&gt;0,J72-$H72,0))</f>
        <v>0</v>
      </c>
      <c r="R72" s="75" t="n">
        <f aca="false">IF($A72="N/A"," ",IF((K72-$H72)&gt;0,K72-$H72,0))</f>
        <v>0</v>
      </c>
      <c r="S72" s="75" t="n">
        <f aca="false">IF($A72="N/A"," ",IF((L72-$H72)&gt;0,L72-$H72,0))</f>
        <v>0</v>
      </c>
      <c r="T72" s="75" t="n">
        <f aca="false">IF($A72="N/A"," ",IF((M72-$H72)&gt;0,M72-$H72,0))</f>
        <v>0</v>
      </c>
      <c r="U72" s="75" t="n">
        <f aca="false">IF($A72="N/A"," ",IF((N72-$H72)&gt;0,N72-$H72,0))</f>
        <v>0</v>
      </c>
      <c r="V72" s="76" t="n">
        <f aca="false">IF($A72="N/A"," ",(IF((O72-$H72)&lt;=0,0,(O72-$H72))))</f>
        <v>0</v>
      </c>
      <c r="W72" s="77" t="n">
        <f aca="false">IF($A72="N/A"," ",IF(P72&gt;0,8*VLOOKUP($A72,NumberofDaysTable,2),0))</f>
        <v>0</v>
      </c>
      <c r="X72" s="77" t="n">
        <f aca="false">IF($A72="N/A"," ",IF(Q72&gt;0,8*VLOOKUP($A72,NumberofDaysTable,2),0))</f>
        <v>0</v>
      </c>
      <c r="Y72" s="77" t="n">
        <f aca="false">IF($A72="N/A"," ",IF(R72&gt;0,8*VLOOKUP($A72,NumberofDaysTable,3),0))</f>
        <v>0</v>
      </c>
      <c r="Z72" s="77" t="n">
        <f aca="false">IF($A72="N/A"," ",IF(S72&gt;0,8*VLOOKUP($A72,NumberofDaysTable,3),0))</f>
        <v>0</v>
      </c>
      <c r="AA72" s="77" t="n">
        <f aca="false">IF($A72="N/A"," ",IF(T72&gt;0,8*(VLOOKUP($A72,NumberofDaysTable,4)+VLOOKUP($A72,NumberofDaysTable,5)),0))</f>
        <v>0</v>
      </c>
      <c r="AB72" s="77" t="n">
        <f aca="false">IF($A72="N/A"," ",IF(U72&gt;0,(8*VLOOKUP($A72,NumberofDaysTable,4)+VLOOKUP($A72,NumberofDaysTable,5)),0))</f>
        <v>0</v>
      </c>
      <c r="AC72" s="77" t="n">
        <f aca="false">IF($A72="N/A"," ",(IF(V72&gt;0,(8*VLOOKUP($A72,NumberofDaysTable,6)),0)))</f>
        <v>0</v>
      </c>
      <c r="AD72" s="89" t="n">
        <f aca="false">IF($A72="N/A"," ",RANK(P72,$P$64:$V$75))</f>
        <v>7</v>
      </c>
      <c r="AE72" s="90" t="n">
        <f aca="false">IF($A72="N/A"," ",RANK(Q72,$P$64:$V$75))</f>
        <v>7</v>
      </c>
      <c r="AF72" s="90" t="n">
        <f aca="false">IF($A72="N/A"," ",RANK(R72,$P$64:$V$75))</f>
        <v>7</v>
      </c>
      <c r="AG72" s="90" t="n">
        <f aca="false">IF($A72="N/A"," ",RANK(S72,$P$64:$V$75))</f>
        <v>7</v>
      </c>
      <c r="AH72" s="90" t="n">
        <f aca="false">IF($A72="N/A"," ",RANK(T72,$P$64:$V$75))</f>
        <v>7</v>
      </c>
      <c r="AI72" s="90" t="n">
        <f aca="false">IF($A72="N/A"," ",RANK(U72,$P$64:$V$75))</f>
        <v>7</v>
      </c>
      <c r="AJ72" s="91" t="n">
        <f aca="false">IF($A72="N/A"," ",RANK(V72,$P$64:$V$75))</f>
        <v>7</v>
      </c>
      <c r="AK72" s="81" t="n">
        <f aca="false">IF($A72="N/A"," ",IF(AD72&lt;=$AJ$2,W72,0))</f>
        <v>0</v>
      </c>
      <c r="AL72" s="92" t="n">
        <f aca="false">IF($A72="N/A"," ",IF(AE72&lt;=$AJ$2,X72,0))</f>
        <v>0</v>
      </c>
      <c r="AM72" s="92" t="n">
        <f aca="false">IF($A72="N/A"," ",IF(AF72&lt;=$AJ$2,Y72,0))</f>
        <v>0</v>
      </c>
      <c r="AN72" s="92" t="n">
        <f aca="false">IF($A72="N/A"," ",IF(AG72&lt;=$AJ$2,Z72,0))</f>
        <v>0</v>
      </c>
      <c r="AO72" s="92" t="n">
        <f aca="false">IF($A72="N/A"," ",IF(AH72&lt;=$AJ$2,AA72,0))</f>
        <v>0</v>
      </c>
      <c r="AP72" s="92" t="n">
        <f aca="false">IF($A72="N/A"," ",IF(AI72&lt;=$AJ$2,AB72,0))</f>
        <v>0</v>
      </c>
      <c r="AQ72" s="92" t="n">
        <f aca="false">IF($A72="N/A"," ",IF(AJ72&lt;=$AJ$2,AC72,0))</f>
        <v>0</v>
      </c>
      <c r="AR72" s="91"/>
      <c r="AS72" s="83" t="n">
        <f aca="false">IF($A72="N/A"," ",IF(AND(AD72=$AJ$2+1,AK72=0),MIN($AR$75,W72),0))</f>
        <v>0</v>
      </c>
      <c r="AT72" s="93" t="n">
        <f aca="false">IF($A72="N/A"," ",IF(AND(AE72=$AJ$2+1,AL72=0),MIN($AR$75,X72),0))</f>
        <v>0</v>
      </c>
      <c r="AU72" s="93" t="n">
        <f aca="false">IF($A72="N/A"," ",IF(AND(AF72=$AJ$2+1,AM72=0),MIN($AR$75,Y72),0))</f>
        <v>0</v>
      </c>
      <c r="AV72" s="93" t="n">
        <f aca="false">IF($A72="N/A"," ",IF(AND(AG72=$AJ$2+1,AN72=0),MIN($AR$75,Z72),0))</f>
        <v>0</v>
      </c>
      <c r="AW72" s="93" t="n">
        <f aca="false">IF($A72="N/A"," ",IF(AND(AH72=$AJ$2+1,AO72=0),MIN($AR$75,AA72),0))</f>
        <v>0</v>
      </c>
      <c r="AX72" s="93" t="n">
        <f aca="false">IF($A72="N/A"," ",IF(AND(AI72=$AJ$2+1,AP72=0),MIN($AR$75,AB72),0))</f>
        <v>0</v>
      </c>
      <c r="AY72" s="93" t="n">
        <f aca="false">IF($A72="N/A"," ",IF(AND(AJ72=$AJ$2+1,AQ72=0),MIN($AR$75,AC72),0))</f>
        <v>0</v>
      </c>
      <c r="AZ72" s="91"/>
      <c r="BA72" s="86" t="n">
        <f aca="false">IF($A72="N/A"," ",(IF(MONTH(A72)&gt;=4,IF(MONTH(A72)&lt;=10,Inputs!$F$13,Inputs!$F$14),Inputs!$F$14)))</f>
        <v>119</v>
      </c>
      <c r="BB72" s="87" t="n">
        <f aca="false">IF($A72="N/A"," ",(IF(AK72&gt;0,($BA72*(8*(VLOOKUP($A72,NumberofDaysTable,2)))*P72),0)+IF(AS72&gt;0,($BA72*((AS72))*P72),0)))</f>
        <v>0</v>
      </c>
      <c r="BC72" s="87" t="n">
        <f aca="false">IF($A72="N/A"," ",(IF(AL72&gt;0,($BA72*(8*(VLOOKUP($A72,NumberofDaysTable,2)))*Q72),0)+IF(AT72&gt;0,($BA72*((AT72))*Q72),0)))</f>
        <v>0</v>
      </c>
      <c r="BD72" s="87" t="n">
        <f aca="false">IF($A72="N/A"," ",(IF(AM72&gt;0,($BA72*(8*(VLOOKUP($A72,NumberofDaysTable,3)))*R72),0)+IF(AU72&gt;0,($BA72*((AU72))*R72),0)))</f>
        <v>0</v>
      </c>
      <c r="BE72" s="87" t="n">
        <f aca="false">IF($A72="N/A"," ",(IF(AN72&gt;0,($BA72*(8*(VLOOKUP($A72,NumberofDaysTable,3)))*S72),0)+IF(AV72&gt;0,($BA72*((AV72))*S72),0)))</f>
        <v>0</v>
      </c>
      <c r="BF72" s="87" t="n">
        <f aca="false">IF($A72="N/A"," ",(IF(AO72&gt;0,($BA72*(8*(VLOOKUP($A72,NumberofDaysTable,4)+VLOOKUP($A72,NumberofDaysTable,5)))*T72),0)+IF(AW72&gt;0,($BA72*((AW72))*T72),0)))</f>
        <v>0</v>
      </c>
      <c r="BG72" s="87" t="n">
        <f aca="false">IF($A72="N/A"," ",(IF(AP72&gt;0,($BA72*(8*(VLOOKUP($A72,NumberofDaysTable,4)+VLOOKUP($A72,NumberofDaysTable,5)))*U72),0)+IF(AX72&gt;0,($BA72*((AX72))*U72),0)))</f>
        <v>0</v>
      </c>
      <c r="BH72" s="87" t="n">
        <f aca="false">IF($A72="N/A"," ",($BA72*AQ72*V72)+($BA72*AY72*V72))</f>
        <v>0</v>
      </c>
      <c r="BI72" s="87" t="n">
        <f aca="false">IF($A72="N/A"," ",SUM(BB72:BH72))</f>
        <v>0</v>
      </c>
      <c r="BJ72" s="88" t="n">
        <f aca="false">IF($A72="N/A"," ",(H72*(SUM(AK72:AQ72)+SUM(AS72:AY72))*BA72))</f>
        <v>0</v>
      </c>
      <c r="BK72" s="88" t="n">
        <f aca="false">IF($A72="N/A"," ",((C72*D72)*(SUM($AK72:$AQ72)+SUM($AS72:$AY72))*$BA72))</f>
        <v>0</v>
      </c>
      <c r="BL72" s="88" t="n">
        <f aca="false">IF($A72="N/A"," ",(F72*(SUM($AK72:$AQ72)+SUM($AS72:$AY72))*$BA72))</f>
        <v>0</v>
      </c>
      <c r="BM72" s="88" t="n">
        <f aca="false">IF($A72="N/A"," ",(G72*(SUM($AK72:$AQ72)+SUM($AS72:$AY72))*$BA72))</f>
        <v>0</v>
      </c>
    </row>
    <row r="73" customFormat="false" ht="12.75" hidden="false" customHeight="false" outlineLevel="0" collapsed="false">
      <c r="A73" s="67" t="n">
        <f aca="false">IF(A72="N/A","N/A",IF(EDATE(A72,1)&gt;Inputs!$K$3,"N/A",EDATE(A72,1)))</f>
        <v>38777</v>
      </c>
      <c r="B73" s="68" t="n">
        <f aca="false">IF(A73="N/A"," ",YEAR(A73))</f>
        <v>2006</v>
      </c>
      <c r="C73" s="69" t="n">
        <f aca="false">IF(A73="N/A"," ",VLOOKUP(A73,ScaledPrice,10))</f>
        <v>3.0605</v>
      </c>
      <c r="D73" s="70" t="n">
        <f aca="false">IF(A73="N/A"," ",(VLOOKUP(MONTH($A73),Inputs!$A$14:$B$25,2))/1000)</f>
        <v>12.6</v>
      </c>
      <c r="E73" s="71" t="n">
        <f aca="false">IF($A73="N/A"," ",C73*D73)</f>
        <v>38.5623</v>
      </c>
      <c r="F73" s="72" t="n">
        <f aca="false">IF(A73="N/A"," ",Inputs!$F$6)</f>
        <v>1.17</v>
      </c>
      <c r="G73" s="72" t="n">
        <f aca="false">IF(A73="N/A"," ",Inputs!$F$9/IF(AND('Pricing Inputs'!$AA$3&gt;=4,'Pricing Inputs'!$AA$3&lt;=6),16,IF(AND('Pricing Inputs'!$AA$3&gt;=7,'Pricing Inputs'!$AA$3&lt;=9),8,24))/(BA73))</f>
        <v>0.829831932773109</v>
      </c>
      <c r="H73" s="73" t="n">
        <f aca="false">IF(A73="N/A"," ",(C73*D73)+F73+G73)</f>
        <v>40.5621319327731</v>
      </c>
      <c r="I73" s="74" t="n">
        <f aca="false">VLOOKUP(A73,ScaledPrice,(IF(AND('Pricing Inputs'!$AA$3&gt;=4,'Pricing Inputs'!$AA$3&lt;=6),2,4)))</f>
        <v>25.5</v>
      </c>
      <c r="J73" s="74" t="n">
        <f aca="false">IF(A73="N/A"," ",IF(AND('Pricing Inputs'!$AA$3&gt;=4,'Pricing Inputs'!$AA$3&lt;=6),I73,(VLOOKUP(A73,ScaledPrice,2))*(2-(VLOOKUP(A73,ScaledPrice,3)))))</f>
        <v>25.5</v>
      </c>
      <c r="K73" s="74" t="n">
        <f aca="false">IF(A73="N/A"," ",IF(OR('Pricing Inputs'!$AA$3=5,'Pricing Inputs'!$AA$3=6,'Pricing Inputs'!$AA$3=8,'Pricing Inputs'!$AA$3=9),VLOOKUP(A73,ScaledPrice,IF(AND('Pricing Inputs'!$AA$3&gt;=4,'Pricing Inputs'!$AA$3&lt;=6),5,6)),0))</f>
        <v>20</v>
      </c>
      <c r="L73" s="74" t="n">
        <f aca="false">IF(A73="N/A"," ",IF(OR('Pricing Inputs'!$AA$3=5,'Pricing Inputs'!$AA$3=6,'Pricing Inputs'!$AA$3=8,'Pricing Inputs'!$AA$3=9),IF(AND('Pricing Inputs'!$AA$3&gt;=4,'Pricing Inputs'!$AA$3&lt;=6),K73,(VLOOKUP(A73,ScaledPrice,5))*(2-(VLOOKUP(A73,ScaledPrice,3)))),0))</f>
        <v>20</v>
      </c>
      <c r="M73" s="74" t="n">
        <f aca="false">IF(A73="N/A"," ",IF(OR('Pricing Inputs'!$AA$3=6,'Pricing Inputs'!$AA$3=9),(VLOOKUP(A73,ScaledPrice,IF(AND('Pricing Inputs'!$AA$3&gt;=4,'Pricing Inputs'!$AA$3&lt;=6),7,8))),0))</f>
        <v>19</v>
      </c>
      <c r="N73" s="74" t="n">
        <f aca="false">IF(A73="N/A"," ",IF(OR('Pricing Inputs'!$AA$3=6,'Pricing Inputs'!$AA$3=9),IF(AND('Pricing Inputs'!$AA$3&gt;=4,'Pricing Inputs'!$AA$3&lt;=6),M73,(VLOOKUP(A73,ScaledPrice,7))*(2-(VLOOKUP(A73,ScaledPrice,3)))),0))</f>
        <v>19</v>
      </c>
      <c r="O73" s="74" t="n">
        <f aca="false">IF(A73="N/A"," ",VLOOKUP(A73,ScaledPrice,9))</f>
        <v>18.9000015258789</v>
      </c>
      <c r="P73" s="75" t="n">
        <f aca="false">IF($A73="N/A"," ",IF((I73-$H73)&gt;0,I73-$H73,0))</f>
        <v>0</v>
      </c>
      <c r="Q73" s="75" t="n">
        <f aca="false">IF($A73="N/A"," ",IF((J73-$H73)&gt;0,J73-$H73,0))</f>
        <v>0</v>
      </c>
      <c r="R73" s="75" t="n">
        <f aca="false">IF($A73="N/A"," ",IF((K73-$H73)&gt;0,K73-$H73,0))</f>
        <v>0</v>
      </c>
      <c r="S73" s="75" t="n">
        <f aca="false">IF($A73="N/A"," ",IF((L73-$H73)&gt;0,L73-$H73,0))</f>
        <v>0</v>
      </c>
      <c r="T73" s="75" t="n">
        <f aca="false">IF($A73="N/A"," ",IF((M73-$H73)&gt;0,M73-$H73,0))</f>
        <v>0</v>
      </c>
      <c r="U73" s="75" t="n">
        <f aca="false">IF($A73="N/A"," ",IF((N73-$H73)&gt;0,N73-$H73,0))</f>
        <v>0</v>
      </c>
      <c r="V73" s="76" t="n">
        <f aca="false">IF($A73="N/A"," ",(IF((O73-$H73)&lt;=0,0,(O73-$H73))))</f>
        <v>0</v>
      </c>
      <c r="W73" s="77" t="n">
        <f aca="false">IF($A73="N/A"," ",IF(P73&gt;0,8*VLOOKUP($A73,NumberofDaysTable,2),0))</f>
        <v>0</v>
      </c>
      <c r="X73" s="77" t="n">
        <f aca="false">IF($A73="N/A"," ",IF(Q73&gt;0,8*VLOOKUP($A73,NumberofDaysTable,2),0))</f>
        <v>0</v>
      </c>
      <c r="Y73" s="77" t="n">
        <f aca="false">IF($A73="N/A"," ",IF(R73&gt;0,8*VLOOKUP($A73,NumberofDaysTable,3),0))</f>
        <v>0</v>
      </c>
      <c r="Z73" s="77" t="n">
        <f aca="false">IF($A73="N/A"," ",IF(S73&gt;0,8*VLOOKUP($A73,NumberofDaysTable,3),0))</f>
        <v>0</v>
      </c>
      <c r="AA73" s="77" t="n">
        <f aca="false">IF($A73="N/A"," ",IF(T73&gt;0,8*(VLOOKUP($A73,NumberofDaysTable,4)+VLOOKUP($A73,NumberofDaysTable,5)),0))</f>
        <v>0</v>
      </c>
      <c r="AB73" s="77" t="n">
        <f aca="false">IF($A73="N/A"," ",IF(U73&gt;0,(8*VLOOKUP($A73,NumberofDaysTable,4)+VLOOKUP($A73,NumberofDaysTable,5)),0))</f>
        <v>0</v>
      </c>
      <c r="AC73" s="77" t="n">
        <f aca="false">IF($A73="N/A"," ",(IF(V73&gt;0,(8*VLOOKUP($A73,NumberofDaysTable,6)),0)))</f>
        <v>0</v>
      </c>
      <c r="AD73" s="89" t="n">
        <f aca="false">IF($A73="N/A"," ",RANK(P73,$P$64:$V$75))</f>
        <v>7</v>
      </c>
      <c r="AE73" s="90" t="n">
        <f aca="false">IF($A73="N/A"," ",RANK(Q73,$P$64:$V$75))</f>
        <v>7</v>
      </c>
      <c r="AF73" s="90" t="n">
        <f aca="false">IF($A73="N/A"," ",RANK(R73,$P$64:$V$75))</f>
        <v>7</v>
      </c>
      <c r="AG73" s="90" t="n">
        <f aca="false">IF($A73="N/A"," ",RANK(S73,$P$64:$V$75))</f>
        <v>7</v>
      </c>
      <c r="AH73" s="90" t="n">
        <f aca="false">IF($A73="N/A"," ",RANK(T73,$P$64:$V$75))</f>
        <v>7</v>
      </c>
      <c r="AI73" s="90" t="n">
        <f aca="false">IF($A73="N/A"," ",RANK(U73,$P$64:$V$75))</f>
        <v>7</v>
      </c>
      <c r="AJ73" s="91" t="n">
        <f aca="false">IF($A73="N/A"," ",RANK(V73,$P$64:$V$75))</f>
        <v>7</v>
      </c>
      <c r="AK73" s="81" t="n">
        <f aca="false">IF($A73="N/A"," ",IF(AD73&lt;=$AJ$2,W73,0))</f>
        <v>0</v>
      </c>
      <c r="AL73" s="92" t="n">
        <f aca="false">IF($A73="N/A"," ",IF(AE73&lt;=$AJ$2,X73,0))</f>
        <v>0</v>
      </c>
      <c r="AM73" s="92" t="n">
        <f aca="false">IF($A73="N/A"," ",IF(AF73&lt;=$AJ$2,Y73,0))</f>
        <v>0</v>
      </c>
      <c r="AN73" s="92" t="n">
        <f aca="false">IF($A73="N/A"," ",IF(AG73&lt;=$AJ$2,Z73,0))</f>
        <v>0</v>
      </c>
      <c r="AO73" s="92" t="n">
        <f aca="false">IF($A73="N/A"," ",IF(AH73&lt;=$AJ$2,AA73,0))</f>
        <v>0</v>
      </c>
      <c r="AP73" s="92" t="n">
        <f aca="false">IF($A73="N/A"," ",IF(AI73&lt;=$AJ$2,AB73,0))</f>
        <v>0</v>
      </c>
      <c r="AQ73" s="92" t="n">
        <f aca="false">IF($A73="N/A"," ",IF(AJ73&lt;=$AJ$2,AC73,0))</f>
        <v>0</v>
      </c>
      <c r="AR73" s="95" t="s">
        <v>32</v>
      </c>
      <c r="AS73" s="83" t="n">
        <f aca="false">IF($A73="N/A"," ",IF(AND(AD73=$AJ$2+1,AK73=0),MIN($AR$75,W73),0))</f>
        <v>0</v>
      </c>
      <c r="AT73" s="93" t="n">
        <f aca="false">IF($A73="N/A"," ",IF(AND(AE73=$AJ$2+1,AL73=0),MIN($AR$75,X73),0))</f>
        <v>0</v>
      </c>
      <c r="AU73" s="93" t="n">
        <f aca="false">IF($A73="N/A"," ",IF(AND(AF73=$AJ$2+1,AM73=0),MIN($AR$75,Y73),0))</f>
        <v>0</v>
      </c>
      <c r="AV73" s="93" t="n">
        <f aca="false">IF($A73="N/A"," ",IF(AND(AG73=$AJ$2+1,AN73=0),MIN($AR$75,Z73),0))</f>
        <v>0</v>
      </c>
      <c r="AW73" s="93" t="n">
        <f aca="false">IF($A73="N/A"," ",IF(AND(AH73=$AJ$2+1,AO73=0),MIN($AR$75,AA73),0))</f>
        <v>0</v>
      </c>
      <c r="AX73" s="93" t="n">
        <f aca="false">IF($A73="N/A"," ",IF(AND(AI73=$AJ$2+1,AP73=0),MIN($AR$75,AB73),0))</f>
        <v>0</v>
      </c>
      <c r="AY73" s="93" t="n">
        <f aca="false">IF($A73="N/A"," ",IF(AND(AJ73=$AJ$2+1,AQ73=0),MIN($AR$75,AC73),0))</f>
        <v>0</v>
      </c>
      <c r="AZ73" s="94" t="s">
        <v>51</v>
      </c>
      <c r="BA73" s="86" t="n">
        <f aca="false">IF($A73="N/A"," ",(IF(MONTH(A73)&gt;=4,IF(MONTH(A73)&lt;=10,Inputs!$F$13,Inputs!$F$14),Inputs!$F$14)))</f>
        <v>119</v>
      </c>
      <c r="BB73" s="87" t="n">
        <f aca="false">IF($A73="N/A"," ",(IF(AK73&gt;0,($BA73*(8*(VLOOKUP($A73,NumberofDaysTable,2)))*P73),0)+IF(AS73&gt;0,($BA73*((AS73))*P73),0)))</f>
        <v>0</v>
      </c>
      <c r="BC73" s="87" t="n">
        <f aca="false">IF($A73="N/A"," ",(IF(AL73&gt;0,($BA73*(8*(VLOOKUP($A73,NumberofDaysTable,2)))*Q73),0)+IF(AT73&gt;0,($BA73*((AT73))*Q73),0)))</f>
        <v>0</v>
      </c>
      <c r="BD73" s="87" t="n">
        <f aca="false">IF($A73="N/A"," ",(IF(AM73&gt;0,($BA73*(8*(VLOOKUP($A73,NumberofDaysTable,3)))*R73),0)+IF(AU73&gt;0,($BA73*((AU73))*R73),0)))</f>
        <v>0</v>
      </c>
      <c r="BE73" s="87" t="n">
        <f aca="false">IF($A73="N/A"," ",(IF(AN73&gt;0,($BA73*(8*(VLOOKUP($A73,NumberofDaysTable,3)))*S73),0)+IF(AV73&gt;0,($BA73*((AV73))*S73),0)))</f>
        <v>0</v>
      </c>
      <c r="BF73" s="87" t="n">
        <f aca="false">IF($A73="N/A"," ",(IF(AO73&gt;0,($BA73*(8*(VLOOKUP($A73,NumberofDaysTable,4)+VLOOKUP($A73,NumberofDaysTable,5)))*T73),0)+IF(AW73&gt;0,($BA73*((AW73))*T73),0)))</f>
        <v>0</v>
      </c>
      <c r="BG73" s="87" t="n">
        <f aca="false">IF($A73="N/A"," ",(IF(AP73&gt;0,($BA73*(8*(VLOOKUP($A73,NumberofDaysTable,4)+VLOOKUP($A73,NumberofDaysTable,5)))*U73),0)+IF(AX73&gt;0,($BA73*((AX73))*U73),0)))</f>
        <v>0</v>
      </c>
      <c r="BH73" s="87" t="n">
        <f aca="false">IF($A73="N/A"," ",($BA73*AQ73*V73)+($BA73*AY73*V73))</f>
        <v>0</v>
      </c>
      <c r="BI73" s="87" t="n">
        <f aca="false">IF($A73="N/A"," ",SUM(BB73:BH73))</f>
        <v>0</v>
      </c>
      <c r="BJ73" s="88" t="n">
        <f aca="false">IF($A73="N/A"," ",(H73*(SUM(AK73:AQ73)+SUM(AS73:AY73))*BA73))</f>
        <v>0</v>
      </c>
      <c r="BK73" s="88" t="n">
        <f aca="false">IF($A73="N/A"," ",((C73*D73)*(SUM($AK73:$AQ73)+SUM($AS73:$AY73))*$BA73))</f>
        <v>0</v>
      </c>
      <c r="BL73" s="88" t="n">
        <f aca="false">IF($A73="N/A"," ",(F73*(SUM($AK73:$AQ73)+SUM($AS73:$AY73))*$BA73))</f>
        <v>0</v>
      </c>
      <c r="BM73" s="88" t="n">
        <f aca="false">IF($A73="N/A"," ",(G73*(SUM($AK73:$AQ73)+SUM($AS73:$AY73))*$BA73))</f>
        <v>0</v>
      </c>
    </row>
    <row r="74" customFormat="false" ht="12.75" hidden="false" customHeight="false" outlineLevel="0" collapsed="false">
      <c r="A74" s="67" t="n">
        <f aca="false">IF(A73="N/A","N/A",IF(EDATE(A73,1)&gt;Inputs!$K$3,"N/A",EDATE(A73,1)))</f>
        <v>38808</v>
      </c>
      <c r="B74" s="68" t="n">
        <f aca="false">IF(A74="N/A"," ",YEAR(A74))</f>
        <v>2006</v>
      </c>
      <c r="C74" s="69" t="n">
        <f aca="false">IF(A74="N/A"," ",VLOOKUP(A74,ScaledPrice,10))</f>
        <v>2.857</v>
      </c>
      <c r="D74" s="70" t="n">
        <f aca="false">IF(A74="N/A"," ",(VLOOKUP(MONTH($A74),Inputs!$A$14:$B$25,2))/1000)</f>
        <v>12.6</v>
      </c>
      <c r="E74" s="71" t="n">
        <f aca="false">IF($A74="N/A"," ",C74*D74)</f>
        <v>35.9982</v>
      </c>
      <c r="F74" s="72" t="n">
        <f aca="false">IF(A74="N/A"," ",Inputs!$F$6)</f>
        <v>1.17</v>
      </c>
      <c r="G74" s="72" t="n">
        <f aca="false">IF(A74="N/A"," ",Inputs!$F$9/IF(AND('Pricing Inputs'!$AA$3&gt;=4,'Pricing Inputs'!$AA$3&lt;=6),16,IF(AND('Pricing Inputs'!$AA$3&gt;=7,'Pricing Inputs'!$AA$3&lt;=9),8,24))/(BA74))</f>
        <v>0.829831932773109</v>
      </c>
      <c r="H74" s="73" t="n">
        <f aca="false">IF(A74="N/A"," ",(C74*D74)+F74+G74)</f>
        <v>37.9980319327731</v>
      </c>
      <c r="I74" s="74" t="n">
        <f aca="false">VLOOKUP(A74,ScaledPrice,(IF(AND('Pricing Inputs'!$AA$3&gt;=4,'Pricing Inputs'!$AA$3&lt;=6),2,4)))</f>
        <v>26.25</v>
      </c>
      <c r="J74" s="74" t="n">
        <f aca="false">IF(A74="N/A"," ",IF(AND('Pricing Inputs'!$AA$3&gt;=4,'Pricing Inputs'!$AA$3&lt;=6),I74,(VLOOKUP(A74,ScaledPrice,2))*(2-(VLOOKUP(A74,ScaledPrice,3)))))</f>
        <v>26.25</v>
      </c>
      <c r="K74" s="74" t="n">
        <f aca="false">IF(A74="N/A"," ",IF(OR('Pricing Inputs'!$AA$3=5,'Pricing Inputs'!$AA$3=6,'Pricing Inputs'!$AA$3=8,'Pricing Inputs'!$AA$3=9),VLOOKUP(A74,ScaledPrice,IF(AND('Pricing Inputs'!$AA$3&gt;=4,'Pricing Inputs'!$AA$3&lt;=6),5,6)),0))</f>
        <v>20</v>
      </c>
      <c r="L74" s="74" t="n">
        <f aca="false">IF(A74="N/A"," ",IF(OR('Pricing Inputs'!$AA$3=5,'Pricing Inputs'!$AA$3=6,'Pricing Inputs'!$AA$3=8,'Pricing Inputs'!$AA$3=9),IF(AND('Pricing Inputs'!$AA$3&gt;=4,'Pricing Inputs'!$AA$3&lt;=6),K74,(VLOOKUP(A74,ScaledPrice,5))*(2-(VLOOKUP(A74,ScaledPrice,3)))),0))</f>
        <v>20</v>
      </c>
      <c r="M74" s="74" t="n">
        <f aca="false">IF(A74="N/A"," ",IF(OR('Pricing Inputs'!$AA$3=6,'Pricing Inputs'!$AA$3=9),(VLOOKUP(A74,ScaledPrice,IF(AND('Pricing Inputs'!$AA$3&gt;=4,'Pricing Inputs'!$AA$3&lt;=6),7,8))),0))</f>
        <v>18.9950008392334</v>
      </c>
      <c r="N74" s="74" t="n">
        <f aca="false">IF(A74="N/A"," ",IF(OR('Pricing Inputs'!$AA$3=6,'Pricing Inputs'!$AA$3=9),IF(AND('Pricing Inputs'!$AA$3&gt;=4,'Pricing Inputs'!$AA$3&lt;=6),M74,(VLOOKUP(A74,ScaledPrice,7))*(2-(VLOOKUP(A74,ScaledPrice,3)))),0))</f>
        <v>18.9950008392334</v>
      </c>
      <c r="O74" s="74" t="n">
        <f aca="false">IF(A74="N/A"," ",VLOOKUP(A74,ScaledPrice,9))</f>
        <v>18.1000003814697</v>
      </c>
      <c r="P74" s="75" t="n">
        <f aca="false">IF($A74="N/A"," ",IF((I74-$H74)&gt;0,I74-$H74,0))</f>
        <v>0</v>
      </c>
      <c r="Q74" s="75" t="n">
        <f aca="false">IF($A74="N/A"," ",IF((J74-$H74)&gt;0,J74-$H74,0))</f>
        <v>0</v>
      </c>
      <c r="R74" s="75" t="n">
        <f aca="false">IF($A74="N/A"," ",IF((K74-$H74)&gt;0,K74-$H74,0))</f>
        <v>0</v>
      </c>
      <c r="S74" s="75" t="n">
        <f aca="false">IF($A74="N/A"," ",IF((L74-$H74)&gt;0,L74-$H74,0))</f>
        <v>0</v>
      </c>
      <c r="T74" s="75" t="n">
        <f aca="false">IF($A74="N/A"," ",IF((M74-$H74)&gt;0,M74-$H74,0))</f>
        <v>0</v>
      </c>
      <c r="U74" s="75" t="n">
        <f aca="false">IF($A74="N/A"," ",IF((N74-$H74)&gt;0,N74-$H74,0))</f>
        <v>0</v>
      </c>
      <c r="V74" s="76" t="n">
        <f aca="false">IF($A74="N/A"," ",(IF((O74-$H74)&lt;=0,0,(O74-$H74))))</f>
        <v>0</v>
      </c>
      <c r="W74" s="77" t="n">
        <f aca="false">IF($A74="N/A"," ",IF(P74&gt;0,8*VLOOKUP($A74,NumberofDaysTable,2),0))</f>
        <v>0</v>
      </c>
      <c r="X74" s="77" t="n">
        <f aca="false">IF($A74="N/A"," ",IF(Q74&gt;0,8*VLOOKUP($A74,NumberofDaysTable,2),0))</f>
        <v>0</v>
      </c>
      <c r="Y74" s="77" t="n">
        <f aca="false">IF($A74="N/A"," ",IF(R74&gt;0,8*VLOOKUP($A74,NumberofDaysTable,3),0))</f>
        <v>0</v>
      </c>
      <c r="Z74" s="77" t="n">
        <f aca="false">IF($A74="N/A"," ",IF(S74&gt;0,8*VLOOKUP($A74,NumberofDaysTable,3),0))</f>
        <v>0</v>
      </c>
      <c r="AA74" s="77" t="n">
        <f aca="false">IF($A74="N/A"," ",IF(T74&gt;0,8*(VLOOKUP($A74,NumberofDaysTable,4)+VLOOKUP($A74,NumberofDaysTable,5)),0))</f>
        <v>0</v>
      </c>
      <c r="AB74" s="77" t="n">
        <f aca="false">IF($A74="N/A"," ",IF(U74&gt;0,(8*VLOOKUP($A74,NumberofDaysTable,4)+VLOOKUP($A74,NumberofDaysTable,5)),0))</f>
        <v>0</v>
      </c>
      <c r="AC74" s="77" t="n">
        <f aca="false">IF($A74="N/A"," ",(IF(V74&gt;0,(8*VLOOKUP($A74,NumberofDaysTable,6)),0)))</f>
        <v>0</v>
      </c>
      <c r="AD74" s="89" t="n">
        <f aca="false">IF($A74="N/A"," ",RANK(P74,$P$64:$V$75))</f>
        <v>7</v>
      </c>
      <c r="AE74" s="90" t="n">
        <f aca="false">IF($A74="N/A"," ",RANK(Q74,$P$64:$V$75))</f>
        <v>7</v>
      </c>
      <c r="AF74" s="90" t="n">
        <f aca="false">IF($A74="N/A"," ",RANK(R74,$P$64:$V$75))</f>
        <v>7</v>
      </c>
      <c r="AG74" s="90" t="n">
        <f aca="false">IF($A74="N/A"," ",RANK(S74,$P$64:$V$75))</f>
        <v>7</v>
      </c>
      <c r="AH74" s="90" t="n">
        <f aca="false">IF($A74="N/A"," ",RANK(T74,$P$64:$V$75))</f>
        <v>7</v>
      </c>
      <c r="AI74" s="90" t="n">
        <f aca="false">IF($A74="N/A"," ",RANK(U74,$P$64:$V$75))</f>
        <v>7</v>
      </c>
      <c r="AJ74" s="91" t="n">
        <f aca="false">IF($A74="N/A"," ",RANK(V74,$P$64:$V$75))</f>
        <v>7</v>
      </c>
      <c r="AK74" s="81" t="n">
        <f aca="false">IF($A74="N/A"," ",IF(AD74&lt;=$AJ$2,W74,0))</f>
        <v>0</v>
      </c>
      <c r="AL74" s="92" t="n">
        <f aca="false">IF($A74="N/A"," ",IF(AE74&lt;=$AJ$2,X74,0))</f>
        <v>0</v>
      </c>
      <c r="AM74" s="92" t="n">
        <f aca="false">IF($A74="N/A"," ",IF(AF74&lt;=$AJ$2,Y74,0))</f>
        <v>0</v>
      </c>
      <c r="AN74" s="92" t="n">
        <f aca="false">IF($A74="N/A"," ",IF(AG74&lt;=$AJ$2,Z74,0))</f>
        <v>0</v>
      </c>
      <c r="AO74" s="92" t="n">
        <f aca="false">IF($A74="N/A"," ",IF(AH74&lt;=$AJ$2,AA74,0))</f>
        <v>0</v>
      </c>
      <c r="AP74" s="92" t="n">
        <f aca="false">IF($A74="N/A"," ",IF(AI74&lt;=$AJ$2,AB74,0))</f>
        <v>0</v>
      </c>
      <c r="AQ74" s="92" t="n">
        <f aca="false">IF($A74="N/A"," ",IF(AJ74&lt;=$AJ$2,AC74,0))</f>
        <v>0</v>
      </c>
      <c r="AR74" s="91" t="n">
        <f aca="false">SUM(AK64:AQ75)</f>
        <v>1040</v>
      </c>
      <c r="AS74" s="83" t="n">
        <f aca="false">IF($A74="N/A"," ",IF(AND(AD74=$AJ$2+1,AK74=0),MIN($AR$75,W74),0))</f>
        <v>0</v>
      </c>
      <c r="AT74" s="93" t="n">
        <f aca="false">IF($A74="N/A"," ",IF(AND(AE74=$AJ$2+1,AL74=0),MIN($AR$75,X74),0))</f>
        <v>0</v>
      </c>
      <c r="AU74" s="93" t="n">
        <f aca="false">IF($A74="N/A"," ",IF(AND(AF74=$AJ$2+1,AM74=0),MIN($AR$75,Y74),0))</f>
        <v>0</v>
      </c>
      <c r="AV74" s="93" t="n">
        <f aca="false">IF($A74="N/A"," ",IF(AND(AG74=$AJ$2+1,AN74=0),MIN($AR$75,Z74),0))</f>
        <v>0</v>
      </c>
      <c r="AW74" s="93" t="n">
        <f aca="false">IF($A74="N/A"," ",IF(AND(AH74=$AJ$2+1,AO74=0),MIN($AR$75,AA74),0))</f>
        <v>0</v>
      </c>
      <c r="AX74" s="93" t="n">
        <f aca="false">IF($A74="N/A"," ",IF(AND(AI74=$AJ$2+1,AP74=0),MIN($AR$75,AB74),0))</f>
        <v>0</v>
      </c>
      <c r="AY74" s="93" t="n">
        <f aca="false">IF($A74="N/A"," ",IF(AND(AJ74=$AJ$2+1,AQ74=0),MIN($AR$75,AC74),0))</f>
        <v>0</v>
      </c>
      <c r="AZ74" s="91" t="n">
        <f aca="false">SUM(AS64:AY75)</f>
        <v>0</v>
      </c>
      <c r="BA74" s="86" t="n">
        <f aca="false">IF($A74="N/A"," ",(IF(MONTH(A74)&gt;=4,IF(MONTH(A74)&lt;=10,Inputs!$F$13,Inputs!$F$14),Inputs!$F$14)))</f>
        <v>119</v>
      </c>
      <c r="BB74" s="87" t="n">
        <f aca="false">IF($A74="N/A"," ",(IF(AK74&gt;0,($BA74*(8*(VLOOKUP($A74,NumberofDaysTable,2)))*P74),0)+IF(AS74&gt;0,($BA74*((AS74))*P74),0)))</f>
        <v>0</v>
      </c>
      <c r="BC74" s="87" t="n">
        <f aca="false">IF($A74="N/A"," ",(IF(AL74&gt;0,($BA74*(8*(VLOOKUP($A74,NumberofDaysTable,2)))*Q74),0)+IF(AT74&gt;0,($BA74*((AT74))*Q74),0)))</f>
        <v>0</v>
      </c>
      <c r="BD74" s="87" t="n">
        <f aca="false">IF($A74="N/A"," ",(IF(AM74&gt;0,($BA74*(8*(VLOOKUP($A74,NumberofDaysTable,3)))*R74),0)+IF(AU74&gt;0,($BA74*((AU74))*R74),0)))</f>
        <v>0</v>
      </c>
      <c r="BE74" s="87" t="n">
        <f aca="false">IF($A74="N/A"," ",(IF(AN74&gt;0,($BA74*(8*(VLOOKUP($A74,NumberofDaysTable,3)))*S74),0)+IF(AV74&gt;0,($BA74*((AV74))*S74),0)))</f>
        <v>0</v>
      </c>
      <c r="BF74" s="87" t="n">
        <f aca="false">IF($A74="N/A"," ",(IF(AO74&gt;0,($BA74*(8*(VLOOKUP($A74,NumberofDaysTable,4)+VLOOKUP($A74,NumberofDaysTable,5)))*T74),0)+IF(AW74&gt;0,($BA74*((AW74))*T74),0)))</f>
        <v>0</v>
      </c>
      <c r="BG74" s="87" t="n">
        <f aca="false">IF($A74="N/A"," ",(IF(AP74&gt;0,($BA74*(8*(VLOOKUP($A74,NumberofDaysTable,4)+VLOOKUP($A74,NumberofDaysTable,5)))*U74),0)+IF(AX74&gt;0,($BA74*((AX74))*U74),0)))</f>
        <v>0</v>
      </c>
      <c r="BH74" s="87" t="n">
        <f aca="false">IF($A74="N/A"," ",($BA74*AQ74*V74)+($BA74*AY74*V74))</f>
        <v>0</v>
      </c>
      <c r="BI74" s="87" t="n">
        <f aca="false">IF($A74="N/A"," ",SUM(BB74:BH74))</f>
        <v>0</v>
      </c>
      <c r="BJ74" s="88" t="n">
        <f aca="false">IF($A74="N/A"," ",(H74*(SUM(AK74:AQ74)+SUM(AS74:AY74))*BA74))</f>
        <v>0</v>
      </c>
      <c r="BK74" s="88" t="n">
        <f aca="false">IF($A74="N/A"," ",((C74*D74)*(SUM($AK74:$AQ74)+SUM($AS74:$AY74))*$BA74))</f>
        <v>0</v>
      </c>
      <c r="BL74" s="88" t="n">
        <f aca="false">IF($A74="N/A"," ",(F74*(SUM($AK74:$AQ74)+SUM($AS74:$AY74))*$BA74))</f>
        <v>0</v>
      </c>
      <c r="BM74" s="88" t="n">
        <f aca="false">IF($A74="N/A"," ",(G74*(SUM($AK74:$AQ74)+SUM($AS74:$AY74))*$BA74))</f>
        <v>0</v>
      </c>
    </row>
    <row r="75" customFormat="false" ht="12.75" hidden="false" customHeight="false" outlineLevel="0" collapsed="false">
      <c r="A75" s="67" t="n">
        <f aca="false">IF(A74="N/A","N/A",IF(EDATE(A74,1)&gt;Inputs!$K$3,"N/A",EDATE(A74,1)))</f>
        <v>38838</v>
      </c>
      <c r="B75" s="68" t="n">
        <f aca="false">IF(A75="N/A"," ",YEAR(A75))</f>
        <v>2006</v>
      </c>
      <c r="C75" s="69" t="n">
        <f aca="false">IF(A75="N/A"," ",VLOOKUP(A75,ScaledPrice,10))</f>
        <v>2.8405</v>
      </c>
      <c r="D75" s="70" t="n">
        <f aca="false">IF(A75="N/A"," ",(VLOOKUP(MONTH($A75),Inputs!$A$14:$B$25,2))/1000)</f>
        <v>12.6</v>
      </c>
      <c r="E75" s="71" t="n">
        <f aca="false">IF($A75="N/A"," ",C75*D75)</f>
        <v>35.7903</v>
      </c>
      <c r="F75" s="72" t="n">
        <f aca="false">IF(A75="N/A"," ",Inputs!$F$6)</f>
        <v>1.17</v>
      </c>
      <c r="G75" s="72" t="n">
        <f aca="false">IF(A75="N/A"," ",Inputs!$F$9/IF(AND('Pricing Inputs'!$AA$3&gt;=4,'Pricing Inputs'!$AA$3&lt;=6),16,IF(AND('Pricing Inputs'!$AA$3&gt;=7,'Pricing Inputs'!$AA$3&lt;=9),8,24))/(BA75))</f>
        <v>0.829831932773109</v>
      </c>
      <c r="H75" s="73" t="n">
        <f aca="false">IF(A75="N/A"," ",(C75*D75)+F75+G75)</f>
        <v>37.7901319327731</v>
      </c>
      <c r="I75" s="74" t="n">
        <f aca="false">VLOOKUP(A75,ScaledPrice,(IF(AND('Pricing Inputs'!$AA$3&gt;=4,'Pricing Inputs'!$AA$3&lt;=6),2,4)))</f>
        <v>30.75</v>
      </c>
      <c r="J75" s="74" t="n">
        <f aca="false">IF(A75="N/A"," ",IF(AND('Pricing Inputs'!$AA$3&gt;=4,'Pricing Inputs'!$AA$3&lt;=6),I75,(VLOOKUP(A75,ScaledPrice,2))*(2-(VLOOKUP(A75,ScaledPrice,3)))))</f>
        <v>30.75</v>
      </c>
      <c r="K75" s="74" t="n">
        <f aca="false">IF(A75="N/A"," ",IF(OR('Pricing Inputs'!$AA$3=5,'Pricing Inputs'!$AA$3=6,'Pricing Inputs'!$AA$3=8,'Pricing Inputs'!$AA$3=9),VLOOKUP(A75,ScaledPrice,IF(AND('Pricing Inputs'!$AA$3&gt;=4,'Pricing Inputs'!$AA$3&lt;=6),5,6)),0))</f>
        <v>21</v>
      </c>
      <c r="L75" s="74" t="n">
        <f aca="false">IF(A75="N/A"," ",IF(OR('Pricing Inputs'!$AA$3=5,'Pricing Inputs'!$AA$3=6,'Pricing Inputs'!$AA$3=8,'Pricing Inputs'!$AA$3=9),IF(AND('Pricing Inputs'!$AA$3&gt;=4,'Pricing Inputs'!$AA$3&lt;=6),K75,(VLOOKUP(A75,ScaledPrice,5))*(2-(VLOOKUP(A75,ScaledPrice,3)))),0))</f>
        <v>21</v>
      </c>
      <c r="M75" s="74" t="n">
        <f aca="false">IF(A75="N/A"," ",IF(OR('Pricing Inputs'!$AA$3=6,'Pricing Inputs'!$AA$3=9),(VLOOKUP(A75,ScaledPrice,IF(AND('Pricing Inputs'!$AA$3&gt;=4,'Pricing Inputs'!$AA$3&lt;=6),7,8))),0))</f>
        <v>20.0049991607666</v>
      </c>
      <c r="N75" s="74" t="n">
        <f aca="false">IF(A75="N/A"," ",IF(OR('Pricing Inputs'!$AA$3=6,'Pricing Inputs'!$AA$3=9),IF(AND('Pricing Inputs'!$AA$3&gt;=4,'Pricing Inputs'!$AA$3&lt;=6),M75,(VLOOKUP(A75,ScaledPrice,7))*(2-(VLOOKUP(A75,ScaledPrice,3)))),0))</f>
        <v>20.0049991607666</v>
      </c>
      <c r="O75" s="74" t="n">
        <f aca="false">IF(A75="N/A"," ",VLOOKUP(A75,ScaledPrice,9))</f>
        <v>17.9500007629395</v>
      </c>
      <c r="P75" s="75" t="n">
        <f aca="false">IF($A75="N/A"," ",IF((I75-$H75)&gt;0,I75-$H75,0))</f>
        <v>0</v>
      </c>
      <c r="Q75" s="75" t="n">
        <f aca="false">IF($A75="N/A"," ",IF((J75-$H75)&gt;0,J75-$H75,0))</f>
        <v>0</v>
      </c>
      <c r="R75" s="75" t="n">
        <f aca="false">IF($A75="N/A"," ",IF((K75-$H75)&gt;0,K75-$H75,0))</f>
        <v>0</v>
      </c>
      <c r="S75" s="75" t="n">
        <f aca="false">IF($A75="N/A"," ",IF((L75-$H75)&gt;0,L75-$H75,0))</f>
        <v>0</v>
      </c>
      <c r="T75" s="75" t="n">
        <f aca="false">IF($A75="N/A"," ",IF((M75-$H75)&gt;0,M75-$H75,0))</f>
        <v>0</v>
      </c>
      <c r="U75" s="75" t="n">
        <f aca="false">IF($A75="N/A"," ",IF((N75-$H75)&gt;0,N75-$H75,0))</f>
        <v>0</v>
      </c>
      <c r="V75" s="76" t="n">
        <f aca="false">IF($A75="N/A"," ",(IF((O75-$H75)&lt;=0,0,(O75-$H75))))</f>
        <v>0</v>
      </c>
      <c r="W75" s="77" t="n">
        <f aca="false">IF($A75="N/A"," ",IF(P75&gt;0,8*VLOOKUP($A75,NumberofDaysTable,2),0))</f>
        <v>0</v>
      </c>
      <c r="X75" s="77" t="n">
        <f aca="false">IF($A75="N/A"," ",IF(Q75&gt;0,8*VLOOKUP($A75,NumberofDaysTable,2),0))</f>
        <v>0</v>
      </c>
      <c r="Y75" s="77" t="n">
        <f aca="false">IF($A75="N/A"," ",IF(R75&gt;0,8*VLOOKUP($A75,NumberofDaysTable,3),0))</f>
        <v>0</v>
      </c>
      <c r="Z75" s="77" t="n">
        <f aca="false">IF($A75="N/A"," ",IF(S75&gt;0,8*VLOOKUP($A75,NumberofDaysTable,3),0))</f>
        <v>0</v>
      </c>
      <c r="AA75" s="77" t="n">
        <f aca="false">IF($A75="N/A"," ",IF(T75&gt;0,8*(VLOOKUP($A75,NumberofDaysTable,4)+VLOOKUP($A75,NumberofDaysTable,5)),0))</f>
        <v>0</v>
      </c>
      <c r="AB75" s="77" t="n">
        <f aca="false">IF($A75="N/A"," ",IF(U75&gt;0,(8*VLOOKUP($A75,NumberofDaysTable,4)+VLOOKUP($A75,NumberofDaysTable,5)),0))</f>
        <v>0</v>
      </c>
      <c r="AC75" s="77" t="n">
        <f aca="false">IF($A75="N/A"," ",(IF(V75&gt;0,(8*VLOOKUP($A75,NumberofDaysTable,6)),0)))</f>
        <v>0</v>
      </c>
      <c r="AD75" s="96" t="n">
        <f aca="false">IF($A75="N/A"," ",RANK(P75,$P$64:$V$75))</f>
        <v>7</v>
      </c>
      <c r="AE75" s="97" t="n">
        <f aca="false">IF($A75="N/A"," ",RANK(Q75,$P$64:$V$75))</f>
        <v>7</v>
      </c>
      <c r="AF75" s="97" t="n">
        <f aca="false">IF($A75="N/A"," ",RANK(R75,$P$64:$V$75))</f>
        <v>7</v>
      </c>
      <c r="AG75" s="97" t="n">
        <f aca="false">IF($A75="N/A"," ",RANK(S75,$P$64:$V$75))</f>
        <v>7</v>
      </c>
      <c r="AH75" s="97" t="n">
        <f aca="false">IF($A75="N/A"," ",RANK(T75,$P$64:$V$75))</f>
        <v>7</v>
      </c>
      <c r="AI75" s="97" t="n">
        <f aca="false">IF($A75="N/A"," ",RANK(U75,$P$64:$V$75))</f>
        <v>7</v>
      </c>
      <c r="AJ75" s="98" t="n">
        <f aca="false">IF($A75="N/A"," ",RANK(V75,$P$64:$V$75))</f>
        <v>7</v>
      </c>
      <c r="AK75" s="99" t="n">
        <f aca="false">IF($A75="N/A"," ",IF(AD75&lt;=$AJ$2,W75,0))</f>
        <v>0</v>
      </c>
      <c r="AL75" s="100" t="n">
        <f aca="false">IF($A75="N/A"," ",IF(AE75&lt;=$AJ$2,X75,0))</f>
        <v>0</v>
      </c>
      <c r="AM75" s="100" t="n">
        <f aca="false">IF($A75="N/A"," ",IF(AF75&lt;=$AJ$2,Y75,0))</f>
        <v>0</v>
      </c>
      <c r="AN75" s="100" t="n">
        <f aca="false">IF($A75="N/A"," ",IF(AG75&lt;=$AJ$2,Z75,0))</f>
        <v>0</v>
      </c>
      <c r="AO75" s="100" t="n">
        <f aca="false">IF($A75="N/A"," ",IF(AH75&lt;=$AJ$2,AA75,0))</f>
        <v>0</v>
      </c>
      <c r="AP75" s="100" t="n">
        <f aca="false">IF($A75="N/A"," ",IF(AI75&lt;=$AJ$2,AB75,0))</f>
        <v>0</v>
      </c>
      <c r="AQ75" s="100" t="n">
        <f aca="false">IF($A75="N/A"," ",IF(AJ75&lt;=$AJ$2,AC75,0))</f>
        <v>0</v>
      </c>
      <c r="AR75" s="98" t="n">
        <f aca="false">IF(($AP$2-AR74)&gt;=0,$AP$2-AR74,0)</f>
        <v>360</v>
      </c>
      <c r="AS75" s="101" t="n">
        <f aca="false">IF($A75="N/A"," ",IF(AND(AD75=$AJ$2+1,AK75=0),MIN($AR$75,W75),0))</f>
        <v>0</v>
      </c>
      <c r="AT75" s="102" t="n">
        <f aca="false">IF($A75="N/A"," ",IF(AND(AE75=$AJ$2+1,AL75=0),MIN($AR$75,X75),0))</f>
        <v>0</v>
      </c>
      <c r="AU75" s="102" t="n">
        <f aca="false">IF($A75="N/A"," ",IF(AND(AF75=$AJ$2+1,AM75=0),MIN($AR$75,Y75),0))</f>
        <v>0</v>
      </c>
      <c r="AV75" s="102" t="n">
        <f aca="false">IF($A75="N/A"," ",IF(AND(AG75=$AJ$2+1,AN75=0),MIN($AR$75,Z75),0))</f>
        <v>0</v>
      </c>
      <c r="AW75" s="102" t="n">
        <f aca="false">IF($A75="N/A"," ",IF(AND(AH75=$AJ$2+1,AO75=0),MIN($AR$75,AA75),0))</f>
        <v>0</v>
      </c>
      <c r="AX75" s="102" t="n">
        <f aca="false">IF($A75="N/A"," ",IF(AND(AI75=$AJ$2+1,AP75=0),MIN($AR$75,AB75),0))</f>
        <v>0</v>
      </c>
      <c r="AY75" s="102" t="n">
        <f aca="false">IF($A75="N/A"," ",IF(AND(AJ75=$AJ$2+1,AQ75=0),MIN($AR$75,AC75),0))</f>
        <v>0</v>
      </c>
      <c r="AZ75" s="103" t="n">
        <f aca="false">AR74+AZ74</f>
        <v>1040</v>
      </c>
      <c r="BA75" s="86" t="n">
        <f aca="false">IF($A75="N/A"," ",(IF(MONTH(A75)&gt;=4,IF(MONTH(A75)&lt;=10,Inputs!$F$13,Inputs!$F$14),Inputs!$F$14)))</f>
        <v>119</v>
      </c>
      <c r="BB75" s="87" t="n">
        <f aca="false">IF($A75="N/A"," ",(IF(AK75&gt;0,($BA75*(8*(VLOOKUP($A75,NumberofDaysTable,2)))*P75),0)+IF(AS75&gt;0,($BA75*((AS75))*P75),0)))</f>
        <v>0</v>
      </c>
      <c r="BC75" s="87" t="n">
        <f aca="false">IF($A75="N/A"," ",(IF(AL75&gt;0,($BA75*(8*(VLOOKUP($A75,NumberofDaysTable,2)))*Q75),0)+IF(AT75&gt;0,($BA75*((AT75))*Q75),0)))</f>
        <v>0</v>
      </c>
      <c r="BD75" s="87" t="n">
        <f aca="false">IF($A75="N/A"," ",(IF(AM75&gt;0,($BA75*(8*(VLOOKUP($A75,NumberofDaysTable,3)))*R75),0)+IF(AU75&gt;0,($BA75*((AU75))*R75),0)))</f>
        <v>0</v>
      </c>
      <c r="BE75" s="87" t="n">
        <f aca="false">IF($A75="N/A"," ",(IF(AN75&gt;0,($BA75*(8*(VLOOKUP($A75,NumberofDaysTable,3)))*S75),0)+IF(AV75&gt;0,($BA75*((AV75))*S75),0)))</f>
        <v>0</v>
      </c>
      <c r="BF75" s="87" t="n">
        <f aca="false">IF($A75="N/A"," ",(IF(AO75&gt;0,($BA75*(8*(VLOOKUP($A75,NumberofDaysTable,4)+VLOOKUP($A75,NumberofDaysTable,5)))*T75),0)+IF(AW75&gt;0,($BA75*((AW75))*T75),0)))</f>
        <v>0</v>
      </c>
      <c r="BG75" s="87" t="n">
        <f aca="false">IF($A75="N/A"," ",(IF(AP75&gt;0,($BA75*(8*(VLOOKUP($A75,NumberofDaysTable,4)+VLOOKUP($A75,NumberofDaysTable,5)))*U75),0)+IF(AX75&gt;0,($BA75*((AX75))*U75),0)))</f>
        <v>0</v>
      </c>
      <c r="BH75" s="87" t="n">
        <f aca="false">IF($A75="N/A"," ",($BA75*AQ75*V75)+($BA75*AY75*V75))</f>
        <v>0</v>
      </c>
      <c r="BI75" s="87" t="n">
        <f aca="false">IF($A75="N/A"," ",SUM(BB75:BH75))</f>
        <v>0</v>
      </c>
      <c r="BJ75" s="88" t="n">
        <f aca="false">IF($A75="N/A"," ",(H75*(SUM(AK75:AQ75)+SUM(AS75:AY75))*BA75))</f>
        <v>0</v>
      </c>
      <c r="BK75" s="88" t="n">
        <f aca="false">IF($A75="N/A"," ",((C75*D75)*(SUM($AK75:$AQ75)+SUM($AS75:$AY75))*$BA75))</f>
        <v>0</v>
      </c>
      <c r="BL75" s="88" t="n">
        <f aca="false">IF($A75="N/A"," ",(F75*(SUM($AK75:$AQ75)+SUM($AS75:$AY75))*$BA75))</f>
        <v>0</v>
      </c>
      <c r="BM75" s="88" t="n">
        <f aca="false">IF($A75="N/A"," ",(G75*(SUM($AK75:$AQ75)+SUM($AS75:$AY75))*$BA75))</f>
        <v>0</v>
      </c>
    </row>
    <row r="76" customFormat="false" ht="12.75" hidden="false" customHeight="false" outlineLevel="0" collapsed="false">
      <c r="A76" s="67" t="n">
        <f aca="false">IF(A75="N/A","N/A",IF(EDATE(A75,1)&gt;Inputs!$K$3,"N/A",EDATE(A75,1)))</f>
        <v>38869</v>
      </c>
      <c r="B76" s="68" t="n">
        <f aca="false">IF(A76="N/A"," ",YEAR(A76))</f>
        <v>2006</v>
      </c>
      <c r="C76" s="69" t="n">
        <f aca="false">IF(A76="N/A"," ",VLOOKUP(A76,ScaledPrice,10))</f>
        <v>2.8465</v>
      </c>
      <c r="D76" s="70" t="n">
        <f aca="false">IF(A76="N/A"," ",(VLOOKUP(MONTH($A76),Inputs!$A$14:$B$25,2))/1000)</f>
        <v>12.6</v>
      </c>
      <c r="E76" s="71" t="n">
        <f aca="false">IF($A76="N/A"," ",C76*D76)</f>
        <v>35.8659</v>
      </c>
      <c r="F76" s="72" t="n">
        <f aca="false">IF(A76="N/A"," ",Inputs!$F$6)</f>
        <v>1.17</v>
      </c>
      <c r="G76" s="72" t="n">
        <f aca="false">IF(A76="N/A"," ",Inputs!$F$9/IF(AND('Pricing Inputs'!$AA$3&gt;=4,'Pricing Inputs'!$AA$3&lt;=6),16,IF(AND('Pricing Inputs'!$AA$3&gt;=7,'Pricing Inputs'!$AA$3&lt;=9),8,24))/(BA76))</f>
        <v>0.829831932773109</v>
      </c>
      <c r="H76" s="73" t="n">
        <f aca="false">IF(A76="N/A"," ",(C76*D76)+F76+G76)</f>
        <v>37.8657319327731</v>
      </c>
      <c r="I76" s="74" t="n">
        <f aca="false">VLOOKUP(A76,ScaledPrice,(IF(AND('Pricing Inputs'!$AA$3&gt;=4,'Pricing Inputs'!$AA$3&lt;=6),2,4)))</f>
        <v>49.5</v>
      </c>
      <c r="J76" s="74" t="n">
        <f aca="false">IF(A76="N/A"," ",IF(AND('Pricing Inputs'!$AA$3&gt;=4,'Pricing Inputs'!$AA$3&lt;=6),I76,(VLOOKUP(A76,ScaledPrice,2))*(2-(VLOOKUP(A76,ScaledPrice,3)))))</f>
        <v>49.5</v>
      </c>
      <c r="K76" s="74" t="n">
        <f aca="false">IF(A76="N/A"," ",IF(OR('Pricing Inputs'!$AA$3=5,'Pricing Inputs'!$AA$3=6,'Pricing Inputs'!$AA$3=8,'Pricing Inputs'!$AA$3=9),VLOOKUP(A76,ScaledPrice,IF(AND('Pricing Inputs'!$AA$3&gt;=4,'Pricing Inputs'!$AA$3&lt;=6),5,6)),0))</f>
        <v>26</v>
      </c>
      <c r="L76" s="74" t="n">
        <f aca="false">IF(A76="N/A"," ",IF(OR('Pricing Inputs'!$AA$3=5,'Pricing Inputs'!$AA$3=6,'Pricing Inputs'!$AA$3=8,'Pricing Inputs'!$AA$3=9),IF(AND('Pricing Inputs'!$AA$3&gt;=4,'Pricing Inputs'!$AA$3&lt;=6),K76,(VLOOKUP(A76,ScaledPrice,5))*(2-(VLOOKUP(A76,ScaledPrice,3)))),0))</f>
        <v>26</v>
      </c>
      <c r="M76" s="74" t="n">
        <f aca="false">IF(A76="N/A"," ",IF(OR('Pricing Inputs'!$AA$3=6,'Pricing Inputs'!$AA$3=9),(VLOOKUP(A76,ScaledPrice,IF(AND('Pricing Inputs'!$AA$3&gt;=4,'Pricing Inputs'!$AA$3&lt;=6),7,8))),0))</f>
        <v>24</v>
      </c>
      <c r="N76" s="74" t="n">
        <f aca="false">IF(A76="N/A"," ",IF(OR('Pricing Inputs'!$AA$3=6,'Pricing Inputs'!$AA$3=9),IF(AND('Pricing Inputs'!$AA$3&gt;=4,'Pricing Inputs'!$AA$3&lt;=6),M76,(VLOOKUP(A76,ScaledPrice,7))*(2-(VLOOKUP(A76,ScaledPrice,3)))),0))</f>
        <v>24</v>
      </c>
      <c r="O76" s="74" t="n">
        <f aca="false">IF(A76="N/A"," ",VLOOKUP(A76,ScaledPrice,9))</f>
        <v>17.4499998092651</v>
      </c>
      <c r="P76" s="75" t="n">
        <f aca="false">IF($A76="N/A"," ",IF((I76-$H76)&gt;0,I76-$H76,0))</f>
        <v>11.6342680672269</v>
      </c>
      <c r="Q76" s="75" t="n">
        <f aca="false">IF($A76="N/A"," ",IF((J76-$H76)&gt;0,J76-$H76,0))</f>
        <v>11.6342680672269</v>
      </c>
      <c r="R76" s="75" t="n">
        <f aca="false">IF($A76="N/A"," ",IF((K76-$H76)&gt;0,K76-$H76,0))</f>
        <v>0</v>
      </c>
      <c r="S76" s="75" t="n">
        <f aca="false">IF($A76="N/A"," ",IF((L76-$H76)&gt;0,L76-$H76,0))</f>
        <v>0</v>
      </c>
      <c r="T76" s="75" t="n">
        <f aca="false">IF($A76="N/A"," ",IF((M76-$H76)&gt;0,M76-$H76,0))</f>
        <v>0</v>
      </c>
      <c r="U76" s="75" t="n">
        <f aca="false">IF($A76="N/A"," ",IF((N76-$H76)&gt;0,N76-$H76,0))</f>
        <v>0</v>
      </c>
      <c r="V76" s="76" t="n">
        <f aca="false">IF($A76="N/A"," ",(IF((O76-$H76)&lt;=0,0,(O76-$H76))))</f>
        <v>0</v>
      </c>
      <c r="W76" s="77" t="n">
        <f aca="false">IF($A76="N/A"," ",IF(P76&gt;0,8*VLOOKUP($A76,NumberofDaysTable,2),0))</f>
        <v>176</v>
      </c>
      <c r="X76" s="77" t="n">
        <f aca="false">IF($A76="N/A"," ",IF(Q76&gt;0,8*VLOOKUP($A76,NumberofDaysTable,2),0))</f>
        <v>176</v>
      </c>
      <c r="Y76" s="77" t="n">
        <f aca="false">IF($A76="N/A"," ",IF(R76&gt;0,8*VLOOKUP($A76,NumberofDaysTable,3),0))</f>
        <v>0</v>
      </c>
      <c r="Z76" s="77" t="n">
        <f aca="false">IF($A76="N/A"," ",IF(S76&gt;0,8*VLOOKUP($A76,NumberofDaysTable,3),0))</f>
        <v>0</v>
      </c>
      <c r="AA76" s="77" t="n">
        <f aca="false">IF($A76="N/A"," ",IF(T76&gt;0,8*(VLOOKUP($A76,NumberofDaysTable,4)+VLOOKUP($A76,NumberofDaysTable,5)),0))</f>
        <v>0</v>
      </c>
      <c r="AB76" s="77" t="n">
        <f aca="false">IF($A76="N/A"," ",IF(U76&gt;0,(8*VLOOKUP($A76,NumberofDaysTable,4)+VLOOKUP($A76,NumberofDaysTable,5)),0))</f>
        <v>0</v>
      </c>
      <c r="AC76" s="77" t="n">
        <f aca="false">IF($A76="N/A"," ",(IF(V76&gt;0,(8*VLOOKUP($A76,NumberofDaysTable,6)),0)))</f>
        <v>0</v>
      </c>
      <c r="AD76" s="78" t="n">
        <f aca="false">IF($A76="N/A"," ",RANK(P76,$P$76:$V$87))</f>
        <v>5</v>
      </c>
      <c r="AE76" s="79" t="n">
        <f aca="false">IF($A76="N/A"," ",RANK(Q76,$P$76:$V$87))</f>
        <v>5</v>
      </c>
      <c r="AF76" s="79" t="n">
        <f aca="false">IF($A76="N/A"," ",RANK(R76,$P$76:$V$87))</f>
        <v>7</v>
      </c>
      <c r="AG76" s="79" t="n">
        <f aca="false">IF($A76="N/A"," ",RANK(S76,$P$76:$V$87))</f>
        <v>7</v>
      </c>
      <c r="AH76" s="79" t="n">
        <f aca="false">IF($A76="N/A"," ",RANK(T76,$P$76:$V$87))</f>
        <v>7</v>
      </c>
      <c r="AI76" s="79" t="n">
        <f aca="false">IF($A76="N/A"," ",RANK(U76,$P$76:$V$87))</f>
        <v>7</v>
      </c>
      <c r="AJ76" s="80" t="n">
        <f aca="false">IF($A76="N/A"," ",RANK(V76,$P$76:$V$87))</f>
        <v>7</v>
      </c>
      <c r="AK76" s="104" t="n">
        <f aca="false">IF($A76="N/A"," ",IF(AD76&lt;=$AJ$2,W76,0))</f>
        <v>176</v>
      </c>
      <c r="AL76" s="82" t="n">
        <f aca="false">IF($A76="N/A"," ",IF(AE76&lt;=$AJ$2,X76,0))</f>
        <v>176</v>
      </c>
      <c r="AM76" s="82" t="n">
        <f aca="false">IF($A76="N/A"," ",IF(AF76&lt;=$AJ$2,Y76,0))</f>
        <v>0</v>
      </c>
      <c r="AN76" s="82" t="n">
        <f aca="false">IF($A76="N/A"," ",IF(AG76&lt;=$AJ$2,Z76,0))</f>
        <v>0</v>
      </c>
      <c r="AO76" s="82" t="n">
        <f aca="false">IF($A76="N/A"," ",IF(AH76&lt;=$AJ$2,AA76,0))</f>
        <v>0</v>
      </c>
      <c r="AP76" s="82" t="n">
        <f aca="false">IF($A76="N/A"," ",IF(AI76&lt;=$AJ$2,AB76,0))</f>
        <v>0</v>
      </c>
      <c r="AQ76" s="82" t="n">
        <f aca="false">IF($A76="N/A"," ",IF(AJ76&lt;=$AJ$2,AC76,0))</f>
        <v>0</v>
      </c>
      <c r="AR76" s="80"/>
      <c r="AS76" s="105" t="n">
        <f aca="false">IF($A76="N/A"," ",IF(AND(AD76=$AJ$2+1,AK76=0),MIN($AR$87,W76),0))</f>
        <v>0</v>
      </c>
      <c r="AT76" s="84" t="n">
        <f aca="false">IF($A76="N/A"," ",IF(AND(AE76=$AJ$2+1,AL76=0),MIN($AR$87,X76),0))</f>
        <v>0</v>
      </c>
      <c r="AU76" s="84" t="n">
        <f aca="false">IF($A76="N/A"," ",IF(AND(AF76=$AJ$2+1,AM76=0),MIN($AR$87,Y76),0))</f>
        <v>0</v>
      </c>
      <c r="AV76" s="84" t="n">
        <f aca="false">IF($A76="N/A"," ",IF(AND(AG76=$AJ$2+1,AN76=0),MIN($AR$87,Z76),0))</f>
        <v>0</v>
      </c>
      <c r="AW76" s="84" t="n">
        <f aca="false">IF($A76="N/A"," ",IF(AND(AH76=$AJ$2+1,AO76=0),MIN($AR$87,AA76),0))</f>
        <v>0</v>
      </c>
      <c r="AX76" s="84" t="n">
        <f aca="false">IF($A76="N/A"," ",IF(AND(AI76=$AJ$2+1,AP76=0),MIN($AR$87,AB76),0))</f>
        <v>0</v>
      </c>
      <c r="AY76" s="84" t="n">
        <f aca="false">IF($A76="N/A"," ",IF(AND(AJ76=$AJ$2+1,AQ76=0),MIN($AR$87,AC76),0))</f>
        <v>0</v>
      </c>
      <c r="AZ76" s="80"/>
      <c r="BA76" s="86" t="n">
        <f aca="false">IF($A76="N/A"," ",(IF(MONTH(A76)&gt;=4,IF(MONTH(A76)&lt;=10,Inputs!$F$13,Inputs!$F$14),Inputs!$F$14)))</f>
        <v>119</v>
      </c>
      <c r="BB76" s="87" t="n">
        <f aca="false">IF($A76="N/A"," ",(IF(AK76&gt;0,($BA76*(8*(VLOOKUP($A76,NumberofDaysTable,2)))*P76),0)+IF(AS76&gt;0,($BA76*((AS76))*P76),0)))</f>
        <v>243668.1104</v>
      </c>
      <c r="BC76" s="87" t="n">
        <f aca="false">IF($A76="N/A"," ",(IF(AL76&gt;0,($BA76*(8*(VLOOKUP($A76,NumberofDaysTable,2)))*Q76),0)+IF(AT76&gt;0,($BA76*((AT76))*Q76),0)))</f>
        <v>243668.1104</v>
      </c>
      <c r="BD76" s="87" t="n">
        <f aca="false">IF($A76="N/A"," ",(IF(AM76&gt;0,($BA76*(8*(VLOOKUP($A76,NumberofDaysTable,3)))*R76),0)+IF(AU76&gt;0,($BA76*((AU76))*R76),0)))</f>
        <v>0</v>
      </c>
      <c r="BE76" s="87" t="n">
        <f aca="false">IF($A76="N/A"," ",(IF(AN76&gt;0,($BA76*(8*(VLOOKUP($A76,NumberofDaysTable,3)))*S76),0)+IF(AV76&gt;0,($BA76*((AV76))*S76),0)))</f>
        <v>0</v>
      </c>
      <c r="BF76" s="87" t="n">
        <f aca="false">IF($A76="N/A"," ",(IF(AO76&gt;0,($BA76*(8*(VLOOKUP($A76,NumberofDaysTable,4)+VLOOKUP($A76,NumberofDaysTable,5)))*T76),0)+IF(AW76&gt;0,($BA76*((AW76))*T76),0)))</f>
        <v>0</v>
      </c>
      <c r="BG76" s="87" t="n">
        <f aca="false">IF($A76="N/A"," ",(IF(AP76&gt;0,($BA76*(8*(VLOOKUP($A76,NumberofDaysTable,4)+VLOOKUP($A76,NumberofDaysTable,5)))*U76),0)+IF(AX76&gt;0,($BA76*((AX76))*U76),0)))</f>
        <v>0</v>
      </c>
      <c r="BH76" s="87" t="n">
        <f aca="false">IF($A76="N/A"," ",($BA76*AQ76*V76)+($BA76*AY76*V76))</f>
        <v>0</v>
      </c>
      <c r="BI76" s="87" t="n">
        <f aca="false">IF($A76="N/A"," ",SUM(BB76:BH76))</f>
        <v>487336.2208</v>
      </c>
      <c r="BJ76" s="88" t="n">
        <f aca="false">IF($A76="N/A"," ",(H76*(SUM(AK76:AQ76)+SUM(AS76:AY76))*BA76))</f>
        <v>1586119.7792</v>
      </c>
      <c r="BK76" s="88" t="n">
        <f aca="false">IF($A76="N/A"," ",((C76*D76)*(SUM($AK76:$AQ76)+SUM($AS76:$AY76))*$BA76))</f>
        <v>1502350.8192</v>
      </c>
      <c r="BL76" s="88" t="n">
        <f aca="false">IF($A76="N/A"," ",(F76*(SUM($AK76:$AQ76)+SUM($AS76:$AY76))*$BA76))</f>
        <v>49008.96</v>
      </c>
      <c r="BM76" s="88" t="n">
        <f aca="false">IF($A76="N/A"," ",(G76*(SUM($AK76:$AQ76)+SUM($AS76:$AY76))*$BA76))</f>
        <v>34760</v>
      </c>
    </row>
    <row r="77" customFormat="false" ht="12.75" hidden="false" customHeight="false" outlineLevel="0" collapsed="false">
      <c r="A77" s="67" t="n">
        <f aca="false">IF(A76="N/A","N/A",IF(EDATE(A76,1)&gt;Inputs!$K$3,"N/A",EDATE(A76,1)))</f>
        <v>38899</v>
      </c>
      <c r="B77" s="68" t="n">
        <f aca="false">IF(A77="N/A"," ",YEAR(A77))</f>
        <v>2006</v>
      </c>
      <c r="C77" s="69" t="n">
        <f aca="false">IF(A77="N/A"," ",VLOOKUP(A77,ScaledPrice,10))</f>
        <v>2.8425</v>
      </c>
      <c r="D77" s="70" t="n">
        <f aca="false">IF(A77="N/A"," ",(VLOOKUP(MONTH($A77),Inputs!$A$14:$B$25,2))/1000)</f>
        <v>12.6</v>
      </c>
      <c r="E77" s="71" t="n">
        <f aca="false">IF($A77="N/A"," ",C77*D77)</f>
        <v>35.8155</v>
      </c>
      <c r="F77" s="72" t="n">
        <f aca="false">IF(A77="N/A"," ",Inputs!$F$6)</f>
        <v>1.17</v>
      </c>
      <c r="G77" s="72" t="n">
        <f aca="false">IF(A77="N/A"," ",Inputs!$F$9/IF(AND('Pricing Inputs'!$AA$3&gt;=4,'Pricing Inputs'!$AA$3&lt;=6),16,IF(AND('Pricing Inputs'!$AA$3&gt;=7,'Pricing Inputs'!$AA$3&lt;=9),8,24))/(BA77))</f>
        <v>0.829831932773109</v>
      </c>
      <c r="H77" s="73" t="n">
        <f aca="false">IF(A77="N/A"," ",(C77*D77)+F77+G77)</f>
        <v>37.8153319327731</v>
      </c>
      <c r="I77" s="74" t="n">
        <f aca="false">VLOOKUP(A77,ScaledPrice,(IF(AND('Pricing Inputs'!$AA$3&gt;=4,'Pricing Inputs'!$AA$3&lt;=6),2,4)))</f>
        <v>78</v>
      </c>
      <c r="J77" s="74" t="n">
        <f aca="false">IF(A77="N/A"," ",IF(AND('Pricing Inputs'!$AA$3&gt;=4,'Pricing Inputs'!$AA$3&lt;=6),I77,(VLOOKUP(A77,ScaledPrice,2))*(2-(VLOOKUP(A77,ScaledPrice,3)))))</f>
        <v>78</v>
      </c>
      <c r="K77" s="74" t="n">
        <f aca="false">IF(A77="N/A"," ",IF(OR('Pricing Inputs'!$AA$3=5,'Pricing Inputs'!$AA$3=6,'Pricing Inputs'!$AA$3=8,'Pricing Inputs'!$AA$3=9),VLOOKUP(A77,ScaledPrice,IF(AND('Pricing Inputs'!$AA$3&gt;=4,'Pricing Inputs'!$AA$3&lt;=6),5,6)),0))</f>
        <v>35</v>
      </c>
      <c r="L77" s="74" t="n">
        <f aca="false">IF(A77="N/A"," ",IF(OR('Pricing Inputs'!$AA$3=5,'Pricing Inputs'!$AA$3=6,'Pricing Inputs'!$AA$3=8,'Pricing Inputs'!$AA$3=9),IF(AND('Pricing Inputs'!$AA$3&gt;=4,'Pricing Inputs'!$AA$3&lt;=6),K77,(VLOOKUP(A77,ScaledPrice,5))*(2-(VLOOKUP(A77,ScaledPrice,3)))),0))</f>
        <v>35</v>
      </c>
      <c r="M77" s="74" t="n">
        <f aca="false">IF(A77="N/A"," ",IF(OR('Pricing Inputs'!$AA$3=6,'Pricing Inputs'!$AA$3=9),(VLOOKUP(A77,ScaledPrice,IF(AND('Pricing Inputs'!$AA$3&gt;=4,'Pricing Inputs'!$AA$3&lt;=6),7,8))),0))</f>
        <v>30.9999980926514</v>
      </c>
      <c r="N77" s="74" t="n">
        <f aca="false">IF(A77="N/A"," ",IF(OR('Pricing Inputs'!$AA$3=6,'Pricing Inputs'!$AA$3=9),IF(AND('Pricing Inputs'!$AA$3&gt;=4,'Pricing Inputs'!$AA$3&lt;=6),M77,(VLOOKUP(A77,ScaledPrice,7))*(2-(VLOOKUP(A77,ScaledPrice,3)))),0))</f>
        <v>30.9999980926514</v>
      </c>
      <c r="O77" s="74" t="n">
        <f aca="false">IF(A77="N/A"," ",VLOOKUP(A77,ScaledPrice,9))</f>
        <v>18.3500003814697</v>
      </c>
      <c r="P77" s="75" t="n">
        <f aca="false">IF($A77="N/A"," ",IF((I77-$H77)&gt;0,I77-$H77,0))</f>
        <v>40.1846680672269</v>
      </c>
      <c r="Q77" s="75" t="n">
        <f aca="false">IF($A77="N/A"," ",IF((J77-$H77)&gt;0,J77-$H77,0))</f>
        <v>40.1846680672269</v>
      </c>
      <c r="R77" s="75" t="n">
        <f aca="false">IF($A77="N/A"," ",IF((K77-$H77)&gt;0,K77-$H77,0))</f>
        <v>0</v>
      </c>
      <c r="S77" s="75" t="n">
        <f aca="false">IF($A77="N/A"," ",IF((L77-$H77)&gt;0,L77-$H77,0))</f>
        <v>0</v>
      </c>
      <c r="T77" s="75" t="n">
        <f aca="false">IF($A77="N/A"," ",IF((M77-$H77)&gt;0,M77-$H77,0))</f>
        <v>0</v>
      </c>
      <c r="U77" s="75" t="n">
        <f aca="false">IF($A77="N/A"," ",IF((N77-$H77)&gt;0,N77-$H77,0))</f>
        <v>0</v>
      </c>
      <c r="V77" s="76" t="n">
        <f aca="false">IF($A77="N/A"," ",(IF((O77-$H77)&lt;=0,0,(O77-$H77))))</f>
        <v>0</v>
      </c>
      <c r="W77" s="77" t="n">
        <f aca="false">IF($A77="N/A"," ",IF(P77&gt;0,8*VLOOKUP($A77,NumberofDaysTable,2),0))</f>
        <v>160</v>
      </c>
      <c r="X77" s="77" t="n">
        <f aca="false">IF($A77="N/A"," ",IF(Q77&gt;0,8*VLOOKUP($A77,NumberofDaysTable,2),0))</f>
        <v>160</v>
      </c>
      <c r="Y77" s="77" t="n">
        <f aca="false">IF($A77="N/A"," ",IF(R77&gt;0,8*VLOOKUP($A77,NumberofDaysTable,3),0))</f>
        <v>0</v>
      </c>
      <c r="Z77" s="77" t="n">
        <f aca="false">IF($A77="N/A"," ",IF(S77&gt;0,8*VLOOKUP($A77,NumberofDaysTable,3),0))</f>
        <v>0</v>
      </c>
      <c r="AA77" s="77" t="n">
        <f aca="false">IF($A77="N/A"," ",IF(T77&gt;0,8*(VLOOKUP($A77,NumberofDaysTable,4)+VLOOKUP($A77,NumberofDaysTable,5)),0))</f>
        <v>0</v>
      </c>
      <c r="AB77" s="77" t="n">
        <f aca="false">IF($A77="N/A"," ",IF(U77&gt;0,(8*VLOOKUP($A77,NumberofDaysTable,4)+VLOOKUP($A77,NumberofDaysTable,5)),0))</f>
        <v>0</v>
      </c>
      <c r="AC77" s="77" t="n">
        <f aca="false">IF($A77="N/A"," ",(IF(V77&gt;0,(8*VLOOKUP($A77,NumberofDaysTable,6)),0)))</f>
        <v>0</v>
      </c>
      <c r="AD77" s="89" t="n">
        <f aca="false">IF($A77="N/A"," ",RANK(P77,$P$76:$V$87))</f>
        <v>1</v>
      </c>
      <c r="AE77" s="90" t="n">
        <f aca="false">IF($A77="N/A"," ",RANK(Q77,$P$76:$V$87))</f>
        <v>1</v>
      </c>
      <c r="AF77" s="90" t="n">
        <f aca="false">IF($A77="N/A"," ",RANK(R77,$P$76:$V$87))</f>
        <v>7</v>
      </c>
      <c r="AG77" s="90" t="n">
        <f aca="false">IF($A77="N/A"," ",RANK(S77,$P$76:$V$87))</f>
        <v>7</v>
      </c>
      <c r="AH77" s="90" t="n">
        <f aca="false">IF($A77="N/A"," ",RANK(T77,$P$76:$V$87))</f>
        <v>7</v>
      </c>
      <c r="AI77" s="90" t="n">
        <f aca="false">IF($A77="N/A"," ",RANK(U77,$P$76:$V$87))</f>
        <v>7</v>
      </c>
      <c r="AJ77" s="91" t="n">
        <f aca="false">IF($A77="N/A"," ",RANK(V77,$P$76:$V$87))</f>
        <v>7</v>
      </c>
      <c r="AK77" s="81" t="n">
        <f aca="false">IF($A77="N/A"," ",IF(AD77&lt;=$AJ$2,W77,0))</f>
        <v>160</v>
      </c>
      <c r="AL77" s="92" t="n">
        <f aca="false">IF($A77="N/A"," ",IF(AE77&lt;=$AJ$2,X77,0))</f>
        <v>160</v>
      </c>
      <c r="AM77" s="92" t="n">
        <f aca="false">IF($A77="N/A"," ",IF(AF77&lt;=$AJ$2,Y77,0))</f>
        <v>0</v>
      </c>
      <c r="AN77" s="92" t="n">
        <f aca="false">IF($A77="N/A"," ",IF(AG77&lt;=$AJ$2,Z77,0))</f>
        <v>0</v>
      </c>
      <c r="AO77" s="92" t="n">
        <f aca="false">IF($A77="N/A"," ",IF(AH77&lt;=$AJ$2,AA77,0))</f>
        <v>0</v>
      </c>
      <c r="AP77" s="92" t="n">
        <f aca="false">IF($A77="N/A"," ",IF(AI77&lt;=$AJ$2,AB77,0))</f>
        <v>0</v>
      </c>
      <c r="AQ77" s="92" t="n">
        <f aca="false">IF($A77="N/A"," ",IF(AJ77&lt;=$AJ$2,AC77,0))</f>
        <v>0</v>
      </c>
      <c r="AR77" s="91"/>
      <c r="AS77" s="83" t="n">
        <f aca="false">IF($A77="N/A"," ",IF(AND(AD77=$AJ$2+1,AK77=0),MIN($AR$87,W77),0))</f>
        <v>0</v>
      </c>
      <c r="AT77" s="93" t="n">
        <f aca="false">IF($A77="N/A"," ",IF(AND(AE77=$AJ$2+1,AL77=0),MIN($AR$87,X77),0))</f>
        <v>0</v>
      </c>
      <c r="AU77" s="93" t="n">
        <f aca="false">IF($A77="N/A"," ",IF(AND(AF77=$AJ$2+1,AM77=0),MIN($AR$87,Y77),0))</f>
        <v>0</v>
      </c>
      <c r="AV77" s="93" t="n">
        <f aca="false">IF($A77="N/A"," ",IF(AND(AG77=$AJ$2+1,AN77=0),MIN($AR$87,Z77),0))</f>
        <v>0</v>
      </c>
      <c r="AW77" s="93" t="n">
        <f aca="false">IF($A77="N/A"," ",IF(AND(AH77=$AJ$2+1,AO77=0),MIN($AR$87,AA77),0))</f>
        <v>0</v>
      </c>
      <c r="AX77" s="93" t="n">
        <f aca="false">IF($A77="N/A"," ",IF(AND(AI77=$AJ$2+1,AP77=0),MIN($AR$87,AB77),0))</f>
        <v>0</v>
      </c>
      <c r="AY77" s="93" t="n">
        <f aca="false">IF($A77="N/A"," ",IF(AND(AJ77=$AJ$2+1,AQ77=0),MIN($AR$87,AC77),0))</f>
        <v>0</v>
      </c>
      <c r="AZ77" s="91"/>
      <c r="BA77" s="86" t="n">
        <f aca="false">IF($A77="N/A"," ",(IF(MONTH(A77)&gt;=4,IF(MONTH(A77)&lt;=10,Inputs!$F$13,Inputs!$F$14),Inputs!$F$14)))</f>
        <v>119</v>
      </c>
      <c r="BB77" s="87" t="n">
        <f aca="false">IF($A77="N/A"," ",(IF(AK77&gt;0,($BA77*(8*(VLOOKUP($A77,NumberofDaysTable,2)))*P77),0)+IF(AS77&gt;0,($BA77*((AS77))*P77),0)))</f>
        <v>765116.08</v>
      </c>
      <c r="BC77" s="87" t="n">
        <f aca="false">IF($A77="N/A"," ",(IF(AL77&gt;0,($BA77*(8*(VLOOKUP($A77,NumberofDaysTable,2)))*Q77),0)+IF(AT77&gt;0,($BA77*((AT77))*Q77),0)))</f>
        <v>765116.08</v>
      </c>
      <c r="BD77" s="87" t="n">
        <f aca="false">IF($A77="N/A"," ",(IF(AM77&gt;0,($BA77*(8*(VLOOKUP($A77,NumberofDaysTable,3)))*R77),0)+IF(AU77&gt;0,($BA77*((AU77))*R77),0)))</f>
        <v>0</v>
      </c>
      <c r="BE77" s="87" t="n">
        <f aca="false">IF($A77="N/A"," ",(IF(AN77&gt;0,($BA77*(8*(VLOOKUP($A77,NumberofDaysTable,3)))*S77),0)+IF(AV77&gt;0,($BA77*((AV77))*S77),0)))</f>
        <v>0</v>
      </c>
      <c r="BF77" s="87" t="n">
        <f aca="false">IF($A77="N/A"," ",(IF(AO77&gt;0,($BA77*(8*(VLOOKUP($A77,NumberofDaysTable,4)+VLOOKUP($A77,NumberofDaysTable,5)))*T77),0)+IF(AW77&gt;0,($BA77*((AW77))*T77),0)))</f>
        <v>0</v>
      </c>
      <c r="BG77" s="87" t="n">
        <f aca="false">IF($A77="N/A"," ",(IF(AP77&gt;0,($BA77*(8*(VLOOKUP($A77,NumberofDaysTable,4)+VLOOKUP($A77,NumberofDaysTable,5)))*U77),0)+IF(AX77&gt;0,($BA77*((AX77))*U77),0)))</f>
        <v>0</v>
      </c>
      <c r="BH77" s="87" t="n">
        <f aca="false">IF($A77="N/A"," ",($BA77*AQ77*V77)+($BA77*AY77*V77))</f>
        <v>0</v>
      </c>
      <c r="BI77" s="87" t="n">
        <f aca="false">IF($A77="N/A"," ",SUM(BB77:BH77))</f>
        <v>1530232.16</v>
      </c>
      <c r="BJ77" s="88" t="n">
        <f aca="false">IF($A77="N/A"," ",(H77*(SUM(AK77:AQ77)+SUM(AS77:AY77))*BA77))</f>
        <v>1440007.84</v>
      </c>
      <c r="BK77" s="88" t="n">
        <f aca="false">IF($A77="N/A"," ",((C77*D77)*(SUM($AK77:$AQ77)+SUM($AS77:$AY77))*$BA77))</f>
        <v>1363854.24</v>
      </c>
      <c r="BL77" s="88" t="n">
        <f aca="false">IF($A77="N/A"," ",(F77*(SUM($AK77:$AQ77)+SUM($AS77:$AY77))*$BA77))</f>
        <v>44553.6</v>
      </c>
      <c r="BM77" s="88" t="n">
        <f aca="false">IF($A77="N/A"," ",(G77*(SUM($AK77:$AQ77)+SUM($AS77:$AY77))*$BA77))</f>
        <v>31600</v>
      </c>
    </row>
    <row r="78" customFormat="false" ht="12.75" hidden="false" customHeight="false" outlineLevel="0" collapsed="false">
      <c r="A78" s="67" t="n">
        <f aca="false">IF(A77="N/A","N/A",IF(EDATE(A77,1)&gt;Inputs!$K$3,"N/A",EDATE(A77,1)))</f>
        <v>38930</v>
      </c>
      <c r="B78" s="68" t="n">
        <f aca="false">IF(A78="N/A"," ",YEAR(A78))</f>
        <v>2006</v>
      </c>
      <c r="C78" s="69" t="n">
        <f aca="false">IF(A78="N/A"," ",VLOOKUP(A78,ScaledPrice,10))</f>
        <v>2.848</v>
      </c>
      <c r="D78" s="70" t="n">
        <f aca="false">IF(A78="N/A"," ",(VLOOKUP(MONTH($A78),Inputs!$A$14:$B$25,2))/1000)</f>
        <v>12.6</v>
      </c>
      <c r="E78" s="71" t="n">
        <f aca="false">IF($A78="N/A"," ",C78*D78)</f>
        <v>35.8848</v>
      </c>
      <c r="F78" s="72" t="n">
        <f aca="false">IF(A78="N/A"," ",Inputs!$F$6)</f>
        <v>1.17</v>
      </c>
      <c r="G78" s="72" t="n">
        <f aca="false">IF(A78="N/A"," ",Inputs!$F$9/IF(AND('Pricing Inputs'!$AA$3&gt;=4,'Pricing Inputs'!$AA$3&lt;=6),16,IF(AND('Pricing Inputs'!$AA$3&gt;=7,'Pricing Inputs'!$AA$3&lt;=9),8,24))/(BA78))</f>
        <v>0.829831932773109</v>
      </c>
      <c r="H78" s="73" t="n">
        <f aca="false">IF(A78="N/A"," ",(C78*D78)+F78+G78)</f>
        <v>37.8846319327731</v>
      </c>
      <c r="I78" s="74" t="n">
        <f aca="false">VLOOKUP(A78,ScaledPrice,(IF(AND('Pricing Inputs'!$AA$3&gt;=4,'Pricing Inputs'!$AA$3&lt;=6),2,4)))</f>
        <v>78</v>
      </c>
      <c r="J78" s="74" t="n">
        <f aca="false">IF(A78="N/A"," ",IF(AND('Pricing Inputs'!$AA$3&gt;=4,'Pricing Inputs'!$AA$3&lt;=6),I78,(VLOOKUP(A78,ScaledPrice,2))*(2-(VLOOKUP(A78,ScaledPrice,3)))))</f>
        <v>78</v>
      </c>
      <c r="K78" s="74" t="n">
        <f aca="false">IF(A78="N/A"," ",IF(OR('Pricing Inputs'!$AA$3=5,'Pricing Inputs'!$AA$3=6,'Pricing Inputs'!$AA$3=8,'Pricing Inputs'!$AA$3=9),VLOOKUP(A78,ScaledPrice,IF(AND('Pricing Inputs'!$AA$3&gt;=4,'Pricing Inputs'!$AA$3&lt;=6),5,6)),0))</f>
        <v>35.0000038146973</v>
      </c>
      <c r="L78" s="74" t="n">
        <f aca="false">IF(A78="N/A"," ",IF(OR('Pricing Inputs'!$AA$3=5,'Pricing Inputs'!$AA$3=6,'Pricing Inputs'!$AA$3=8,'Pricing Inputs'!$AA$3=9),IF(AND('Pricing Inputs'!$AA$3&gt;=4,'Pricing Inputs'!$AA$3&lt;=6),K78,(VLOOKUP(A78,ScaledPrice,5))*(2-(VLOOKUP(A78,ScaledPrice,3)))),0))</f>
        <v>35.0000038146973</v>
      </c>
      <c r="M78" s="74" t="n">
        <f aca="false">IF(A78="N/A"," ",IF(OR('Pricing Inputs'!$AA$3=6,'Pricing Inputs'!$AA$3=9),(VLOOKUP(A78,ScaledPrice,IF(AND('Pricing Inputs'!$AA$3&gt;=4,'Pricing Inputs'!$AA$3&lt;=6),7,8))),0))</f>
        <v>31</v>
      </c>
      <c r="N78" s="74" t="n">
        <f aca="false">IF(A78="N/A"," ",IF(OR('Pricing Inputs'!$AA$3=6,'Pricing Inputs'!$AA$3=9),IF(AND('Pricing Inputs'!$AA$3&gt;=4,'Pricing Inputs'!$AA$3&lt;=6),M78,(VLOOKUP(A78,ScaledPrice,7))*(2-(VLOOKUP(A78,ScaledPrice,3)))),0))</f>
        <v>31</v>
      </c>
      <c r="O78" s="74" t="n">
        <f aca="false">IF(A78="N/A"," ",VLOOKUP(A78,ScaledPrice,9))</f>
        <v>18.3500003814697</v>
      </c>
      <c r="P78" s="75" t="n">
        <f aca="false">IF($A78="N/A"," ",IF((I78-$H78)&gt;0,I78-$H78,0))</f>
        <v>40.1153680672269</v>
      </c>
      <c r="Q78" s="75" t="n">
        <f aca="false">IF($A78="N/A"," ",IF((J78-$H78)&gt;0,J78-$H78,0))</f>
        <v>40.1153680672269</v>
      </c>
      <c r="R78" s="75" t="n">
        <f aca="false">IF($A78="N/A"," ",IF((K78-$H78)&gt;0,K78-$H78,0))</f>
        <v>0</v>
      </c>
      <c r="S78" s="75" t="n">
        <f aca="false">IF($A78="N/A"," ",IF((L78-$H78)&gt;0,L78-$H78,0))</f>
        <v>0</v>
      </c>
      <c r="T78" s="75" t="n">
        <f aca="false">IF($A78="N/A"," ",IF((M78-$H78)&gt;0,M78-$H78,0))</f>
        <v>0</v>
      </c>
      <c r="U78" s="75" t="n">
        <f aca="false">IF($A78="N/A"," ",IF((N78-$H78)&gt;0,N78-$H78,0))</f>
        <v>0</v>
      </c>
      <c r="V78" s="76" t="n">
        <f aca="false">IF($A78="N/A"," ",(IF((O78-$H78)&lt;=0,0,(O78-$H78))))</f>
        <v>0</v>
      </c>
      <c r="W78" s="77" t="n">
        <f aca="false">IF($A78="N/A"," ",IF(P78&gt;0,8*VLOOKUP($A78,NumberofDaysTable,2),0))</f>
        <v>184</v>
      </c>
      <c r="X78" s="77" t="n">
        <f aca="false">IF($A78="N/A"," ",IF(Q78&gt;0,8*VLOOKUP($A78,NumberofDaysTable,2),0))</f>
        <v>184</v>
      </c>
      <c r="Y78" s="77" t="n">
        <f aca="false">IF($A78="N/A"," ",IF(R78&gt;0,8*VLOOKUP($A78,NumberofDaysTable,3),0))</f>
        <v>0</v>
      </c>
      <c r="Z78" s="77" t="n">
        <f aca="false">IF($A78="N/A"," ",IF(S78&gt;0,8*VLOOKUP($A78,NumberofDaysTable,3),0))</f>
        <v>0</v>
      </c>
      <c r="AA78" s="77" t="n">
        <f aca="false">IF($A78="N/A"," ",IF(T78&gt;0,8*(VLOOKUP($A78,NumberofDaysTable,4)+VLOOKUP($A78,NumberofDaysTable,5)),0))</f>
        <v>0</v>
      </c>
      <c r="AB78" s="77" t="n">
        <f aca="false">IF($A78="N/A"," ",IF(U78&gt;0,(8*VLOOKUP($A78,NumberofDaysTable,4)+VLOOKUP($A78,NumberofDaysTable,5)),0))</f>
        <v>0</v>
      </c>
      <c r="AC78" s="77" t="n">
        <f aca="false">IF($A78="N/A"," ",(IF(V78&gt;0,(8*VLOOKUP($A78,NumberofDaysTable,6)),0)))</f>
        <v>0</v>
      </c>
      <c r="AD78" s="89" t="n">
        <f aca="false">IF($A78="N/A"," ",RANK(P78,$P$76:$V$87))</f>
        <v>3</v>
      </c>
      <c r="AE78" s="90" t="n">
        <f aca="false">IF($A78="N/A"," ",RANK(Q78,$P$76:$V$87))</f>
        <v>3</v>
      </c>
      <c r="AF78" s="90" t="n">
        <f aca="false">IF($A78="N/A"," ",RANK(R78,$P$76:$V$87))</f>
        <v>7</v>
      </c>
      <c r="AG78" s="90" t="n">
        <f aca="false">IF($A78="N/A"," ",RANK(S78,$P$76:$V$87))</f>
        <v>7</v>
      </c>
      <c r="AH78" s="90" t="n">
        <f aca="false">IF($A78="N/A"," ",RANK(T78,$P$76:$V$87))</f>
        <v>7</v>
      </c>
      <c r="AI78" s="90" t="n">
        <f aca="false">IF($A78="N/A"," ",RANK(U78,$P$76:$V$87))</f>
        <v>7</v>
      </c>
      <c r="AJ78" s="91" t="n">
        <f aca="false">IF($A78="N/A"," ",RANK(V78,$P$76:$V$87))</f>
        <v>7</v>
      </c>
      <c r="AK78" s="81" t="n">
        <f aca="false">IF($A78="N/A"," ",IF(AD78&lt;=$AJ$2,W78,0))</f>
        <v>184</v>
      </c>
      <c r="AL78" s="92" t="n">
        <f aca="false">IF($A78="N/A"," ",IF(AE78&lt;=$AJ$2,X78,0))</f>
        <v>184</v>
      </c>
      <c r="AM78" s="92" t="n">
        <f aca="false">IF($A78="N/A"," ",IF(AF78&lt;=$AJ$2,Y78,0))</f>
        <v>0</v>
      </c>
      <c r="AN78" s="92" t="n">
        <f aca="false">IF($A78="N/A"," ",IF(AG78&lt;=$AJ$2,Z78,0))</f>
        <v>0</v>
      </c>
      <c r="AO78" s="92" t="n">
        <f aca="false">IF($A78="N/A"," ",IF(AH78&lt;=$AJ$2,AA78,0))</f>
        <v>0</v>
      </c>
      <c r="AP78" s="92" t="n">
        <f aca="false">IF($A78="N/A"," ",IF(AI78&lt;=$AJ$2,AB78,0))</f>
        <v>0</v>
      </c>
      <c r="AQ78" s="92" t="n">
        <f aca="false">IF($A78="N/A"," ",IF(AJ78&lt;=$AJ$2,AC78,0))</f>
        <v>0</v>
      </c>
      <c r="AR78" s="91"/>
      <c r="AS78" s="83" t="n">
        <f aca="false">IF($A78="N/A"," ",IF(AND(AD78=$AJ$2+1,AK78=0),MIN($AR$87,W78),0))</f>
        <v>0</v>
      </c>
      <c r="AT78" s="93" t="n">
        <f aca="false">IF($A78="N/A"," ",IF(AND(AE78=$AJ$2+1,AL78=0),MIN($AR$87,X78),0))</f>
        <v>0</v>
      </c>
      <c r="AU78" s="93" t="n">
        <f aca="false">IF($A78="N/A"," ",IF(AND(AF78=$AJ$2+1,AM78=0),MIN($AR$87,Y78),0))</f>
        <v>0</v>
      </c>
      <c r="AV78" s="93" t="n">
        <f aca="false">IF($A78="N/A"," ",IF(AND(AG78=$AJ$2+1,AN78=0),MIN($AR$87,Z78),0))</f>
        <v>0</v>
      </c>
      <c r="AW78" s="93" t="n">
        <f aca="false">IF($A78="N/A"," ",IF(AND(AH78=$AJ$2+1,AO78=0),MIN($AR$87,AA78),0))</f>
        <v>0</v>
      </c>
      <c r="AX78" s="93" t="n">
        <f aca="false">IF($A78="N/A"," ",IF(AND(AI78=$AJ$2+1,AP78=0),MIN($AR$87,AB78),0))</f>
        <v>0</v>
      </c>
      <c r="AY78" s="93" t="n">
        <f aca="false">IF($A78="N/A"," ",IF(AND(AJ78=$AJ$2+1,AQ78=0),MIN($AR$87,AC78),0))</f>
        <v>0</v>
      </c>
      <c r="AZ78" s="91"/>
      <c r="BA78" s="86" t="n">
        <f aca="false">IF($A78="N/A"," ",(IF(MONTH(A78)&gt;=4,IF(MONTH(A78)&lt;=10,Inputs!$F$13,Inputs!$F$14),Inputs!$F$14)))</f>
        <v>119</v>
      </c>
      <c r="BB78" s="87" t="n">
        <f aca="false">IF($A78="N/A"," ",(IF(AK78&gt;0,($BA78*(8*(VLOOKUP($A78,NumberofDaysTable,2)))*P78),0)+IF(AS78&gt;0,($BA78*((AS78))*P78),0)))</f>
        <v>878366.0992</v>
      </c>
      <c r="BC78" s="87" t="n">
        <f aca="false">IF($A78="N/A"," ",(IF(AL78&gt;0,($BA78*(8*(VLOOKUP($A78,NumberofDaysTable,2)))*Q78),0)+IF(AT78&gt;0,($BA78*((AT78))*Q78),0)))</f>
        <v>878366.0992</v>
      </c>
      <c r="BD78" s="87" t="n">
        <f aca="false">IF($A78="N/A"," ",(IF(AM78&gt;0,($BA78*(8*(VLOOKUP($A78,NumberofDaysTable,3)))*R78),0)+IF(AU78&gt;0,($BA78*((AU78))*R78),0)))</f>
        <v>0</v>
      </c>
      <c r="BE78" s="87" t="n">
        <f aca="false">IF($A78="N/A"," ",(IF(AN78&gt;0,($BA78*(8*(VLOOKUP($A78,NumberofDaysTable,3)))*S78),0)+IF(AV78&gt;0,($BA78*((AV78))*S78),0)))</f>
        <v>0</v>
      </c>
      <c r="BF78" s="87" t="n">
        <f aca="false">IF($A78="N/A"," ",(IF(AO78&gt;0,($BA78*(8*(VLOOKUP($A78,NumberofDaysTable,4)+VLOOKUP($A78,NumberofDaysTable,5)))*T78),0)+IF(AW78&gt;0,($BA78*((AW78))*T78),0)))</f>
        <v>0</v>
      </c>
      <c r="BG78" s="87" t="n">
        <f aca="false">IF($A78="N/A"," ",(IF(AP78&gt;0,($BA78*(8*(VLOOKUP($A78,NumberofDaysTable,4)+VLOOKUP($A78,NumberofDaysTable,5)))*U78),0)+IF(AX78&gt;0,($BA78*((AX78))*U78),0)))</f>
        <v>0</v>
      </c>
      <c r="BH78" s="87" t="n">
        <f aca="false">IF($A78="N/A"," ",($BA78*AQ78*V78)+($BA78*AY78*V78))</f>
        <v>0</v>
      </c>
      <c r="BI78" s="87" t="n">
        <f aca="false">IF($A78="N/A"," ",SUM(BB78:BH78))</f>
        <v>1756732.1984</v>
      </c>
      <c r="BJ78" s="88" t="n">
        <f aca="false">IF($A78="N/A"," ",(H78*(SUM(AK78:AQ78)+SUM(AS78:AY78))*BA78))</f>
        <v>1659043.8016</v>
      </c>
      <c r="BK78" s="88" t="n">
        <f aca="false">IF($A78="N/A"," ",((C78*D78)*(SUM($AK78:$AQ78)+SUM($AS78:$AY78))*$BA78))</f>
        <v>1571467.1616</v>
      </c>
      <c r="BL78" s="88" t="n">
        <f aca="false">IF($A78="N/A"," ",(F78*(SUM($AK78:$AQ78)+SUM($AS78:$AY78))*$BA78))</f>
        <v>51236.64</v>
      </c>
      <c r="BM78" s="88" t="n">
        <f aca="false">IF($A78="N/A"," ",(G78*(SUM($AK78:$AQ78)+SUM($AS78:$AY78))*$BA78))</f>
        <v>36340</v>
      </c>
    </row>
    <row r="79" customFormat="false" ht="12.75" hidden="false" customHeight="false" outlineLevel="0" collapsed="false">
      <c r="A79" s="67" t="n">
        <f aca="false">IF(A78="N/A","N/A",IF(EDATE(A78,1)&gt;Inputs!$K$3,"N/A",EDATE(A78,1)))</f>
        <v>38961</v>
      </c>
      <c r="B79" s="68" t="n">
        <f aca="false">IF(A79="N/A"," ",YEAR(A79))</f>
        <v>2006</v>
      </c>
      <c r="C79" s="69" t="n">
        <f aca="false">IF(A79="N/A"," ",VLOOKUP(A79,ScaledPrice,10))</f>
        <v>2.8485</v>
      </c>
      <c r="D79" s="70" t="n">
        <f aca="false">IF(A79="N/A"," ",(VLOOKUP(MONTH($A79),Inputs!$A$14:$B$25,2))/1000)</f>
        <v>12.6</v>
      </c>
      <c r="E79" s="71" t="n">
        <f aca="false">IF($A79="N/A"," ",C79*D79)</f>
        <v>35.8911</v>
      </c>
      <c r="F79" s="72" t="n">
        <f aca="false">IF(A79="N/A"," ",Inputs!$F$6)</f>
        <v>1.17</v>
      </c>
      <c r="G79" s="72" t="n">
        <f aca="false">IF(A79="N/A"," ",Inputs!$F$9/IF(AND('Pricing Inputs'!$AA$3&gt;=4,'Pricing Inputs'!$AA$3&lt;=6),16,IF(AND('Pricing Inputs'!$AA$3&gt;=7,'Pricing Inputs'!$AA$3&lt;=9),8,24))/(BA79))</f>
        <v>0.829831932773109</v>
      </c>
      <c r="H79" s="73" t="n">
        <f aca="false">IF(A79="N/A"," ",(C79*D79)+F79+G79)</f>
        <v>37.8909319327731</v>
      </c>
      <c r="I79" s="74" t="n">
        <f aca="false">VLOOKUP(A79,ScaledPrice,(IF(AND('Pricing Inputs'!$AA$3&gt;=4,'Pricing Inputs'!$AA$3&lt;=6),2,4)))</f>
        <v>33</v>
      </c>
      <c r="J79" s="74" t="n">
        <f aca="false">IF(A79="N/A"," ",IF(AND('Pricing Inputs'!$AA$3&gt;=4,'Pricing Inputs'!$AA$3&lt;=6),I79,(VLOOKUP(A79,ScaledPrice,2))*(2-(VLOOKUP(A79,ScaledPrice,3)))))</f>
        <v>33</v>
      </c>
      <c r="K79" s="74" t="n">
        <f aca="false">IF(A79="N/A"," ",IF(OR('Pricing Inputs'!$AA$3=5,'Pricing Inputs'!$AA$3=6,'Pricing Inputs'!$AA$3=8,'Pricing Inputs'!$AA$3=9),VLOOKUP(A79,ScaledPrice,IF(AND('Pricing Inputs'!$AA$3&gt;=4,'Pricing Inputs'!$AA$3&lt;=6),5,6)),0))</f>
        <v>25</v>
      </c>
      <c r="L79" s="74" t="n">
        <f aca="false">IF(A79="N/A"," ",IF(OR('Pricing Inputs'!$AA$3=5,'Pricing Inputs'!$AA$3=6,'Pricing Inputs'!$AA$3=8,'Pricing Inputs'!$AA$3=9),IF(AND('Pricing Inputs'!$AA$3&gt;=4,'Pricing Inputs'!$AA$3&lt;=6),K79,(VLOOKUP(A79,ScaledPrice,5))*(2-(VLOOKUP(A79,ScaledPrice,3)))),0))</f>
        <v>25</v>
      </c>
      <c r="M79" s="74" t="n">
        <f aca="false">IF(A79="N/A"," ",IF(OR('Pricing Inputs'!$AA$3=6,'Pricing Inputs'!$AA$3=9),(VLOOKUP(A79,ScaledPrice,IF(AND('Pricing Inputs'!$AA$3&gt;=4,'Pricing Inputs'!$AA$3&lt;=6),7,8))),0))</f>
        <v>24</v>
      </c>
      <c r="N79" s="74" t="n">
        <f aca="false">IF(A79="N/A"," ",IF(OR('Pricing Inputs'!$AA$3=6,'Pricing Inputs'!$AA$3=9),IF(AND('Pricing Inputs'!$AA$3&gt;=4,'Pricing Inputs'!$AA$3&lt;=6),M79,(VLOOKUP(A79,ScaledPrice,7))*(2-(VLOOKUP(A79,ScaledPrice,3)))),0))</f>
        <v>24</v>
      </c>
      <c r="O79" s="74" t="n">
        <f aca="false">IF(A79="N/A"," ",VLOOKUP(A79,ScaledPrice,9))</f>
        <v>18.5</v>
      </c>
      <c r="P79" s="75" t="n">
        <f aca="false">IF($A79="N/A"," ",IF((I79-$H79)&gt;0,I79-$H79,0))</f>
        <v>0</v>
      </c>
      <c r="Q79" s="75" t="n">
        <f aca="false">IF($A79="N/A"," ",IF((J79-$H79)&gt;0,J79-$H79,0))</f>
        <v>0</v>
      </c>
      <c r="R79" s="75" t="n">
        <f aca="false">IF($A79="N/A"," ",IF((K79-$H79)&gt;0,K79-$H79,0))</f>
        <v>0</v>
      </c>
      <c r="S79" s="75" t="n">
        <f aca="false">IF($A79="N/A"," ",IF((L79-$H79)&gt;0,L79-$H79,0))</f>
        <v>0</v>
      </c>
      <c r="T79" s="75" t="n">
        <f aca="false">IF($A79="N/A"," ",IF((M79-$H79)&gt;0,M79-$H79,0))</f>
        <v>0</v>
      </c>
      <c r="U79" s="75" t="n">
        <f aca="false">IF($A79="N/A"," ",IF((N79-$H79)&gt;0,N79-$H79,0))</f>
        <v>0</v>
      </c>
      <c r="V79" s="76" t="n">
        <f aca="false">IF($A79="N/A"," ",(IF((O79-$H79)&lt;=0,0,(O79-$H79))))</f>
        <v>0</v>
      </c>
      <c r="W79" s="77" t="n">
        <f aca="false">IF($A79="N/A"," ",IF(P79&gt;0,8*VLOOKUP($A79,NumberofDaysTable,2),0))</f>
        <v>0</v>
      </c>
      <c r="X79" s="77" t="n">
        <f aca="false">IF($A79="N/A"," ",IF(Q79&gt;0,8*VLOOKUP($A79,NumberofDaysTable,2),0))</f>
        <v>0</v>
      </c>
      <c r="Y79" s="77" t="n">
        <f aca="false">IF($A79="N/A"," ",IF(R79&gt;0,8*VLOOKUP($A79,NumberofDaysTable,3),0))</f>
        <v>0</v>
      </c>
      <c r="Z79" s="77" t="n">
        <f aca="false">IF($A79="N/A"," ",IF(S79&gt;0,8*VLOOKUP($A79,NumberofDaysTable,3),0))</f>
        <v>0</v>
      </c>
      <c r="AA79" s="77" t="n">
        <f aca="false">IF($A79="N/A"," ",IF(T79&gt;0,8*(VLOOKUP($A79,NumberofDaysTable,4)+VLOOKUP($A79,NumberofDaysTable,5)),0))</f>
        <v>0</v>
      </c>
      <c r="AB79" s="77" t="n">
        <f aca="false">IF($A79="N/A"," ",IF(U79&gt;0,(8*VLOOKUP($A79,NumberofDaysTable,4)+VLOOKUP($A79,NumberofDaysTable,5)),0))</f>
        <v>0</v>
      </c>
      <c r="AC79" s="77" t="n">
        <f aca="false">IF($A79="N/A"," ",(IF(V79&gt;0,(8*VLOOKUP($A79,NumberofDaysTable,6)),0)))</f>
        <v>0</v>
      </c>
      <c r="AD79" s="89" t="n">
        <f aca="false">IF($A79="N/A"," ",RANK(P79,$P$76:$V$87))</f>
        <v>7</v>
      </c>
      <c r="AE79" s="90" t="n">
        <f aca="false">IF($A79="N/A"," ",RANK(Q79,$P$76:$V$87))</f>
        <v>7</v>
      </c>
      <c r="AF79" s="90" t="n">
        <f aca="false">IF($A79="N/A"," ",RANK(R79,$P$76:$V$87))</f>
        <v>7</v>
      </c>
      <c r="AG79" s="90" t="n">
        <f aca="false">IF($A79="N/A"," ",RANK(S79,$P$76:$V$87))</f>
        <v>7</v>
      </c>
      <c r="AH79" s="90" t="n">
        <f aca="false">IF($A79="N/A"," ",RANK(T79,$P$76:$V$87))</f>
        <v>7</v>
      </c>
      <c r="AI79" s="90" t="n">
        <f aca="false">IF($A79="N/A"," ",RANK(U79,$P$76:$V$87))</f>
        <v>7</v>
      </c>
      <c r="AJ79" s="91" t="n">
        <f aca="false">IF($A79="N/A"," ",RANK(V79,$P$76:$V$87))</f>
        <v>7</v>
      </c>
      <c r="AK79" s="81" t="n">
        <f aca="false">IF($A79="N/A"," ",IF(AD79&lt;=$AJ$2,W79,0))</f>
        <v>0</v>
      </c>
      <c r="AL79" s="92" t="n">
        <f aca="false">IF($A79="N/A"," ",IF(AE79&lt;=$AJ$2,X79,0))</f>
        <v>0</v>
      </c>
      <c r="AM79" s="92" t="n">
        <f aca="false">IF($A79="N/A"," ",IF(AF79&lt;=$AJ$2,Y79,0))</f>
        <v>0</v>
      </c>
      <c r="AN79" s="92" t="n">
        <f aca="false">IF($A79="N/A"," ",IF(AG79&lt;=$AJ$2,Z79,0))</f>
        <v>0</v>
      </c>
      <c r="AO79" s="92" t="n">
        <f aca="false">IF($A79="N/A"," ",IF(AH79&lt;=$AJ$2,AA79,0))</f>
        <v>0</v>
      </c>
      <c r="AP79" s="92" t="n">
        <f aca="false">IF($A79="N/A"," ",IF(AI79&lt;=$AJ$2,AB79,0))</f>
        <v>0</v>
      </c>
      <c r="AQ79" s="92" t="n">
        <f aca="false">IF($A79="N/A"," ",IF(AJ79&lt;=$AJ$2,AC79,0))</f>
        <v>0</v>
      </c>
      <c r="AR79" s="91"/>
      <c r="AS79" s="83" t="n">
        <f aca="false">IF($A79="N/A"," ",IF(AND(AD79=$AJ$2+1,AK79=0),MIN($AR$87,W79),0))</f>
        <v>0</v>
      </c>
      <c r="AT79" s="93" t="n">
        <f aca="false">IF($A79="N/A"," ",IF(AND(AE79=$AJ$2+1,AL79=0),MIN($AR$87,X79),0))</f>
        <v>0</v>
      </c>
      <c r="AU79" s="93" t="n">
        <f aca="false">IF($A79="N/A"," ",IF(AND(AF79=$AJ$2+1,AM79=0),MIN($AR$87,Y79),0))</f>
        <v>0</v>
      </c>
      <c r="AV79" s="93" t="n">
        <f aca="false">IF($A79="N/A"," ",IF(AND(AG79=$AJ$2+1,AN79=0),MIN($AR$87,Z79),0))</f>
        <v>0</v>
      </c>
      <c r="AW79" s="93" t="n">
        <f aca="false">IF($A79="N/A"," ",IF(AND(AH79=$AJ$2+1,AO79=0),MIN($AR$87,AA79),0))</f>
        <v>0</v>
      </c>
      <c r="AX79" s="93" t="n">
        <f aca="false">IF($A79="N/A"," ",IF(AND(AI79=$AJ$2+1,AP79=0),MIN($AR$87,AB79),0))</f>
        <v>0</v>
      </c>
      <c r="AY79" s="93" t="n">
        <f aca="false">IF($A79="N/A"," ",IF(AND(AJ79=$AJ$2+1,AQ79=0),MIN($AR$87,AC79),0))</f>
        <v>0</v>
      </c>
      <c r="AZ79" s="91"/>
      <c r="BA79" s="86" t="n">
        <f aca="false">IF($A79="N/A"," ",(IF(MONTH(A79)&gt;=4,IF(MONTH(A79)&lt;=10,Inputs!$F$13,Inputs!$F$14),Inputs!$F$14)))</f>
        <v>119</v>
      </c>
      <c r="BB79" s="87" t="n">
        <f aca="false">IF($A79="N/A"," ",(IF(AK79&gt;0,($BA79*(8*(VLOOKUP($A79,NumberofDaysTable,2)))*P79),0)+IF(AS79&gt;0,($BA79*((AS79))*P79),0)))</f>
        <v>0</v>
      </c>
      <c r="BC79" s="87" t="n">
        <f aca="false">IF($A79="N/A"," ",(IF(AL79&gt;0,($BA79*(8*(VLOOKUP($A79,NumberofDaysTable,2)))*Q79),0)+IF(AT79&gt;0,($BA79*((AT79))*Q79),0)))</f>
        <v>0</v>
      </c>
      <c r="BD79" s="87" t="n">
        <f aca="false">IF($A79="N/A"," ",(IF(AM79&gt;0,($BA79*(8*(VLOOKUP($A79,NumberofDaysTable,3)))*R79),0)+IF(AU79&gt;0,($BA79*((AU79))*R79),0)))</f>
        <v>0</v>
      </c>
      <c r="BE79" s="87" t="n">
        <f aca="false">IF($A79="N/A"," ",(IF(AN79&gt;0,($BA79*(8*(VLOOKUP($A79,NumberofDaysTable,3)))*S79),0)+IF(AV79&gt;0,($BA79*((AV79))*S79),0)))</f>
        <v>0</v>
      </c>
      <c r="BF79" s="87" t="n">
        <f aca="false">IF($A79="N/A"," ",(IF(AO79&gt;0,($BA79*(8*(VLOOKUP($A79,NumberofDaysTable,4)+VLOOKUP($A79,NumberofDaysTable,5)))*T79),0)+IF(AW79&gt;0,($BA79*((AW79))*T79),0)))</f>
        <v>0</v>
      </c>
      <c r="BG79" s="87" t="n">
        <f aca="false">IF($A79="N/A"," ",(IF(AP79&gt;0,($BA79*(8*(VLOOKUP($A79,NumberofDaysTable,4)+VLOOKUP($A79,NumberofDaysTable,5)))*U79),0)+IF(AX79&gt;0,($BA79*((AX79))*U79),0)))</f>
        <v>0</v>
      </c>
      <c r="BH79" s="87" t="n">
        <f aca="false">IF($A79="N/A"," ",($BA79*AQ79*V79)+($BA79*AY79*V79))</f>
        <v>0</v>
      </c>
      <c r="BI79" s="87" t="n">
        <f aca="false">IF($A79="N/A"," ",SUM(BB79:BH79))</f>
        <v>0</v>
      </c>
      <c r="BJ79" s="88" t="n">
        <f aca="false">IF($A79="N/A"," ",(H79*(SUM(AK79:AQ79)+SUM(AS79:AY79))*BA79))</f>
        <v>0</v>
      </c>
      <c r="BK79" s="88" t="n">
        <f aca="false">IF($A79="N/A"," ",((C79*D79)*(SUM($AK79:$AQ79)+SUM($AS79:$AY79))*$BA79))</f>
        <v>0</v>
      </c>
      <c r="BL79" s="88" t="n">
        <f aca="false">IF($A79="N/A"," ",(F79*(SUM($AK79:$AQ79)+SUM($AS79:$AY79))*$BA79))</f>
        <v>0</v>
      </c>
      <c r="BM79" s="88" t="n">
        <f aca="false">IF($A79="N/A"," ",(G79*(SUM($AK79:$AQ79)+SUM($AS79:$AY79))*$BA79))</f>
        <v>0</v>
      </c>
    </row>
    <row r="80" customFormat="false" ht="12.75" hidden="false" customHeight="false" outlineLevel="0" collapsed="false">
      <c r="A80" s="67" t="n">
        <f aca="false">IF(A79="N/A","N/A",IF(EDATE(A79,1)&gt;Inputs!$K$3,"N/A",EDATE(A79,1)))</f>
        <v>38991</v>
      </c>
      <c r="B80" s="68" t="n">
        <f aca="false">IF(A80="N/A"," ",YEAR(A80))</f>
        <v>2006</v>
      </c>
      <c r="C80" s="69" t="n">
        <f aca="false">IF(A80="N/A"," ",VLOOKUP(A80,ScaledPrice,10))</f>
        <v>2.8975</v>
      </c>
      <c r="D80" s="70" t="n">
        <f aca="false">IF(A80="N/A"," ",(VLOOKUP(MONTH($A80),Inputs!$A$14:$B$25,2))/1000)</f>
        <v>12.6</v>
      </c>
      <c r="E80" s="71" t="n">
        <f aca="false">IF($A80="N/A"," ",C80*D80)</f>
        <v>36.5085</v>
      </c>
      <c r="F80" s="72" t="n">
        <f aca="false">IF(A80="N/A"," ",Inputs!$F$6)</f>
        <v>1.17</v>
      </c>
      <c r="G80" s="72" t="n">
        <f aca="false">IF(A80="N/A"," ",Inputs!$F$9/IF(AND('Pricing Inputs'!$AA$3&gt;=4,'Pricing Inputs'!$AA$3&lt;=6),16,IF(AND('Pricing Inputs'!$AA$3&gt;=7,'Pricing Inputs'!$AA$3&lt;=9),8,24))/(BA80))</f>
        <v>0.829831932773109</v>
      </c>
      <c r="H80" s="73" t="n">
        <f aca="false">IF(A80="N/A"," ",(C80*D80)+F80+G80)</f>
        <v>38.5083319327731</v>
      </c>
      <c r="I80" s="74" t="n">
        <f aca="false">VLOOKUP(A80,ScaledPrice,(IF(AND('Pricing Inputs'!$AA$3&gt;=4,'Pricing Inputs'!$AA$3&lt;=6),2,4)))</f>
        <v>25.7999973297119</v>
      </c>
      <c r="J80" s="74" t="n">
        <f aca="false">IF(A80="N/A"," ",IF(AND('Pricing Inputs'!$AA$3&gt;=4,'Pricing Inputs'!$AA$3&lt;=6),I80,(VLOOKUP(A80,ScaledPrice,2))*(2-(VLOOKUP(A80,ScaledPrice,3)))))</f>
        <v>25.7999973297119</v>
      </c>
      <c r="K80" s="74" t="n">
        <f aca="false">IF(A80="N/A"," ",IF(OR('Pricing Inputs'!$AA$3=5,'Pricing Inputs'!$AA$3=6,'Pricing Inputs'!$AA$3=8,'Pricing Inputs'!$AA$3=9),VLOOKUP(A80,ScaledPrice,IF(AND('Pricing Inputs'!$AA$3&gt;=4,'Pricing Inputs'!$AA$3&lt;=6),5,6)),0))</f>
        <v>19.996000289917</v>
      </c>
      <c r="L80" s="74" t="n">
        <f aca="false">IF(A80="N/A"," ",IF(OR('Pricing Inputs'!$AA$3=5,'Pricing Inputs'!$AA$3=6,'Pricing Inputs'!$AA$3=8,'Pricing Inputs'!$AA$3=9),IF(AND('Pricing Inputs'!$AA$3&gt;=4,'Pricing Inputs'!$AA$3&lt;=6),K80,(VLOOKUP(A80,ScaledPrice,5))*(2-(VLOOKUP(A80,ScaledPrice,3)))),0))</f>
        <v>19.996000289917</v>
      </c>
      <c r="M80" s="74" t="n">
        <f aca="false">IF(A80="N/A"," ",IF(OR('Pricing Inputs'!$AA$3=6,'Pricing Inputs'!$AA$3=9),(VLOOKUP(A80,ScaledPrice,IF(AND('Pricing Inputs'!$AA$3&gt;=4,'Pricing Inputs'!$AA$3&lt;=6),7,8))),0))</f>
        <v>18.9965000152588</v>
      </c>
      <c r="N80" s="74" t="n">
        <f aca="false">IF(A80="N/A"," ",IF(OR('Pricing Inputs'!$AA$3=6,'Pricing Inputs'!$AA$3=9),IF(AND('Pricing Inputs'!$AA$3&gt;=4,'Pricing Inputs'!$AA$3&lt;=6),M80,(VLOOKUP(A80,ScaledPrice,7))*(2-(VLOOKUP(A80,ScaledPrice,3)))),0))</f>
        <v>18.9965000152588</v>
      </c>
      <c r="O80" s="74" t="n">
        <f aca="false">IF(A80="N/A"," ",VLOOKUP(A80,ScaledPrice,9))</f>
        <v>19.9000015258789</v>
      </c>
      <c r="P80" s="75" t="n">
        <f aca="false">IF($A80="N/A"," ",IF((I80-$H80)&gt;0,I80-$H80,0))</f>
        <v>0</v>
      </c>
      <c r="Q80" s="75" t="n">
        <f aca="false">IF($A80="N/A"," ",IF((J80-$H80)&gt;0,J80-$H80,0))</f>
        <v>0</v>
      </c>
      <c r="R80" s="75" t="n">
        <f aca="false">IF($A80="N/A"," ",IF((K80-$H80)&gt;0,K80-$H80,0))</f>
        <v>0</v>
      </c>
      <c r="S80" s="75" t="n">
        <f aca="false">IF($A80="N/A"," ",IF((L80-$H80)&gt;0,L80-$H80,0))</f>
        <v>0</v>
      </c>
      <c r="T80" s="75" t="n">
        <f aca="false">IF($A80="N/A"," ",IF((M80-$H80)&gt;0,M80-$H80,0))</f>
        <v>0</v>
      </c>
      <c r="U80" s="75" t="n">
        <f aca="false">IF($A80="N/A"," ",IF((N80-$H80)&gt;0,N80-$H80,0))</f>
        <v>0</v>
      </c>
      <c r="V80" s="76" t="n">
        <f aca="false">IF($A80="N/A"," ",(IF((O80-$H80)&lt;=0,0,(O80-$H80))))</f>
        <v>0</v>
      </c>
      <c r="W80" s="77" t="n">
        <f aca="false">IF($A80="N/A"," ",IF(P80&gt;0,8*VLOOKUP($A80,NumberofDaysTable,2),0))</f>
        <v>0</v>
      </c>
      <c r="X80" s="77" t="n">
        <f aca="false">IF($A80="N/A"," ",IF(Q80&gt;0,8*VLOOKUP($A80,NumberofDaysTable,2),0))</f>
        <v>0</v>
      </c>
      <c r="Y80" s="77" t="n">
        <f aca="false">IF($A80="N/A"," ",IF(R80&gt;0,8*VLOOKUP($A80,NumberofDaysTable,3),0))</f>
        <v>0</v>
      </c>
      <c r="Z80" s="77" t="n">
        <f aca="false">IF($A80="N/A"," ",IF(S80&gt;0,8*VLOOKUP($A80,NumberofDaysTable,3),0))</f>
        <v>0</v>
      </c>
      <c r="AA80" s="77" t="n">
        <f aca="false">IF($A80="N/A"," ",IF(T80&gt;0,8*(VLOOKUP($A80,NumberofDaysTable,4)+VLOOKUP($A80,NumberofDaysTable,5)),0))</f>
        <v>0</v>
      </c>
      <c r="AB80" s="77" t="n">
        <f aca="false">IF($A80="N/A"," ",IF(U80&gt;0,(8*VLOOKUP($A80,NumberofDaysTable,4)+VLOOKUP($A80,NumberofDaysTable,5)),0))</f>
        <v>0</v>
      </c>
      <c r="AC80" s="77" t="n">
        <f aca="false">IF($A80="N/A"," ",(IF(V80&gt;0,(8*VLOOKUP($A80,NumberofDaysTable,6)),0)))</f>
        <v>0</v>
      </c>
      <c r="AD80" s="89" t="n">
        <f aca="false">IF($A80="N/A"," ",RANK(P80,$P$76:$V$87))</f>
        <v>7</v>
      </c>
      <c r="AE80" s="90" t="n">
        <f aca="false">IF($A80="N/A"," ",RANK(Q80,$P$76:$V$87))</f>
        <v>7</v>
      </c>
      <c r="AF80" s="90" t="n">
        <f aca="false">IF($A80="N/A"," ",RANK(R80,$P$76:$V$87))</f>
        <v>7</v>
      </c>
      <c r="AG80" s="90" t="n">
        <f aca="false">IF($A80="N/A"," ",RANK(S80,$P$76:$V$87))</f>
        <v>7</v>
      </c>
      <c r="AH80" s="90" t="n">
        <f aca="false">IF($A80="N/A"," ",RANK(T80,$P$76:$V$87))</f>
        <v>7</v>
      </c>
      <c r="AI80" s="90" t="n">
        <f aca="false">IF($A80="N/A"," ",RANK(U80,$P$76:$V$87))</f>
        <v>7</v>
      </c>
      <c r="AJ80" s="91" t="n">
        <f aca="false">IF($A80="N/A"," ",RANK(V80,$P$76:$V$87))</f>
        <v>7</v>
      </c>
      <c r="AK80" s="81" t="n">
        <f aca="false">IF($A80="N/A"," ",IF(AD80&lt;=$AJ$2,W80,0))</f>
        <v>0</v>
      </c>
      <c r="AL80" s="92" t="n">
        <f aca="false">IF($A80="N/A"," ",IF(AE80&lt;=$AJ$2,X80,0))</f>
        <v>0</v>
      </c>
      <c r="AM80" s="92" t="n">
        <f aca="false">IF($A80="N/A"," ",IF(AF80&lt;=$AJ$2,Y80,0))</f>
        <v>0</v>
      </c>
      <c r="AN80" s="92" t="n">
        <f aca="false">IF($A80="N/A"," ",IF(AG80&lt;=$AJ$2,Z80,0))</f>
        <v>0</v>
      </c>
      <c r="AO80" s="92" t="n">
        <f aca="false">IF($A80="N/A"," ",IF(AH80&lt;=$AJ$2,AA80,0))</f>
        <v>0</v>
      </c>
      <c r="AP80" s="92" t="n">
        <f aca="false">IF($A80="N/A"," ",IF(AI80&lt;=$AJ$2,AB80,0))</f>
        <v>0</v>
      </c>
      <c r="AQ80" s="92" t="n">
        <f aca="false">IF($A80="N/A"," ",IF(AJ80&lt;=$AJ$2,AC80,0))</f>
        <v>0</v>
      </c>
      <c r="AR80" s="91"/>
      <c r="AS80" s="83" t="n">
        <f aca="false">IF($A80="N/A"," ",IF(AND(AD80=$AJ$2+1,AK80=0),MIN($AR$87,W80),0))</f>
        <v>0</v>
      </c>
      <c r="AT80" s="93" t="n">
        <f aca="false">IF($A80="N/A"," ",IF(AND(AE80=$AJ$2+1,AL80=0),MIN($AR$87,X80),0))</f>
        <v>0</v>
      </c>
      <c r="AU80" s="93" t="n">
        <f aca="false">IF($A80="N/A"," ",IF(AND(AF80=$AJ$2+1,AM80=0),MIN($AR$87,Y80),0))</f>
        <v>0</v>
      </c>
      <c r="AV80" s="93" t="n">
        <f aca="false">IF($A80="N/A"," ",IF(AND(AG80=$AJ$2+1,AN80=0),MIN($AR$87,Z80),0))</f>
        <v>0</v>
      </c>
      <c r="AW80" s="93" t="n">
        <f aca="false">IF($A80="N/A"," ",IF(AND(AH80=$AJ$2+1,AO80=0),MIN($AR$87,AA80),0))</f>
        <v>0</v>
      </c>
      <c r="AX80" s="93" t="n">
        <f aca="false">IF($A80="N/A"," ",IF(AND(AI80=$AJ$2+1,AP80=0),MIN($AR$87,AB80),0))</f>
        <v>0</v>
      </c>
      <c r="AY80" s="93" t="n">
        <f aca="false">IF($A80="N/A"," ",IF(AND(AJ80=$AJ$2+1,AQ80=0),MIN($AR$87,AC80),0))</f>
        <v>0</v>
      </c>
      <c r="AZ80" s="91"/>
      <c r="BA80" s="86" t="n">
        <f aca="false">IF($A80="N/A"," ",(IF(MONTH(A80)&gt;=4,IF(MONTH(A80)&lt;=10,Inputs!$F$13,Inputs!$F$14),Inputs!$F$14)))</f>
        <v>119</v>
      </c>
      <c r="BB80" s="87" t="n">
        <f aca="false">IF($A80="N/A"," ",(IF(AK80&gt;0,($BA80*(8*(VLOOKUP($A80,NumberofDaysTable,2)))*P80),0)+IF(AS80&gt;0,($BA80*((AS80))*P80),0)))</f>
        <v>0</v>
      </c>
      <c r="BC80" s="87" t="n">
        <f aca="false">IF($A80="N/A"," ",(IF(AL80&gt;0,($BA80*(8*(VLOOKUP($A80,NumberofDaysTable,2)))*Q80),0)+IF(AT80&gt;0,($BA80*((AT80))*Q80),0)))</f>
        <v>0</v>
      </c>
      <c r="BD80" s="87" t="n">
        <f aca="false">IF($A80="N/A"," ",(IF(AM80&gt;0,($BA80*(8*(VLOOKUP($A80,NumberofDaysTable,3)))*R80),0)+IF(AU80&gt;0,($BA80*((AU80))*R80),0)))</f>
        <v>0</v>
      </c>
      <c r="BE80" s="87" t="n">
        <f aca="false">IF($A80="N/A"," ",(IF(AN80&gt;0,($BA80*(8*(VLOOKUP($A80,NumberofDaysTable,3)))*S80),0)+IF(AV80&gt;0,($BA80*((AV80))*S80),0)))</f>
        <v>0</v>
      </c>
      <c r="BF80" s="87" t="n">
        <f aca="false">IF($A80="N/A"," ",(IF(AO80&gt;0,($BA80*(8*(VLOOKUP($A80,NumberofDaysTable,4)+VLOOKUP($A80,NumberofDaysTable,5)))*T80),0)+IF(AW80&gt;0,($BA80*((AW80))*T80),0)))</f>
        <v>0</v>
      </c>
      <c r="BG80" s="87" t="n">
        <f aca="false">IF($A80="N/A"," ",(IF(AP80&gt;0,($BA80*(8*(VLOOKUP($A80,NumberofDaysTable,4)+VLOOKUP($A80,NumberofDaysTable,5)))*U80),0)+IF(AX80&gt;0,($BA80*((AX80))*U80),0)))</f>
        <v>0</v>
      </c>
      <c r="BH80" s="87" t="n">
        <f aca="false">IF($A80="N/A"," ",($BA80*AQ80*V80)+($BA80*AY80*V80))</f>
        <v>0</v>
      </c>
      <c r="BI80" s="87" t="n">
        <f aca="false">IF($A80="N/A"," ",SUM(BB80:BH80))</f>
        <v>0</v>
      </c>
      <c r="BJ80" s="88" t="n">
        <f aca="false">IF($A80="N/A"," ",(H80*(SUM(AK80:AQ80)+SUM(AS80:AY80))*BA80))</f>
        <v>0</v>
      </c>
      <c r="BK80" s="88" t="n">
        <f aca="false">IF($A80="N/A"," ",((C80*D80)*(SUM($AK80:$AQ80)+SUM($AS80:$AY80))*$BA80))</f>
        <v>0</v>
      </c>
      <c r="BL80" s="88" t="n">
        <f aca="false">IF($A80="N/A"," ",(F80*(SUM($AK80:$AQ80)+SUM($AS80:$AY80))*$BA80))</f>
        <v>0</v>
      </c>
      <c r="BM80" s="88" t="n">
        <f aca="false">IF($A80="N/A"," ",(G80*(SUM($AK80:$AQ80)+SUM($AS80:$AY80))*$BA80))</f>
        <v>0</v>
      </c>
    </row>
    <row r="81" customFormat="false" ht="12.75" hidden="false" customHeight="false" outlineLevel="0" collapsed="false">
      <c r="A81" s="67" t="n">
        <f aca="false">IF(A80="N/A","N/A",IF(EDATE(A80,1)&gt;Inputs!$K$3,"N/A",EDATE(A80,1)))</f>
        <v>39022</v>
      </c>
      <c r="B81" s="68" t="n">
        <f aca="false">IF(A81="N/A"," ",YEAR(A81))</f>
        <v>2006</v>
      </c>
      <c r="C81" s="69" t="n">
        <f aca="false">IF(A81="N/A"," ",VLOOKUP(A81,ScaledPrice,10))</f>
        <v>3.093</v>
      </c>
      <c r="D81" s="70" t="n">
        <f aca="false">IF(A81="N/A"," ",(VLOOKUP(MONTH($A81),Inputs!$A$14:$B$25,2))/1000)</f>
        <v>12.6</v>
      </c>
      <c r="E81" s="71" t="n">
        <f aca="false">IF($A81="N/A"," ",C81*D81)</f>
        <v>38.9718</v>
      </c>
      <c r="F81" s="72" t="n">
        <f aca="false">IF(A81="N/A"," ",Inputs!$F$6)</f>
        <v>1.17</v>
      </c>
      <c r="G81" s="72" t="n">
        <f aca="false">IF(A81="N/A"," ",Inputs!$F$9/IF(AND('Pricing Inputs'!$AA$3&gt;=4,'Pricing Inputs'!$AA$3&lt;=6),16,IF(AND('Pricing Inputs'!$AA$3&gt;=7,'Pricing Inputs'!$AA$3&lt;=9),8,24))/(BA81))</f>
        <v>0.829831932773109</v>
      </c>
      <c r="H81" s="73" t="n">
        <f aca="false">IF(A81="N/A"," ",(C81*D81)+F81+G81)</f>
        <v>40.9716319327731</v>
      </c>
      <c r="I81" s="74" t="n">
        <f aca="false">VLOOKUP(A81,ScaledPrice,(IF(AND('Pricing Inputs'!$AA$3&gt;=4,'Pricing Inputs'!$AA$3&lt;=6),2,4)))</f>
        <v>25.6799983978272</v>
      </c>
      <c r="J81" s="74" t="n">
        <f aca="false">IF(A81="N/A"," ",IF(AND('Pricing Inputs'!$AA$3&gt;=4,'Pricing Inputs'!$AA$3&lt;=6),I81,(VLOOKUP(A81,ScaledPrice,2))*(2-(VLOOKUP(A81,ScaledPrice,3)))))</f>
        <v>25.6799983978272</v>
      </c>
      <c r="K81" s="74" t="n">
        <f aca="false">IF(A81="N/A"," ",IF(OR('Pricing Inputs'!$AA$3=5,'Pricing Inputs'!$AA$3=6,'Pricing Inputs'!$AA$3=8,'Pricing Inputs'!$AA$3=9),VLOOKUP(A81,ScaledPrice,IF(AND('Pricing Inputs'!$AA$3&gt;=4,'Pricing Inputs'!$AA$3&lt;=6),5,6)),0))</f>
        <v>20</v>
      </c>
      <c r="L81" s="74" t="n">
        <f aca="false">IF(A81="N/A"," ",IF(OR('Pricing Inputs'!$AA$3=5,'Pricing Inputs'!$AA$3=6,'Pricing Inputs'!$AA$3=8,'Pricing Inputs'!$AA$3=9),IF(AND('Pricing Inputs'!$AA$3&gt;=4,'Pricing Inputs'!$AA$3&lt;=6),K81,(VLOOKUP(A81,ScaledPrice,5))*(2-(VLOOKUP(A81,ScaledPrice,3)))),0))</f>
        <v>20</v>
      </c>
      <c r="M81" s="74" t="n">
        <f aca="false">IF(A81="N/A"," ",IF(OR('Pricing Inputs'!$AA$3=6,'Pricing Inputs'!$AA$3=9),(VLOOKUP(A81,ScaledPrice,IF(AND('Pricing Inputs'!$AA$3&gt;=4,'Pricing Inputs'!$AA$3&lt;=6),7,8))),0))</f>
        <v>19</v>
      </c>
      <c r="N81" s="74" t="n">
        <f aca="false">IF(A81="N/A"," ",IF(OR('Pricing Inputs'!$AA$3=6,'Pricing Inputs'!$AA$3=9),IF(AND('Pricing Inputs'!$AA$3&gt;=4,'Pricing Inputs'!$AA$3&lt;=6),M81,(VLOOKUP(A81,ScaledPrice,7))*(2-(VLOOKUP(A81,ScaledPrice,3)))),0))</f>
        <v>19</v>
      </c>
      <c r="O81" s="74" t="n">
        <f aca="false">IF(A81="N/A"," ",VLOOKUP(A81,ScaledPrice,9))</f>
        <v>20.2999992370605</v>
      </c>
      <c r="P81" s="75" t="n">
        <f aca="false">IF($A81="N/A"," ",IF((I81-$H81)&gt;0,I81-$H81,0))</f>
        <v>0</v>
      </c>
      <c r="Q81" s="75" t="n">
        <f aca="false">IF($A81="N/A"," ",IF((J81-$H81)&gt;0,J81-$H81,0))</f>
        <v>0</v>
      </c>
      <c r="R81" s="75" t="n">
        <f aca="false">IF($A81="N/A"," ",IF((K81-$H81)&gt;0,K81-$H81,0))</f>
        <v>0</v>
      </c>
      <c r="S81" s="75" t="n">
        <f aca="false">IF($A81="N/A"," ",IF((L81-$H81)&gt;0,L81-$H81,0))</f>
        <v>0</v>
      </c>
      <c r="T81" s="75" t="n">
        <f aca="false">IF($A81="N/A"," ",IF((M81-$H81)&gt;0,M81-$H81,0))</f>
        <v>0</v>
      </c>
      <c r="U81" s="75" t="n">
        <f aca="false">IF($A81="N/A"," ",IF((N81-$H81)&gt;0,N81-$H81,0))</f>
        <v>0</v>
      </c>
      <c r="V81" s="76" t="n">
        <f aca="false">IF($A81="N/A"," ",(IF((O81-$H81)&lt;=0,0,(O81-$H81))))</f>
        <v>0</v>
      </c>
      <c r="W81" s="77" t="n">
        <f aca="false">IF($A81="N/A"," ",IF(P81&gt;0,8*VLOOKUP($A81,NumberofDaysTable,2),0))</f>
        <v>0</v>
      </c>
      <c r="X81" s="77" t="n">
        <f aca="false">IF($A81="N/A"," ",IF(Q81&gt;0,8*VLOOKUP($A81,NumberofDaysTable,2),0))</f>
        <v>0</v>
      </c>
      <c r="Y81" s="77" t="n">
        <f aca="false">IF($A81="N/A"," ",IF(R81&gt;0,8*VLOOKUP($A81,NumberofDaysTable,3),0))</f>
        <v>0</v>
      </c>
      <c r="Z81" s="77" t="n">
        <f aca="false">IF($A81="N/A"," ",IF(S81&gt;0,8*VLOOKUP($A81,NumberofDaysTable,3),0))</f>
        <v>0</v>
      </c>
      <c r="AA81" s="77" t="n">
        <f aca="false">IF($A81="N/A"," ",IF(T81&gt;0,8*(VLOOKUP($A81,NumberofDaysTable,4)+VLOOKUP($A81,NumberofDaysTable,5)),0))</f>
        <v>0</v>
      </c>
      <c r="AB81" s="77" t="n">
        <f aca="false">IF($A81="N/A"," ",IF(U81&gt;0,(8*VLOOKUP($A81,NumberofDaysTable,4)+VLOOKUP($A81,NumberofDaysTable,5)),0))</f>
        <v>0</v>
      </c>
      <c r="AC81" s="77" t="n">
        <f aca="false">IF($A81="N/A"," ",(IF(V81&gt;0,(8*VLOOKUP($A81,NumberofDaysTable,6)),0)))</f>
        <v>0</v>
      </c>
      <c r="AD81" s="89" t="n">
        <f aca="false">IF($A81="N/A"," ",RANK(P81,$P$76:$V$87))</f>
        <v>7</v>
      </c>
      <c r="AE81" s="90" t="n">
        <f aca="false">IF($A81="N/A"," ",RANK(Q81,$P$76:$V$87))</f>
        <v>7</v>
      </c>
      <c r="AF81" s="90" t="n">
        <f aca="false">IF($A81="N/A"," ",RANK(R81,$P$76:$V$87))</f>
        <v>7</v>
      </c>
      <c r="AG81" s="90" t="n">
        <f aca="false">IF($A81="N/A"," ",RANK(S81,$P$76:$V$87))</f>
        <v>7</v>
      </c>
      <c r="AH81" s="90" t="n">
        <f aca="false">IF($A81="N/A"," ",RANK(T81,$P$76:$V$87))</f>
        <v>7</v>
      </c>
      <c r="AI81" s="90" t="n">
        <f aca="false">IF($A81="N/A"," ",RANK(U81,$P$76:$V$87))</f>
        <v>7</v>
      </c>
      <c r="AJ81" s="91" t="n">
        <f aca="false">IF($A81="N/A"," ",RANK(V81,$P$76:$V$87))</f>
        <v>7</v>
      </c>
      <c r="AK81" s="81" t="n">
        <f aca="false">IF($A81="N/A"," ",IF(AD81&lt;=$AJ$2,W81,0))</f>
        <v>0</v>
      </c>
      <c r="AL81" s="92" t="n">
        <f aca="false">IF($A81="N/A"," ",IF(AE81&lt;=$AJ$2,X81,0))</f>
        <v>0</v>
      </c>
      <c r="AM81" s="92" t="n">
        <f aca="false">IF($A81="N/A"," ",IF(AF81&lt;=$AJ$2,Y81,0))</f>
        <v>0</v>
      </c>
      <c r="AN81" s="92" t="n">
        <f aca="false">IF($A81="N/A"," ",IF(AG81&lt;=$AJ$2,Z81,0))</f>
        <v>0</v>
      </c>
      <c r="AO81" s="92" t="n">
        <f aca="false">IF($A81="N/A"," ",IF(AH81&lt;=$AJ$2,AA81,0))</f>
        <v>0</v>
      </c>
      <c r="AP81" s="92" t="n">
        <f aca="false">IF($A81="N/A"," ",IF(AI81&lt;=$AJ$2,AB81,0))</f>
        <v>0</v>
      </c>
      <c r="AQ81" s="92" t="n">
        <f aca="false">IF($A81="N/A"," ",IF(AJ81&lt;=$AJ$2,AC81,0))</f>
        <v>0</v>
      </c>
      <c r="AR81" s="91"/>
      <c r="AS81" s="83" t="n">
        <f aca="false">IF($A81="N/A"," ",IF(AND(AD81=$AJ$2+1,AK81=0),MIN($AR$87,W81),0))</f>
        <v>0</v>
      </c>
      <c r="AT81" s="93" t="n">
        <f aca="false">IF($A81="N/A"," ",IF(AND(AE81=$AJ$2+1,AL81=0),MIN($AR$87,X81),0))</f>
        <v>0</v>
      </c>
      <c r="AU81" s="93" t="n">
        <f aca="false">IF($A81="N/A"," ",IF(AND(AF81=$AJ$2+1,AM81=0),MIN($AR$87,Y81),0))</f>
        <v>0</v>
      </c>
      <c r="AV81" s="93" t="n">
        <f aca="false">IF($A81="N/A"," ",IF(AND(AG81=$AJ$2+1,AN81=0),MIN($AR$87,Z81),0))</f>
        <v>0</v>
      </c>
      <c r="AW81" s="93" t="n">
        <f aca="false">IF($A81="N/A"," ",IF(AND(AH81=$AJ$2+1,AO81=0),MIN($AR$87,AA81),0))</f>
        <v>0</v>
      </c>
      <c r="AX81" s="93" t="n">
        <f aca="false">IF($A81="N/A"," ",IF(AND(AI81=$AJ$2+1,AP81=0),MIN($AR$87,AB81),0))</f>
        <v>0</v>
      </c>
      <c r="AY81" s="93" t="n">
        <f aca="false">IF($A81="N/A"," ",IF(AND(AJ81=$AJ$2+1,AQ81=0),MIN($AR$87,AC81),0))</f>
        <v>0</v>
      </c>
      <c r="AZ81" s="91"/>
      <c r="BA81" s="86" t="n">
        <f aca="false">IF($A81="N/A"," ",(IF(MONTH(A81)&gt;=4,IF(MONTH(A81)&lt;=10,Inputs!$F$13,Inputs!$F$14),Inputs!$F$14)))</f>
        <v>119</v>
      </c>
      <c r="BB81" s="87" t="n">
        <f aca="false">IF($A81="N/A"," ",(IF(AK81&gt;0,($BA81*(8*(VLOOKUP($A81,NumberofDaysTable,2)))*P81),0)+IF(AS81&gt;0,($BA81*((AS81))*P81),0)))</f>
        <v>0</v>
      </c>
      <c r="BC81" s="87" t="n">
        <f aca="false">IF($A81="N/A"," ",(IF(AL81&gt;0,($BA81*(8*(VLOOKUP($A81,NumberofDaysTable,2)))*Q81),0)+IF(AT81&gt;0,($BA81*((AT81))*Q81),0)))</f>
        <v>0</v>
      </c>
      <c r="BD81" s="87" t="n">
        <f aca="false">IF($A81="N/A"," ",(IF(AM81&gt;0,($BA81*(8*(VLOOKUP($A81,NumberofDaysTable,3)))*R81),0)+IF(AU81&gt;0,($BA81*((AU81))*R81),0)))</f>
        <v>0</v>
      </c>
      <c r="BE81" s="87" t="n">
        <f aca="false">IF($A81="N/A"," ",(IF(AN81&gt;0,($BA81*(8*(VLOOKUP($A81,NumberofDaysTable,3)))*S81),0)+IF(AV81&gt;0,($BA81*((AV81))*S81),0)))</f>
        <v>0</v>
      </c>
      <c r="BF81" s="87" t="n">
        <f aca="false">IF($A81="N/A"," ",(IF(AO81&gt;0,($BA81*(8*(VLOOKUP($A81,NumberofDaysTable,4)+VLOOKUP($A81,NumberofDaysTable,5)))*T81),0)+IF(AW81&gt;0,($BA81*((AW81))*T81),0)))</f>
        <v>0</v>
      </c>
      <c r="BG81" s="87" t="n">
        <f aca="false">IF($A81="N/A"," ",(IF(AP81&gt;0,($BA81*(8*(VLOOKUP($A81,NumberofDaysTable,4)+VLOOKUP($A81,NumberofDaysTable,5)))*U81),0)+IF(AX81&gt;0,($BA81*((AX81))*U81),0)))</f>
        <v>0</v>
      </c>
      <c r="BH81" s="87" t="n">
        <f aca="false">IF($A81="N/A"," ",($BA81*AQ81*V81)+($BA81*AY81*V81))</f>
        <v>0</v>
      </c>
      <c r="BI81" s="87" t="n">
        <f aca="false">IF($A81="N/A"," ",SUM(BB81:BH81))</f>
        <v>0</v>
      </c>
      <c r="BJ81" s="88" t="n">
        <f aca="false">IF($A81="N/A"," ",(H81*(SUM(AK81:AQ81)+SUM(AS81:AY81))*BA81))</f>
        <v>0</v>
      </c>
      <c r="BK81" s="88" t="n">
        <f aca="false">IF($A81="N/A"," ",((C81*D81)*(SUM($AK81:$AQ81)+SUM($AS81:$AY81))*$BA81))</f>
        <v>0</v>
      </c>
      <c r="BL81" s="88" t="n">
        <f aca="false">IF($A81="N/A"," ",(F81*(SUM($AK81:$AQ81)+SUM($AS81:$AY81))*$BA81))</f>
        <v>0</v>
      </c>
      <c r="BM81" s="88" t="n">
        <f aca="false">IF($A81="N/A"," ",(G81*(SUM($AK81:$AQ81)+SUM($AS81:$AY81))*$BA81))</f>
        <v>0</v>
      </c>
    </row>
    <row r="82" customFormat="false" ht="12.75" hidden="false" customHeight="false" outlineLevel="0" collapsed="false">
      <c r="A82" s="67" t="n">
        <f aca="false">IF(A81="N/A","N/A",IF(EDATE(A81,1)&gt;Inputs!$K$3,"N/A",EDATE(A81,1)))</f>
        <v>39052</v>
      </c>
      <c r="B82" s="68" t="n">
        <f aca="false">IF(A82="N/A"," ",YEAR(A82))</f>
        <v>2006</v>
      </c>
      <c r="C82" s="69" t="n">
        <f aca="false">IF(A82="N/A"," ",VLOOKUP(A82,ScaledPrice,10))</f>
        <v>3.259</v>
      </c>
      <c r="D82" s="70" t="n">
        <f aca="false">IF(A82="N/A"," ",(VLOOKUP(MONTH($A82),Inputs!$A$14:$B$25,2))/1000)</f>
        <v>12.6</v>
      </c>
      <c r="E82" s="71" t="n">
        <f aca="false">IF($A82="N/A"," ",C82*D82)</f>
        <v>41.0634</v>
      </c>
      <c r="F82" s="72" t="n">
        <f aca="false">IF(A82="N/A"," ",Inputs!$F$6)</f>
        <v>1.17</v>
      </c>
      <c r="G82" s="72" t="n">
        <f aca="false">IF(A82="N/A"," ",Inputs!$F$9/IF(AND('Pricing Inputs'!$AA$3&gt;=4,'Pricing Inputs'!$AA$3&lt;=6),16,IF(AND('Pricing Inputs'!$AA$3&gt;=7,'Pricing Inputs'!$AA$3&lt;=9),8,24))/(BA82))</f>
        <v>0.829831932773109</v>
      </c>
      <c r="H82" s="73" t="n">
        <f aca="false">IF(A82="N/A"," ",(C82*D82)+F82+G82)</f>
        <v>43.0632319327731</v>
      </c>
      <c r="I82" s="74" t="n">
        <f aca="false">VLOOKUP(A82,ScaledPrice,(IF(AND('Pricing Inputs'!$AA$3&gt;=4,'Pricing Inputs'!$AA$3&lt;=6),2,4)))</f>
        <v>26.1499977111816</v>
      </c>
      <c r="J82" s="74" t="n">
        <f aca="false">IF(A82="N/A"," ",IF(AND('Pricing Inputs'!$AA$3&gt;=4,'Pricing Inputs'!$AA$3&lt;=6),I82,(VLOOKUP(A82,ScaledPrice,2))*(2-(VLOOKUP(A82,ScaledPrice,3)))))</f>
        <v>26.1499977111816</v>
      </c>
      <c r="K82" s="74" t="n">
        <f aca="false">IF(A82="N/A"," ",IF(OR('Pricing Inputs'!$AA$3=5,'Pricing Inputs'!$AA$3=6,'Pricing Inputs'!$AA$3=8,'Pricing Inputs'!$AA$3=9),VLOOKUP(A82,ScaledPrice,IF(AND('Pricing Inputs'!$AA$3&gt;=4,'Pricing Inputs'!$AA$3&lt;=6),5,6)),0))</f>
        <v>20</v>
      </c>
      <c r="L82" s="74" t="n">
        <f aca="false">IF(A82="N/A"," ",IF(OR('Pricing Inputs'!$AA$3=5,'Pricing Inputs'!$AA$3=6,'Pricing Inputs'!$AA$3=8,'Pricing Inputs'!$AA$3=9),IF(AND('Pricing Inputs'!$AA$3&gt;=4,'Pricing Inputs'!$AA$3&lt;=6),K82,(VLOOKUP(A82,ScaledPrice,5))*(2-(VLOOKUP(A82,ScaledPrice,3)))),0))</f>
        <v>20</v>
      </c>
      <c r="M82" s="74" t="n">
        <f aca="false">IF(A82="N/A"," ",IF(OR('Pricing Inputs'!$AA$3=6,'Pricing Inputs'!$AA$3=9),(VLOOKUP(A82,ScaledPrice,IF(AND('Pricing Inputs'!$AA$3&gt;=4,'Pricing Inputs'!$AA$3&lt;=6),7,8))),0))</f>
        <v>19</v>
      </c>
      <c r="N82" s="74" t="n">
        <f aca="false">IF(A82="N/A"," ",IF(OR('Pricing Inputs'!$AA$3=6,'Pricing Inputs'!$AA$3=9),IF(AND('Pricing Inputs'!$AA$3&gt;=4,'Pricing Inputs'!$AA$3&lt;=6),M82,(VLOOKUP(A82,ScaledPrice,7))*(2-(VLOOKUP(A82,ScaledPrice,3)))),0))</f>
        <v>19</v>
      </c>
      <c r="O82" s="74" t="n">
        <f aca="false">IF(A82="N/A"," ",VLOOKUP(A82,ScaledPrice,9))</f>
        <v>20.4500007629395</v>
      </c>
      <c r="P82" s="75" t="n">
        <f aca="false">IF($A82="N/A"," ",IF((I82-$H82)&gt;0,I82-$H82,0))</f>
        <v>0</v>
      </c>
      <c r="Q82" s="75" t="n">
        <f aca="false">IF($A82="N/A"," ",IF((J82-$H82)&gt;0,J82-$H82,0))</f>
        <v>0</v>
      </c>
      <c r="R82" s="75" t="n">
        <f aca="false">IF($A82="N/A"," ",IF((K82-$H82)&gt;0,K82-$H82,0))</f>
        <v>0</v>
      </c>
      <c r="S82" s="75" t="n">
        <f aca="false">IF($A82="N/A"," ",IF((L82-$H82)&gt;0,L82-$H82,0))</f>
        <v>0</v>
      </c>
      <c r="T82" s="75" t="n">
        <f aca="false">IF($A82="N/A"," ",IF((M82-$H82)&gt;0,M82-$H82,0))</f>
        <v>0</v>
      </c>
      <c r="U82" s="75" t="n">
        <f aca="false">IF($A82="N/A"," ",IF((N82-$H82)&gt;0,N82-$H82,0))</f>
        <v>0</v>
      </c>
      <c r="V82" s="76" t="n">
        <f aca="false">IF($A82="N/A"," ",(IF((O82-$H82)&lt;=0,0,(O82-$H82))))</f>
        <v>0</v>
      </c>
      <c r="W82" s="77" t="n">
        <f aca="false">IF($A82="N/A"," ",IF(P82&gt;0,8*VLOOKUP($A82,NumberofDaysTable,2),0))</f>
        <v>0</v>
      </c>
      <c r="X82" s="77" t="n">
        <f aca="false">IF($A82="N/A"," ",IF(Q82&gt;0,8*VLOOKUP($A82,NumberofDaysTable,2),0))</f>
        <v>0</v>
      </c>
      <c r="Y82" s="77" t="n">
        <f aca="false">IF($A82="N/A"," ",IF(R82&gt;0,8*VLOOKUP($A82,NumberofDaysTable,3),0))</f>
        <v>0</v>
      </c>
      <c r="Z82" s="77" t="n">
        <f aca="false">IF($A82="N/A"," ",IF(S82&gt;0,8*VLOOKUP($A82,NumberofDaysTable,3),0))</f>
        <v>0</v>
      </c>
      <c r="AA82" s="77" t="n">
        <f aca="false">IF($A82="N/A"," ",IF(T82&gt;0,8*(VLOOKUP($A82,NumberofDaysTable,4)+VLOOKUP($A82,NumberofDaysTable,5)),0))</f>
        <v>0</v>
      </c>
      <c r="AB82" s="77" t="n">
        <f aca="false">IF($A82="N/A"," ",IF(U82&gt;0,(8*VLOOKUP($A82,NumberofDaysTable,4)+VLOOKUP($A82,NumberofDaysTable,5)),0))</f>
        <v>0</v>
      </c>
      <c r="AC82" s="77" t="n">
        <f aca="false">IF($A82="N/A"," ",(IF(V82&gt;0,(8*VLOOKUP($A82,NumberofDaysTable,6)),0)))</f>
        <v>0</v>
      </c>
      <c r="AD82" s="89" t="n">
        <f aca="false">IF($A82="N/A"," ",RANK(P82,$P$76:$V$87))</f>
        <v>7</v>
      </c>
      <c r="AE82" s="90" t="n">
        <f aca="false">IF($A82="N/A"," ",RANK(Q82,$P$76:$V$87))</f>
        <v>7</v>
      </c>
      <c r="AF82" s="90" t="n">
        <f aca="false">IF($A82="N/A"," ",RANK(R82,$P$76:$V$87))</f>
        <v>7</v>
      </c>
      <c r="AG82" s="90" t="n">
        <f aca="false">IF($A82="N/A"," ",RANK(S82,$P$76:$V$87))</f>
        <v>7</v>
      </c>
      <c r="AH82" s="90" t="n">
        <f aca="false">IF($A82="N/A"," ",RANK(T82,$P$76:$V$87))</f>
        <v>7</v>
      </c>
      <c r="AI82" s="90" t="n">
        <f aca="false">IF($A82="N/A"," ",RANK(U82,$P$76:$V$87))</f>
        <v>7</v>
      </c>
      <c r="AJ82" s="91" t="n">
        <f aca="false">IF($A82="N/A"," ",RANK(V82,$P$76:$V$87))</f>
        <v>7</v>
      </c>
      <c r="AK82" s="81" t="n">
        <f aca="false">IF($A82="N/A"," ",IF(AD82&lt;=$AJ$2,W82,0))</f>
        <v>0</v>
      </c>
      <c r="AL82" s="92" t="n">
        <f aca="false">IF($A82="N/A"," ",IF(AE82&lt;=$AJ$2,X82,0))</f>
        <v>0</v>
      </c>
      <c r="AM82" s="92" t="n">
        <f aca="false">IF($A82="N/A"," ",IF(AF82&lt;=$AJ$2,Y82,0))</f>
        <v>0</v>
      </c>
      <c r="AN82" s="92" t="n">
        <f aca="false">IF($A82="N/A"," ",IF(AG82&lt;=$AJ$2,Z82,0))</f>
        <v>0</v>
      </c>
      <c r="AO82" s="92" t="n">
        <f aca="false">IF($A82="N/A"," ",IF(AH82&lt;=$AJ$2,AA82,0))</f>
        <v>0</v>
      </c>
      <c r="AP82" s="92" t="n">
        <f aca="false">IF($A82="N/A"," ",IF(AI82&lt;=$AJ$2,AB82,0))</f>
        <v>0</v>
      </c>
      <c r="AQ82" s="92" t="n">
        <f aca="false">IF($A82="N/A"," ",IF(AJ82&lt;=$AJ$2,AC82,0))</f>
        <v>0</v>
      </c>
      <c r="AR82" s="91"/>
      <c r="AS82" s="83" t="n">
        <f aca="false">IF($A82="N/A"," ",IF(AND(AD82=$AJ$2+1,AK82=0),MIN($AR$87,W82),0))</f>
        <v>0</v>
      </c>
      <c r="AT82" s="93" t="n">
        <f aca="false">IF($A82="N/A"," ",IF(AND(AE82=$AJ$2+1,AL82=0),MIN($AR$87,X82),0))</f>
        <v>0</v>
      </c>
      <c r="AU82" s="93" t="n">
        <f aca="false">IF($A82="N/A"," ",IF(AND(AF82=$AJ$2+1,AM82=0),MIN($AR$87,Y82),0))</f>
        <v>0</v>
      </c>
      <c r="AV82" s="93" t="n">
        <f aca="false">IF($A82="N/A"," ",IF(AND(AG82=$AJ$2+1,AN82=0),MIN($AR$87,Z82),0))</f>
        <v>0</v>
      </c>
      <c r="AW82" s="93" t="n">
        <f aca="false">IF($A82="N/A"," ",IF(AND(AH82=$AJ$2+1,AO82=0),MIN($AR$87,AA82),0))</f>
        <v>0</v>
      </c>
      <c r="AX82" s="93" t="n">
        <f aca="false">IF($A82="N/A"," ",IF(AND(AI82=$AJ$2+1,AP82=0),MIN($AR$87,AB82),0))</f>
        <v>0</v>
      </c>
      <c r="AY82" s="93" t="n">
        <f aca="false">IF($A82="N/A"," ",IF(AND(AJ82=$AJ$2+1,AQ82=0),MIN($AR$87,AC82),0))</f>
        <v>0</v>
      </c>
      <c r="AZ82" s="91"/>
      <c r="BA82" s="86" t="n">
        <f aca="false">IF($A82="N/A"," ",(IF(MONTH(A82)&gt;=4,IF(MONTH(A82)&lt;=10,Inputs!$F$13,Inputs!$F$14),Inputs!$F$14)))</f>
        <v>119</v>
      </c>
      <c r="BB82" s="87" t="n">
        <f aca="false">IF($A82="N/A"," ",(IF(AK82&gt;0,($BA82*(8*(VLOOKUP($A82,NumberofDaysTable,2)))*P82),0)+IF(AS82&gt;0,($BA82*((AS82))*P82),0)))</f>
        <v>0</v>
      </c>
      <c r="BC82" s="87" t="n">
        <f aca="false">IF($A82="N/A"," ",(IF(AL82&gt;0,($BA82*(8*(VLOOKUP($A82,NumberofDaysTable,2)))*Q82),0)+IF(AT82&gt;0,($BA82*((AT82))*Q82),0)))</f>
        <v>0</v>
      </c>
      <c r="BD82" s="87" t="n">
        <f aca="false">IF($A82="N/A"," ",(IF(AM82&gt;0,($BA82*(8*(VLOOKUP($A82,NumberofDaysTable,3)))*R82),0)+IF(AU82&gt;0,($BA82*((AU82))*R82),0)))</f>
        <v>0</v>
      </c>
      <c r="BE82" s="87" t="n">
        <f aca="false">IF($A82="N/A"," ",(IF(AN82&gt;0,($BA82*(8*(VLOOKUP($A82,NumberofDaysTable,3)))*S82),0)+IF(AV82&gt;0,($BA82*((AV82))*S82),0)))</f>
        <v>0</v>
      </c>
      <c r="BF82" s="87" t="n">
        <f aca="false">IF($A82="N/A"," ",(IF(AO82&gt;0,($BA82*(8*(VLOOKUP($A82,NumberofDaysTable,4)+VLOOKUP($A82,NumberofDaysTable,5)))*T82),0)+IF(AW82&gt;0,($BA82*((AW82))*T82),0)))</f>
        <v>0</v>
      </c>
      <c r="BG82" s="87" t="n">
        <f aca="false">IF($A82="N/A"," ",(IF(AP82&gt;0,($BA82*(8*(VLOOKUP($A82,NumberofDaysTable,4)+VLOOKUP($A82,NumberofDaysTable,5)))*U82),0)+IF(AX82&gt;0,($BA82*((AX82))*U82),0)))</f>
        <v>0</v>
      </c>
      <c r="BH82" s="87" t="n">
        <f aca="false">IF($A82="N/A"," ",($BA82*AQ82*V82)+($BA82*AY82*V82))</f>
        <v>0</v>
      </c>
      <c r="BI82" s="87" t="n">
        <f aca="false">IF($A82="N/A"," ",SUM(BB82:BH82))</f>
        <v>0</v>
      </c>
      <c r="BJ82" s="88" t="n">
        <f aca="false">IF($A82="N/A"," ",(H82*(SUM(AK82:AQ82)+SUM(AS82:AY82))*BA82))</f>
        <v>0</v>
      </c>
      <c r="BK82" s="88" t="n">
        <f aca="false">IF($A82="N/A"," ",((C82*D82)*(SUM($AK82:$AQ82)+SUM($AS82:$AY82))*$BA82))</f>
        <v>0</v>
      </c>
      <c r="BL82" s="88" t="n">
        <f aca="false">IF($A82="N/A"," ",(F82*(SUM($AK82:$AQ82)+SUM($AS82:$AY82))*$BA82))</f>
        <v>0</v>
      </c>
      <c r="BM82" s="88" t="n">
        <f aca="false">IF($A82="N/A"," ",(G82*(SUM($AK82:$AQ82)+SUM($AS82:$AY82))*$BA82))</f>
        <v>0</v>
      </c>
    </row>
    <row r="83" customFormat="false" ht="12.75" hidden="false" customHeight="false" outlineLevel="0" collapsed="false">
      <c r="A83" s="67" t="n">
        <f aca="false">IF(A82="N/A","N/A",IF(EDATE(A82,1)&gt;Inputs!$K$3,"N/A",EDATE(A82,1)))</f>
        <v>39083</v>
      </c>
      <c r="B83" s="68" t="n">
        <f aca="false">IF(A83="N/A"," ",YEAR(A83))</f>
        <v>2007</v>
      </c>
      <c r="C83" s="69" t="n">
        <f aca="false">IF(A83="N/A"," ",VLOOKUP(A83,ScaledPrice,10))</f>
        <v>3.365</v>
      </c>
      <c r="D83" s="70" t="n">
        <f aca="false">IF(A83="N/A"," ",(VLOOKUP(MONTH($A83),Inputs!$A$14:$B$25,2))/1000)</f>
        <v>12.6</v>
      </c>
      <c r="E83" s="71" t="n">
        <f aca="false">IF($A83="N/A"," ",C83*D83)</f>
        <v>42.399</v>
      </c>
      <c r="F83" s="72" t="n">
        <f aca="false">IF(A83="N/A"," ",Inputs!$F$6)</f>
        <v>1.17</v>
      </c>
      <c r="G83" s="72" t="n">
        <f aca="false">IF(A83="N/A"," ",Inputs!$F$9/IF(AND('Pricing Inputs'!$AA$3&gt;=4,'Pricing Inputs'!$AA$3&lt;=6),16,IF(AND('Pricing Inputs'!$AA$3&gt;=7,'Pricing Inputs'!$AA$3&lt;=9),8,24))/(BA83))</f>
        <v>0.829831932773109</v>
      </c>
      <c r="H83" s="73" t="n">
        <f aca="false">IF(A83="N/A"," ",(C83*D83)+F83+G83)</f>
        <v>44.3988319327731</v>
      </c>
      <c r="I83" s="74" t="n">
        <f aca="false">VLOOKUP(A83,ScaledPrice,(IF(AND('Pricing Inputs'!$AA$3&gt;=4,'Pricing Inputs'!$AA$3&lt;=6),2,4)))</f>
        <v>30.3999996185303</v>
      </c>
      <c r="J83" s="74" t="n">
        <f aca="false">IF(A83="N/A"," ",IF(AND('Pricing Inputs'!$AA$3&gt;=4,'Pricing Inputs'!$AA$3&lt;=6),I83,(VLOOKUP(A83,ScaledPrice,2))*(2-(VLOOKUP(A83,ScaledPrice,3)))))</f>
        <v>30.3999996185303</v>
      </c>
      <c r="K83" s="74" t="n">
        <f aca="false">IF(A83="N/A"," ",IF(OR('Pricing Inputs'!$AA$3=5,'Pricing Inputs'!$AA$3=6,'Pricing Inputs'!$AA$3=8,'Pricing Inputs'!$AA$3=9),VLOOKUP(A83,ScaledPrice,IF(AND('Pricing Inputs'!$AA$3&gt;=4,'Pricing Inputs'!$AA$3&lt;=6),5,6)),0))</f>
        <v>22</v>
      </c>
      <c r="L83" s="74" t="n">
        <f aca="false">IF(A83="N/A"," ",IF(OR('Pricing Inputs'!$AA$3=5,'Pricing Inputs'!$AA$3=6,'Pricing Inputs'!$AA$3=8,'Pricing Inputs'!$AA$3=9),IF(AND('Pricing Inputs'!$AA$3&gt;=4,'Pricing Inputs'!$AA$3&lt;=6),K83,(VLOOKUP(A83,ScaledPrice,5))*(2-(VLOOKUP(A83,ScaledPrice,3)))),0))</f>
        <v>22</v>
      </c>
      <c r="M83" s="74" t="n">
        <f aca="false">IF(A83="N/A"," ",IF(OR('Pricing Inputs'!$AA$3=6,'Pricing Inputs'!$AA$3=9),(VLOOKUP(A83,ScaledPrice,IF(AND('Pricing Inputs'!$AA$3&gt;=4,'Pricing Inputs'!$AA$3&lt;=6),7,8))),0))</f>
        <v>21</v>
      </c>
      <c r="N83" s="74" t="n">
        <f aca="false">IF(A83="N/A"," ",IF(OR('Pricing Inputs'!$AA$3=6,'Pricing Inputs'!$AA$3=9),IF(AND('Pricing Inputs'!$AA$3&gt;=4,'Pricing Inputs'!$AA$3&lt;=6),M83,(VLOOKUP(A83,ScaledPrice,7))*(2-(VLOOKUP(A83,ScaledPrice,3)))),0))</f>
        <v>21</v>
      </c>
      <c r="O83" s="74" t="n">
        <f aca="false">IF(A83="N/A"," ",VLOOKUP(A83,ScaledPrice,9))</f>
        <v>20.7000007629395</v>
      </c>
      <c r="P83" s="75" t="n">
        <f aca="false">IF($A83="N/A"," ",IF((I83-$H83)&gt;0,I83-$H83,0))</f>
        <v>0</v>
      </c>
      <c r="Q83" s="75" t="n">
        <f aca="false">IF($A83="N/A"," ",IF((J83-$H83)&gt;0,J83-$H83,0))</f>
        <v>0</v>
      </c>
      <c r="R83" s="75" t="n">
        <f aca="false">IF($A83="N/A"," ",IF((K83-$H83)&gt;0,K83-$H83,0))</f>
        <v>0</v>
      </c>
      <c r="S83" s="75" t="n">
        <f aca="false">IF($A83="N/A"," ",IF((L83-$H83)&gt;0,L83-$H83,0))</f>
        <v>0</v>
      </c>
      <c r="T83" s="75" t="n">
        <f aca="false">IF($A83="N/A"," ",IF((M83-$H83)&gt;0,M83-$H83,0))</f>
        <v>0</v>
      </c>
      <c r="U83" s="75" t="n">
        <f aca="false">IF($A83="N/A"," ",IF((N83-$H83)&gt;0,N83-$H83,0))</f>
        <v>0</v>
      </c>
      <c r="V83" s="76" t="n">
        <f aca="false">IF($A83="N/A"," ",(IF((O83-$H83)&lt;=0,0,(O83-$H83))))</f>
        <v>0</v>
      </c>
      <c r="W83" s="77" t="n">
        <f aca="false">IF($A83="N/A"," ",IF(P83&gt;0,8*VLOOKUP($A83,NumberofDaysTable,2),0))</f>
        <v>0</v>
      </c>
      <c r="X83" s="77" t="n">
        <f aca="false">IF($A83="N/A"," ",IF(Q83&gt;0,8*VLOOKUP($A83,NumberofDaysTable,2),0))</f>
        <v>0</v>
      </c>
      <c r="Y83" s="77" t="n">
        <f aca="false">IF($A83="N/A"," ",IF(R83&gt;0,8*VLOOKUP($A83,NumberofDaysTable,3),0))</f>
        <v>0</v>
      </c>
      <c r="Z83" s="77" t="n">
        <f aca="false">IF($A83="N/A"," ",IF(S83&gt;0,8*VLOOKUP($A83,NumberofDaysTable,3),0))</f>
        <v>0</v>
      </c>
      <c r="AA83" s="77" t="n">
        <f aca="false">IF($A83="N/A"," ",IF(T83&gt;0,8*(VLOOKUP($A83,NumberofDaysTable,4)+VLOOKUP($A83,NumberofDaysTable,5)),0))</f>
        <v>0</v>
      </c>
      <c r="AB83" s="77" t="n">
        <f aca="false">IF($A83="N/A"," ",IF(U83&gt;0,(8*VLOOKUP($A83,NumberofDaysTable,4)+VLOOKUP($A83,NumberofDaysTable,5)),0))</f>
        <v>0</v>
      </c>
      <c r="AC83" s="77" t="n">
        <f aca="false">IF($A83="N/A"," ",(IF(V83&gt;0,(8*VLOOKUP($A83,NumberofDaysTable,6)),0)))</f>
        <v>0</v>
      </c>
      <c r="AD83" s="89" t="n">
        <f aca="false">IF($A83="N/A"," ",RANK(P83,$P$76:$V$87))</f>
        <v>7</v>
      </c>
      <c r="AE83" s="90" t="n">
        <f aca="false">IF($A83="N/A"," ",RANK(Q83,$P$76:$V$87))</f>
        <v>7</v>
      </c>
      <c r="AF83" s="90" t="n">
        <f aca="false">IF($A83="N/A"," ",RANK(R83,$P$76:$V$87))</f>
        <v>7</v>
      </c>
      <c r="AG83" s="90" t="n">
        <f aca="false">IF($A83="N/A"," ",RANK(S83,$P$76:$V$87))</f>
        <v>7</v>
      </c>
      <c r="AH83" s="90" t="n">
        <f aca="false">IF($A83="N/A"," ",RANK(T83,$P$76:$V$87))</f>
        <v>7</v>
      </c>
      <c r="AI83" s="90" t="n">
        <f aca="false">IF($A83="N/A"," ",RANK(U83,$P$76:$V$87))</f>
        <v>7</v>
      </c>
      <c r="AJ83" s="91" t="n">
        <f aca="false">IF($A83="N/A"," ",RANK(V83,$P$76:$V$87))</f>
        <v>7</v>
      </c>
      <c r="AK83" s="81" t="n">
        <f aca="false">IF($A83="N/A"," ",IF(AD83&lt;=$AJ$2,W83,0))</f>
        <v>0</v>
      </c>
      <c r="AL83" s="92" t="n">
        <f aca="false">IF($A83="N/A"," ",IF(AE83&lt;=$AJ$2,X83,0))</f>
        <v>0</v>
      </c>
      <c r="AM83" s="92" t="n">
        <f aca="false">IF($A83="N/A"," ",IF(AF83&lt;=$AJ$2,Y83,0))</f>
        <v>0</v>
      </c>
      <c r="AN83" s="92" t="n">
        <f aca="false">IF($A83="N/A"," ",IF(AG83&lt;=$AJ$2,Z83,0))</f>
        <v>0</v>
      </c>
      <c r="AO83" s="92" t="n">
        <f aca="false">IF($A83="N/A"," ",IF(AH83&lt;=$AJ$2,AA83,0))</f>
        <v>0</v>
      </c>
      <c r="AP83" s="92" t="n">
        <f aca="false">IF($A83="N/A"," ",IF(AI83&lt;=$AJ$2,AB83,0))</f>
        <v>0</v>
      </c>
      <c r="AQ83" s="92" t="n">
        <f aca="false">IF($A83="N/A"," ",IF(AJ83&lt;=$AJ$2,AC83,0))</f>
        <v>0</v>
      </c>
      <c r="AR83" s="91"/>
      <c r="AS83" s="83" t="n">
        <f aca="false">IF($A83="N/A"," ",IF(AND(AD83=$AJ$2+1,AK83=0),MIN($AR$87,W83),0))</f>
        <v>0</v>
      </c>
      <c r="AT83" s="93" t="n">
        <f aca="false">IF($A83="N/A"," ",IF(AND(AE83=$AJ$2+1,AL83=0),MIN($AR$87,X83),0))</f>
        <v>0</v>
      </c>
      <c r="AU83" s="93" t="n">
        <f aca="false">IF($A83="N/A"," ",IF(AND(AF83=$AJ$2+1,AM83=0),MIN($AR$87,Y83),0))</f>
        <v>0</v>
      </c>
      <c r="AV83" s="93" t="n">
        <f aca="false">IF($A83="N/A"," ",IF(AND(AG83=$AJ$2+1,AN83=0),MIN($AR$87,Z83),0))</f>
        <v>0</v>
      </c>
      <c r="AW83" s="93" t="n">
        <f aca="false">IF($A83="N/A"," ",IF(AND(AH83=$AJ$2+1,AO83=0),MIN($AR$87,AA83),0))</f>
        <v>0</v>
      </c>
      <c r="AX83" s="93" t="n">
        <f aca="false">IF($A83="N/A"," ",IF(AND(AI83=$AJ$2+1,AP83=0),MIN($AR$87,AB83),0))</f>
        <v>0</v>
      </c>
      <c r="AY83" s="93" t="n">
        <f aca="false">IF($A83="N/A"," ",IF(AND(AJ83=$AJ$2+1,AQ83=0),MIN($AR$87,AC83),0))</f>
        <v>0</v>
      </c>
      <c r="AZ83" s="91"/>
      <c r="BA83" s="86" t="n">
        <f aca="false">IF($A83="N/A"," ",(IF(MONTH(A83)&gt;=4,IF(MONTH(A83)&lt;=10,Inputs!$F$13,Inputs!$F$14),Inputs!$F$14)))</f>
        <v>119</v>
      </c>
      <c r="BB83" s="87" t="n">
        <f aca="false">IF($A83="N/A"," ",(IF(AK83&gt;0,($BA83*(8*(VLOOKUP($A83,NumberofDaysTable,2)))*P83),0)+IF(AS83&gt;0,($BA83*((AS83))*P83),0)))</f>
        <v>0</v>
      </c>
      <c r="BC83" s="87" t="n">
        <f aca="false">IF($A83="N/A"," ",(IF(AL83&gt;0,($BA83*(8*(VLOOKUP($A83,NumberofDaysTable,2)))*Q83),0)+IF(AT83&gt;0,($BA83*((AT83))*Q83),0)))</f>
        <v>0</v>
      </c>
      <c r="BD83" s="87" t="n">
        <f aca="false">IF($A83="N/A"," ",(IF(AM83&gt;0,($BA83*(8*(VLOOKUP($A83,NumberofDaysTable,3)))*R83),0)+IF(AU83&gt;0,($BA83*((AU83))*R83),0)))</f>
        <v>0</v>
      </c>
      <c r="BE83" s="87" t="n">
        <f aca="false">IF($A83="N/A"," ",(IF(AN83&gt;0,($BA83*(8*(VLOOKUP($A83,NumberofDaysTable,3)))*S83),0)+IF(AV83&gt;0,($BA83*((AV83))*S83),0)))</f>
        <v>0</v>
      </c>
      <c r="BF83" s="87" t="n">
        <f aca="false">IF($A83="N/A"," ",(IF(AO83&gt;0,($BA83*(8*(VLOOKUP($A83,NumberofDaysTable,4)+VLOOKUP($A83,NumberofDaysTable,5)))*T83),0)+IF(AW83&gt;0,($BA83*((AW83))*T83),0)))</f>
        <v>0</v>
      </c>
      <c r="BG83" s="87" t="n">
        <f aca="false">IF($A83="N/A"," ",(IF(AP83&gt;0,($BA83*(8*(VLOOKUP($A83,NumberofDaysTable,4)+VLOOKUP($A83,NumberofDaysTable,5)))*U83),0)+IF(AX83&gt;0,($BA83*((AX83))*U83),0)))</f>
        <v>0</v>
      </c>
      <c r="BH83" s="87" t="n">
        <f aca="false">IF($A83="N/A"," ",($BA83*AQ83*V83)+($BA83*AY83*V83))</f>
        <v>0</v>
      </c>
      <c r="BI83" s="87" t="n">
        <f aca="false">IF($A83="N/A"," ",SUM(BB83:BH83))</f>
        <v>0</v>
      </c>
      <c r="BJ83" s="88" t="n">
        <f aca="false">IF($A83="N/A"," ",(H83*(SUM(AK83:AQ83)+SUM(AS83:AY83))*BA83))</f>
        <v>0</v>
      </c>
      <c r="BK83" s="88" t="n">
        <f aca="false">IF($A83="N/A"," ",((C83*D83)*(SUM($AK83:$AQ83)+SUM($AS83:$AY83))*$BA83))</f>
        <v>0</v>
      </c>
      <c r="BL83" s="88" t="n">
        <f aca="false">IF($A83="N/A"," ",(F83*(SUM($AK83:$AQ83)+SUM($AS83:$AY83))*$BA83))</f>
        <v>0</v>
      </c>
      <c r="BM83" s="88" t="n">
        <f aca="false">IF($A83="N/A"," ",(G83*(SUM($AK83:$AQ83)+SUM($AS83:$AY83))*$BA83))</f>
        <v>0</v>
      </c>
    </row>
    <row r="84" customFormat="false" ht="12.75" hidden="false" customHeight="false" outlineLevel="0" collapsed="false">
      <c r="A84" s="67" t="n">
        <f aca="false">IF(A83="N/A","N/A",IF(EDATE(A83,1)&gt;Inputs!$K$3,"N/A",EDATE(A83,1)))</f>
        <v>39114</v>
      </c>
      <c r="B84" s="68" t="n">
        <f aca="false">IF(A84="N/A"," ",YEAR(A84))</f>
        <v>2007</v>
      </c>
      <c r="C84" s="69" t="n">
        <f aca="false">IF(A84="N/A"," ",VLOOKUP(A84,ScaledPrice,10))</f>
        <v>3.222</v>
      </c>
      <c r="D84" s="70" t="n">
        <f aca="false">IF(A84="N/A"," ",(VLOOKUP(MONTH($A84),Inputs!$A$14:$B$25,2))/1000)</f>
        <v>12.6</v>
      </c>
      <c r="E84" s="71" t="n">
        <f aca="false">IF($A84="N/A"," ",C84*D84)</f>
        <v>40.5972</v>
      </c>
      <c r="F84" s="72" t="n">
        <f aca="false">IF(A84="N/A"," ",Inputs!$F$6)</f>
        <v>1.17</v>
      </c>
      <c r="G84" s="72" t="n">
        <f aca="false">IF(A84="N/A"," ",Inputs!$F$9/IF(AND('Pricing Inputs'!$AA$3&gt;=4,'Pricing Inputs'!$AA$3&lt;=6),16,IF(AND('Pricing Inputs'!$AA$3&gt;=7,'Pricing Inputs'!$AA$3&lt;=9),8,24))/(BA84))</f>
        <v>0.829831932773109</v>
      </c>
      <c r="H84" s="73" t="n">
        <f aca="false">IF(A84="N/A"," ",(C84*D84)+F84+G84)</f>
        <v>42.5970319327731</v>
      </c>
      <c r="I84" s="74" t="n">
        <f aca="false">VLOOKUP(A84,ScaledPrice,(IF(AND('Pricing Inputs'!$AA$3&gt;=4,'Pricing Inputs'!$AA$3&lt;=6),2,4)))</f>
        <v>30.5</v>
      </c>
      <c r="J84" s="74" t="n">
        <f aca="false">IF(A84="N/A"," ",IF(AND('Pricing Inputs'!$AA$3&gt;=4,'Pricing Inputs'!$AA$3&lt;=6),I84,(VLOOKUP(A84,ScaledPrice,2))*(2-(VLOOKUP(A84,ScaledPrice,3)))))</f>
        <v>30.5</v>
      </c>
      <c r="K84" s="74" t="n">
        <f aca="false">IF(A84="N/A"," ",IF(OR('Pricing Inputs'!$AA$3=5,'Pricing Inputs'!$AA$3=6,'Pricing Inputs'!$AA$3=8,'Pricing Inputs'!$AA$3=9),VLOOKUP(A84,ScaledPrice,IF(AND('Pricing Inputs'!$AA$3&gt;=4,'Pricing Inputs'!$AA$3&lt;=6),5,6)),0))</f>
        <v>21.996000289917</v>
      </c>
      <c r="L84" s="74" t="n">
        <f aca="false">IF(A84="N/A"," ",IF(OR('Pricing Inputs'!$AA$3=5,'Pricing Inputs'!$AA$3=6,'Pricing Inputs'!$AA$3=8,'Pricing Inputs'!$AA$3=9),IF(AND('Pricing Inputs'!$AA$3&gt;=4,'Pricing Inputs'!$AA$3&lt;=6),K84,(VLOOKUP(A84,ScaledPrice,5))*(2-(VLOOKUP(A84,ScaledPrice,3)))),0))</f>
        <v>21.996000289917</v>
      </c>
      <c r="M84" s="74" t="n">
        <f aca="false">IF(A84="N/A"," ",IF(OR('Pricing Inputs'!$AA$3=6,'Pricing Inputs'!$AA$3=9),(VLOOKUP(A84,ScaledPrice,IF(AND('Pricing Inputs'!$AA$3&gt;=4,'Pricing Inputs'!$AA$3&lt;=6),7,8))),0))</f>
        <v>20.9965019226074</v>
      </c>
      <c r="N84" s="74" t="n">
        <f aca="false">IF(A84="N/A"," ",IF(OR('Pricing Inputs'!$AA$3=6,'Pricing Inputs'!$AA$3=9),IF(AND('Pricing Inputs'!$AA$3&gt;=4,'Pricing Inputs'!$AA$3&lt;=6),M84,(VLOOKUP(A84,ScaledPrice,7))*(2-(VLOOKUP(A84,ScaledPrice,3)))),0))</f>
        <v>20.9965019226074</v>
      </c>
      <c r="O84" s="74" t="n">
        <f aca="false">IF(A84="N/A"," ",VLOOKUP(A84,ScaledPrice,9))</f>
        <v>19</v>
      </c>
      <c r="P84" s="75" t="n">
        <f aca="false">IF($A84="N/A"," ",IF((I84-$H84)&gt;0,I84-$H84,0))</f>
        <v>0</v>
      </c>
      <c r="Q84" s="75" t="n">
        <f aca="false">IF($A84="N/A"," ",IF((J84-$H84)&gt;0,J84-$H84,0))</f>
        <v>0</v>
      </c>
      <c r="R84" s="75" t="n">
        <f aca="false">IF($A84="N/A"," ",IF((K84-$H84)&gt;0,K84-$H84,0))</f>
        <v>0</v>
      </c>
      <c r="S84" s="75" t="n">
        <f aca="false">IF($A84="N/A"," ",IF((L84-$H84)&gt;0,L84-$H84,0))</f>
        <v>0</v>
      </c>
      <c r="T84" s="75" t="n">
        <f aca="false">IF($A84="N/A"," ",IF((M84-$H84)&gt;0,M84-$H84,0))</f>
        <v>0</v>
      </c>
      <c r="U84" s="75" t="n">
        <f aca="false">IF($A84="N/A"," ",IF((N84-$H84)&gt;0,N84-$H84,0))</f>
        <v>0</v>
      </c>
      <c r="V84" s="76" t="n">
        <f aca="false">IF($A84="N/A"," ",(IF((O84-$H84)&lt;=0,0,(O84-$H84))))</f>
        <v>0</v>
      </c>
      <c r="W84" s="77" t="n">
        <f aca="false">IF($A84="N/A"," ",IF(P84&gt;0,8*VLOOKUP($A84,NumberofDaysTable,2),0))</f>
        <v>0</v>
      </c>
      <c r="X84" s="77" t="n">
        <f aca="false">IF($A84="N/A"," ",IF(Q84&gt;0,8*VLOOKUP($A84,NumberofDaysTable,2),0))</f>
        <v>0</v>
      </c>
      <c r="Y84" s="77" t="n">
        <f aca="false">IF($A84="N/A"," ",IF(R84&gt;0,8*VLOOKUP($A84,NumberofDaysTable,3),0))</f>
        <v>0</v>
      </c>
      <c r="Z84" s="77" t="n">
        <f aca="false">IF($A84="N/A"," ",IF(S84&gt;0,8*VLOOKUP($A84,NumberofDaysTable,3),0))</f>
        <v>0</v>
      </c>
      <c r="AA84" s="77" t="n">
        <f aca="false">IF($A84="N/A"," ",IF(T84&gt;0,8*(VLOOKUP($A84,NumberofDaysTable,4)+VLOOKUP($A84,NumberofDaysTable,5)),0))</f>
        <v>0</v>
      </c>
      <c r="AB84" s="77" t="n">
        <f aca="false">IF($A84="N/A"," ",IF(U84&gt;0,(8*VLOOKUP($A84,NumberofDaysTable,4)+VLOOKUP($A84,NumberofDaysTable,5)),0))</f>
        <v>0</v>
      </c>
      <c r="AC84" s="77" t="n">
        <f aca="false">IF($A84="N/A"," ",(IF(V84&gt;0,(8*VLOOKUP($A84,NumberofDaysTable,6)),0)))</f>
        <v>0</v>
      </c>
      <c r="AD84" s="89" t="n">
        <f aca="false">IF($A84="N/A"," ",RANK(P84,$P$76:$V$87))</f>
        <v>7</v>
      </c>
      <c r="AE84" s="90" t="n">
        <f aca="false">IF($A84="N/A"," ",RANK(Q84,$P$76:$V$87))</f>
        <v>7</v>
      </c>
      <c r="AF84" s="90" t="n">
        <f aca="false">IF($A84="N/A"," ",RANK(R84,$P$76:$V$87))</f>
        <v>7</v>
      </c>
      <c r="AG84" s="90" t="n">
        <f aca="false">IF($A84="N/A"," ",RANK(S84,$P$76:$V$87))</f>
        <v>7</v>
      </c>
      <c r="AH84" s="90" t="n">
        <f aca="false">IF($A84="N/A"," ",RANK(T84,$P$76:$V$87))</f>
        <v>7</v>
      </c>
      <c r="AI84" s="90" t="n">
        <f aca="false">IF($A84="N/A"," ",RANK(U84,$P$76:$V$87))</f>
        <v>7</v>
      </c>
      <c r="AJ84" s="91" t="n">
        <f aca="false">IF($A84="N/A"," ",RANK(V84,$P$76:$V$87))</f>
        <v>7</v>
      </c>
      <c r="AK84" s="81" t="n">
        <f aca="false">IF($A84="N/A"," ",IF(AD84&lt;=$AJ$2,W84,0))</f>
        <v>0</v>
      </c>
      <c r="AL84" s="92" t="n">
        <f aca="false">IF($A84="N/A"," ",IF(AE84&lt;=$AJ$2,X84,0))</f>
        <v>0</v>
      </c>
      <c r="AM84" s="92" t="n">
        <f aca="false">IF($A84="N/A"," ",IF(AF84&lt;=$AJ$2,Y84,0))</f>
        <v>0</v>
      </c>
      <c r="AN84" s="92" t="n">
        <f aca="false">IF($A84="N/A"," ",IF(AG84&lt;=$AJ$2,Z84,0))</f>
        <v>0</v>
      </c>
      <c r="AO84" s="92" t="n">
        <f aca="false">IF($A84="N/A"," ",IF(AH84&lt;=$AJ$2,AA84,0))</f>
        <v>0</v>
      </c>
      <c r="AP84" s="92" t="n">
        <f aca="false">IF($A84="N/A"," ",IF(AI84&lt;=$AJ$2,AB84,0))</f>
        <v>0</v>
      </c>
      <c r="AQ84" s="92" t="n">
        <f aca="false">IF($A84="N/A"," ",IF(AJ84&lt;=$AJ$2,AC84,0))</f>
        <v>0</v>
      </c>
      <c r="AR84" s="91"/>
      <c r="AS84" s="83" t="n">
        <f aca="false">IF($A84="N/A"," ",IF(AND(AD84=$AJ$2+1,AK84=0),MIN($AR$87,W84),0))</f>
        <v>0</v>
      </c>
      <c r="AT84" s="93" t="n">
        <f aca="false">IF($A84="N/A"," ",IF(AND(AE84=$AJ$2+1,AL84=0),MIN($AR$87,X84),0))</f>
        <v>0</v>
      </c>
      <c r="AU84" s="93" t="n">
        <f aca="false">IF($A84="N/A"," ",IF(AND(AF84=$AJ$2+1,AM84=0),MIN($AR$87,Y84),0))</f>
        <v>0</v>
      </c>
      <c r="AV84" s="93" t="n">
        <f aca="false">IF($A84="N/A"," ",IF(AND(AG84=$AJ$2+1,AN84=0),MIN($AR$87,Z84),0))</f>
        <v>0</v>
      </c>
      <c r="AW84" s="93" t="n">
        <f aca="false">IF($A84="N/A"," ",IF(AND(AH84=$AJ$2+1,AO84=0),MIN($AR$87,AA84),0))</f>
        <v>0</v>
      </c>
      <c r="AX84" s="93" t="n">
        <f aca="false">IF($A84="N/A"," ",IF(AND(AI84=$AJ$2+1,AP84=0),MIN($AR$87,AB84),0))</f>
        <v>0</v>
      </c>
      <c r="AY84" s="93" t="n">
        <f aca="false">IF($A84="N/A"," ",IF(AND(AJ84=$AJ$2+1,AQ84=0),MIN($AR$87,AC84),0))</f>
        <v>0</v>
      </c>
      <c r="AZ84" s="91"/>
      <c r="BA84" s="86" t="n">
        <f aca="false">IF($A84="N/A"," ",(IF(MONTH(A84)&gt;=4,IF(MONTH(A84)&lt;=10,Inputs!$F$13,Inputs!$F$14),Inputs!$F$14)))</f>
        <v>119</v>
      </c>
      <c r="BB84" s="87" t="n">
        <f aca="false">IF($A84="N/A"," ",(IF(AK84&gt;0,($BA84*(8*(VLOOKUP($A84,NumberofDaysTable,2)))*P84),0)+IF(AS84&gt;0,($BA84*((AS84))*P84),0)))</f>
        <v>0</v>
      </c>
      <c r="BC84" s="87" t="n">
        <f aca="false">IF($A84="N/A"," ",(IF(AL84&gt;0,($BA84*(8*(VLOOKUP($A84,NumberofDaysTable,2)))*Q84),0)+IF(AT84&gt;0,($BA84*((AT84))*Q84),0)))</f>
        <v>0</v>
      </c>
      <c r="BD84" s="87" t="n">
        <f aca="false">IF($A84="N/A"," ",(IF(AM84&gt;0,($BA84*(8*(VLOOKUP($A84,NumberofDaysTable,3)))*R84),0)+IF(AU84&gt;0,($BA84*((AU84))*R84),0)))</f>
        <v>0</v>
      </c>
      <c r="BE84" s="87" t="n">
        <f aca="false">IF($A84="N/A"," ",(IF(AN84&gt;0,($BA84*(8*(VLOOKUP($A84,NumberofDaysTable,3)))*S84),0)+IF(AV84&gt;0,($BA84*((AV84))*S84),0)))</f>
        <v>0</v>
      </c>
      <c r="BF84" s="87" t="n">
        <f aca="false">IF($A84="N/A"," ",(IF(AO84&gt;0,($BA84*(8*(VLOOKUP($A84,NumberofDaysTable,4)+VLOOKUP($A84,NumberofDaysTable,5)))*T84),0)+IF(AW84&gt;0,($BA84*((AW84))*T84),0)))</f>
        <v>0</v>
      </c>
      <c r="BG84" s="87" t="n">
        <f aca="false">IF($A84="N/A"," ",(IF(AP84&gt;0,($BA84*(8*(VLOOKUP($A84,NumberofDaysTable,4)+VLOOKUP($A84,NumberofDaysTable,5)))*U84),0)+IF(AX84&gt;0,($BA84*((AX84))*U84),0)))</f>
        <v>0</v>
      </c>
      <c r="BH84" s="87" t="n">
        <f aca="false">IF($A84="N/A"," ",($BA84*AQ84*V84)+($BA84*AY84*V84))</f>
        <v>0</v>
      </c>
      <c r="BI84" s="87" t="n">
        <f aca="false">IF($A84="N/A"," ",SUM(BB84:BH84))</f>
        <v>0</v>
      </c>
      <c r="BJ84" s="88" t="n">
        <f aca="false">IF($A84="N/A"," ",(H84*(SUM(AK84:AQ84)+SUM(AS84:AY84))*BA84))</f>
        <v>0</v>
      </c>
      <c r="BK84" s="88" t="n">
        <f aca="false">IF($A84="N/A"," ",((C84*D84)*(SUM($AK84:$AQ84)+SUM($AS84:$AY84))*$BA84))</f>
        <v>0</v>
      </c>
      <c r="BL84" s="88" t="n">
        <f aca="false">IF($A84="N/A"," ",(F84*(SUM($AK84:$AQ84)+SUM($AS84:$AY84))*$BA84))</f>
        <v>0</v>
      </c>
      <c r="BM84" s="88" t="n">
        <f aca="false">IF($A84="N/A"," ",(G84*(SUM($AK84:$AQ84)+SUM($AS84:$AY84))*$BA84))</f>
        <v>0</v>
      </c>
    </row>
    <row r="85" customFormat="false" ht="12.75" hidden="false" customHeight="false" outlineLevel="0" collapsed="false">
      <c r="A85" s="67" t="n">
        <f aca="false">IF(A84="N/A","N/A",IF(EDATE(A84,1)&gt;Inputs!$K$3,"N/A",EDATE(A84,1)))</f>
        <v>39142</v>
      </c>
      <c r="B85" s="68" t="n">
        <f aca="false">IF(A85="N/A"," ",YEAR(A85))</f>
        <v>2007</v>
      </c>
      <c r="C85" s="69" t="n">
        <f aca="false">IF(A85="N/A"," ",VLOOKUP(A85,ScaledPrice,10))</f>
        <v>3.138</v>
      </c>
      <c r="D85" s="70" t="n">
        <f aca="false">IF(A85="N/A"," ",(VLOOKUP(MONTH($A85),Inputs!$A$14:$B$25,2))/1000)</f>
        <v>12.6</v>
      </c>
      <c r="E85" s="71" t="n">
        <f aca="false">IF($A85="N/A"," ",C85*D85)</f>
        <v>39.5388</v>
      </c>
      <c r="F85" s="72" t="n">
        <f aca="false">IF(A85="N/A"," ",Inputs!$F$6)</f>
        <v>1.17</v>
      </c>
      <c r="G85" s="72" t="n">
        <f aca="false">IF(A85="N/A"," ",Inputs!$F$9/IF(AND('Pricing Inputs'!$AA$3&gt;=4,'Pricing Inputs'!$AA$3&lt;=6),16,IF(AND('Pricing Inputs'!$AA$3&gt;=7,'Pricing Inputs'!$AA$3&lt;=9),8,24))/(BA85))</f>
        <v>0.829831932773109</v>
      </c>
      <c r="H85" s="73" t="n">
        <f aca="false">IF(A85="N/A"," ",(C85*D85)+F85+G85)</f>
        <v>41.5386319327731</v>
      </c>
      <c r="I85" s="74" t="n">
        <f aca="false">VLOOKUP(A85,ScaledPrice,(IF(AND('Pricing Inputs'!$AA$3&gt;=4,'Pricing Inputs'!$AA$3&lt;=6),2,4)))</f>
        <v>26</v>
      </c>
      <c r="J85" s="74" t="n">
        <f aca="false">IF(A85="N/A"," ",IF(AND('Pricing Inputs'!$AA$3&gt;=4,'Pricing Inputs'!$AA$3&lt;=6),I85,(VLOOKUP(A85,ScaledPrice,2))*(2-(VLOOKUP(A85,ScaledPrice,3)))))</f>
        <v>26</v>
      </c>
      <c r="K85" s="74" t="n">
        <f aca="false">IF(A85="N/A"," ",IF(OR('Pricing Inputs'!$AA$3=5,'Pricing Inputs'!$AA$3=6,'Pricing Inputs'!$AA$3=8,'Pricing Inputs'!$AA$3=9),VLOOKUP(A85,ScaledPrice,IF(AND('Pricing Inputs'!$AA$3&gt;=4,'Pricing Inputs'!$AA$3&lt;=6),5,6)),0))</f>
        <v>20</v>
      </c>
      <c r="L85" s="74" t="n">
        <f aca="false">IF(A85="N/A"," ",IF(OR('Pricing Inputs'!$AA$3=5,'Pricing Inputs'!$AA$3=6,'Pricing Inputs'!$AA$3=8,'Pricing Inputs'!$AA$3=9),IF(AND('Pricing Inputs'!$AA$3&gt;=4,'Pricing Inputs'!$AA$3&lt;=6),K85,(VLOOKUP(A85,ScaledPrice,5))*(2-(VLOOKUP(A85,ScaledPrice,3)))),0))</f>
        <v>20</v>
      </c>
      <c r="M85" s="74" t="n">
        <f aca="false">IF(A85="N/A"," ",IF(OR('Pricing Inputs'!$AA$3=6,'Pricing Inputs'!$AA$3=9),(VLOOKUP(A85,ScaledPrice,IF(AND('Pricing Inputs'!$AA$3&gt;=4,'Pricing Inputs'!$AA$3&lt;=6),7,8))),0))</f>
        <v>19</v>
      </c>
      <c r="N85" s="74" t="n">
        <f aca="false">IF(A85="N/A"," ",IF(OR('Pricing Inputs'!$AA$3=6,'Pricing Inputs'!$AA$3=9),IF(AND('Pricing Inputs'!$AA$3&gt;=4,'Pricing Inputs'!$AA$3&lt;=6),M85,(VLOOKUP(A85,ScaledPrice,7))*(2-(VLOOKUP(A85,ScaledPrice,3)))),0))</f>
        <v>19</v>
      </c>
      <c r="O85" s="74" t="n">
        <f aca="false">IF(A85="N/A"," ",VLOOKUP(A85,ScaledPrice,9))</f>
        <v>19.4000015258789</v>
      </c>
      <c r="P85" s="75" t="n">
        <f aca="false">IF($A85="N/A"," ",IF((I85-$H85)&gt;0,I85-$H85,0))</f>
        <v>0</v>
      </c>
      <c r="Q85" s="75" t="n">
        <f aca="false">IF($A85="N/A"," ",IF((J85-$H85)&gt;0,J85-$H85,0))</f>
        <v>0</v>
      </c>
      <c r="R85" s="75" t="n">
        <f aca="false">IF($A85="N/A"," ",IF((K85-$H85)&gt;0,K85-$H85,0))</f>
        <v>0</v>
      </c>
      <c r="S85" s="75" t="n">
        <f aca="false">IF($A85="N/A"," ",IF((L85-$H85)&gt;0,L85-$H85,0))</f>
        <v>0</v>
      </c>
      <c r="T85" s="75" t="n">
        <f aca="false">IF($A85="N/A"," ",IF((M85-$H85)&gt;0,M85-$H85,0))</f>
        <v>0</v>
      </c>
      <c r="U85" s="75" t="n">
        <f aca="false">IF($A85="N/A"," ",IF((N85-$H85)&gt;0,N85-$H85,0))</f>
        <v>0</v>
      </c>
      <c r="V85" s="76" t="n">
        <f aca="false">IF($A85="N/A"," ",(IF((O85-$H85)&lt;=0,0,(O85-$H85))))</f>
        <v>0</v>
      </c>
      <c r="W85" s="77" t="n">
        <f aca="false">IF($A85="N/A"," ",IF(P85&gt;0,8*VLOOKUP($A85,NumberofDaysTable,2),0))</f>
        <v>0</v>
      </c>
      <c r="X85" s="77" t="n">
        <f aca="false">IF($A85="N/A"," ",IF(Q85&gt;0,8*VLOOKUP($A85,NumberofDaysTable,2),0))</f>
        <v>0</v>
      </c>
      <c r="Y85" s="77" t="n">
        <f aca="false">IF($A85="N/A"," ",IF(R85&gt;0,8*VLOOKUP($A85,NumberofDaysTable,3),0))</f>
        <v>0</v>
      </c>
      <c r="Z85" s="77" t="n">
        <f aca="false">IF($A85="N/A"," ",IF(S85&gt;0,8*VLOOKUP($A85,NumberofDaysTable,3),0))</f>
        <v>0</v>
      </c>
      <c r="AA85" s="77" t="n">
        <f aca="false">IF($A85="N/A"," ",IF(T85&gt;0,8*(VLOOKUP($A85,NumberofDaysTable,4)+VLOOKUP($A85,NumberofDaysTable,5)),0))</f>
        <v>0</v>
      </c>
      <c r="AB85" s="77" t="n">
        <f aca="false">IF($A85="N/A"," ",IF(U85&gt;0,(8*VLOOKUP($A85,NumberofDaysTable,4)+VLOOKUP($A85,NumberofDaysTable,5)),0))</f>
        <v>0</v>
      </c>
      <c r="AC85" s="77" t="n">
        <f aca="false">IF($A85="N/A"," ",(IF(V85&gt;0,(8*VLOOKUP($A85,NumberofDaysTable,6)),0)))</f>
        <v>0</v>
      </c>
      <c r="AD85" s="89" t="n">
        <f aca="false">IF($A85="N/A"," ",RANK(P85,$P$76:$V$87))</f>
        <v>7</v>
      </c>
      <c r="AE85" s="90" t="n">
        <f aca="false">IF($A85="N/A"," ",RANK(Q85,$P$76:$V$87))</f>
        <v>7</v>
      </c>
      <c r="AF85" s="90" t="n">
        <f aca="false">IF($A85="N/A"," ",RANK(R85,$P$76:$V$87))</f>
        <v>7</v>
      </c>
      <c r="AG85" s="90" t="n">
        <f aca="false">IF($A85="N/A"," ",RANK(S85,$P$76:$V$87))</f>
        <v>7</v>
      </c>
      <c r="AH85" s="90" t="n">
        <f aca="false">IF($A85="N/A"," ",RANK(T85,$P$76:$V$87))</f>
        <v>7</v>
      </c>
      <c r="AI85" s="90" t="n">
        <f aca="false">IF($A85="N/A"," ",RANK(U85,$P$76:$V$87))</f>
        <v>7</v>
      </c>
      <c r="AJ85" s="91" t="n">
        <f aca="false">IF($A85="N/A"," ",RANK(V85,$P$76:$V$87))</f>
        <v>7</v>
      </c>
      <c r="AK85" s="81" t="n">
        <f aca="false">IF($A85="N/A"," ",IF(AD85&lt;=$AJ$2,W85,0))</f>
        <v>0</v>
      </c>
      <c r="AL85" s="92" t="n">
        <f aca="false">IF($A85="N/A"," ",IF(AE85&lt;=$AJ$2,X85,0))</f>
        <v>0</v>
      </c>
      <c r="AM85" s="92" t="n">
        <f aca="false">IF($A85="N/A"," ",IF(AF85&lt;=$AJ$2,Y85,0))</f>
        <v>0</v>
      </c>
      <c r="AN85" s="92" t="n">
        <f aca="false">IF($A85="N/A"," ",IF(AG85&lt;=$AJ$2,Z85,0))</f>
        <v>0</v>
      </c>
      <c r="AO85" s="92" t="n">
        <f aca="false">IF($A85="N/A"," ",IF(AH85&lt;=$AJ$2,AA85,0))</f>
        <v>0</v>
      </c>
      <c r="AP85" s="92" t="n">
        <f aca="false">IF($A85="N/A"," ",IF(AI85&lt;=$AJ$2,AB85,0))</f>
        <v>0</v>
      </c>
      <c r="AQ85" s="92" t="n">
        <f aca="false">IF($A85="N/A"," ",IF(AJ85&lt;=$AJ$2,AC85,0))</f>
        <v>0</v>
      </c>
      <c r="AR85" s="95" t="s">
        <v>32</v>
      </c>
      <c r="AS85" s="83" t="n">
        <f aca="false">IF($A85="N/A"," ",IF(AND(AD85=$AJ$2+1,AK85=0),MIN($AR$87,W85),0))</f>
        <v>0</v>
      </c>
      <c r="AT85" s="93" t="n">
        <f aca="false">IF($A85="N/A"," ",IF(AND(AE85=$AJ$2+1,AL85=0),MIN($AR$87,X85),0))</f>
        <v>0</v>
      </c>
      <c r="AU85" s="93" t="n">
        <f aca="false">IF($A85="N/A"," ",IF(AND(AF85=$AJ$2+1,AM85=0),MIN($AR$87,Y85),0))</f>
        <v>0</v>
      </c>
      <c r="AV85" s="93" t="n">
        <f aca="false">IF($A85="N/A"," ",IF(AND(AG85=$AJ$2+1,AN85=0),MIN($AR$87,Z85),0))</f>
        <v>0</v>
      </c>
      <c r="AW85" s="93" t="n">
        <f aca="false">IF($A85="N/A"," ",IF(AND(AH85=$AJ$2+1,AO85=0),MIN($AR$87,AA85),0))</f>
        <v>0</v>
      </c>
      <c r="AX85" s="93" t="n">
        <f aca="false">IF($A85="N/A"," ",IF(AND(AI85=$AJ$2+1,AP85=0),MIN($AR$87,AB85),0))</f>
        <v>0</v>
      </c>
      <c r="AY85" s="93" t="n">
        <f aca="false">IF($A85="N/A"," ",IF(AND(AJ85=$AJ$2+1,AQ85=0),MIN($AR$87,AC85),0))</f>
        <v>0</v>
      </c>
      <c r="AZ85" s="94" t="s">
        <v>51</v>
      </c>
      <c r="BA85" s="86" t="n">
        <f aca="false">IF($A85="N/A"," ",(IF(MONTH(A85)&gt;=4,IF(MONTH(A85)&lt;=10,Inputs!$F$13,Inputs!$F$14),Inputs!$F$14)))</f>
        <v>119</v>
      </c>
      <c r="BB85" s="87" t="n">
        <f aca="false">IF($A85="N/A"," ",(IF(AK85&gt;0,($BA85*(8*(VLOOKUP($A85,NumberofDaysTable,2)))*P85),0)+IF(AS85&gt;0,($BA85*((AS85))*P85),0)))</f>
        <v>0</v>
      </c>
      <c r="BC85" s="87" t="n">
        <f aca="false">IF($A85="N/A"," ",(IF(AL85&gt;0,($BA85*(8*(VLOOKUP($A85,NumberofDaysTable,2)))*Q85),0)+IF(AT85&gt;0,($BA85*((AT85))*Q85),0)))</f>
        <v>0</v>
      </c>
      <c r="BD85" s="87" t="n">
        <f aca="false">IF($A85="N/A"," ",(IF(AM85&gt;0,($BA85*(8*(VLOOKUP($A85,NumberofDaysTable,3)))*R85),0)+IF(AU85&gt;0,($BA85*((AU85))*R85),0)))</f>
        <v>0</v>
      </c>
      <c r="BE85" s="87" t="n">
        <f aca="false">IF($A85="N/A"," ",(IF(AN85&gt;0,($BA85*(8*(VLOOKUP($A85,NumberofDaysTable,3)))*S85),0)+IF(AV85&gt;0,($BA85*((AV85))*S85),0)))</f>
        <v>0</v>
      </c>
      <c r="BF85" s="87" t="n">
        <f aca="false">IF($A85="N/A"," ",(IF(AO85&gt;0,($BA85*(8*(VLOOKUP($A85,NumberofDaysTable,4)+VLOOKUP($A85,NumberofDaysTable,5)))*T85),0)+IF(AW85&gt;0,($BA85*((AW85))*T85),0)))</f>
        <v>0</v>
      </c>
      <c r="BG85" s="87" t="n">
        <f aca="false">IF($A85="N/A"," ",(IF(AP85&gt;0,($BA85*(8*(VLOOKUP($A85,NumberofDaysTable,4)+VLOOKUP($A85,NumberofDaysTable,5)))*U85),0)+IF(AX85&gt;0,($BA85*((AX85))*U85),0)))</f>
        <v>0</v>
      </c>
      <c r="BH85" s="87" t="n">
        <f aca="false">IF($A85="N/A"," ",($BA85*AQ85*V85)+($BA85*AY85*V85))</f>
        <v>0</v>
      </c>
      <c r="BI85" s="87" t="n">
        <f aca="false">IF($A85="N/A"," ",SUM(BB85:BH85))</f>
        <v>0</v>
      </c>
      <c r="BJ85" s="88" t="n">
        <f aca="false">IF($A85="N/A"," ",(H85*(SUM(AK85:AQ85)+SUM(AS85:AY85))*BA85))</f>
        <v>0</v>
      </c>
      <c r="BK85" s="88" t="n">
        <f aca="false">IF($A85="N/A"," ",((C85*D85)*(SUM($AK85:$AQ85)+SUM($AS85:$AY85))*$BA85))</f>
        <v>0</v>
      </c>
      <c r="BL85" s="88" t="n">
        <f aca="false">IF($A85="N/A"," ",(F85*(SUM($AK85:$AQ85)+SUM($AS85:$AY85))*$BA85))</f>
        <v>0</v>
      </c>
      <c r="BM85" s="88" t="n">
        <f aca="false">IF($A85="N/A"," ",(G85*(SUM($AK85:$AQ85)+SUM($AS85:$AY85))*$BA85))</f>
        <v>0</v>
      </c>
    </row>
    <row r="86" customFormat="false" ht="12.75" hidden="false" customHeight="false" outlineLevel="0" collapsed="false">
      <c r="A86" s="67" t="n">
        <f aca="false">IF(A85="N/A","N/A",IF(EDATE(A85,1)&gt;Inputs!$K$3,"N/A",EDATE(A85,1)))</f>
        <v>39173</v>
      </c>
      <c r="B86" s="68" t="n">
        <f aca="false">IF(A86="N/A"," ",YEAR(A86))</f>
        <v>2007</v>
      </c>
      <c r="C86" s="69" t="n">
        <f aca="false">IF(A86="N/A"," ",VLOOKUP(A86,ScaledPrice,10))</f>
        <v>2.9395</v>
      </c>
      <c r="D86" s="70" t="n">
        <f aca="false">IF(A86="N/A"," ",(VLOOKUP(MONTH($A86),Inputs!$A$14:$B$25,2))/1000)</f>
        <v>12.6</v>
      </c>
      <c r="E86" s="71" t="n">
        <f aca="false">IF($A86="N/A"," ",C86*D86)</f>
        <v>37.0377</v>
      </c>
      <c r="F86" s="72" t="n">
        <f aca="false">IF(A86="N/A"," ",Inputs!$F$6)</f>
        <v>1.17</v>
      </c>
      <c r="G86" s="72" t="n">
        <f aca="false">IF(A86="N/A"," ",Inputs!$F$9/IF(AND('Pricing Inputs'!$AA$3&gt;=4,'Pricing Inputs'!$AA$3&lt;=6),16,IF(AND('Pricing Inputs'!$AA$3&gt;=7,'Pricing Inputs'!$AA$3&lt;=9),8,24))/(BA86))</f>
        <v>0.829831932773109</v>
      </c>
      <c r="H86" s="73" t="n">
        <f aca="false">IF(A86="N/A"," ",(C86*D86)+F86+G86)</f>
        <v>39.0375319327731</v>
      </c>
      <c r="I86" s="74" t="n">
        <f aca="false">VLOOKUP(A86,ScaledPrice,(IF(AND('Pricing Inputs'!$AA$3&gt;=4,'Pricing Inputs'!$AA$3&lt;=6),2,4)))</f>
        <v>26.75</v>
      </c>
      <c r="J86" s="74" t="n">
        <f aca="false">IF(A86="N/A"," ",IF(AND('Pricing Inputs'!$AA$3&gt;=4,'Pricing Inputs'!$AA$3&lt;=6),I86,(VLOOKUP(A86,ScaledPrice,2))*(2-(VLOOKUP(A86,ScaledPrice,3)))))</f>
        <v>26.75</v>
      </c>
      <c r="K86" s="74" t="n">
        <f aca="false">IF(A86="N/A"," ",IF(OR('Pricing Inputs'!$AA$3=5,'Pricing Inputs'!$AA$3=6,'Pricing Inputs'!$AA$3=8,'Pricing Inputs'!$AA$3=9),VLOOKUP(A86,ScaledPrice,IF(AND('Pricing Inputs'!$AA$3&gt;=4,'Pricing Inputs'!$AA$3&lt;=6),5,6)),0))</f>
        <v>20</v>
      </c>
      <c r="L86" s="74" t="n">
        <f aca="false">IF(A86="N/A"," ",IF(OR('Pricing Inputs'!$AA$3=5,'Pricing Inputs'!$AA$3=6,'Pricing Inputs'!$AA$3=8,'Pricing Inputs'!$AA$3=9),IF(AND('Pricing Inputs'!$AA$3&gt;=4,'Pricing Inputs'!$AA$3&lt;=6),K86,(VLOOKUP(A86,ScaledPrice,5))*(2-(VLOOKUP(A86,ScaledPrice,3)))),0))</f>
        <v>20</v>
      </c>
      <c r="M86" s="74" t="n">
        <f aca="false">IF(A86="N/A"," ",IF(OR('Pricing Inputs'!$AA$3=6,'Pricing Inputs'!$AA$3=9),(VLOOKUP(A86,ScaledPrice,IF(AND('Pricing Inputs'!$AA$3&gt;=4,'Pricing Inputs'!$AA$3&lt;=6),7,8))),0))</f>
        <v>18.9950008392334</v>
      </c>
      <c r="N86" s="74" t="n">
        <f aca="false">IF(A86="N/A"," ",IF(OR('Pricing Inputs'!$AA$3=6,'Pricing Inputs'!$AA$3=9),IF(AND('Pricing Inputs'!$AA$3&gt;=4,'Pricing Inputs'!$AA$3&lt;=6),M86,(VLOOKUP(A86,ScaledPrice,7))*(2-(VLOOKUP(A86,ScaledPrice,3)))),0))</f>
        <v>18.9950008392334</v>
      </c>
      <c r="O86" s="74" t="n">
        <f aca="false">IF(A86="N/A"," ",VLOOKUP(A86,ScaledPrice,9))</f>
        <v>18.6000003814697</v>
      </c>
      <c r="P86" s="75" t="n">
        <f aca="false">IF($A86="N/A"," ",IF((I86-$H86)&gt;0,I86-$H86,0))</f>
        <v>0</v>
      </c>
      <c r="Q86" s="75" t="n">
        <f aca="false">IF($A86="N/A"," ",IF((J86-$H86)&gt;0,J86-$H86,0))</f>
        <v>0</v>
      </c>
      <c r="R86" s="75" t="n">
        <f aca="false">IF($A86="N/A"," ",IF((K86-$H86)&gt;0,K86-$H86,0))</f>
        <v>0</v>
      </c>
      <c r="S86" s="75" t="n">
        <f aca="false">IF($A86="N/A"," ",IF((L86-$H86)&gt;0,L86-$H86,0))</f>
        <v>0</v>
      </c>
      <c r="T86" s="75" t="n">
        <f aca="false">IF($A86="N/A"," ",IF((M86-$H86)&gt;0,M86-$H86,0))</f>
        <v>0</v>
      </c>
      <c r="U86" s="75" t="n">
        <f aca="false">IF($A86="N/A"," ",IF((N86-$H86)&gt;0,N86-$H86,0))</f>
        <v>0</v>
      </c>
      <c r="V86" s="76" t="n">
        <f aca="false">IF($A86="N/A"," ",(IF((O86-$H86)&lt;=0,0,(O86-$H86))))</f>
        <v>0</v>
      </c>
      <c r="W86" s="77" t="n">
        <f aca="false">IF($A86="N/A"," ",IF(P86&gt;0,8*VLOOKUP($A86,NumberofDaysTable,2),0))</f>
        <v>0</v>
      </c>
      <c r="X86" s="77" t="n">
        <f aca="false">IF($A86="N/A"," ",IF(Q86&gt;0,8*VLOOKUP($A86,NumberofDaysTable,2),0))</f>
        <v>0</v>
      </c>
      <c r="Y86" s="77" t="n">
        <f aca="false">IF($A86="N/A"," ",IF(R86&gt;0,8*VLOOKUP($A86,NumberofDaysTable,3),0))</f>
        <v>0</v>
      </c>
      <c r="Z86" s="77" t="n">
        <f aca="false">IF($A86="N/A"," ",IF(S86&gt;0,8*VLOOKUP($A86,NumberofDaysTable,3),0))</f>
        <v>0</v>
      </c>
      <c r="AA86" s="77" t="n">
        <f aca="false">IF($A86="N/A"," ",IF(T86&gt;0,8*(VLOOKUP($A86,NumberofDaysTable,4)+VLOOKUP($A86,NumberofDaysTable,5)),0))</f>
        <v>0</v>
      </c>
      <c r="AB86" s="77" t="n">
        <f aca="false">IF($A86="N/A"," ",IF(U86&gt;0,(8*VLOOKUP($A86,NumberofDaysTable,4)+VLOOKUP($A86,NumberofDaysTable,5)),0))</f>
        <v>0</v>
      </c>
      <c r="AC86" s="77" t="n">
        <f aca="false">IF($A86="N/A"," ",(IF(V86&gt;0,(8*VLOOKUP($A86,NumberofDaysTable,6)),0)))</f>
        <v>0</v>
      </c>
      <c r="AD86" s="89" t="n">
        <f aca="false">IF($A86="N/A"," ",RANK(P86,$P$76:$V$87))</f>
        <v>7</v>
      </c>
      <c r="AE86" s="90" t="n">
        <f aca="false">IF($A86="N/A"," ",RANK(Q86,$P$76:$V$87))</f>
        <v>7</v>
      </c>
      <c r="AF86" s="90" t="n">
        <f aca="false">IF($A86="N/A"," ",RANK(R86,$P$76:$V$87))</f>
        <v>7</v>
      </c>
      <c r="AG86" s="90" t="n">
        <f aca="false">IF($A86="N/A"," ",RANK(S86,$P$76:$V$87))</f>
        <v>7</v>
      </c>
      <c r="AH86" s="90" t="n">
        <f aca="false">IF($A86="N/A"," ",RANK(T86,$P$76:$V$87))</f>
        <v>7</v>
      </c>
      <c r="AI86" s="90" t="n">
        <f aca="false">IF($A86="N/A"," ",RANK(U86,$P$76:$V$87))</f>
        <v>7</v>
      </c>
      <c r="AJ86" s="91" t="n">
        <f aca="false">IF($A86="N/A"," ",RANK(V86,$P$76:$V$87))</f>
        <v>7</v>
      </c>
      <c r="AK86" s="81" t="n">
        <f aca="false">IF($A86="N/A"," ",IF(AD86&lt;=$AJ$2,W86,0))</f>
        <v>0</v>
      </c>
      <c r="AL86" s="92" t="n">
        <f aca="false">IF($A86="N/A"," ",IF(AE86&lt;=$AJ$2,X86,0))</f>
        <v>0</v>
      </c>
      <c r="AM86" s="92" t="n">
        <f aca="false">IF($A86="N/A"," ",IF(AF86&lt;=$AJ$2,Y86,0))</f>
        <v>0</v>
      </c>
      <c r="AN86" s="92" t="n">
        <f aca="false">IF($A86="N/A"," ",IF(AG86&lt;=$AJ$2,Z86,0))</f>
        <v>0</v>
      </c>
      <c r="AO86" s="92" t="n">
        <f aca="false">IF($A86="N/A"," ",IF(AH86&lt;=$AJ$2,AA86,0))</f>
        <v>0</v>
      </c>
      <c r="AP86" s="92" t="n">
        <f aca="false">IF($A86="N/A"," ",IF(AI86&lt;=$AJ$2,AB86,0))</f>
        <v>0</v>
      </c>
      <c r="AQ86" s="92" t="n">
        <f aca="false">IF($A86="N/A"," ",IF(AJ86&lt;=$AJ$2,AC86,0))</f>
        <v>0</v>
      </c>
      <c r="AR86" s="91" t="n">
        <f aca="false">SUM(AK76:AQ87)</f>
        <v>1040</v>
      </c>
      <c r="AS86" s="83" t="n">
        <f aca="false">IF($A86="N/A"," ",IF(AND(AD86=$AJ$2+1,AK86=0),MIN($AR$87,W86),0))</f>
        <v>0</v>
      </c>
      <c r="AT86" s="93" t="n">
        <f aca="false">IF($A86="N/A"," ",IF(AND(AE86=$AJ$2+1,AL86=0),MIN($AR$87,X86),0))</f>
        <v>0</v>
      </c>
      <c r="AU86" s="93" t="n">
        <f aca="false">IF($A86="N/A"," ",IF(AND(AF86=$AJ$2+1,AM86=0),MIN($AR$87,Y86),0))</f>
        <v>0</v>
      </c>
      <c r="AV86" s="93" t="n">
        <f aca="false">IF($A86="N/A"," ",IF(AND(AG86=$AJ$2+1,AN86=0),MIN($AR$87,Z86),0))</f>
        <v>0</v>
      </c>
      <c r="AW86" s="93" t="n">
        <f aca="false">IF($A86="N/A"," ",IF(AND(AH86=$AJ$2+1,AO86=0),MIN($AR$87,AA86),0))</f>
        <v>0</v>
      </c>
      <c r="AX86" s="93" t="n">
        <f aca="false">IF($A86="N/A"," ",IF(AND(AI86=$AJ$2+1,AP86=0),MIN($AR$87,AB86),0))</f>
        <v>0</v>
      </c>
      <c r="AY86" s="93" t="n">
        <f aca="false">IF($A86="N/A"," ",IF(AND(AJ86=$AJ$2+1,AQ86=0),MIN($AR$87,AC86),0))</f>
        <v>0</v>
      </c>
      <c r="AZ86" s="91" t="n">
        <f aca="false">SUM(AS76:AY87)</f>
        <v>0</v>
      </c>
      <c r="BA86" s="86" t="n">
        <f aca="false">IF($A86="N/A"," ",(IF(MONTH(A86)&gt;=4,IF(MONTH(A86)&lt;=10,Inputs!$F$13,Inputs!$F$14),Inputs!$F$14)))</f>
        <v>119</v>
      </c>
      <c r="BB86" s="87" t="n">
        <f aca="false">IF($A86="N/A"," ",(IF(AK86&gt;0,($BA86*(8*(VLOOKUP($A86,NumberofDaysTable,2)))*P86),0)+IF(AS86&gt;0,($BA86*((AS86))*P86),0)))</f>
        <v>0</v>
      </c>
      <c r="BC86" s="87" t="n">
        <f aca="false">IF($A86="N/A"," ",(IF(AL86&gt;0,($BA86*(8*(VLOOKUP($A86,NumberofDaysTable,2)))*Q86),0)+IF(AT86&gt;0,($BA86*((AT86))*Q86),0)))</f>
        <v>0</v>
      </c>
      <c r="BD86" s="87" t="n">
        <f aca="false">IF($A86="N/A"," ",(IF(AM86&gt;0,($BA86*(8*(VLOOKUP($A86,NumberofDaysTable,3)))*R86),0)+IF(AU86&gt;0,($BA86*((AU86))*R86),0)))</f>
        <v>0</v>
      </c>
      <c r="BE86" s="87" t="n">
        <f aca="false">IF($A86="N/A"," ",(IF(AN86&gt;0,($BA86*(8*(VLOOKUP($A86,NumberofDaysTable,3)))*S86),0)+IF(AV86&gt;0,($BA86*((AV86))*S86),0)))</f>
        <v>0</v>
      </c>
      <c r="BF86" s="87" t="n">
        <f aca="false">IF($A86="N/A"," ",(IF(AO86&gt;0,($BA86*(8*(VLOOKUP($A86,NumberofDaysTable,4)+VLOOKUP($A86,NumberofDaysTable,5)))*T86),0)+IF(AW86&gt;0,($BA86*((AW86))*T86),0)))</f>
        <v>0</v>
      </c>
      <c r="BG86" s="87" t="n">
        <f aca="false">IF($A86="N/A"," ",(IF(AP86&gt;0,($BA86*(8*(VLOOKUP($A86,NumberofDaysTable,4)+VLOOKUP($A86,NumberofDaysTable,5)))*U86),0)+IF(AX86&gt;0,($BA86*((AX86))*U86),0)))</f>
        <v>0</v>
      </c>
      <c r="BH86" s="87" t="n">
        <f aca="false">IF($A86="N/A"," ",($BA86*AQ86*V86)+($BA86*AY86*V86))</f>
        <v>0</v>
      </c>
      <c r="BI86" s="87" t="n">
        <f aca="false">IF($A86="N/A"," ",SUM(BB86:BH86))</f>
        <v>0</v>
      </c>
      <c r="BJ86" s="88" t="n">
        <f aca="false">IF($A86="N/A"," ",(H86*(SUM(AK86:AQ86)+SUM(AS86:AY86))*BA86))</f>
        <v>0</v>
      </c>
      <c r="BK86" s="88" t="n">
        <f aca="false">IF($A86="N/A"," ",((C86*D86)*(SUM($AK86:$AQ86)+SUM($AS86:$AY86))*$BA86))</f>
        <v>0</v>
      </c>
      <c r="BL86" s="88" t="n">
        <f aca="false">IF($A86="N/A"," ",(F86*(SUM($AK86:$AQ86)+SUM($AS86:$AY86))*$BA86))</f>
        <v>0</v>
      </c>
      <c r="BM86" s="88" t="n">
        <f aca="false">IF($A86="N/A"," ",(G86*(SUM($AK86:$AQ86)+SUM($AS86:$AY86))*$BA86))</f>
        <v>0</v>
      </c>
    </row>
    <row r="87" customFormat="false" ht="12.75" hidden="false" customHeight="false" outlineLevel="0" collapsed="false">
      <c r="A87" s="67" t="n">
        <f aca="false">IF(A86="N/A","N/A",IF(EDATE(A86,1)&gt;Inputs!$K$3,"N/A",EDATE(A86,1)))</f>
        <v>39203</v>
      </c>
      <c r="B87" s="68" t="n">
        <f aca="false">IF(A87="N/A"," ",YEAR(A87))</f>
        <v>2007</v>
      </c>
      <c r="C87" s="69" t="n">
        <f aca="false">IF(A87="N/A"," ",VLOOKUP(A87,ScaledPrice,10))</f>
        <v>2.923</v>
      </c>
      <c r="D87" s="70" t="n">
        <f aca="false">IF(A87="N/A"," ",(VLOOKUP(MONTH($A87),Inputs!$A$14:$B$25,2))/1000)</f>
        <v>12.6</v>
      </c>
      <c r="E87" s="71" t="n">
        <f aca="false">IF($A87="N/A"," ",C87*D87)</f>
        <v>36.8298</v>
      </c>
      <c r="F87" s="72" t="n">
        <f aca="false">IF(A87="N/A"," ",Inputs!$F$6)</f>
        <v>1.17</v>
      </c>
      <c r="G87" s="72" t="n">
        <f aca="false">IF(A87="N/A"," ",Inputs!$F$9/IF(AND('Pricing Inputs'!$AA$3&gt;=4,'Pricing Inputs'!$AA$3&lt;=6),16,IF(AND('Pricing Inputs'!$AA$3&gt;=7,'Pricing Inputs'!$AA$3&lt;=9),8,24))/(BA87))</f>
        <v>0.829831932773109</v>
      </c>
      <c r="H87" s="73" t="n">
        <f aca="false">IF(A87="N/A"," ",(C87*D87)+F87+G87)</f>
        <v>38.8296319327731</v>
      </c>
      <c r="I87" s="74" t="n">
        <f aca="false">VLOOKUP(A87,ScaledPrice,(IF(AND('Pricing Inputs'!$AA$3&gt;=4,'Pricing Inputs'!$AA$3&lt;=6),2,4)))</f>
        <v>31.25</v>
      </c>
      <c r="J87" s="74" t="n">
        <f aca="false">IF(A87="N/A"," ",IF(AND('Pricing Inputs'!$AA$3&gt;=4,'Pricing Inputs'!$AA$3&lt;=6),I87,(VLOOKUP(A87,ScaledPrice,2))*(2-(VLOOKUP(A87,ScaledPrice,3)))))</f>
        <v>31.25</v>
      </c>
      <c r="K87" s="74" t="n">
        <f aca="false">IF(A87="N/A"," ",IF(OR('Pricing Inputs'!$AA$3=5,'Pricing Inputs'!$AA$3=6,'Pricing Inputs'!$AA$3=8,'Pricing Inputs'!$AA$3=9),VLOOKUP(A87,ScaledPrice,IF(AND('Pricing Inputs'!$AA$3&gt;=4,'Pricing Inputs'!$AA$3&lt;=6),5,6)),0))</f>
        <v>21</v>
      </c>
      <c r="L87" s="74" t="n">
        <f aca="false">IF(A87="N/A"," ",IF(OR('Pricing Inputs'!$AA$3=5,'Pricing Inputs'!$AA$3=6,'Pricing Inputs'!$AA$3=8,'Pricing Inputs'!$AA$3=9),IF(AND('Pricing Inputs'!$AA$3&gt;=4,'Pricing Inputs'!$AA$3&lt;=6),K87,(VLOOKUP(A87,ScaledPrice,5))*(2-(VLOOKUP(A87,ScaledPrice,3)))),0))</f>
        <v>21</v>
      </c>
      <c r="M87" s="74" t="n">
        <f aca="false">IF(A87="N/A"," ",IF(OR('Pricing Inputs'!$AA$3=6,'Pricing Inputs'!$AA$3=9),(VLOOKUP(A87,ScaledPrice,IF(AND('Pricing Inputs'!$AA$3&gt;=4,'Pricing Inputs'!$AA$3&lt;=6),7,8))),0))</f>
        <v>20.0049991607666</v>
      </c>
      <c r="N87" s="74" t="n">
        <f aca="false">IF(A87="N/A"," ",IF(OR('Pricing Inputs'!$AA$3=6,'Pricing Inputs'!$AA$3=9),IF(AND('Pricing Inputs'!$AA$3&gt;=4,'Pricing Inputs'!$AA$3&lt;=6),M87,(VLOOKUP(A87,ScaledPrice,7))*(2-(VLOOKUP(A87,ScaledPrice,3)))),0))</f>
        <v>20.0049991607666</v>
      </c>
      <c r="O87" s="74" t="n">
        <f aca="false">IF(A87="N/A"," ",VLOOKUP(A87,ScaledPrice,9))</f>
        <v>18.4500007629395</v>
      </c>
      <c r="P87" s="75" t="n">
        <f aca="false">IF($A87="N/A"," ",IF((I87-$H87)&gt;0,I87-$H87,0))</f>
        <v>0</v>
      </c>
      <c r="Q87" s="75" t="n">
        <f aca="false">IF($A87="N/A"," ",IF((J87-$H87)&gt;0,J87-$H87,0))</f>
        <v>0</v>
      </c>
      <c r="R87" s="75" t="n">
        <f aca="false">IF($A87="N/A"," ",IF((K87-$H87)&gt;0,K87-$H87,0))</f>
        <v>0</v>
      </c>
      <c r="S87" s="75" t="n">
        <f aca="false">IF($A87="N/A"," ",IF((L87-$H87)&gt;0,L87-$H87,0))</f>
        <v>0</v>
      </c>
      <c r="T87" s="75" t="n">
        <f aca="false">IF($A87="N/A"," ",IF((M87-$H87)&gt;0,M87-$H87,0))</f>
        <v>0</v>
      </c>
      <c r="U87" s="75" t="n">
        <f aca="false">IF($A87="N/A"," ",IF((N87-$H87)&gt;0,N87-$H87,0))</f>
        <v>0</v>
      </c>
      <c r="V87" s="76" t="n">
        <f aca="false">IF($A87="N/A"," ",(IF((O87-$H87)&lt;=0,0,(O87-$H87))))</f>
        <v>0</v>
      </c>
      <c r="W87" s="77" t="n">
        <f aca="false">IF($A87="N/A"," ",IF(P87&gt;0,8*VLOOKUP($A87,NumberofDaysTable,2),0))</f>
        <v>0</v>
      </c>
      <c r="X87" s="77" t="n">
        <f aca="false">IF($A87="N/A"," ",IF(Q87&gt;0,8*VLOOKUP($A87,NumberofDaysTable,2),0))</f>
        <v>0</v>
      </c>
      <c r="Y87" s="77" t="n">
        <f aca="false">IF($A87="N/A"," ",IF(R87&gt;0,8*VLOOKUP($A87,NumberofDaysTable,3),0))</f>
        <v>0</v>
      </c>
      <c r="Z87" s="77" t="n">
        <f aca="false">IF($A87="N/A"," ",IF(S87&gt;0,8*VLOOKUP($A87,NumberofDaysTable,3),0))</f>
        <v>0</v>
      </c>
      <c r="AA87" s="77" t="n">
        <f aca="false">IF($A87="N/A"," ",IF(T87&gt;0,8*(VLOOKUP($A87,NumberofDaysTable,4)+VLOOKUP($A87,NumberofDaysTable,5)),0))</f>
        <v>0</v>
      </c>
      <c r="AB87" s="77" t="n">
        <f aca="false">IF($A87="N/A"," ",IF(U87&gt;0,(8*VLOOKUP($A87,NumberofDaysTable,4)+VLOOKUP($A87,NumberofDaysTable,5)),0))</f>
        <v>0</v>
      </c>
      <c r="AC87" s="77" t="n">
        <f aca="false">IF($A87="N/A"," ",(IF(V87&gt;0,(8*VLOOKUP($A87,NumberofDaysTable,6)),0)))</f>
        <v>0</v>
      </c>
      <c r="AD87" s="96" t="n">
        <f aca="false">IF($A87="N/A"," ",RANK(P87,$P$76:$V$87))</f>
        <v>7</v>
      </c>
      <c r="AE87" s="97" t="n">
        <f aca="false">IF($A87="N/A"," ",RANK(Q87,$P$76:$V$87))</f>
        <v>7</v>
      </c>
      <c r="AF87" s="97" t="n">
        <f aca="false">IF($A87="N/A"," ",RANK(R87,$P$76:$V$87))</f>
        <v>7</v>
      </c>
      <c r="AG87" s="97" t="n">
        <f aca="false">IF($A87="N/A"," ",RANK(S87,$P$76:$V$87))</f>
        <v>7</v>
      </c>
      <c r="AH87" s="97" t="n">
        <f aca="false">IF($A87="N/A"," ",RANK(T87,$P$76:$V$87))</f>
        <v>7</v>
      </c>
      <c r="AI87" s="97" t="n">
        <f aca="false">IF($A87="N/A"," ",RANK(U87,$P$76:$V$87))</f>
        <v>7</v>
      </c>
      <c r="AJ87" s="98" t="n">
        <f aca="false">IF($A87="N/A"," ",RANK(V87,$P$76:$V$87))</f>
        <v>7</v>
      </c>
      <c r="AK87" s="99" t="n">
        <f aca="false">IF($A87="N/A"," ",IF(AD87&lt;=$AJ$2,W87,0))</f>
        <v>0</v>
      </c>
      <c r="AL87" s="100" t="n">
        <f aca="false">IF($A87="N/A"," ",IF(AE87&lt;=$AJ$2,X87,0))</f>
        <v>0</v>
      </c>
      <c r="AM87" s="100" t="n">
        <f aca="false">IF($A87="N/A"," ",IF(AF87&lt;=$AJ$2,Y87,0))</f>
        <v>0</v>
      </c>
      <c r="AN87" s="100" t="n">
        <f aca="false">IF($A87="N/A"," ",IF(AG87&lt;=$AJ$2,Z87,0))</f>
        <v>0</v>
      </c>
      <c r="AO87" s="100" t="n">
        <f aca="false">IF($A87="N/A"," ",IF(AH87&lt;=$AJ$2,AA87,0))</f>
        <v>0</v>
      </c>
      <c r="AP87" s="100" t="n">
        <f aca="false">IF($A87="N/A"," ",IF(AI87&lt;=$AJ$2,AB87,0))</f>
        <v>0</v>
      </c>
      <c r="AQ87" s="100" t="n">
        <f aca="false">IF($A87="N/A"," ",IF(AJ87&lt;=$AJ$2,AC87,0))</f>
        <v>0</v>
      </c>
      <c r="AR87" s="98" t="n">
        <f aca="false">IF(($AP$2-AR86)&gt;=0,$AP$2-AR86,0)</f>
        <v>360</v>
      </c>
      <c r="AS87" s="101" t="n">
        <f aca="false">IF($A87="N/A"," ",IF(AND(AD87=$AJ$2+1,AK87=0),MIN($AR$87,W87),0))</f>
        <v>0</v>
      </c>
      <c r="AT87" s="102" t="n">
        <f aca="false">IF($A87="N/A"," ",IF(AND(AE87=$AJ$2+1,AL87=0),MIN($AR$87,X87),0))</f>
        <v>0</v>
      </c>
      <c r="AU87" s="102" t="n">
        <f aca="false">IF($A87="N/A"," ",IF(AND(AF87=$AJ$2+1,AM87=0),MIN($AR$87,Y87),0))</f>
        <v>0</v>
      </c>
      <c r="AV87" s="102" t="n">
        <f aca="false">IF($A87="N/A"," ",IF(AND(AG87=$AJ$2+1,AN87=0),MIN($AR$87,Z87),0))</f>
        <v>0</v>
      </c>
      <c r="AW87" s="102" t="n">
        <f aca="false">IF($A87="N/A"," ",IF(AND(AH87=$AJ$2+1,AO87=0),MIN($AR$87,AA87),0))</f>
        <v>0</v>
      </c>
      <c r="AX87" s="102" t="n">
        <f aca="false">IF($A87="N/A"," ",IF(AND(AI87=$AJ$2+1,AP87=0),MIN($AR$87,AB87),0))</f>
        <v>0</v>
      </c>
      <c r="AY87" s="102" t="n">
        <f aca="false">IF($A87="N/A"," ",IF(AND(AJ87=$AJ$2+1,AQ87=0),MIN($AR$87,AC87),0))</f>
        <v>0</v>
      </c>
      <c r="AZ87" s="103" t="n">
        <f aca="false">AR86+AZ86</f>
        <v>1040</v>
      </c>
      <c r="BA87" s="86" t="n">
        <f aca="false">IF($A87="N/A"," ",(IF(MONTH(A87)&gt;=4,IF(MONTH(A87)&lt;=10,Inputs!$F$13,Inputs!$F$14),Inputs!$F$14)))</f>
        <v>119</v>
      </c>
      <c r="BB87" s="87" t="n">
        <f aca="false">IF($A87="N/A"," ",(IF(AK87&gt;0,($BA87*(8*(VLOOKUP($A87,NumberofDaysTable,2)))*P87),0)+IF(AS87&gt;0,($BA87*((AS87))*P87),0)))</f>
        <v>0</v>
      </c>
      <c r="BC87" s="87" t="n">
        <f aca="false">IF($A87="N/A"," ",(IF(AL87&gt;0,($BA87*(8*(VLOOKUP($A87,NumberofDaysTable,2)))*Q87),0)+IF(AT87&gt;0,($BA87*((AT87))*Q87),0)))</f>
        <v>0</v>
      </c>
      <c r="BD87" s="87" t="n">
        <f aca="false">IF($A87="N/A"," ",(IF(AM87&gt;0,($BA87*(8*(VLOOKUP($A87,NumberofDaysTable,3)))*R87),0)+IF(AU87&gt;0,($BA87*((AU87))*R87),0)))</f>
        <v>0</v>
      </c>
      <c r="BE87" s="87" t="n">
        <f aca="false">IF($A87="N/A"," ",(IF(AN87&gt;0,($BA87*(8*(VLOOKUP($A87,NumberofDaysTable,3)))*S87),0)+IF(AV87&gt;0,($BA87*((AV87))*S87),0)))</f>
        <v>0</v>
      </c>
      <c r="BF87" s="87" t="n">
        <f aca="false">IF($A87="N/A"," ",(IF(AO87&gt;0,($BA87*(8*(VLOOKUP($A87,NumberofDaysTable,4)+VLOOKUP($A87,NumberofDaysTable,5)))*T87),0)+IF(AW87&gt;0,($BA87*((AW87))*T87),0)))</f>
        <v>0</v>
      </c>
      <c r="BG87" s="87" t="n">
        <f aca="false">IF($A87="N/A"," ",(IF(AP87&gt;0,($BA87*(8*(VLOOKUP($A87,NumberofDaysTable,4)+VLOOKUP($A87,NumberofDaysTable,5)))*U87),0)+IF(AX87&gt;0,($BA87*((AX87))*U87),0)))</f>
        <v>0</v>
      </c>
      <c r="BH87" s="87" t="n">
        <f aca="false">IF($A87="N/A"," ",($BA87*AQ87*V87)+($BA87*AY87*V87))</f>
        <v>0</v>
      </c>
      <c r="BI87" s="87" t="n">
        <f aca="false">IF($A87="N/A"," ",SUM(BB87:BH87))</f>
        <v>0</v>
      </c>
      <c r="BJ87" s="88" t="n">
        <f aca="false">IF($A87="N/A"," ",(H87*(SUM(AK87:AQ87)+SUM(AS87:AY87))*BA87))</f>
        <v>0</v>
      </c>
      <c r="BK87" s="88" t="n">
        <f aca="false">IF($A87="N/A"," ",((C87*D87)*(SUM($AK87:$AQ87)+SUM($AS87:$AY87))*$BA87))</f>
        <v>0</v>
      </c>
      <c r="BL87" s="88" t="n">
        <f aca="false">IF($A87="N/A"," ",(F87*(SUM($AK87:$AQ87)+SUM($AS87:$AY87))*$BA87))</f>
        <v>0</v>
      </c>
      <c r="BM87" s="88" t="n">
        <f aca="false">IF($A87="N/A"," ",(G87*(SUM($AK87:$AQ87)+SUM($AS87:$AY87))*$BA87))</f>
        <v>0</v>
      </c>
    </row>
    <row r="88" customFormat="false" ht="12.75" hidden="false" customHeight="false" outlineLevel="0" collapsed="false">
      <c r="A88" s="67" t="n">
        <f aca="false">IF(A87="N/A","N/A",IF(EDATE(A87,1)&gt;Inputs!$K$3,"N/A",EDATE(A87,1)))</f>
        <v>39234</v>
      </c>
      <c r="B88" s="68" t="n">
        <f aca="false">IF(A88="N/A"," ",YEAR(A88))</f>
        <v>2007</v>
      </c>
      <c r="C88" s="69" t="n">
        <f aca="false">IF(A88="N/A"," ",VLOOKUP(A88,ScaledPrice,10))</f>
        <v>2.929</v>
      </c>
      <c r="D88" s="70" t="n">
        <f aca="false">IF(A88="N/A"," ",(VLOOKUP(MONTH($A88),Inputs!$A$14:$B$25,2))/1000)</f>
        <v>12.6</v>
      </c>
      <c r="E88" s="71" t="n">
        <f aca="false">IF($A88="N/A"," ",C88*D88)</f>
        <v>36.9054</v>
      </c>
      <c r="F88" s="72" t="n">
        <f aca="false">IF(A88="N/A"," ",Inputs!$F$6)</f>
        <v>1.17</v>
      </c>
      <c r="G88" s="72" t="n">
        <f aca="false">IF(A88="N/A"," ",Inputs!$F$9/IF(AND('Pricing Inputs'!$AA$3&gt;=4,'Pricing Inputs'!$AA$3&lt;=6),16,IF(AND('Pricing Inputs'!$AA$3&gt;=7,'Pricing Inputs'!$AA$3&lt;=9),8,24))/(BA88))</f>
        <v>0.829831932773109</v>
      </c>
      <c r="H88" s="73" t="n">
        <f aca="false">IF(A88="N/A"," ",(C88*D88)+F88+G88)</f>
        <v>38.9052319327731</v>
      </c>
      <c r="I88" s="74" t="n">
        <f aca="false">VLOOKUP(A88,ScaledPrice,(IF(AND('Pricing Inputs'!$AA$3&gt;=4,'Pricing Inputs'!$AA$3&lt;=6),2,4)))</f>
        <v>50.5</v>
      </c>
      <c r="J88" s="74" t="n">
        <f aca="false">IF(A88="N/A"," ",IF(AND('Pricing Inputs'!$AA$3&gt;=4,'Pricing Inputs'!$AA$3&lt;=6),I88,(VLOOKUP(A88,ScaledPrice,2))*(2-(VLOOKUP(A88,ScaledPrice,3)))))</f>
        <v>50.5</v>
      </c>
      <c r="K88" s="74" t="n">
        <f aca="false">IF(A88="N/A"," ",IF(OR('Pricing Inputs'!$AA$3=5,'Pricing Inputs'!$AA$3=6,'Pricing Inputs'!$AA$3=8,'Pricing Inputs'!$AA$3=9),VLOOKUP(A88,ScaledPrice,IF(AND('Pricing Inputs'!$AA$3&gt;=4,'Pricing Inputs'!$AA$3&lt;=6),5,6)),0))</f>
        <v>26</v>
      </c>
      <c r="L88" s="74" t="n">
        <f aca="false">IF(A88="N/A"," ",IF(OR('Pricing Inputs'!$AA$3=5,'Pricing Inputs'!$AA$3=6,'Pricing Inputs'!$AA$3=8,'Pricing Inputs'!$AA$3=9),IF(AND('Pricing Inputs'!$AA$3&gt;=4,'Pricing Inputs'!$AA$3&lt;=6),K88,(VLOOKUP(A88,ScaledPrice,5))*(2-(VLOOKUP(A88,ScaledPrice,3)))),0))</f>
        <v>26</v>
      </c>
      <c r="M88" s="74" t="n">
        <f aca="false">IF(A88="N/A"," ",IF(OR('Pricing Inputs'!$AA$3=6,'Pricing Inputs'!$AA$3=9),(VLOOKUP(A88,ScaledPrice,IF(AND('Pricing Inputs'!$AA$3&gt;=4,'Pricing Inputs'!$AA$3&lt;=6),7,8))),0))</f>
        <v>24</v>
      </c>
      <c r="N88" s="74" t="n">
        <f aca="false">IF(A88="N/A"," ",IF(OR('Pricing Inputs'!$AA$3=6,'Pricing Inputs'!$AA$3=9),IF(AND('Pricing Inputs'!$AA$3&gt;=4,'Pricing Inputs'!$AA$3&lt;=6),M88,(VLOOKUP(A88,ScaledPrice,7))*(2-(VLOOKUP(A88,ScaledPrice,3)))),0))</f>
        <v>24</v>
      </c>
      <c r="O88" s="74" t="n">
        <f aca="false">IF(A88="N/A"," ",VLOOKUP(A88,ScaledPrice,9))</f>
        <v>17.9499998092651</v>
      </c>
      <c r="P88" s="75" t="n">
        <f aca="false">IF($A88="N/A"," ",IF((I88-$H88)&gt;0,I88-$H88,0))</f>
        <v>11.5947680672269</v>
      </c>
      <c r="Q88" s="75" t="n">
        <f aca="false">IF($A88="N/A"," ",IF((J88-$H88)&gt;0,J88-$H88,0))</f>
        <v>11.5947680672269</v>
      </c>
      <c r="R88" s="75" t="n">
        <f aca="false">IF($A88="N/A"," ",IF((K88-$H88)&gt;0,K88-$H88,0))</f>
        <v>0</v>
      </c>
      <c r="S88" s="75" t="n">
        <f aca="false">IF($A88="N/A"," ",IF((L88-$H88)&gt;0,L88-$H88,0))</f>
        <v>0</v>
      </c>
      <c r="T88" s="75" t="n">
        <f aca="false">IF($A88="N/A"," ",IF((M88-$H88)&gt;0,M88-$H88,0))</f>
        <v>0</v>
      </c>
      <c r="U88" s="75" t="n">
        <f aca="false">IF($A88="N/A"," ",IF((N88-$H88)&gt;0,N88-$H88,0))</f>
        <v>0</v>
      </c>
      <c r="V88" s="76" t="n">
        <f aca="false">IF($A88="N/A"," ",(IF((O88-$H88)&lt;=0,0,(O88-$H88))))</f>
        <v>0</v>
      </c>
      <c r="W88" s="77" t="n">
        <f aca="false">IF($A88="N/A"," ",IF(P88&gt;0,8*VLOOKUP($A88,NumberofDaysTable,2),0))</f>
        <v>168</v>
      </c>
      <c r="X88" s="77" t="n">
        <f aca="false">IF($A88="N/A"," ",IF(Q88&gt;0,8*VLOOKUP($A88,NumberofDaysTable,2),0))</f>
        <v>168</v>
      </c>
      <c r="Y88" s="77" t="n">
        <f aca="false">IF($A88="N/A"," ",IF(R88&gt;0,8*VLOOKUP($A88,NumberofDaysTable,3),0))</f>
        <v>0</v>
      </c>
      <c r="Z88" s="77" t="n">
        <f aca="false">IF($A88="N/A"," ",IF(S88&gt;0,8*VLOOKUP($A88,NumberofDaysTable,3),0))</f>
        <v>0</v>
      </c>
      <c r="AA88" s="77" t="n">
        <f aca="false">IF($A88="N/A"," ",IF(T88&gt;0,8*(VLOOKUP($A88,NumberofDaysTable,4)+VLOOKUP($A88,NumberofDaysTable,5)),0))</f>
        <v>0</v>
      </c>
      <c r="AB88" s="77" t="n">
        <f aca="false">IF($A88="N/A"," ",IF(U88&gt;0,(8*VLOOKUP($A88,NumberofDaysTable,4)+VLOOKUP($A88,NumberofDaysTable,5)),0))</f>
        <v>0</v>
      </c>
      <c r="AC88" s="77" t="n">
        <f aca="false">IF($A88="N/A"," ",(IF(V88&gt;0,(8*VLOOKUP($A88,NumberofDaysTable,6)),0)))</f>
        <v>0</v>
      </c>
      <c r="AD88" s="78" t="n">
        <f aca="false">IF($A88="N/A"," ",RANK(P88,$P$88:$V$99))</f>
        <v>5</v>
      </c>
      <c r="AE88" s="79" t="n">
        <f aca="false">IF($A88="N/A"," ",RANK(Q88,$P$88:$V$99))</f>
        <v>5</v>
      </c>
      <c r="AF88" s="79" t="n">
        <f aca="false">IF($A88="N/A"," ",RANK(R88,$P$88:$V$99))</f>
        <v>7</v>
      </c>
      <c r="AG88" s="79" t="n">
        <f aca="false">IF($A88="N/A"," ",RANK(S88,$P$88:$V$99))</f>
        <v>7</v>
      </c>
      <c r="AH88" s="79" t="n">
        <f aca="false">IF($A88="N/A"," ",RANK(T88,$P$88:$V$99))</f>
        <v>7</v>
      </c>
      <c r="AI88" s="79" t="n">
        <f aca="false">IF($A88="N/A"," ",RANK(U88,$P$88:$V$99))</f>
        <v>7</v>
      </c>
      <c r="AJ88" s="80" t="n">
        <f aca="false">IF($A88="N/A"," ",RANK(V88,$P$88:$V$99))</f>
        <v>7</v>
      </c>
      <c r="AK88" s="104" t="n">
        <f aca="false">IF($A88="N/A"," ",IF(AD88&lt;=$AJ$2,W88,0))</f>
        <v>168</v>
      </c>
      <c r="AL88" s="82" t="n">
        <f aca="false">IF($A88="N/A"," ",IF(AE88&lt;=$AJ$2,X88,0))</f>
        <v>168</v>
      </c>
      <c r="AM88" s="82" t="n">
        <f aca="false">IF($A88="N/A"," ",IF(AF88&lt;=$AJ$2,Y88,0))</f>
        <v>0</v>
      </c>
      <c r="AN88" s="82" t="n">
        <f aca="false">IF($A88="N/A"," ",IF(AG88&lt;=$AJ$2,Z88,0))</f>
        <v>0</v>
      </c>
      <c r="AO88" s="82" t="n">
        <f aca="false">IF($A88="N/A"," ",IF(AH88&lt;=$AJ$2,AA88,0))</f>
        <v>0</v>
      </c>
      <c r="AP88" s="82" t="n">
        <f aca="false">IF($A88="N/A"," ",IF(AI88&lt;=$AJ$2,AB88,0))</f>
        <v>0</v>
      </c>
      <c r="AQ88" s="82" t="n">
        <f aca="false">IF($A88="N/A"," ",IF(AJ88&lt;=$AJ$2,AC88,0))</f>
        <v>0</v>
      </c>
      <c r="AR88" s="80"/>
      <c r="AS88" s="105" t="n">
        <f aca="false">IF($A88="N/A"," ",IF(AND(AD88=$AJ$2+1,AK88=0),MIN($AR$99,W88),0))</f>
        <v>0</v>
      </c>
      <c r="AT88" s="84" t="n">
        <f aca="false">IF($A88="N/A"," ",IF(AND(AE88=$AJ$2+1,AL88=0),MIN($AR$99,X88),0))</f>
        <v>0</v>
      </c>
      <c r="AU88" s="84" t="n">
        <f aca="false">IF($A88="N/A"," ",IF(AND(AF88=$AJ$2+1,AM88=0),MIN($AR$99,Y88),0))</f>
        <v>0</v>
      </c>
      <c r="AV88" s="84" t="n">
        <f aca="false">IF($A88="N/A"," ",IF(AND(AG88=$AJ$2+1,AN88=0),MIN($AR$99,Z88),0))</f>
        <v>0</v>
      </c>
      <c r="AW88" s="84" t="n">
        <f aca="false">IF($A88="N/A"," ",IF(AND(AH88=$AJ$2+1,AO88=0),MIN($AR$99,AA88),0))</f>
        <v>0</v>
      </c>
      <c r="AX88" s="84" t="n">
        <f aca="false">IF($A88="N/A"," ",IF(AND(AI88=$AJ$2+1,AP88=0),MIN($AR$99,AB88),0))</f>
        <v>0</v>
      </c>
      <c r="AY88" s="84" t="n">
        <f aca="false">IF($A88="N/A"," ",IF(AND(AJ88=$AJ$2+1,AQ88=0),MIN($AR$99,AC88),0))</f>
        <v>0</v>
      </c>
      <c r="AZ88" s="80"/>
      <c r="BA88" s="86" t="n">
        <f aca="false">IF($A88="N/A"," ",(IF(MONTH(A88)&gt;=4,IF(MONTH(A88)&lt;=10,Inputs!$F$13,Inputs!$F$14),Inputs!$F$14)))</f>
        <v>119</v>
      </c>
      <c r="BB88" s="87" t="n">
        <f aca="false">IF($A88="N/A"," ",(IF(AK88&gt;0,($BA88*(8*(VLOOKUP($A88,NumberofDaysTable,2)))*P88),0)+IF(AS88&gt;0,($BA88*((AS88))*P88),0)))</f>
        <v>231802.6032</v>
      </c>
      <c r="BC88" s="87" t="n">
        <f aca="false">IF($A88="N/A"," ",(IF(AL88&gt;0,($BA88*(8*(VLOOKUP($A88,NumberofDaysTable,2)))*Q88),0)+IF(AT88&gt;0,($BA88*((AT88))*Q88),0)))</f>
        <v>231802.6032</v>
      </c>
      <c r="BD88" s="87" t="n">
        <f aca="false">IF($A88="N/A"," ",(IF(AM88&gt;0,($BA88*(8*(VLOOKUP($A88,NumberofDaysTable,3)))*R88),0)+IF(AU88&gt;0,($BA88*((AU88))*R88),0)))</f>
        <v>0</v>
      </c>
      <c r="BE88" s="87" t="n">
        <f aca="false">IF($A88="N/A"," ",(IF(AN88&gt;0,($BA88*(8*(VLOOKUP($A88,NumberofDaysTable,3)))*S88),0)+IF(AV88&gt;0,($BA88*((AV88))*S88),0)))</f>
        <v>0</v>
      </c>
      <c r="BF88" s="87" t="n">
        <f aca="false">IF($A88="N/A"," ",(IF(AO88&gt;0,($BA88*(8*(VLOOKUP($A88,NumberofDaysTable,4)+VLOOKUP($A88,NumberofDaysTable,5)))*T88),0)+IF(AW88&gt;0,($BA88*((AW88))*T88),0)))</f>
        <v>0</v>
      </c>
      <c r="BG88" s="87" t="n">
        <f aca="false">IF($A88="N/A"," ",(IF(AP88&gt;0,($BA88*(8*(VLOOKUP($A88,NumberofDaysTable,4)+VLOOKUP($A88,NumberofDaysTable,5)))*U88),0)+IF(AX88&gt;0,($BA88*((AX88))*U88),0)))</f>
        <v>0</v>
      </c>
      <c r="BH88" s="87" t="n">
        <f aca="false">IF($A88="N/A"," ",($BA88*AQ88*V88)+($BA88*AY88*V88))</f>
        <v>0</v>
      </c>
      <c r="BI88" s="87" t="n">
        <f aca="false">IF($A88="N/A"," ",SUM(BB88:BH88))</f>
        <v>463605.2064</v>
      </c>
      <c r="BJ88" s="88" t="n">
        <f aca="false">IF($A88="N/A"," ",(H88*(SUM(AK88:AQ88)+SUM(AS88:AY88))*BA88))</f>
        <v>1555586.7936</v>
      </c>
      <c r="BK88" s="88" t="n">
        <f aca="false">IF($A88="N/A"," ",((C88*D88)*(SUM($AK88:$AQ88)+SUM($AS88:$AY88))*$BA88))</f>
        <v>1475625.5136</v>
      </c>
      <c r="BL88" s="88" t="n">
        <f aca="false">IF($A88="N/A"," ",(F88*(SUM($AK88:$AQ88)+SUM($AS88:$AY88))*$BA88))</f>
        <v>46781.28</v>
      </c>
      <c r="BM88" s="88" t="n">
        <f aca="false">IF($A88="N/A"," ",(G88*(SUM($AK88:$AQ88)+SUM($AS88:$AY88))*$BA88))</f>
        <v>33180</v>
      </c>
    </row>
    <row r="89" customFormat="false" ht="12.75" hidden="false" customHeight="false" outlineLevel="0" collapsed="false">
      <c r="A89" s="67" t="n">
        <f aca="false">IF(A88="N/A","N/A",IF(EDATE(A88,1)&gt;Inputs!$K$3,"N/A",EDATE(A88,1)))</f>
        <v>39264</v>
      </c>
      <c r="B89" s="68" t="n">
        <f aca="false">IF(A89="N/A"," ",YEAR(A89))</f>
        <v>2007</v>
      </c>
      <c r="C89" s="69" t="n">
        <f aca="false">IF(A89="N/A"," ",VLOOKUP(A89,ScaledPrice,10))</f>
        <v>2.925</v>
      </c>
      <c r="D89" s="70" t="n">
        <f aca="false">IF(A89="N/A"," ",(VLOOKUP(MONTH($A89),Inputs!$A$14:$B$25,2))/1000)</f>
        <v>12.6</v>
      </c>
      <c r="E89" s="71" t="n">
        <f aca="false">IF($A89="N/A"," ",C89*D89)</f>
        <v>36.855</v>
      </c>
      <c r="F89" s="72" t="n">
        <f aca="false">IF(A89="N/A"," ",Inputs!$F$6)</f>
        <v>1.17</v>
      </c>
      <c r="G89" s="72" t="n">
        <f aca="false">IF(A89="N/A"," ",Inputs!$F$9/IF(AND('Pricing Inputs'!$AA$3&gt;=4,'Pricing Inputs'!$AA$3&lt;=6),16,IF(AND('Pricing Inputs'!$AA$3&gt;=7,'Pricing Inputs'!$AA$3&lt;=9),8,24))/(BA89))</f>
        <v>0.829831932773109</v>
      </c>
      <c r="H89" s="73" t="n">
        <f aca="false">IF(A89="N/A"," ",(C89*D89)+F89+G89)</f>
        <v>38.8548319327731</v>
      </c>
      <c r="I89" s="74" t="n">
        <f aca="false">VLOOKUP(A89,ScaledPrice,(IF(AND('Pricing Inputs'!$AA$3&gt;=4,'Pricing Inputs'!$AA$3&lt;=6),2,4)))</f>
        <v>81</v>
      </c>
      <c r="J89" s="74" t="n">
        <f aca="false">IF(A89="N/A"," ",IF(AND('Pricing Inputs'!$AA$3&gt;=4,'Pricing Inputs'!$AA$3&lt;=6),I89,(VLOOKUP(A89,ScaledPrice,2))*(2-(VLOOKUP(A89,ScaledPrice,3)))))</f>
        <v>81</v>
      </c>
      <c r="K89" s="74" t="n">
        <f aca="false">IF(A89="N/A"," ",IF(OR('Pricing Inputs'!$AA$3=5,'Pricing Inputs'!$AA$3=6,'Pricing Inputs'!$AA$3=8,'Pricing Inputs'!$AA$3=9),VLOOKUP(A89,ScaledPrice,IF(AND('Pricing Inputs'!$AA$3&gt;=4,'Pricing Inputs'!$AA$3&lt;=6),5,6)),0))</f>
        <v>35</v>
      </c>
      <c r="L89" s="74" t="n">
        <f aca="false">IF(A89="N/A"," ",IF(OR('Pricing Inputs'!$AA$3=5,'Pricing Inputs'!$AA$3=6,'Pricing Inputs'!$AA$3=8,'Pricing Inputs'!$AA$3=9),IF(AND('Pricing Inputs'!$AA$3&gt;=4,'Pricing Inputs'!$AA$3&lt;=6),K89,(VLOOKUP(A89,ScaledPrice,5))*(2-(VLOOKUP(A89,ScaledPrice,3)))),0))</f>
        <v>35</v>
      </c>
      <c r="M89" s="74" t="n">
        <f aca="false">IF(A89="N/A"," ",IF(OR('Pricing Inputs'!$AA$3=6,'Pricing Inputs'!$AA$3=9),(VLOOKUP(A89,ScaledPrice,IF(AND('Pricing Inputs'!$AA$3&gt;=4,'Pricing Inputs'!$AA$3&lt;=6),7,8))),0))</f>
        <v>30.9999980926514</v>
      </c>
      <c r="N89" s="74" t="n">
        <f aca="false">IF(A89="N/A"," ",IF(OR('Pricing Inputs'!$AA$3=6,'Pricing Inputs'!$AA$3=9),IF(AND('Pricing Inputs'!$AA$3&gt;=4,'Pricing Inputs'!$AA$3&lt;=6),M89,(VLOOKUP(A89,ScaledPrice,7))*(2-(VLOOKUP(A89,ScaledPrice,3)))),0))</f>
        <v>30.9999980926514</v>
      </c>
      <c r="O89" s="74" t="n">
        <f aca="false">IF(A89="N/A"," ",VLOOKUP(A89,ScaledPrice,9))</f>
        <v>18.8500003814697</v>
      </c>
      <c r="P89" s="75" t="n">
        <f aca="false">IF($A89="N/A"," ",IF((I89-$H89)&gt;0,I89-$H89,0))</f>
        <v>42.1451680672269</v>
      </c>
      <c r="Q89" s="75" t="n">
        <f aca="false">IF($A89="N/A"," ",IF((J89-$H89)&gt;0,J89-$H89,0))</f>
        <v>42.1451680672269</v>
      </c>
      <c r="R89" s="75" t="n">
        <f aca="false">IF($A89="N/A"," ",IF((K89-$H89)&gt;0,K89-$H89,0))</f>
        <v>0</v>
      </c>
      <c r="S89" s="75" t="n">
        <f aca="false">IF($A89="N/A"," ",IF((L89-$H89)&gt;0,L89-$H89,0))</f>
        <v>0</v>
      </c>
      <c r="T89" s="75" t="n">
        <f aca="false">IF($A89="N/A"," ",IF((M89-$H89)&gt;0,M89-$H89,0))</f>
        <v>0</v>
      </c>
      <c r="U89" s="75" t="n">
        <f aca="false">IF($A89="N/A"," ",IF((N89-$H89)&gt;0,N89-$H89,0))</f>
        <v>0</v>
      </c>
      <c r="V89" s="76" t="n">
        <f aca="false">IF($A89="N/A"," ",(IF((O89-$H89)&lt;=0,0,(O89-$H89))))</f>
        <v>0</v>
      </c>
      <c r="W89" s="77" t="n">
        <f aca="false">IF($A89="N/A"," ",IF(P89&gt;0,8*VLOOKUP($A89,NumberofDaysTable,2),0))</f>
        <v>168</v>
      </c>
      <c r="X89" s="77" t="n">
        <f aca="false">IF($A89="N/A"," ",IF(Q89&gt;0,8*VLOOKUP($A89,NumberofDaysTable,2),0))</f>
        <v>168</v>
      </c>
      <c r="Y89" s="77" t="n">
        <f aca="false">IF($A89="N/A"," ",IF(R89&gt;0,8*VLOOKUP($A89,NumberofDaysTable,3),0))</f>
        <v>0</v>
      </c>
      <c r="Z89" s="77" t="n">
        <f aca="false">IF($A89="N/A"," ",IF(S89&gt;0,8*VLOOKUP($A89,NumberofDaysTable,3),0))</f>
        <v>0</v>
      </c>
      <c r="AA89" s="77" t="n">
        <f aca="false">IF($A89="N/A"," ",IF(T89&gt;0,8*(VLOOKUP($A89,NumberofDaysTable,4)+VLOOKUP($A89,NumberofDaysTable,5)),0))</f>
        <v>0</v>
      </c>
      <c r="AB89" s="77" t="n">
        <f aca="false">IF($A89="N/A"," ",IF(U89&gt;0,(8*VLOOKUP($A89,NumberofDaysTable,4)+VLOOKUP($A89,NumberofDaysTable,5)),0))</f>
        <v>0</v>
      </c>
      <c r="AC89" s="77" t="n">
        <f aca="false">IF($A89="N/A"," ",(IF(V89&gt;0,(8*VLOOKUP($A89,NumberofDaysTable,6)),0)))</f>
        <v>0</v>
      </c>
      <c r="AD89" s="89" t="n">
        <f aca="false">IF($A89="N/A"," ",RANK(P89,$P$88:$V$99))</f>
        <v>1</v>
      </c>
      <c r="AE89" s="90" t="n">
        <f aca="false">IF($A89="N/A"," ",RANK(Q89,$P$88:$V$99))</f>
        <v>1</v>
      </c>
      <c r="AF89" s="90" t="n">
        <f aca="false">IF($A89="N/A"," ",RANK(R89,$P$88:$V$99))</f>
        <v>7</v>
      </c>
      <c r="AG89" s="90" t="n">
        <f aca="false">IF($A89="N/A"," ",RANK(S89,$P$88:$V$99))</f>
        <v>7</v>
      </c>
      <c r="AH89" s="90" t="n">
        <f aca="false">IF($A89="N/A"," ",RANK(T89,$P$88:$V$99))</f>
        <v>7</v>
      </c>
      <c r="AI89" s="90" t="n">
        <f aca="false">IF($A89="N/A"," ",RANK(U89,$P$88:$V$99))</f>
        <v>7</v>
      </c>
      <c r="AJ89" s="91" t="n">
        <f aca="false">IF($A89="N/A"," ",RANK(V89,$P$88:$V$99))</f>
        <v>7</v>
      </c>
      <c r="AK89" s="81" t="n">
        <f aca="false">IF($A89="N/A"," ",IF(AD89&lt;=$AJ$2,W89,0))</f>
        <v>168</v>
      </c>
      <c r="AL89" s="92" t="n">
        <f aca="false">IF($A89="N/A"," ",IF(AE89&lt;=$AJ$2,X89,0))</f>
        <v>168</v>
      </c>
      <c r="AM89" s="92" t="n">
        <f aca="false">IF($A89="N/A"," ",IF(AF89&lt;=$AJ$2,Y89,0))</f>
        <v>0</v>
      </c>
      <c r="AN89" s="92" t="n">
        <f aca="false">IF($A89="N/A"," ",IF(AG89&lt;=$AJ$2,Z89,0))</f>
        <v>0</v>
      </c>
      <c r="AO89" s="92" t="n">
        <f aca="false">IF($A89="N/A"," ",IF(AH89&lt;=$AJ$2,AA89,0))</f>
        <v>0</v>
      </c>
      <c r="AP89" s="92" t="n">
        <f aca="false">IF($A89="N/A"," ",IF(AI89&lt;=$AJ$2,AB89,0))</f>
        <v>0</v>
      </c>
      <c r="AQ89" s="92" t="n">
        <f aca="false">IF($A89="N/A"," ",IF(AJ89&lt;=$AJ$2,AC89,0))</f>
        <v>0</v>
      </c>
      <c r="AR89" s="91"/>
      <c r="AS89" s="83" t="n">
        <f aca="false">IF($A89="N/A"," ",IF(AND(AD89=$AJ$2+1,AK89=0),MIN($AR$99,W89),0))</f>
        <v>0</v>
      </c>
      <c r="AT89" s="93" t="n">
        <f aca="false">IF($A89="N/A"," ",IF(AND(AE89=$AJ$2+1,AL89=0),MIN($AR$99,X89),0))</f>
        <v>0</v>
      </c>
      <c r="AU89" s="93" t="n">
        <f aca="false">IF($A89="N/A"," ",IF(AND(AF89=$AJ$2+1,AM89=0),MIN($AR$99,Y89),0))</f>
        <v>0</v>
      </c>
      <c r="AV89" s="93" t="n">
        <f aca="false">IF($A89="N/A"," ",IF(AND(AG89=$AJ$2+1,AN89=0),MIN($AR$99,Z89),0))</f>
        <v>0</v>
      </c>
      <c r="AW89" s="93" t="n">
        <f aca="false">IF($A89="N/A"," ",IF(AND(AH89=$AJ$2+1,AO89=0),MIN($AR$99,AA89),0))</f>
        <v>0</v>
      </c>
      <c r="AX89" s="93" t="n">
        <f aca="false">IF($A89="N/A"," ",IF(AND(AI89=$AJ$2+1,AP89=0),MIN($AR$99,AB89),0))</f>
        <v>0</v>
      </c>
      <c r="AY89" s="93" t="n">
        <f aca="false">IF($A89="N/A"," ",IF(AND(AJ89=$AJ$2+1,AQ89=0),MIN($AR$99,AC89),0))</f>
        <v>0</v>
      </c>
      <c r="AZ89" s="91"/>
      <c r="BA89" s="86" t="n">
        <f aca="false">IF($A89="N/A"," ",(IF(MONTH(A89)&gt;=4,IF(MONTH(A89)&lt;=10,Inputs!$F$13,Inputs!$F$14),Inputs!$F$14)))</f>
        <v>119</v>
      </c>
      <c r="BB89" s="87" t="n">
        <f aca="false">IF($A89="N/A"," ",(IF(AK89&gt;0,($BA89*(8*(VLOOKUP($A89,NumberofDaysTable,2)))*P89),0)+IF(AS89&gt;0,($BA89*((AS89))*P89),0)))</f>
        <v>842566.2</v>
      </c>
      <c r="BC89" s="87" t="n">
        <f aca="false">IF($A89="N/A"," ",(IF(AL89&gt;0,($BA89*(8*(VLOOKUP($A89,NumberofDaysTable,2)))*Q89),0)+IF(AT89&gt;0,($BA89*((AT89))*Q89),0)))</f>
        <v>842566.2</v>
      </c>
      <c r="BD89" s="87" t="n">
        <f aca="false">IF($A89="N/A"," ",(IF(AM89&gt;0,($BA89*(8*(VLOOKUP($A89,NumberofDaysTable,3)))*R89),0)+IF(AU89&gt;0,($BA89*((AU89))*R89),0)))</f>
        <v>0</v>
      </c>
      <c r="BE89" s="87" t="n">
        <f aca="false">IF($A89="N/A"," ",(IF(AN89&gt;0,($BA89*(8*(VLOOKUP($A89,NumberofDaysTable,3)))*S89),0)+IF(AV89&gt;0,($BA89*((AV89))*S89),0)))</f>
        <v>0</v>
      </c>
      <c r="BF89" s="87" t="n">
        <f aca="false">IF($A89="N/A"," ",(IF(AO89&gt;0,($BA89*(8*(VLOOKUP($A89,NumberofDaysTable,4)+VLOOKUP($A89,NumberofDaysTable,5)))*T89),0)+IF(AW89&gt;0,($BA89*((AW89))*T89),0)))</f>
        <v>0</v>
      </c>
      <c r="BG89" s="87" t="n">
        <f aca="false">IF($A89="N/A"," ",(IF(AP89&gt;0,($BA89*(8*(VLOOKUP($A89,NumberofDaysTable,4)+VLOOKUP($A89,NumberofDaysTable,5)))*U89),0)+IF(AX89&gt;0,($BA89*((AX89))*U89),0)))</f>
        <v>0</v>
      </c>
      <c r="BH89" s="87" t="n">
        <f aca="false">IF($A89="N/A"," ",($BA89*AQ89*V89)+($BA89*AY89*V89))</f>
        <v>0</v>
      </c>
      <c r="BI89" s="87" t="n">
        <f aca="false">IF($A89="N/A"," ",SUM(BB89:BH89))</f>
        <v>1685132.4</v>
      </c>
      <c r="BJ89" s="88" t="n">
        <f aca="false">IF($A89="N/A"," ",(H89*(SUM(AK89:AQ89)+SUM(AS89:AY89))*BA89))</f>
        <v>1553571.6</v>
      </c>
      <c r="BK89" s="88" t="n">
        <f aca="false">IF($A89="N/A"," ",((C89*D89)*(SUM($AK89:$AQ89)+SUM($AS89:$AY89))*$BA89))</f>
        <v>1473610.32</v>
      </c>
      <c r="BL89" s="88" t="n">
        <f aca="false">IF($A89="N/A"," ",(F89*(SUM($AK89:$AQ89)+SUM($AS89:$AY89))*$BA89))</f>
        <v>46781.28</v>
      </c>
      <c r="BM89" s="88" t="n">
        <f aca="false">IF($A89="N/A"," ",(G89*(SUM($AK89:$AQ89)+SUM($AS89:$AY89))*$BA89))</f>
        <v>33180</v>
      </c>
    </row>
    <row r="90" customFormat="false" ht="12.75" hidden="false" customHeight="false" outlineLevel="0" collapsed="false">
      <c r="A90" s="67" t="n">
        <f aca="false">IF(A89="N/A","N/A",IF(EDATE(A89,1)&gt;Inputs!$K$3,"N/A",EDATE(A89,1)))</f>
        <v>39295</v>
      </c>
      <c r="B90" s="68" t="n">
        <f aca="false">IF(A90="N/A"," ",YEAR(A90))</f>
        <v>2007</v>
      </c>
      <c r="C90" s="69" t="n">
        <f aca="false">IF(A90="N/A"," ",VLOOKUP(A90,ScaledPrice,10))</f>
        <v>2.9305</v>
      </c>
      <c r="D90" s="70" t="n">
        <f aca="false">IF(A90="N/A"," ",(VLOOKUP(MONTH($A90),Inputs!$A$14:$B$25,2))/1000)</f>
        <v>12.6</v>
      </c>
      <c r="E90" s="71" t="n">
        <f aca="false">IF($A90="N/A"," ",C90*D90)</f>
        <v>36.9243</v>
      </c>
      <c r="F90" s="72" t="n">
        <f aca="false">IF(A90="N/A"," ",Inputs!$F$6)</f>
        <v>1.17</v>
      </c>
      <c r="G90" s="72" t="n">
        <f aca="false">IF(A90="N/A"," ",Inputs!$F$9/IF(AND('Pricing Inputs'!$AA$3&gt;=4,'Pricing Inputs'!$AA$3&lt;=6),16,IF(AND('Pricing Inputs'!$AA$3&gt;=7,'Pricing Inputs'!$AA$3&lt;=9),8,24))/(BA90))</f>
        <v>0.829831932773109</v>
      </c>
      <c r="H90" s="73" t="n">
        <f aca="false">IF(A90="N/A"," ",(C90*D90)+F90+G90)</f>
        <v>38.9241319327731</v>
      </c>
      <c r="I90" s="74" t="n">
        <f aca="false">VLOOKUP(A90,ScaledPrice,(IF(AND('Pricing Inputs'!$AA$3&gt;=4,'Pricing Inputs'!$AA$3&lt;=6),2,4)))</f>
        <v>81</v>
      </c>
      <c r="J90" s="74" t="n">
        <f aca="false">IF(A90="N/A"," ",IF(AND('Pricing Inputs'!$AA$3&gt;=4,'Pricing Inputs'!$AA$3&lt;=6),I90,(VLOOKUP(A90,ScaledPrice,2))*(2-(VLOOKUP(A90,ScaledPrice,3)))))</f>
        <v>81</v>
      </c>
      <c r="K90" s="74" t="n">
        <f aca="false">IF(A90="N/A"," ",IF(OR('Pricing Inputs'!$AA$3=5,'Pricing Inputs'!$AA$3=6,'Pricing Inputs'!$AA$3=8,'Pricing Inputs'!$AA$3=9),VLOOKUP(A90,ScaledPrice,IF(AND('Pricing Inputs'!$AA$3&gt;=4,'Pricing Inputs'!$AA$3&lt;=6),5,6)),0))</f>
        <v>35.0000038146973</v>
      </c>
      <c r="L90" s="74" t="n">
        <f aca="false">IF(A90="N/A"," ",IF(OR('Pricing Inputs'!$AA$3=5,'Pricing Inputs'!$AA$3=6,'Pricing Inputs'!$AA$3=8,'Pricing Inputs'!$AA$3=9),IF(AND('Pricing Inputs'!$AA$3&gt;=4,'Pricing Inputs'!$AA$3&lt;=6),K90,(VLOOKUP(A90,ScaledPrice,5))*(2-(VLOOKUP(A90,ScaledPrice,3)))),0))</f>
        <v>35.0000038146973</v>
      </c>
      <c r="M90" s="74" t="n">
        <f aca="false">IF(A90="N/A"," ",IF(OR('Pricing Inputs'!$AA$3=6,'Pricing Inputs'!$AA$3=9),(VLOOKUP(A90,ScaledPrice,IF(AND('Pricing Inputs'!$AA$3&gt;=4,'Pricing Inputs'!$AA$3&lt;=6),7,8))),0))</f>
        <v>31</v>
      </c>
      <c r="N90" s="74" t="n">
        <f aca="false">IF(A90="N/A"," ",IF(OR('Pricing Inputs'!$AA$3=6,'Pricing Inputs'!$AA$3=9),IF(AND('Pricing Inputs'!$AA$3&gt;=4,'Pricing Inputs'!$AA$3&lt;=6),M90,(VLOOKUP(A90,ScaledPrice,7))*(2-(VLOOKUP(A90,ScaledPrice,3)))),0))</f>
        <v>31</v>
      </c>
      <c r="O90" s="74" t="n">
        <f aca="false">IF(A90="N/A"," ",VLOOKUP(A90,ScaledPrice,9))</f>
        <v>18.8500003814697</v>
      </c>
      <c r="P90" s="75" t="n">
        <f aca="false">IF($A90="N/A"," ",IF((I90-$H90)&gt;0,I90-$H90,0))</f>
        <v>42.0758680672269</v>
      </c>
      <c r="Q90" s="75" t="n">
        <f aca="false">IF($A90="N/A"," ",IF((J90-$H90)&gt;0,J90-$H90,0))</f>
        <v>42.0758680672269</v>
      </c>
      <c r="R90" s="75" t="n">
        <f aca="false">IF($A90="N/A"," ",IF((K90-$H90)&gt;0,K90-$H90,0))</f>
        <v>0</v>
      </c>
      <c r="S90" s="75" t="n">
        <f aca="false">IF($A90="N/A"," ",IF((L90-$H90)&gt;0,L90-$H90,0))</f>
        <v>0</v>
      </c>
      <c r="T90" s="75" t="n">
        <f aca="false">IF($A90="N/A"," ",IF((M90-$H90)&gt;0,M90-$H90,0))</f>
        <v>0</v>
      </c>
      <c r="U90" s="75" t="n">
        <f aca="false">IF($A90="N/A"," ",IF((N90-$H90)&gt;0,N90-$H90,0))</f>
        <v>0</v>
      </c>
      <c r="V90" s="76" t="n">
        <f aca="false">IF($A90="N/A"," ",(IF((O90-$H90)&lt;=0,0,(O90-$H90))))</f>
        <v>0</v>
      </c>
      <c r="W90" s="77" t="n">
        <f aca="false">IF($A90="N/A"," ",IF(P90&gt;0,8*VLOOKUP($A90,NumberofDaysTable,2),0))</f>
        <v>184</v>
      </c>
      <c r="X90" s="77" t="n">
        <f aca="false">IF($A90="N/A"," ",IF(Q90&gt;0,8*VLOOKUP($A90,NumberofDaysTable,2),0))</f>
        <v>184</v>
      </c>
      <c r="Y90" s="77" t="n">
        <f aca="false">IF($A90="N/A"," ",IF(R90&gt;0,8*VLOOKUP($A90,NumberofDaysTable,3),0))</f>
        <v>0</v>
      </c>
      <c r="Z90" s="77" t="n">
        <f aca="false">IF($A90="N/A"," ",IF(S90&gt;0,8*VLOOKUP($A90,NumberofDaysTable,3),0))</f>
        <v>0</v>
      </c>
      <c r="AA90" s="77" t="n">
        <f aca="false">IF($A90="N/A"," ",IF(T90&gt;0,8*(VLOOKUP($A90,NumberofDaysTable,4)+VLOOKUP($A90,NumberofDaysTable,5)),0))</f>
        <v>0</v>
      </c>
      <c r="AB90" s="77" t="n">
        <f aca="false">IF($A90="N/A"," ",IF(U90&gt;0,(8*VLOOKUP($A90,NumberofDaysTable,4)+VLOOKUP($A90,NumberofDaysTable,5)),0))</f>
        <v>0</v>
      </c>
      <c r="AC90" s="77" t="n">
        <f aca="false">IF($A90="N/A"," ",(IF(V90&gt;0,(8*VLOOKUP($A90,NumberofDaysTable,6)),0)))</f>
        <v>0</v>
      </c>
      <c r="AD90" s="89" t="n">
        <f aca="false">IF($A90="N/A"," ",RANK(P90,$P$88:$V$99))</f>
        <v>3</v>
      </c>
      <c r="AE90" s="90" t="n">
        <f aca="false">IF($A90="N/A"," ",RANK(Q90,$P$88:$V$99))</f>
        <v>3</v>
      </c>
      <c r="AF90" s="90" t="n">
        <f aca="false">IF($A90="N/A"," ",RANK(R90,$P$88:$V$99))</f>
        <v>7</v>
      </c>
      <c r="AG90" s="90" t="n">
        <f aca="false">IF($A90="N/A"," ",RANK(S90,$P$88:$V$99))</f>
        <v>7</v>
      </c>
      <c r="AH90" s="90" t="n">
        <f aca="false">IF($A90="N/A"," ",RANK(T90,$P$88:$V$99))</f>
        <v>7</v>
      </c>
      <c r="AI90" s="90" t="n">
        <f aca="false">IF($A90="N/A"," ",RANK(U90,$P$88:$V$99))</f>
        <v>7</v>
      </c>
      <c r="AJ90" s="91" t="n">
        <f aca="false">IF($A90="N/A"," ",RANK(V90,$P$88:$V$99))</f>
        <v>7</v>
      </c>
      <c r="AK90" s="81" t="n">
        <f aca="false">IF($A90="N/A"," ",IF(AD90&lt;=$AJ$2,W90,0))</f>
        <v>184</v>
      </c>
      <c r="AL90" s="92" t="n">
        <f aca="false">IF($A90="N/A"," ",IF(AE90&lt;=$AJ$2,X90,0))</f>
        <v>184</v>
      </c>
      <c r="AM90" s="92" t="n">
        <f aca="false">IF($A90="N/A"," ",IF(AF90&lt;=$AJ$2,Y90,0))</f>
        <v>0</v>
      </c>
      <c r="AN90" s="92" t="n">
        <f aca="false">IF($A90="N/A"," ",IF(AG90&lt;=$AJ$2,Z90,0))</f>
        <v>0</v>
      </c>
      <c r="AO90" s="92" t="n">
        <f aca="false">IF($A90="N/A"," ",IF(AH90&lt;=$AJ$2,AA90,0))</f>
        <v>0</v>
      </c>
      <c r="AP90" s="92" t="n">
        <f aca="false">IF($A90="N/A"," ",IF(AI90&lt;=$AJ$2,AB90,0))</f>
        <v>0</v>
      </c>
      <c r="AQ90" s="92" t="n">
        <f aca="false">IF($A90="N/A"," ",IF(AJ90&lt;=$AJ$2,AC90,0))</f>
        <v>0</v>
      </c>
      <c r="AR90" s="91"/>
      <c r="AS90" s="83" t="n">
        <f aca="false">IF($A90="N/A"," ",IF(AND(AD90=$AJ$2+1,AK90=0),MIN($AR$99,W90),0))</f>
        <v>0</v>
      </c>
      <c r="AT90" s="93" t="n">
        <f aca="false">IF($A90="N/A"," ",IF(AND(AE90=$AJ$2+1,AL90=0),MIN($AR$99,X90),0))</f>
        <v>0</v>
      </c>
      <c r="AU90" s="93" t="n">
        <f aca="false">IF($A90="N/A"," ",IF(AND(AF90=$AJ$2+1,AM90=0),MIN($AR$99,Y90),0))</f>
        <v>0</v>
      </c>
      <c r="AV90" s="93" t="n">
        <f aca="false">IF($A90="N/A"," ",IF(AND(AG90=$AJ$2+1,AN90=0),MIN($AR$99,Z90),0))</f>
        <v>0</v>
      </c>
      <c r="AW90" s="93" t="n">
        <f aca="false">IF($A90="N/A"," ",IF(AND(AH90=$AJ$2+1,AO90=0),MIN($AR$99,AA90),0))</f>
        <v>0</v>
      </c>
      <c r="AX90" s="93" t="n">
        <f aca="false">IF($A90="N/A"," ",IF(AND(AI90=$AJ$2+1,AP90=0),MIN($AR$99,AB90),0))</f>
        <v>0</v>
      </c>
      <c r="AY90" s="93" t="n">
        <f aca="false">IF($A90="N/A"," ",IF(AND(AJ90=$AJ$2+1,AQ90=0),MIN($AR$99,AC90),0))</f>
        <v>0</v>
      </c>
      <c r="AZ90" s="91"/>
      <c r="BA90" s="86" t="n">
        <f aca="false">IF($A90="N/A"," ",(IF(MONTH(A90)&gt;=4,IF(MONTH(A90)&lt;=10,Inputs!$F$13,Inputs!$F$14),Inputs!$F$14)))</f>
        <v>119</v>
      </c>
      <c r="BB90" s="87" t="n">
        <f aca="false">IF($A90="N/A"," ",(IF(AK90&gt;0,($BA90*(8*(VLOOKUP($A90,NumberofDaysTable,2)))*P90),0)+IF(AS90&gt;0,($BA90*((AS90))*P90),0)))</f>
        <v>921293.2072</v>
      </c>
      <c r="BC90" s="87" t="n">
        <f aca="false">IF($A90="N/A"," ",(IF(AL90&gt;0,($BA90*(8*(VLOOKUP($A90,NumberofDaysTable,2)))*Q90),0)+IF(AT90&gt;0,($BA90*((AT90))*Q90),0)))</f>
        <v>921293.2072</v>
      </c>
      <c r="BD90" s="87" t="n">
        <f aca="false">IF($A90="N/A"," ",(IF(AM90&gt;0,($BA90*(8*(VLOOKUP($A90,NumberofDaysTable,3)))*R90),0)+IF(AU90&gt;0,($BA90*((AU90))*R90),0)))</f>
        <v>0</v>
      </c>
      <c r="BE90" s="87" t="n">
        <f aca="false">IF($A90="N/A"," ",(IF(AN90&gt;0,($BA90*(8*(VLOOKUP($A90,NumberofDaysTable,3)))*S90),0)+IF(AV90&gt;0,($BA90*((AV90))*S90),0)))</f>
        <v>0</v>
      </c>
      <c r="BF90" s="87" t="n">
        <f aca="false">IF($A90="N/A"," ",(IF(AO90&gt;0,($BA90*(8*(VLOOKUP($A90,NumberofDaysTable,4)+VLOOKUP($A90,NumberofDaysTable,5)))*T90),0)+IF(AW90&gt;0,($BA90*((AW90))*T90),0)))</f>
        <v>0</v>
      </c>
      <c r="BG90" s="87" t="n">
        <f aca="false">IF($A90="N/A"," ",(IF(AP90&gt;0,($BA90*(8*(VLOOKUP($A90,NumberofDaysTable,4)+VLOOKUP($A90,NumberofDaysTable,5)))*U90),0)+IF(AX90&gt;0,($BA90*((AX90))*U90),0)))</f>
        <v>0</v>
      </c>
      <c r="BH90" s="87" t="n">
        <f aca="false">IF($A90="N/A"," ",($BA90*AQ90*V90)+($BA90*AY90*V90))</f>
        <v>0</v>
      </c>
      <c r="BI90" s="87" t="n">
        <f aca="false">IF($A90="N/A"," ",SUM(BB90:BH90))</f>
        <v>1842586.4144</v>
      </c>
      <c r="BJ90" s="88" t="n">
        <f aca="false">IF($A90="N/A"," ",(H90*(SUM(AK90:AQ90)+SUM(AS90:AY90))*BA90))</f>
        <v>1704565.5856</v>
      </c>
      <c r="BK90" s="88" t="n">
        <f aca="false">IF($A90="N/A"," ",((C90*D90)*(SUM($AK90:$AQ90)+SUM($AS90:$AY90))*$BA90))</f>
        <v>1616988.9456</v>
      </c>
      <c r="BL90" s="88" t="n">
        <f aca="false">IF($A90="N/A"," ",(F90*(SUM($AK90:$AQ90)+SUM($AS90:$AY90))*$BA90))</f>
        <v>51236.64</v>
      </c>
      <c r="BM90" s="88" t="n">
        <f aca="false">IF($A90="N/A"," ",(G90*(SUM($AK90:$AQ90)+SUM($AS90:$AY90))*$BA90))</f>
        <v>36340</v>
      </c>
    </row>
    <row r="91" customFormat="false" ht="12.75" hidden="false" customHeight="false" outlineLevel="0" collapsed="false">
      <c r="A91" s="67" t="n">
        <f aca="false">IF(A90="N/A","N/A",IF(EDATE(A90,1)&gt;Inputs!$K$3,"N/A",EDATE(A90,1)))</f>
        <v>39326</v>
      </c>
      <c r="B91" s="68" t="n">
        <f aca="false">IF(A91="N/A"," ",YEAR(A91))</f>
        <v>2007</v>
      </c>
      <c r="C91" s="69" t="n">
        <f aca="false">IF(A91="N/A"," ",VLOOKUP(A91,ScaledPrice,10))</f>
        <v>2.931</v>
      </c>
      <c r="D91" s="70" t="n">
        <f aca="false">IF(A91="N/A"," ",(VLOOKUP(MONTH($A91),Inputs!$A$14:$B$25,2))/1000)</f>
        <v>12.6</v>
      </c>
      <c r="E91" s="71" t="n">
        <f aca="false">IF($A91="N/A"," ",C91*D91)</f>
        <v>36.9306</v>
      </c>
      <c r="F91" s="72" t="n">
        <f aca="false">IF(A91="N/A"," ",Inputs!$F$6)</f>
        <v>1.17</v>
      </c>
      <c r="G91" s="72" t="n">
        <f aca="false">IF(A91="N/A"," ",Inputs!$F$9/IF(AND('Pricing Inputs'!$AA$3&gt;=4,'Pricing Inputs'!$AA$3&lt;=6),16,IF(AND('Pricing Inputs'!$AA$3&gt;=7,'Pricing Inputs'!$AA$3&lt;=9),8,24))/(BA91))</f>
        <v>0.829831932773109</v>
      </c>
      <c r="H91" s="73" t="n">
        <f aca="false">IF(A91="N/A"," ",(C91*D91)+F91+G91)</f>
        <v>38.9304319327731</v>
      </c>
      <c r="I91" s="74" t="n">
        <f aca="false">VLOOKUP(A91,ScaledPrice,(IF(AND('Pricing Inputs'!$AA$3&gt;=4,'Pricing Inputs'!$AA$3&lt;=6),2,4)))</f>
        <v>33.5</v>
      </c>
      <c r="J91" s="74" t="n">
        <f aca="false">IF(A91="N/A"," ",IF(AND('Pricing Inputs'!$AA$3&gt;=4,'Pricing Inputs'!$AA$3&lt;=6),I91,(VLOOKUP(A91,ScaledPrice,2))*(2-(VLOOKUP(A91,ScaledPrice,3)))))</f>
        <v>33.5</v>
      </c>
      <c r="K91" s="74" t="n">
        <f aca="false">IF(A91="N/A"," ",IF(OR('Pricing Inputs'!$AA$3=5,'Pricing Inputs'!$AA$3=6,'Pricing Inputs'!$AA$3=8,'Pricing Inputs'!$AA$3=9),VLOOKUP(A91,ScaledPrice,IF(AND('Pricing Inputs'!$AA$3&gt;=4,'Pricing Inputs'!$AA$3&lt;=6),5,6)),0))</f>
        <v>25</v>
      </c>
      <c r="L91" s="74" t="n">
        <f aca="false">IF(A91="N/A"," ",IF(OR('Pricing Inputs'!$AA$3=5,'Pricing Inputs'!$AA$3=6,'Pricing Inputs'!$AA$3=8,'Pricing Inputs'!$AA$3=9),IF(AND('Pricing Inputs'!$AA$3&gt;=4,'Pricing Inputs'!$AA$3&lt;=6),K91,(VLOOKUP(A91,ScaledPrice,5))*(2-(VLOOKUP(A91,ScaledPrice,3)))),0))</f>
        <v>25</v>
      </c>
      <c r="M91" s="74" t="n">
        <f aca="false">IF(A91="N/A"," ",IF(OR('Pricing Inputs'!$AA$3=6,'Pricing Inputs'!$AA$3=9),(VLOOKUP(A91,ScaledPrice,IF(AND('Pricing Inputs'!$AA$3&gt;=4,'Pricing Inputs'!$AA$3&lt;=6),7,8))),0))</f>
        <v>24</v>
      </c>
      <c r="N91" s="74" t="n">
        <f aca="false">IF(A91="N/A"," ",IF(OR('Pricing Inputs'!$AA$3=6,'Pricing Inputs'!$AA$3=9),IF(AND('Pricing Inputs'!$AA$3&gt;=4,'Pricing Inputs'!$AA$3&lt;=6),M91,(VLOOKUP(A91,ScaledPrice,7))*(2-(VLOOKUP(A91,ScaledPrice,3)))),0))</f>
        <v>24</v>
      </c>
      <c r="O91" s="74" t="n">
        <f aca="false">IF(A91="N/A"," ",VLOOKUP(A91,ScaledPrice,9))</f>
        <v>19</v>
      </c>
      <c r="P91" s="75" t="n">
        <f aca="false">IF($A91="N/A"," ",IF((I91-$H91)&gt;0,I91-$H91,0))</f>
        <v>0</v>
      </c>
      <c r="Q91" s="75" t="n">
        <f aca="false">IF($A91="N/A"," ",IF((J91-$H91)&gt;0,J91-$H91,0))</f>
        <v>0</v>
      </c>
      <c r="R91" s="75" t="n">
        <f aca="false">IF($A91="N/A"," ",IF((K91-$H91)&gt;0,K91-$H91,0))</f>
        <v>0</v>
      </c>
      <c r="S91" s="75" t="n">
        <f aca="false">IF($A91="N/A"," ",IF((L91-$H91)&gt;0,L91-$H91,0))</f>
        <v>0</v>
      </c>
      <c r="T91" s="75" t="n">
        <f aca="false">IF($A91="N/A"," ",IF((M91-$H91)&gt;0,M91-$H91,0))</f>
        <v>0</v>
      </c>
      <c r="U91" s="75" t="n">
        <f aca="false">IF($A91="N/A"," ",IF((N91-$H91)&gt;0,N91-$H91,0))</f>
        <v>0</v>
      </c>
      <c r="V91" s="76" t="n">
        <f aca="false">IF($A91="N/A"," ",(IF((O91-$H91)&lt;=0,0,(O91-$H91))))</f>
        <v>0</v>
      </c>
      <c r="W91" s="77" t="n">
        <f aca="false">IF($A91="N/A"," ",IF(P91&gt;0,8*VLOOKUP($A91,NumberofDaysTable,2),0))</f>
        <v>0</v>
      </c>
      <c r="X91" s="77" t="n">
        <f aca="false">IF($A91="N/A"," ",IF(Q91&gt;0,8*VLOOKUP($A91,NumberofDaysTable,2),0))</f>
        <v>0</v>
      </c>
      <c r="Y91" s="77" t="n">
        <f aca="false">IF($A91="N/A"," ",IF(R91&gt;0,8*VLOOKUP($A91,NumberofDaysTable,3),0))</f>
        <v>0</v>
      </c>
      <c r="Z91" s="77" t="n">
        <f aca="false">IF($A91="N/A"," ",IF(S91&gt;0,8*VLOOKUP($A91,NumberofDaysTable,3),0))</f>
        <v>0</v>
      </c>
      <c r="AA91" s="77" t="n">
        <f aca="false">IF($A91="N/A"," ",IF(T91&gt;0,8*(VLOOKUP($A91,NumberofDaysTable,4)+VLOOKUP($A91,NumberofDaysTable,5)),0))</f>
        <v>0</v>
      </c>
      <c r="AB91" s="77" t="n">
        <f aca="false">IF($A91="N/A"," ",IF(U91&gt;0,(8*VLOOKUP($A91,NumberofDaysTable,4)+VLOOKUP($A91,NumberofDaysTable,5)),0))</f>
        <v>0</v>
      </c>
      <c r="AC91" s="77" t="n">
        <f aca="false">IF($A91="N/A"," ",(IF(V91&gt;0,(8*VLOOKUP($A91,NumberofDaysTable,6)),0)))</f>
        <v>0</v>
      </c>
      <c r="AD91" s="89" t="n">
        <f aca="false">IF($A91="N/A"," ",RANK(P91,$P$88:$V$99))</f>
        <v>7</v>
      </c>
      <c r="AE91" s="90" t="n">
        <f aca="false">IF($A91="N/A"," ",RANK(Q91,$P$88:$V$99))</f>
        <v>7</v>
      </c>
      <c r="AF91" s="90" t="n">
        <f aca="false">IF($A91="N/A"," ",RANK(R91,$P$88:$V$99))</f>
        <v>7</v>
      </c>
      <c r="AG91" s="90" t="n">
        <f aca="false">IF($A91="N/A"," ",RANK(S91,$P$88:$V$99))</f>
        <v>7</v>
      </c>
      <c r="AH91" s="90" t="n">
        <f aca="false">IF($A91="N/A"," ",RANK(T91,$P$88:$V$99))</f>
        <v>7</v>
      </c>
      <c r="AI91" s="90" t="n">
        <f aca="false">IF($A91="N/A"," ",RANK(U91,$P$88:$V$99))</f>
        <v>7</v>
      </c>
      <c r="AJ91" s="91" t="n">
        <f aca="false">IF($A91="N/A"," ",RANK(V91,$P$88:$V$99))</f>
        <v>7</v>
      </c>
      <c r="AK91" s="81" t="n">
        <f aca="false">IF($A91="N/A"," ",IF(AD91&lt;=$AJ$2,W91,0))</f>
        <v>0</v>
      </c>
      <c r="AL91" s="92" t="n">
        <f aca="false">IF($A91="N/A"," ",IF(AE91&lt;=$AJ$2,X91,0))</f>
        <v>0</v>
      </c>
      <c r="AM91" s="92" t="n">
        <f aca="false">IF($A91="N/A"," ",IF(AF91&lt;=$AJ$2,Y91,0))</f>
        <v>0</v>
      </c>
      <c r="AN91" s="92" t="n">
        <f aca="false">IF($A91="N/A"," ",IF(AG91&lt;=$AJ$2,Z91,0))</f>
        <v>0</v>
      </c>
      <c r="AO91" s="92" t="n">
        <f aca="false">IF($A91="N/A"," ",IF(AH91&lt;=$AJ$2,AA91,0))</f>
        <v>0</v>
      </c>
      <c r="AP91" s="92" t="n">
        <f aca="false">IF($A91="N/A"," ",IF(AI91&lt;=$AJ$2,AB91,0))</f>
        <v>0</v>
      </c>
      <c r="AQ91" s="92" t="n">
        <f aca="false">IF($A91="N/A"," ",IF(AJ91&lt;=$AJ$2,AC91,0))</f>
        <v>0</v>
      </c>
      <c r="AR91" s="91"/>
      <c r="AS91" s="83" t="n">
        <f aca="false">IF($A91="N/A"," ",IF(AND(AD91=$AJ$2+1,AK91=0),MIN($AR$99,W91),0))</f>
        <v>0</v>
      </c>
      <c r="AT91" s="93" t="n">
        <f aca="false">IF($A91="N/A"," ",IF(AND(AE91=$AJ$2+1,AL91=0),MIN($AR$99,X91),0))</f>
        <v>0</v>
      </c>
      <c r="AU91" s="93" t="n">
        <f aca="false">IF($A91="N/A"," ",IF(AND(AF91=$AJ$2+1,AM91=0),MIN($AR$99,Y91),0))</f>
        <v>0</v>
      </c>
      <c r="AV91" s="93" t="n">
        <f aca="false">IF($A91="N/A"," ",IF(AND(AG91=$AJ$2+1,AN91=0),MIN($AR$99,Z91),0))</f>
        <v>0</v>
      </c>
      <c r="AW91" s="93" t="n">
        <f aca="false">IF($A91="N/A"," ",IF(AND(AH91=$AJ$2+1,AO91=0),MIN($AR$99,AA91),0))</f>
        <v>0</v>
      </c>
      <c r="AX91" s="93" t="n">
        <f aca="false">IF($A91="N/A"," ",IF(AND(AI91=$AJ$2+1,AP91=0),MIN($AR$99,AB91),0))</f>
        <v>0</v>
      </c>
      <c r="AY91" s="93" t="n">
        <f aca="false">IF($A91="N/A"," ",IF(AND(AJ91=$AJ$2+1,AQ91=0),MIN($AR$99,AC91),0))</f>
        <v>0</v>
      </c>
      <c r="AZ91" s="91"/>
      <c r="BA91" s="86" t="n">
        <f aca="false">IF($A91="N/A"," ",(IF(MONTH(A91)&gt;=4,IF(MONTH(A91)&lt;=10,Inputs!$F$13,Inputs!$F$14),Inputs!$F$14)))</f>
        <v>119</v>
      </c>
      <c r="BB91" s="87" t="n">
        <f aca="false">IF($A91="N/A"," ",(IF(AK91&gt;0,($BA91*(8*(VLOOKUP($A91,NumberofDaysTable,2)))*P91),0)+IF(AS91&gt;0,($BA91*((AS91))*P91),0)))</f>
        <v>0</v>
      </c>
      <c r="BC91" s="87" t="n">
        <f aca="false">IF($A91="N/A"," ",(IF(AL91&gt;0,($BA91*(8*(VLOOKUP($A91,NumberofDaysTable,2)))*Q91),0)+IF(AT91&gt;0,($BA91*((AT91))*Q91),0)))</f>
        <v>0</v>
      </c>
      <c r="BD91" s="87" t="n">
        <f aca="false">IF($A91="N/A"," ",(IF(AM91&gt;0,($BA91*(8*(VLOOKUP($A91,NumberofDaysTable,3)))*R91),0)+IF(AU91&gt;0,($BA91*((AU91))*R91),0)))</f>
        <v>0</v>
      </c>
      <c r="BE91" s="87" t="n">
        <f aca="false">IF($A91="N/A"," ",(IF(AN91&gt;0,($BA91*(8*(VLOOKUP($A91,NumberofDaysTable,3)))*S91),0)+IF(AV91&gt;0,($BA91*((AV91))*S91),0)))</f>
        <v>0</v>
      </c>
      <c r="BF91" s="87" t="n">
        <f aca="false">IF($A91="N/A"," ",(IF(AO91&gt;0,($BA91*(8*(VLOOKUP($A91,NumberofDaysTable,4)+VLOOKUP($A91,NumberofDaysTable,5)))*T91),0)+IF(AW91&gt;0,($BA91*((AW91))*T91),0)))</f>
        <v>0</v>
      </c>
      <c r="BG91" s="87" t="n">
        <f aca="false">IF($A91="N/A"," ",(IF(AP91&gt;0,($BA91*(8*(VLOOKUP($A91,NumberofDaysTable,4)+VLOOKUP($A91,NumberofDaysTable,5)))*U91),0)+IF(AX91&gt;0,($BA91*((AX91))*U91),0)))</f>
        <v>0</v>
      </c>
      <c r="BH91" s="87" t="n">
        <f aca="false">IF($A91="N/A"," ",($BA91*AQ91*V91)+($BA91*AY91*V91))</f>
        <v>0</v>
      </c>
      <c r="BI91" s="87" t="n">
        <f aca="false">IF($A91="N/A"," ",SUM(BB91:BH91))</f>
        <v>0</v>
      </c>
      <c r="BJ91" s="88" t="n">
        <f aca="false">IF($A91="N/A"," ",(H91*(SUM(AK91:AQ91)+SUM(AS91:AY91))*BA91))</f>
        <v>0</v>
      </c>
      <c r="BK91" s="88" t="n">
        <f aca="false">IF($A91="N/A"," ",((C91*D91)*(SUM($AK91:$AQ91)+SUM($AS91:$AY91))*$BA91))</f>
        <v>0</v>
      </c>
      <c r="BL91" s="88" t="n">
        <f aca="false">IF($A91="N/A"," ",(F91*(SUM($AK91:$AQ91)+SUM($AS91:$AY91))*$BA91))</f>
        <v>0</v>
      </c>
      <c r="BM91" s="88" t="n">
        <f aca="false">IF($A91="N/A"," ",(G91*(SUM($AK91:$AQ91)+SUM($AS91:$AY91))*$BA91))</f>
        <v>0</v>
      </c>
    </row>
    <row r="92" customFormat="false" ht="12.75" hidden="false" customHeight="false" outlineLevel="0" collapsed="false">
      <c r="A92" s="67" t="n">
        <f aca="false">IF(A91="N/A","N/A",IF(EDATE(A91,1)&gt;Inputs!$K$3,"N/A",EDATE(A91,1)))</f>
        <v>39356</v>
      </c>
      <c r="B92" s="68" t="n">
        <f aca="false">IF(A92="N/A"," ",YEAR(A92))</f>
        <v>2007</v>
      </c>
      <c r="C92" s="69" t="n">
        <f aca="false">IF(A92="N/A"," ",VLOOKUP(A92,ScaledPrice,10))</f>
        <v>2.98</v>
      </c>
      <c r="D92" s="70" t="n">
        <f aca="false">IF(A92="N/A"," ",(VLOOKUP(MONTH($A92),Inputs!$A$14:$B$25,2))/1000)</f>
        <v>12.6</v>
      </c>
      <c r="E92" s="71" t="n">
        <f aca="false">IF($A92="N/A"," ",C92*D92)</f>
        <v>37.548</v>
      </c>
      <c r="F92" s="72" t="n">
        <f aca="false">IF(A92="N/A"," ",Inputs!$F$6)</f>
        <v>1.17</v>
      </c>
      <c r="G92" s="72" t="n">
        <f aca="false">IF(A92="N/A"," ",Inputs!$F$9/IF(AND('Pricing Inputs'!$AA$3&gt;=4,'Pricing Inputs'!$AA$3&lt;=6),16,IF(AND('Pricing Inputs'!$AA$3&gt;=7,'Pricing Inputs'!$AA$3&lt;=9),8,24))/(BA92))</f>
        <v>0.829831932773109</v>
      </c>
      <c r="H92" s="73" t="n">
        <f aca="false">IF(A92="N/A"," ",(C92*D92)+F92+G92)</f>
        <v>39.5478319327731</v>
      </c>
      <c r="I92" s="74" t="n">
        <f aca="false">VLOOKUP(A92,ScaledPrice,(IF(AND('Pricing Inputs'!$AA$3&gt;=4,'Pricing Inputs'!$AA$3&lt;=6),2,4)))</f>
        <v>26.2999973297119</v>
      </c>
      <c r="J92" s="74" t="n">
        <f aca="false">IF(A92="N/A"," ",IF(AND('Pricing Inputs'!$AA$3&gt;=4,'Pricing Inputs'!$AA$3&lt;=6),I92,(VLOOKUP(A92,ScaledPrice,2))*(2-(VLOOKUP(A92,ScaledPrice,3)))))</f>
        <v>26.2999973297119</v>
      </c>
      <c r="K92" s="74" t="n">
        <f aca="false">IF(A92="N/A"," ",IF(OR('Pricing Inputs'!$AA$3=5,'Pricing Inputs'!$AA$3=6,'Pricing Inputs'!$AA$3=8,'Pricing Inputs'!$AA$3=9),VLOOKUP(A92,ScaledPrice,IF(AND('Pricing Inputs'!$AA$3&gt;=4,'Pricing Inputs'!$AA$3&lt;=6),5,6)),0))</f>
        <v>19.996000289917</v>
      </c>
      <c r="L92" s="74" t="n">
        <f aca="false">IF(A92="N/A"," ",IF(OR('Pricing Inputs'!$AA$3=5,'Pricing Inputs'!$AA$3=6,'Pricing Inputs'!$AA$3=8,'Pricing Inputs'!$AA$3=9),IF(AND('Pricing Inputs'!$AA$3&gt;=4,'Pricing Inputs'!$AA$3&lt;=6),K92,(VLOOKUP(A92,ScaledPrice,5))*(2-(VLOOKUP(A92,ScaledPrice,3)))),0))</f>
        <v>19.996000289917</v>
      </c>
      <c r="M92" s="74" t="n">
        <f aca="false">IF(A92="N/A"," ",IF(OR('Pricing Inputs'!$AA$3=6,'Pricing Inputs'!$AA$3=9),(VLOOKUP(A92,ScaledPrice,IF(AND('Pricing Inputs'!$AA$3&gt;=4,'Pricing Inputs'!$AA$3&lt;=6),7,8))),0))</f>
        <v>18.9965000152588</v>
      </c>
      <c r="N92" s="74" t="n">
        <f aca="false">IF(A92="N/A"," ",IF(OR('Pricing Inputs'!$AA$3=6,'Pricing Inputs'!$AA$3=9),IF(AND('Pricing Inputs'!$AA$3&gt;=4,'Pricing Inputs'!$AA$3&lt;=6),M92,(VLOOKUP(A92,ScaledPrice,7))*(2-(VLOOKUP(A92,ScaledPrice,3)))),0))</f>
        <v>18.9965000152588</v>
      </c>
      <c r="O92" s="74" t="n">
        <f aca="false">IF(A92="N/A"," ",VLOOKUP(A92,ScaledPrice,9))</f>
        <v>20.4000015258789</v>
      </c>
      <c r="P92" s="75" t="n">
        <f aca="false">IF($A92="N/A"," ",IF((I92-$H92)&gt;0,I92-$H92,0))</f>
        <v>0</v>
      </c>
      <c r="Q92" s="75" t="n">
        <f aca="false">IF($A92="N/A"," ",IF((J92-$H92)&gt;0,J92-$H92,0))</f>
        <v>0</v>
      </c>
      <c r="R92" s="75" t="n">
        <f aca="false">IF($A92="N/A"," ",IF((K92-$H92)&gt;0,K92-$H92,0))</f>
        <v>0</v>
      </c>
      <c r="S92" s="75" t="n">
        <f aca="false">IF($A92="N/A"," ",IF((L92-$H92)&gt;0,L92-$H92,0))</f>
        <v>0</v>
      </c>
      <c r="T92" s="75" t="n">
        <f aca="false">IF($A92="N/A"," ",IF((M92-$H92)&gt;0,M92-$H92,0))</f>
        <v>0</v>
      </c>
      <c r="U92" s="75" t="n">
        <f aca="false">IF($A92="N/A"," ",IF((N92-$H92)&gt;0,N92-$H92,0))</f>
        <v>0</v>
      </c>
      <c r="V92" s="76" t="n">
        <f aca="false">IF($A92="N/A"," ",(IF((O92-$H92)&lt;=0,0,(O92-$H92))))</f>
        <v>0</v>
      </c>
      <c r="W92" s="77" t="n">
        <f aca="false">IF($A92="N/A"," ",IF(P92&gt;0,8*VLOOKUP($A92,NumberofDaysTable,2),0))</f>
        <v>0</v>
      </c>
      <c r="X92" s="77" t="n">
        <f aca="false">IF($A92="N/A"," ",IF(Q92&gt;0,8*VLOOKUP($A92,NumberofDaysTable,2),0))</f>
        <v>0</v>
      </c>
      <c r="Y92" s="77" t="n">
        <f aca="false">IF($A92="N/A"," ",IF(R92&gt;0,8*VLOOKUP($A92,NumberofDaysTable,3),0))</f>
        <v>0</v>
      </c>
      <c r="Z92" s="77" t="n">
        <f aca="false">IF($A92="N/A"," ",IF(S92&gt;0,8*VLOOKUP($A92,NumberofDaysTable,3),0))</f>
        <v>0</v>
      </c>
      <c r="AA92" s="77" t="n">
        <f aca="false">IF($A92="N/A"," ",IF(T92&gt;0,8*(VLOOKUP($A92,NumberofDaysTable,4)+VLOOKUP($A92,NumberofDaysTable,5)),0))</f>
        <v>0</v>
      </c>
      <c r="AB92" s="77" t="n">
        <f aca="false">IF($A92="N/A"," ",IF(U92&gt;0,(8*VLOOKUP($A92,NumberofDaysTable,4)+VLOOKUP($A92,NumberofDaysTable,5)),0))</f>
        <v>0</v>
      </c>
      <c r="AC92" s="77" t="n">
        <f aca="false">IF($A92="N/A"," ",(IF(V92&gt;0,(8*VLOOKUP($A92,NumberofDaysTable,6)),0)))</f>
        <v>0</v>
      </c>
      <c r="AD92" s="89" t="n">
        <f aca="false">IF($A92="N/A"," ",RANK(P92,$P$88:$V$99))</f>
        <v>7</v>
      </c>
      <c r="AE92" s="90" t="n">
        <f aca="false">IF($A92="N/A"," ",RANK(Q92,$P$88:$V$99))</f>
        <v>7</v>
      </c>
      <c r="AF92" s="90" t="n">
        <f aca="false">IF($A92="N/A"," ",RANK(R92,$P$88:$V$99))</f>
        <v>7</v>
      </c>
      <c r="AG92" s="90" t="n">
        <f aca="false">IF($A92="N/A"," ",RANK(S92,$P$88:$V$99))</f>
        <v>7</v>
      </c>
      <c r="AH92" s="90" t="n">
        <f aca="false">IF($A92="N/A"," ",RANK(T92,$P$88:$V$99))</f>
        <v>7</v>
      </c>
      <c r="AI92" s="90" t="n">
        <f aca="false">IF($A92="N/A"," ",RANK(U92,$P$88:$V$99))</f>
        <v>7</v>
      </c>
      <c r="AJ92" s="91" t="n">
        <f aca="false">IF($A92="N/A"," ",RANK(V92,$P$88:$V$99))</f>
        <v>7</v>
      </c>
      <c r="AK92" s="81" t="n">
        <f aca="false">IF($A92="N/A"," ",IF(AD92&lt;=$AJ$2,W92,0))</f>
        <v>0</v>
      </c>
      <c r="AL92" s="92" t="n">
        <f aca="false">IF($A92="N/A"," ",IF(AE92&lt;=$AJ$2,X92,0))</f>
        <v>0</v>
      </c>
      <c r="AM92" s="92" t="n">
        <f aca="false">IF($A92="N/A"," ",IF(AF92&lt;=$AJ$2,Y92,0))</f>
        <v>0</v>
      </c>
      <c r="AN92" s="92" t="n">
        <f aca="false">IF($A92="N/A"," ",IF(AG92&lt;=$AJ$2,Z92,0))</f>
        <v>0</v>
      </c>
      <c r="AO92" s="92" t="n">
        <f aca="false">IF($A92="N/A"," ",IF(AH92&lt;=$AJ$2,AA92,0))</f>
        <v>0</v>
      </c>
      <c r="AP92" s="92" t="n">
        <f aca="false">IF($A92="N/A"," ",IF(AI92&lt;=$AJ$2,AB92,0))</f>
        <v>0</v>
      </c>
      <c r="AQ92" s="92" t="n">
        <f aca="false">IF($A92="N/A"," ",IF(AJ92&lt;=$AJ$2,AC92,0))</f>
        <v>0</v>
      </c>
      <c r="AR92" s="91"/>
      <c r="AS92" s="83" t="n">
        <f aca="false">IF($A92="N/A"," ",IF(AND(AD92=$AJ$2+1,AK92=0),MIN($AR$99,W92),0))</f>
        <v>0</v>
      </c>
      <c r="AT92" s="93" t="n">
        <f aca="false">IF($A92="N/A"," ",IF(AND(AE92=$AJ$2+1,AL92=0),MIN($AR$99,X92),0))</f>
        <v>0</v>
      </c>
      <c r="AU92" s="93" t="n">
        <f aca="false">IF($A92="N/A"," ",IF(AND(AF92=$AJ$2+1,AM92=0),MIN($AR$99,Y92),0))</f>
        <v>0</v>
      </c>
      <c r="AV92" s="93" t="n">
        <f aca="false">IF($A92="N/A"," ",IF(AND(AG92=$AJ$2+1,AN92=0),MIN($AR$99,Z92),0))</f>
        <v>0</v>
      </c>
      <c r="AW92" s="93" t="n">
        <f aca="false">IF($A92="N/A"," ",IF(AND(AH92=$AJ$2+1,AO92=0),MIN($AR$99,AA92),0))</f>
        <v>0</v>
      </c>
      <c r="AX92" s="93" t="n">
        <f aca="false">IF($A92="N/A"," ",IF(AND(AI92=$AJ$2+1,AP92=0),MIN($AR$99,AB92),0))</f>
        <v>0</v>
      </c>
      <c r="AY92" s="93" t="n">
        <f aca="false">IF($A92="N/A"," ",IF(AND(AJ92=$AJ$2+1,AQ92=0),MIN($AR$99,AC92),0))</f>
        <v>0</v>
      </c>
      <c r="AZ92" s="91"/>
      <c r="BA92" s="86" t="n">
        <f aca="false">IF($A92="N/A"," ",(IF(MONTH(A92)&gt;=4,IF(MONTH(A92)&lt;=10,Inputs!$F$13,Inputs!$F$14),Inputs!$F$14)))</f>
        <v>119</v>
      </c>
      <c r="BB92" s="87" t="n">
        <f aca="false">IF($A92="N/A"," ",(IF(AK92&gt;0,($BA92*(8*(VLOOKUP($A92,NumberofDaysTable,2)))*P92),0)+IF(AS92&gt;0,($BA92*((AS92))*P92),0)))</f>
        <v>0</v>
      </c>
      <c r="BC92" s="87" t="n">
        <f aca="false">IF($A92="N/A"," ",(IF(AL92&gt;0,($BA92*(8*(VLOOKUP($A92,NumberofDaysTable,2)))*Q92),0)+IF(AT92&gt;0,($BA92*((AT92))*Q92),0)))</f>
        <v>0</v>
      </c>
      <c r="BD92" s="87" t="n">
        <f aca="false">IF($A92="N/A"," ",(IF(AM92&gt;0,($BA92*(8*(VLOOKUP($A92,NumberofDaysTable,3)))*R92),0)+IF(AU92&gt;0,($BA92*((AU92))*R92),0)))</f>
        <v>0</v>
      </c>
      <c r="BE92" s="87" t="n">
        <f aca="false">IF($A92="N/A"," ",(IF(AN92&gt;0,($BA92*(8*(VLOOKUP($A92,NumberofDaysTable,3)))*S92),0)+IF(AV92&gt;0,($BA92*((AV92))*S92),0)))</f>
        <v>0</v>
      </c>
      <c r="BF92" s="87" t="n">
        <f aca="false">IF($A92="N/A"," ",(IF(AO92&gt;0,($BA92*(8*(VLOOKUP($A92,NumberofDaysTable,4)+VLOOKUP($A92,NumberofDaysTable,5)))*T92),0)+IF(AW92&gt;0,($BA92*((AW92))*T92),0)))</f>
        <v>0</v>
      </c>
      <c r="BG92" s="87" t="n">
        <f aca="false">IF($A92="N/A"," ",(IF(AP92&gt;0,($BA92*(8*(VLOOKUP($A92,NumberofDaysTable,4)+VLOOKUP($A92,NumberofDaysTable,5)))*U92),0)+IF(AX92&gt;0,($BA92*((AX92))*U92),0)))</f>
        <v>0</v>
      </c>
      <c r="BH92" s="87" t="n">
        <f aca="false">IF($A92="N/A"," ",($BA92*AQ92*V92)+($BA92*AY92*V92))</f>
        <v>0</v>
      </c>
      <c r="BI92" s="87" t="n">
        <f aca="false">IF($A92="N/A"," ",SUM(BB92:BH92))</f>
        <v>0</v>
      </c>
      <c r="BJ92" s="88" t="n">
        <f aca="false">IF($A92="N/A"," ",(H92*(SUM(AK92:AQ92)+SUM(AS92:AY92))*BA92))</f>
        <v>0</v>
      </c>
      <c r="BK92" s="88" t="n">
        <f aca="false">IF($A92="N/A"," ",((C92*D92)*(SUM($AK92:$AQ92)+SUM($AS92:$AY92))*$BA92))</f>
        <v>0</v>
      </c>
      <c r="BL92" s="88" t="n">
        <f aca="false">IF($A92="N/A"," ",(F92*(SUM($AK92:$AQ92)+SUM($AS92:$AY92))*$BA92))</f>
        <v>0</v>
      </c>
      <c r="BM92" s="88" t="n">
        <f aca="false">IF($A92="N/A"," ",(G92*(SUM($AK92:$AQ92)+SUM($AS92:$AY92))*$BA92))</f>
        <v>0</v>
      </c>
    </row>
    <row r="93" customFormat="false" ht="12.75" hidden="false" customHeight="false" outlineLevel="0" collapsed="false">
      <c r="A93" s="67" t="n">
        <f aca="false">IF(A92="N/A","N/A",IF(EDATE(A92,1)&gt;Inputs!$K$3,"N/A",EDATE(A92,1)))</f>
        <v>39387</v>
      </c>
      <c r="B93" s="68" t="n">
        <f aca="false">IF(A93="N/A"," ",YEAR(A93))</f>
        <v>2007</v>
      </c>
      <c r="C93" s="69" t="n">
        <f aca="false">IF(A93="N/A"," ",VLOOKUP(A93,ScaledPrice,10))</f>
        <v>3.1955</v>
      </c>
      <c r="D93" s="70" t="n">
        <f aca="false">IF(A93="N/A"," ",(VLOOKUP(MONTH($A93),Inputs!$A$14:$B$25,2))/1000)</f>
        <v>12.6</v>
      </c>
      <c r="E93" s="71" t="n">
        <f aca="false">IF($A93="N/A"," ",C93*D93)</f>
        <v>40.2633</v>
      </c>
      <c r="F93" s="72" t="n">
        <f aca="false">IF(A93="N/A"," ",Inputs!$F$6)</f>
        <v>1.17</v>
      </c>
      <c r="G93" s="72" t="n">
        <f aca="false">IF(A93="N/A"," ",Inputs!$F$9/IF(AND('Pricing Inputs'!$AA$3&gt;=4,'Pricing Inputs'!$AA$3&lt;=6),16,IF(AND('Pricing Inputs'!$AA$3&gt;=7,'Pricing Inputs'!$AA$3&lt;=9),8,24))/(BA93))</f>
        <v>0.829831932773109</v>
      </c>
      <c r="H93" s="73" t="n">
        <f aca="false">IF(A93="N/A"," ",(C93*D93)+F93+G93)</f>
        <v>42.2631319327731</v>
      </c>
      <c r="I93" s="74" t="n">
        <f aca="false">VLOOKUP(A93,ScaledPrice,(IF(AND('Pricing Inputs'!$AA$3&gt;=4,'Pricing Inputs'!$AA$3&lt;=6),2,4)))</f>
        <v>26.1799983978272</v>
      </c>
      <c r="J93" s="74" t="n">
        <f aca="false">IF(A93="N/A"," ",IF(AND('Pricing Inputs'!$AA$3&gt;=4,'Pricing Inputs'!$AA$3&lt;=6),I93,(VLOOKUP(A93,ScaledPrice,2))*(2-(VLOOKUP(A93,ScaledPrice,3)))))</f>
        <v>26.1799983978272</v>
      </c>
      <c r="K93" s="74" t="n">
        <f aca="false">IF(A93="N/A"," ",IF(OR('Pricing Inputs'!$AA$3=5,'Pricing Inputs'!$AA$3=6,'Pricing Inputs'!$AA$3=8,'Pricing Inputs'!$AA$3=9),VLOOKUP(A93,ScaledPrice,IF(AND('Pricing Inputs'!$AA$3&gt;=4,'Pricing Inputs'!$AA$3&lt;=6),5,6)),0))</f>
        <v>20</v>
      </c>
      <c r="L93" s="74" t="n">
        <f aca="false">IF(A93="N/A"," ",IF(OR('Pricing Inputs'!$AA$3=5,'Pricing Inputs'!$AA$3=6,'Pricing Inputs'!$AA$3=8,'Pricing Inputs'!$AA$3=9),IF(AND('Pricing Inputs'!$AA$3&gt;=4,'Pricing Inputs'!$AA$3&lt;=6),K93,(VLOOKUP(A93,ScaledPrice,5))*(2-(VLOOKUP(A93,ScaledPrice,3)))),0))</f>
        <v>20</v>
      </c>
      <c r="M93" s="74" t="n">
        <f aca="false">IF(A93="N/A"," ",IF(OR('Pricing Inputs'!$AA$3=6,'Pricing Inputs'!$AA$3=9),(VLOOKUP(A93,ScaledPrice,IF(AND('Pricing Inputs'!$AA$3&gt;=4,'Pricing Inputs'!$AA$3&lt;=6),7,8))),0))</f>
        <v>19</v>
      </c>
      <c r="N93" s="74" t="n">
        <f aca="false">IF(A93="N/A"," ",IF(OR('Pricing Inputs'!$AA$3=6,'Pricing Inputs'!$AA$3=9),IF(AND('Pricing Inputs'!$AA$3&gt;=4,'Pricing Inputs'!$AA$3&lt;=6),M93,(VLOOKUP(A93,ScaledPrice,7))*(2-(VLOOKUP(A93,ScaledPrice,3)))),0))</f>
        <v>19</v>
      </c>
      <c r="O93" s="74" t="n">
        <f aca="false">IF(A93="N/A"," ",VLOOKUP(A93,ScaledPrice,9))</f>
        <v>20.7999992370605</v>
      </c>
      <c r="P93" s="75" t="n">
        <f aca="false">IF($A93="N/A"," ",IF((I93-$H93)&gt;0,I93-$H93,0))</f>
        <v>0</v>
      </c>
      <c r="Q93" s="75" t="n">
        <f aca="false">IF($A93="N/A"," ",IF((J93-$H93)&gt;0,J93-$H93,0))</f>
        <v>0</v>
      </c>
      <c r="R93" s="75" t="n">
        <f aca="false">IF($A93="N/A"," ",IF((K93-$H93)&gt;0,K93-$H93,0))</f>
        <v>0</v>
      </c>
      <c r="S93" s="75" t="n">
        <f aca="false">IF($A93="N/A"," ",IF((L93-$H93)&gt;0,L93-$H93,0))</f>
        <v>0</v>
      </c>
      <c r="T93" s="75" t="n">
        <f aca="false">IF($A93="N/A"," ",IF((M93-$H93)&gt;0,M93-$H93,0))</f>
        <v>0</v>
      </c>
      <c r="U93" s="75" t="n">
        <f aca="false">IF($A93="N/A"," ",IF((N93-$H93)&gt;0,N93-$H93,0))</f>
        <v>0</v>
      </c>
      <c r="V93" s="76" t="n">
        <f aca="false">IF($A93="N/A"," ",(IF((O93-$H93)&lt;=0,0,(O93-$H93))))</f>
        <v>0</v>
      </c>
      <c r="W93" s="77" t="n">
        <f aca="false">IF($A93="N/A"," ",IF(P93&gt;0,8*VLOOKUP($A93,NumberofDaysTable,2),0))</f>
        <v>0</v>
      </c>
      <c r="X93" s="77" t="n">
        <f aca="false">IF($A93="N/A"," ",IF(Q93&gt;0,8*VLOOKUP($A93,NumberofDaysTable,2),0))</f>
        <v>0</v>
      </c>
      <c r="Y93" s="77" t="n">
        <f aca="false">IF($A93="N/A"," ",IF(R93&gt;0,8*VLOOKUP($A93,NumberofDaysTable,3),0))</f>
        <v>0</v>
      </c>
      <c r="Z93" s="77" t="n">
        <f aca="false">IF($A93="N/A"," ",IF(S93&gt;0,8*VLOOKUP($A93,NumberofDaysTable,3),0))</f>
        <v>0</v>
      </c>
      <c r="AA93" s="77" t="n">
        <f aca="false">IF($A93="N/A"," ",IF(T93&gt;0,8*(VLOOKUP($A93,NumberofDaysTable,4)+VLOOKUP($A93,NumberofDaysTable,5)),0))</f>
        <v>0</v>
      </c>
      <c r="AB93" s="77" t="n">
        <f aca="false">IF($A93="N/A"," ",IF(U93&gt;0,(8*VLOOKUP($A93,NumberofDaysTable,4)+VLOOKUP($A93,NumberofDaysTable,5)),0))</f>
        <v>0</v>
      </c>
      <c r="AC93" s="77" t="n">
        <f aca="false">IF($A93="N/A"," ",(IF(V93&gt;0,(8*VLOOKUP($A93,NumberofDaysTable,6)),0)))</f>
        <v>0</v>
      </c>
      <c r="AD93" s="89" t="n">
        <f aca="false">IF($A93="N/A"," ",RANK(P93,$P$88:$V$99))</f>
        <v>7</v>
      </c>
      <c r="AE93" s="90" t="n">
        <f aca="false">IF($A93="N/A"," ",RANK(Q93,$P$88:$V$99))</f>
        <v>7</v>
      </c>
      <c r="AF93" s="90" t="n">
        <f aca="false">IF($A93="N/A"," ",RANK(R93,$P$88:$V$99))</f>
        <v>7</v>
      </c>
      <c r="AG93" s="90" t="n">
        <f aca="false">IF($A93="N/A"," ",RANK(S93,$P$88:$V$99))</f>
        <v>7</v>
      </c>
      <c r="AH93" s="90" t="n">
        <f aca="false">IF($A93="N/A"," ",RANK(T93,$P$88:$V$99))</f>
        <v>7</v>
      </c>
      <c r="AI93" s="90" t="n">
        <f aca="false">IF($A93="N/A"," ",RANK(U93,$P$88:$V$99))</f>
        <v>7</v>
      </c>
      <c r="AJ93" s="91" t="n">
        <f aca="false">IF($A93="N/A"," ",RANK(V93,$P$88:$V$99))</f>
        <v>7</v>
      </c>
      <c r="AK93" s="81" t="n">
        <f aca="false">IF($A93="N/A"," ",IF(AD93&lt;=$AJ$2,W93,0))</f>
        <v>0</v>
      </c>
      <c r="AL93" s="92" t="n">
        <f aca="false">IF($A93="N/A"," ",IF(AE93&lt;=$AJ$2,X93,0))</f>
        <v>0</v>
      </c>
      <c r="AM93" s="92" t="n">
        <f aca="false">IF($A93="N/A"," ",IF(AF93&lt;=$AJ$2,Y93,0))</f>
        <v>0</v>
      </c>
      <c r="AN93" s="92" t="n">
        <f aca="false">IF($A93="N/A"," ",IF(AG93&lt;=$AJ$2,Z93,0))</f>
        <v>0</v>
      </c>
      <c r="AO93" s="92" t="n">
        <f aca="false">IF($A93="N/A"," ",IF(AH93&lt;=$AJ$2,AA93,0))</f>
        <v>0</v>
      </c>
      <c r="AP93" s="92" t="n">
        <f aca="false">IF($A93="N/A"," ",IF(AI93&lt;=$AJ$2,AB93,0))</f>
        <v>0</v>
      </c>
      <c r="AQ93" s="92" t="n">
        <f aca="false">IF($A93="N/A"," ",IF(AJ93&lt;=$AJ$2,AC93,0))</f>
        <v>0</v>
      </c>
      <c r="AR93" s="91"/>
      <c r="AS93" s="83" t="n">
        <f aca="false">IF($A93="N/A"," ",IF(AND(AD93=$AJ$2+1,AK93=0),MIN($AR$99,W93),0))</f>
        <v>0</v>
      </c>
      <c r="AT93" s="93" t="n">
        <f aca="false">IF($A93="N/A"," ",IF(AND(AE93=$AJ$2+1,AL93=0),MIN($AR$99,X93),0))</f>
        <v>0</v>
      </c>
      <c r="AU93" s="93" t="n">
        <f aca="false">IF($A93="N/A"," ",IF(AND(AF93=$AJ$2+1,AM93=0),MIN($AR$99,Y93),0))</f>
        <v>0</v>
      </c>
      <c r="AV93" s="93" t="n">
        <f aca="false">IF($A93="N/A"," ",IF(AND(AG93=$AJ$2+1,AN93=0),MIN($AR$99,Z93),0))</f>
        <v>0</v>
      </c>
      <c r="AW93" s="93" t="n">
        <f aca="false">IF($A93="N/A"," ",IF(AND(AH93=$AJ$2+1,AO93=0),MIN($AR$99,AA93),0))</f>
        <v>0</v>
      </c>
      <c r="AX93" s="93" t="n">
        <f aca="false">IF($A93="N/A"," ",IF(AND(AI93=$AJ$2+1,AP93=0),MIN($AR$99,AB93),0))</f>
        <v>0</v>
      </c>
      <c r="AY93" s="93" t="n">
        <f aca="false">IF($A93="N/A"," ",IF(AND(AJ93=$AJ$2+1,AQ93=0),MIN($AR$99,AC93),0))</f>
        <v>0</v>
      </c>
      <c r="AZ93" s="91"/>
      <c r="BA93" s="86" t="n">
        <f aca="false">IF($A93="N/A"," ",(IF(MONTH(A93)&gt;=4,IF(MONTH(A93)&lt;=10,Inputs!$F$13,Inputs!$F$14),Inputs!$F$14)))</f>
        <v>119</v>
      </c>
      <c r="BB93" s="87" t="n">
        <f aca="false">IF($A93="N/A"," ",(IF(AK93&gt;0,($BA93*(8*(VLOOKUP($A93,NumberofDaysTable,2)))*P93),0)+IF(AS93&gt;0,($BA93*((AS93))*P93),0)))</f>
        <v>0</v>
      </c>
      <c r="BC93" s="87" t="n">
        <f aca="false">IF($A93="N/A"," ",(IF(AL93&gt;0,($BA93*(8*(VLOOKUP($A93,NumberofDaysTable,2)))*Q93),0)+IF(AT93&gt;0,($BA93*((AT93))*Q93),0)))</f>
        <v>0</v>
      </c>
      <c r="BD93" s="87" t="n">
        <f aca="false">IF($A93="N/A"," ",(IF(AM93&gt;0,($BA93*(8*(VLOOKUP($A93,NumberofDaysTable,3)))*R93),0)+IF(AU93&gt;0,($BA93*((AU93))*R93),0)))</f>
        <v>0</v>
      </c>
      <c r="BE93" s="87" t="n">
        <f aca="false">IF($A93="N/A"," ",(IF(AN93&gt;0,($BA93*(8*(VLOOKUP($A93,NumberofDaysTable,3)))*S93),0)+IF(AV93&gt;0,($BA93*((AV93))*S93),0)))</f>
        <v>0</v>
      </c>
      <c r="BF93" s="87" t="n">
        <f aca="false">IF($A93="N/A"," ",(IF(AO93&gt;0,($BA93*(8*(VLOOKUP($A93,NumberofDaysTable,4)+VLOOKUP($A93,NumberofDaysTable,5)))*T93),0)+IF(AW93&gt;0,($BA93*((AW93))*T93),0)))</f>
        <v>0</v>
      </c>
      <c r="BG93" s="87" t="n">
        <f aca="false">IF($A93="N/A"," ",(IF(AP93&gt;0,($BA93*(8*(VLOOKUP($A93,NumberofDaysTable,4)+VLOOKUP($A93,NumberofDaysTable,5)))*U93),0)+IF(AX93&gt;0,($BA93*((AX93))*U93),0)))</f>
        <v>0</v>
      </c>
      <c r="BH93" s="87" t="n">
        <f aca="false">IF($A93="N/A"," ",($BA93*AQ93*V93)+($BA93*AY93*V93))</f>
        <v>0</v>
      </c>
      <c r="BI93" s="87" t="n">
        <f aca="false">IF($A93="N/A"," ",SUM(BB93:BH93))</f>
        <v>0</v>
      </c>
      <c r="BJ93" s="88" t="n">
        <f aca="false">IF($A93="N/A"," ",(H93*(SUM(AK93:AQ93)+SUM(AS93:AY93))*BA93))</f>
        <v>0</v>
      </c>
      <c r="BK93" s="88" t="n">
        <f aca="false">IF($A93="N/A"," ",((C93*D93)*(SUM($AK93:$AQ93)+SUM($AS93:$AY93))*$BA93))</f>
        <v>0</v>
      </c>
      <c r="BL93" s="88" t="n">
        <f aca="false">IF($A93="N/A"," ",(F93*(SUM($AK93:$AQ93)+SUM($AS93:$AY93))*$BA93))</f>
        <v>0</v>
      </c>
      <c r="BM93" s="88" t="n">
        <f aca="false">IF($A93="N/A"," ",(G93*(SUM($AK93:$AQ93)+SUM($AS93:$AY93))*$BA93))</f>
        <v>0</v>
      </c>
    </row>
    <row r="94" customFormat="false" ht="12.75" hidden="false" customHeight="false" outlineLevel="0" collapsed="false">
      <c r="A94" s="67" t="n">
        <f aca="false">IF(A93="N/A","N/A",IF(EDATE(A93,1)&gt;Inputs!$K$3,"N/A",EDATE(A93,1)))</f>
        <v>39417</v>
      </c>
      <c r="B94" s="68" t="n">
        <f aca="false">IF(A94="N/A"," ",YEAR(A94))</f>
        <v>2007</v>
      </c>
      <c r="C94" s="69" t="n">
        <f aca="false">IF(A94="N/A"," ",VLOOKUP(A94,ScaledPrice,10))</f>
        <v>3.3615</v>
      </c>
      <c r="D94" s="70" t="n">
        <f aca="false">IF(A94="N/A"," ",(VLOOKUP(MONTH($A94),Inputs!$A$14:$B$25,2))/1000)</f>
        <v>12.6</v>
      </c>
      <c r="E94" s="71" t="n">
        <f aca="false">IF($A94="N/A"," ",C94*D94)</f>
        <v>42.3549</v>
      </c>
      <c r="F94" s="72" t="n">
        <f aca="false">IF(A94="N/A"," ",Inputs!$F$6)</f>
        <v>1.17</v>
      </c>
      <c r="G94" s="72" t="n">
        <f aca="false">IF(A94="N/A"," ",Inputs!$F$9/IF(AND('Pricing Inputs'!$AA$3&gt;=4,'Pricing Inputs'!$AA$3&lt;=6),16,IF(AND('Pricing Inputs'!$AA$3&gt;=7,'Pricing Inputs'!$AA$3&lt;=9),8,24))/(BA94))</f>
        <v>0.829831932773109</v>
      </c>
      <c r="H94" s="73" t="n">
        <f aca="false">IF(A94="N/A"," ",(C94*D94)+F94+G94)</f>
        <v>44.3547319327731</v>
      </c>
      <c r="I94" s="74" t="n">
        <f aca="false">VLOOKUP(A94,ScaledPrice,(IF(AND('Pricing Inputs'!$AA$3&gt;=4,'Pricing Inputs'!$AA$3&lt;=6),2,4)))</f>
        <v>26.6499977111816</v>
      </c>
      <c r="J94" s="74" t="n">
        <f aca="false">IF(A94="N/A"," ",IF(AND('Pricing Inputs'!$AA$3&gt;=4,'Pricing Inputs'!$AA$3&lt;=6),I94,(VLOOKUP(A94,ScaledPrice,2))*(2-(VLOOKUP(A94,ScaledPrice,3)))))</f>
        <v>26.6499977111816</v>
      </c>
      <c r="K94" s="74" t="n">
        <f aca="false">IF(A94="N/A"," ",IF(OR('Pricing Inputs'!$AA$3=5,'Pricing Inputs'!$AA$3=6,'Pricing Inputs'!$AA$3=8,'Pricing Inputs'!$AA$3=9),VLOOKUP(A94,ScaledPrice,IF(AND('Pricing Inputs'!$AA$3&gt;=4,'Pricing Inputs'!$AA$3&lt;=6),5,6)),0))</f>
        <v>20</v>
      </c>
      <c r="L94" s="74" t="n">
        <f aca="false">IF(A94="N/A"," ",IF(OR('Pricing Inputs'!$AA$3=5,'Pricing Inputs'!$AA$3=6,'Pricing Inputs'!$AA$3=8,'Pricing Inputs'!$AA$3=9),IF(AND('Pricing Inputs'!$AA$3&gt;=4,'Pricing Inputs'!$AA$3&lt;=6),K94,(VLOOKUP(A94,ScaledPrice,5))*(2-(VLOOKUP(A94,ScaledPrice,3)))),0))</f>
        <v>20</v>
      </c>
      <c r="M94" s="74" t="n">
        <f aca="false">IF(A94="N/A"," ",IF(OR('Pricing Inputs'!$AA$3=6,'Pricing Inputs'!$AA$3=9),(VLOOKUP(A94,ScaledPrice,IF(AND('Pricing Inputs'!$AA$3&gt;=4,'Pricing Inputs'!$AA$3&lt;=6),7,8))),0))</f>
        <v>19</v>
      </c>
      <c r="N94" s="74" t="n">
        <f aca="false">IF(A94="N/A"," ",IF(OR('Pricing Inputs'!$AA$3=6,'Pricing Inputs'!$AA$3=9),IF(AND('Pricing Inputs'!$AA$3&gt;=4,'Pricing Inputs'!$AA$3&lt;=6),M94,(VLOOKUP(A94,ScaledPrice,7))*(2-(VLOOKUP(A94,ScaledPrice,3)))),0))</f>
        <v>19</v>
      </c>
      <c r="O94" s="74" t="n">
        <f aca="false">IF(A94="N/A"," ",VLOOKUP(A94,ScaledPrice,9))</f>
        <v>20.9500007629395</v>
      </c>
      <c r="P94" s="75" t="n">
        <f aca="false">IF($A94="N/A"," ",IF((I94-$H94)&gt;0,I94-$H94,0))</f>
        <v>0</v>
      </c>
      <c r="Q94" s="75" t="n">
        <f aca="false">IF($A94="N/A"," ",IF((J94-$H94)&gt;0,J94-$H94,0))</f>
        <v>0</v>
      </c>
      <c r="R94" s="75" t="n">
        <f aca="false">IF($A94="N/A"," ",IF((K94-$H94)&gt;0,K94-$H94,0))</f>
        <v>0</v>
      </c>
      <c r="S94" s="75" t="n">
        <f aca="false">IF($A94="N/A"," ",IF((L94-$H94)&gt;0,L94-$H94,0))</f>
        <v>0</v>
      </c>
      <c r="T94" s="75" t="n">
        <f aca="false">IF($A94="N/A"," ",IF((M94-$H94)&gt;0,M94-$H94,0))</f>
        <v>0</v>
      </c>
      <c r="U94" s="75" t="n">
        <f aca="false">IF($A94="N/A"," ",IF((N94-$H94)&gt;0,N94-$H94,0))</f>
        <v>0</v>
      </c>
      <c r="V94" s="76" t="n">
        <f aca="false">IF($A94="N/A"," ",(IF((O94-$H94)&lt;=0,0,(O94-$H94))))</f>
        <v>0</v>
      </c>
      <c r="W94" s="77" t="n">
        <f aca="false">IF($A94="N/A"," ",IF(P94&gt;0,8*VLOOKUP($A94,NumberofDaysTable,2),0))</f>
        <v>0</v>
      </c>
      <c r="X94" s="77" t="n">
        <f aca="false">IF($A94="N/A"," ",IF(Q94&gt;0,8*VLOOKUP($A94,NumberofDaysTable,2),0))</f>
        <v>0</v>
      </c>
      <c r="Y94" s="77" t="n">
        <f aca="false">IF($A94="N/A"," ",IF(R94&gt;0,8*VLOOKUP($A94,NumberofDaysTable,3),0))</f>
        <v>0</v>
      </c>
      <c r="Z94" s="77" t="n">
        <f aca="false">IF($A94="N/A"," ",IF(S94&gt;0,8*VLOOKUP($A94,NumberofDaysTable,3),0))</f>
        <v>0</v>
      </c>
      <c r="AA94" s="77" t="n">
        <f aca="false">IF($A94="N/A"," ",IF(T94&gt;0,8*(VLOOKUP($A94,NumberofDaysTable,4)+VLOOKUP($A94,NumberofDaysTable,5)),0))</f>
        <v>0</v>
      </c>
      <c r="AB94" s="77" t="n">
        <f aca="false">IF($A94="N/A"," ",IF(U94&gt;0,(8*VLOOKUP($A94,NumberofDaysTable,4)+VLOOKUP($A94,NumberofDaysTable,5)),0))</f>
        <v>0</v>
      </c>
      <c r="AC94" s="77" t="n">
        <f aca="false">IF($A94="N/A"," ",(IF(V94&gt;0,(8*VLOOKUP($A94,NumberofDaysTable,6)),0)))</f>
        <v>0</v>
      </c>
      <c r="AD94" s="89" t="n">
        <f aca="false">IF($A94="N/A"," ",RANK(P94,$P$88:$V$99))</f>
        <v>7</v>
      </c>
      <c r="AE94" s="90" t="n">
        <f aca="false">IF($A94="N/A"," ",RANK(Q94,$P$88:$V$99))</f>
        <v>7</v>
      </c>
      <c r="AF94" s="90" t="n">
        <f aca="false">IF($A94="N/A"," ",RANK(R94,$P$88:$V$99))</f>
        <v>7</v>
      </c>
      <c r="AG94" s="90" t="n">
        <f aca="false">IF($A94="N/A"," ",RANK(S94,$P$88:$V$99))</f>
        <v>7</v>
      </c>
      <c r="AH94" s="90" t="n">
        <f aca="false">IF($A94="N/A"," ",RANK(T94,$P$88:$V$99))</f>
        <v>7</v>
      </c>
      <c r="AI94" s="90" t="n">
        <f aca="false">IF($A94="N/A"," ",RANK(U94,$P$88:$V$99))</f>
        <v>7</v>
      </c>
      <c r="AJ94" s="91" t="n">
        <f aca="false">IF($A94="N/A"," ",RANK(V94,$P$88:$V$99))</f>
        <v>7</v>
      </c>
      <c r="AK94" s="81" t="n">
        <f aca="false">IF($A94="N/A"," ",IF(AD94&lt;=$AJ$2,W94,0))</f>
        <v>0</v>
      </c>
      <c r="AL94" s="92" t="n">
        <f aca="false">IF($A94="N/A"," ",IF(AE94&lt;=$AJ$2,X94,0))</f>
        <v>0</v>
      </c>
      <c r="AM94" s="92" t="n">
        <f aca="false">IF($A94="N/A"," ",IF(AF94&lt;=$AJ$2,Y94,0))</f>
        <v>0</v>
      </c>
      <c r="AN94" s="92" t="n">
        <f aca="false">IF($A94="N/A"," ",IF(AG94&lt;=$AJ$2,Z94,0))</f>
        <v>0</v>
      </c>
      <c r="AO94" s="92" t="n">
        <f aca="false">IF($A94="N/A"," ",IF(AH94&lt;=$AJ$2,AA94,0))</f>
        <v>0</v>
      </c>
      <c r="AP94" s="92" t="n">
        <f aca="false">IF($A94="N/A"," ",IF(AI94&lt;=$AJ$2,AB94,0))</f>
        <v>0</v>
      </c>
      <c r="AQ94" s="92" t="n">
        <f aca="false">IF($A94="N/A"," ",IF(AJ94&lt;=$AJ$2,AC94,0))</f>
        <v>0</v>
      </c>
      <c r="AR94" s="91"/>
      <c r="AS94" s="83" t="n">
        <f aca="false">IF($A94="N/A"," ",IF(AND(AD94=$AJ$2+1,AK94=0),MIN($AR$99,W94),0))</f>
        <v>0</v>
      </c>
      <c r="AT94" s="93" t="n">
        <f aca="false">IF($A94="N/A"," ",IF(AND(AE94=$AJ$2+1,AL94=0),MIN($AR$99,X94),0))</f>
        <v>0</v>
      </c>
      <c r="AU94" s="93" t="n">
        <f aca="false">IF($A94="N/A"," ",IF(AND(AF94=$AJ$2+1,AM94=0),MIN($AR$99,Y94),0))</f>
        <v>0</v>
      </c>
      <c r="AV94" s="93" t="n">
        <f aca="false">IF($A94="N/A"," ",IF(AND(AG94=$AJ$2+1,AN94=0),MIN($AR$99,Z94),0))</f>
        <v>0</v>
      </c>
      <c r="AW94" s="93" t="n">
        <f aca="false">IF($A94="N/A"," ",IF(AND(AH94=$AJ$2+1,AO94=0),MIN($AR$99,AA94),0))</f>
        <v>0</v>
      </c>
      <c r="AX94" s="93" t="n">
        <f aca="false">IF($A94="N/A"," ",IF(AND(AI94=$AJ$2+1,AP94=0),MIN($AR$99,AB94),0))</f>
        <v>0</v>
      </c>
      <c r="AY94" s="93" t="n">
        <f aca="false">IF($A94="N/A"," ",IF(AND(AJ94=$AJ$2+1,AQ94=0),MIN($AR$99,AC94),0))</f>
        <v>0</v>
      </c>
      <c r="AZ94" s="91"/>
      <c r="BA94" s="86" t="n">
        <f aca="false">IF($A94="N/A"," ",(IF(MONTH(A94)&gt;=4,IF(MONTH(A94)&lt;=10,Inputs!$F$13,Inputs!$F$14),Inputs!$F$14)))</f>
        <v>119</v>
      </c>
      <c r="BB94" s="87" t="n">
        <f aca="false">IF($A94="N/A"," ",(IF(AK94&gt;0,($BA94*(8*(VLOOKUP($A94,NumberofDaysTable,2)))*P94),0)+IF(AS94&gt;0,($BA94*((AS94))*P94),0)))</f>
        <v>0</v>
      </c>
      <c r="BC94" s="87" t="n">
        <f aca="false">IF($A94="N/A"," ",(IF(AL94&gt;0,($BA94*(8*(VLOOKUP($A94,NumberofDaysTable,2)))*Q94),0)+IF(AT94&gt;0,($BA94*((AT94))*Q94),0)))</f>
        <v>0</v>
      </c>
      <c r="BD94" s="87" t="n">
        <f aca="false">IF($A94="N/A"," ",(IF(AM94&gt;0,($BA94*(8*(VLOOKUP($A94,NumberofDaysTable,3)))*R94),0)+IF(AU94&gt;0,($BA94*((AU94))*R94),0)))</f>
        <v>0</v>
      </c>
      <c r="BE94" s="87" t="n">
        <f aca="false">IF($A94="N/A"," ",(IF(AN94&gt;0,($BA94*(8*(VLOOKUP($A94,NumberofDaysTable,3)))*S94),0)+IF(AV94&gt;0,($BA94*((AV94))*S94),0)))</f>
        <v>0</v>
      </c>
      <c r="BF94" s="87" t="n">
        <f aca="false">IF($A94="N/A"," ",(IF(AO94&gt;0,($BA94*(8*(VLOOKUP($A94,NumberofDaysTable,4)+VLOOKUP($A94,NumberofDaysTable,5)))*T94),0)+IF(AW94&gt;0,($BA94*((AW94))*T94),0)))</f>
        <v>0</v>
      </c>
      <c r="BG94" s="87" t="n">
        <f aca="false">IF($A94="N/A"," ",(IF(AP94&gt;0,($BA94*(8*(VLOOKUP($A94,NumberofDaysTable,4)+VLOOKUP($A94,NumberofDaysTable,5)))*U94),0)+IF(AX94&gt;0,($BA94*((AX94))*U94),0)))</f>
        <v>0</v>
      </c>
      <c r="BH94" s="87" t="n">
        <f aca="false">IF($A94="N/A"," ",($BA94*AQ94*V94)+($BA94*AY94*V94))</f>
        <v>0</v>
      </c>
      <c r="BI94" s="87" t="n">
        <f aca="false">IF($A94="N/A"," ",SUM(BB94:BH94))</f>
        <v>0</v>
      </c>
      <c r="BJ94" s="88" t="n">
        <f aca="false">IF($A94="N/A"," ",(H94*(SUM(AK94:AQ94)+SUM(AS94:AY94))*BA94))</f>
        <v>0</v>
      </c>
      <c r="BK94" s="88" t="n">
        <f aca="false">IF($A94="N/A"," ",((C94*D94)*(SUM($AK94:$AQ94)+SUM($AS94:$AY94))*$BA94))</f>
        <v>0</v>
      </c>
      <c r="BL94" s="88" t="n">
        <f aca="false">IF($A94="N/A"," ",(F94*(SUM($AK94:$AQ94)+SUM($AS94:$AY94))*$BA94))</f>
        <v>0</v>
      </c>
      <c r="BM94" s="88" t="n">
        <f aca="false">IF($A94="N/A"," ",(G94*(SUM($AK94:$AQ94)+SUM($AS94:$AY94))*$BA94))</f>
        <v>0</v>
      </c>
    </row>
    <row r="95" customFormat="false" ht="12.75" hidden="false" customHeight="false" outlineLevel="0" collapsed="false">
      <c r="A95" s="67" t="n">
        <f aca="false">IF(A94="N/A","N/A",IF(EDATE(A94,1)&gt;Inputs!$K$3,"N/A",EDATE(A94,1)))</f>
        <v>39448</v>
      </c>
      <c r="B95" s="68" t="n">
        <f aca="false">IF(A95="N/A"," ",YEAR(A95))</f>
        <v>2008</v>
      </c>
      <c r="C95" s="69" t="n">
        <f aca="false">IF(A95="N/A"," ",VLOOKUP(A95,ScaledPrice,10))</f>
        <v>3.4825</v>
      </c>
      <c r="D95" s="70" t="n">
        <f aca="false">IF(A95="N/A"," ",(VLOOKUP(MONTH($A95),Inputs!$A$14:$B$25,2))/1000)</f>
        <v>12.6</v>
      </c>
      <c r="E95" s="71" t="n">
        <f aca="false">IF($A95="N/A"," ",C95*D95)</f>
        <v>43.8795</v>
      </c>
      <c r="F95" s="72" t="n">
        <f aca="false">IF(A95="N/A"," ",Inputs!$F$6)</f>
        <v>1.17</v>
      </c>
      <c r="G95" s="72" t="n">
        <f aca="false">IF(A95="N/A"," ",Inputs!$F$9/IF(AND('Pricing Inputs'!$AA$3&gt;=4,'Pricing Inputs'!$AA$3&lt;=6),16,IF(AND('Pricing Inputs'!$AA$3&gt;=7,'Pricing Inputs'!$AA$3&lt;=9),8,24))/(BA95))</f>
        <v>0.829831932773109</v>
      </c>
      <c r="H95" s="73" t="n">
        <f aca="false">IF(A95="N/A"," ",(C95*D95)+F95+G95)</f>
        <v>45.8793319327731</v>
      </c>
      <c r="I95" s="74" t="n">
        <f aca="false">VLOOKUP(A95,ScaledPrice,(IF(AND('Pricing Inputs'!$AA$3&gt;=4,'Pricing Inputs'!$AA$3&lt;=6),2,4)))</f>
        <v>30.8999996185303</v>
      </c>
      <c r="J95" s="74" t="n">
        <f aca="false">IF(A95="N/A"," ",IF(AND('Pricing Inputs'!$AA$3&gt;=4,'Pricing Inputs'!$AA$3&lt;=6),I95,(VLOOKUP(A95,ScaledPrice,2))*(2-(VLOOKUP(A95,ScaledPrice,3)))))</f>
        <v>30.8999996185303</v>
      </c>
      <c r="K95" s="74" t="n">
        <f aca="false">IF(A95="N/A"," ",IF(OR('Pricing Inputs'!$AA$3=5,'Pricing Inputs'!$AA$3=6,'Pricing Inputs'!$AA$3=8,'Pricing Inputs'!$AA$3=9),VLOOKUP(A95,ScaledPrice,IF(AND('Pricing Inputs'!$AA$3&gt;=4,'Pricing Inputs'!$AA$3&lt;=6),5,6)),0))</f>
        <v>22</v>
      </c>
      <c r="L95" s="74" t="n">
        <f aca="false">IF(A95="N/A"," ",IF(OR('Pricing Inputs'!$AA$3=5,'Pricing Inputs'!$AA$3=6,'Pricing Inputs'!$AA$3=8,'Pricing Inputs'!$AA$3=9),IF(AND('Pricing Inputs'!$AA$3&gt;=4,'Pricing Inputs'!$AA$3&lt;=6),K95,(VLOOKUP(A95,ScaledPrice,5))*(2-(VLOOKUP(A95,ScaledPrice,3)))),0))</f>
        <v>22</v>
      </c>
      <c r="M95" s="74" t="n">
        <f aca="false">IF(A95="N/A"," ",IF(OR('Pricing Inputs'!$AA$3=6,'Pricing Inputs'!$AA$3=9),(VLOOKUP(A95,ScaledPrice,IF(AND('Pricing Inputs'!$AA$3&gt;=4,'Pricing Inputs'!$AA$3&lt;=6),7,8))),0))</f>
        <v>21</v>
      </c>
      <c r="N95" s="74" t="n">
        <f aca="false">IF(A95="N/A"," ",IF(OR('Pricing Inputs'!$AA$3=6,'Pricing Inputs'!$AA$3=9),IF(AND('Pricing Inputs'!$AA$3&gt;=4,'Pricing Inputs'!$AA$3&lt;=6),M95,(VLOOKUP(A95,ScaledPrice,7))*(2-(VLOOKUP(A95,ScaledPrice,3)))),0))</f>
        <v>21</v>
      </c>
      <c r="O95" s="74" t="n">
        <f aca="false">IF(A95="N/A"," ",VLOOKUP(A95,ScaledPrice,9))</f>
        <v>21.2000007629395</v>
      </c>
      <c r="P95" s="75" t="n">
        <f aca="false">IF($A95="N/A"," ",IF((I95-$H95)&gt;0,I95-$H95,0))</f>
        <v>0</v>
      </c>
      <c r="Q95" s="75" t="n">
        <f aca="false">IF($A95="N/A"," ",IF((J95-$H95)&gt;0,J95-$H95,0))</f>
        <v>0</v>
      </c>
      <c r="R95" s="75" t="n">
        <f aca="false">IF($A95="N/A"," ",IF((K95-$H95)&gt;0,K95-$H95,0))</f>
        <v>0</v>
      </c>
      <c r="S95" s="75" t="n">
        <f aca="false">IF($A95="N/A"," ",IF((L95-$H95)&gt;0,L95-$H95,0))</f>
        <v>0</v>
      </c>
      <c r="T95" s="75" t="n">
        <f aca="false">IF($A95="N/A"," ",IF((M95-$H95)&gt;0,M95-$H95,0))</f>
        <v>0</v>
      </c>
      <c r="U95" s="75" t="n">
        <f aca="false">IF($A95="N/A"," ",IF((N95-$H95)&gt;0,N95-$H95,0))</f>
        <v>0</v>
      </c>
      <c r="V95" s="76" t="n">
        <f aca="false">IF($A95="N/A"," ",(IF((O95-$H95)&lt;=0,0,(O95-$H95))))</f>
        <v>0</v>
      </c>
      <c r="W95" s="77" t="n">
        <f aca="false">IF($A95="N/A"," ",IF(P95&gt;0,8*VLOOKUP($A95,NumberofDaysTable,2),0))</f>
        <v>0</v>
      </c>
      <c r="X95" s="77" t="n">
        <f aca="false">IF($A95="N/A"," ",IF(Q95&gt;0,8*VLOOKUP($A95,NumberofDaysTable,2),0))</f>
        <v>0</v>
      </c>
      <c r="Y95" s="77" t="n">
        <f aca="false">IF($A95="N/A"," ",IF(R95&gt;0,8*VLOOKUP($A95,NumberofDaysTable,3),0))</f>
        <v>0</v>
      </c>
      <c r="Z95" s="77" t="n">
        <f aca="false">IF($A95="N/A"," ",IF(S95&gt;0,8*VLOOKUP($A95,NumberofDaysTable,3),0))</f>
        <v>0</v>
      </c>
      <c r="AA95" s="77" t="n">
        <f aca="false">IF($A95="N/A"," ",IF(T95&gt;0,8*(VLOOKUP($A95,NumberofDaysTable,4)+VLOOKUP($A95,NumberofDaysTable,5)),0))</f>
        <v>0</v>
      </c>
      <c r="AB95" s="77" t="n">
        <f aca="false">IF($A95="N/A"," ",IF(U95&gt;0,(8*VLOOKUP($A95,NumberofDaysTable,4)+VLOOKUP($A95,NumberofDaysTable,5)),0))</f>
        <v>0</v>
      </c>
      <c r="AC95" s="77" t="n">
        <f aca="false">IF($A95="N/A"," ",(IF(V95&gt;0,(8*VLOOKUP($A95,NumberofDaysTable,6)),0)))</f>
        <v>0</v>
      </c>
      <c r="AD95" s="89" t="n">
        <f aca="false">IF($A95="N/A"," ",RANK(P95,$P$88:$V$99))</f>
        <v>7</v>
      </c>
      <c r="AE95" s="90" t="n">
        <f aca="false">IF($A95="N/A"," ",RANK(Q95,$P$88:$V$99))</f>
        <v>7</v>
      </c>
      <c r="AF95" s="90" t="n">
        <f aca="false">IF($A95="N/A"," ",RANK(R95,$P$88:$V$99))</f>
        <v>7</v>
      </c>
      <c r="AG95" s="90" t="n">
        <f aca="false">IF($A95="N/A"," ",RANK(S95,$P$88:$V$99))</f>
        <v>7</v>
      </c>
      <c r="AH95" s="90" t="n">
        <f aca="false">IF($A95="N/A"," ",RANK(T95,$P$88:$V$99))</f>
        <v>7</v>
      </c>
      <c r="AI95" s="90" t="n">
        <f aca="false">IF($A95="N/A"," ",RANK(U95,$P$88:$V$99))</f>
        <v>7</v>
      </c>
      <c r="AJ95" s="91" t="n">
        <f aca="false">IF($A95="N/A"," ",RANK(V95,$P$88:$V$99))</f>
        <v>7</v>
      </c>
      <c r="AK95" s="81" t="n">
        <f aca="false">IF($A95="N/A"," ",IF(AD95&lt;=$AJ$2,W95,0))</f>
        <v>0</v>
      </c>
      <c r="AL95" s="92" t="n">
        <f aca="false">IF($A95="N/A"," ",IF(AE95&lt;=$AJ$2,X95,0))</f>
        <v>0</v>
      </c>
      <c r="AM95" s="92" t="n">
        <f aca="false">IF($A95="N/A"," ",IF(AF95&lt;=$AJ$2,Y95,0))</f>
        <v>0</v>
      </c>
      <c r="AN95" s="92" t="n">
        <f aca="false">IF($A95="N/A"," ",IF(AG95&lt;=$AJ$2,Z95,0))</f>
        <v>0</v>
      </c>
      <c r="AO95" s="92" t="n">
        <f aca="false">IF($A95="N/A"," ",IF(AH95&lt;=$AJ$2,AA95,0))</f>
        <v>0</v>
      </c>
      <c r="AP95" s="92" t="n">
        <f aca="false">IF($A95="N/A"," ",IF(AI95&lt;=$AJ$2,AB95,0))</f>
        <v>0</v>
      </c>
      <c r="AQ95" s="92" t="n">
        <f aca="false">IF($A95="N/A"," ",IF(AJ95&lt;=$AJ$2,AC95,0))</f>
        <v>0</v>
      </c>
      <c r="AR95" s="91"/>
      <c r="AS95" s="83" t="n">
        <f aca="false">IF($A95="N/A"," ",IF(AND(AD95=$AJ$2+1,AK95=0),MIN($AR$99,W95),0))</f>
        <v>0</v>
      </c>
      <c r="AT95" s="93" t="n">
        <f aca="false">IF($A95="N/A"," ",IF(AND(AE95=$AJ$2+1,AL95=0),MIN($AR$99,X95),0))</f>
        <v>0</v>
      </c>
      <c r="AU95" s="93" t="n">
        <f aca="false">IF($A95="N/A"," ",IF(AND(AF95=$AJ$2+1,AM95=0),MIN($AR$99,Y95),0))</f>
        <v>0</v>
      </c>
      <c r="AV95" s="93" t="n">
        <f aca="false">IF($A95="N/A"," ",IF(AND(AG95=$AJ$2+1,AN95=0),MIN($AR$99,Z95),0))</f>
        <v>0</v>
      </c>
      <c r="AW95" s="93" t="n">
        <f aca="false">IF($A95="N/A"," ",IF(AND(AH95=$AJ$2+1,AO95=0),MIN($AR$99,AA95),0))</f>
        <v>0</v>
      </c>
      <c r="AX95" s="93" t="n">
        <f aca="false">IF($A95="N/A"," ",IF(AND(AI95=$AJ$2+1,AP95=0),MIN($AR$99,AB95),0))</f>
        <v>0</v>
      </c>
      <c r="AY95" s="93" t="n">
        <f aca="false">IF($A95="N/A"," ",IF(AND(AJ95=$AJ$2+1,AQ95=0),MIN($AR$99,AC95),0))</f>
        <v>0</v>
      </c>
      <c r="AZ95" s="91"/>
      <c r="BA95" s="86" t="n">
        <f aca="false">IF($A95="N/A"," ",(IF(MONTH(A95)&gt;=4,IF(MONTH(A95)&lt;=10,Inputs!$F$13,Inputs!$F$14),Inputs!$F$14)))</f>
        <v>119</v>
      </c>
      <c r="BB95" s="87" t="n">
        <f aca="false">IF($A95="N/A"," ",(IF(AK95&gt;0,($BA95*(8*(VLOOKUP($A95,NumberofDaysTable,2)))*P95),0)+IF(AS95&gt;0,($BA95*((AS95))*P95),0)))</f>
        <v>0</v>
      </c>
      <c r="BC95" s="87" t="n">
        <f aca="false">IF($A95="N/A"," ",(IF(AL95&gt;0,($BA95*(8*(VLOOKUP($A95,NumberofDaysTable,2)))*Q95),0)+IF(AT95&gt;0,($BA95*((AT95))*Q95),0)))</f>
        <v>0</v>
      </c>
      <c r="BD95" s="87" t="n">
        <f aca="false">IF($A95="N/A"," ",(IF(AM95&gt;0,($BA95*(8*(VLOOKUP($A95,NumberofDaysTable,3)))*R95),0)+IF(AU95&gt;0,($BA95*((AU95))*R95),0)))</f>
        <v>0</v>
      </c>
      <c r="BE95" s="87" t="n">
        <f aca="false">IF($A95="N/A"," ",(IF(AN95&gt;0,($BA95*(8*(VLOOKUP($A95,NumberofDaysTable,3)))*S95),0)+IF(AV95&gt;0,($BA95*((AV95))*S95),0)))</f>
        <v>0</v>
      </c>
      <c r="BF95" s="87" t="n">
        <f aca="false">IF($A95="N/A"," ",(IF(AO95&gt;0,($BA95*(8*(VLOOKUP($A95,NumberofDaysTable,4)+VLOOKUP($A95,NumberofDaysTable,5)))*T95),0)+IF(AW95&gt;0,($BA95*((AW95))*T95),0)))</f>
        <v>0</v>
      </c>
      <c r="BG95" s="87" t="n">
        <f aca="false">IF($A95="N/A"," ",(IF(AP95&gt;0,($BA95*(8*(VLOOKUP($A95,NumberofDaysTable,4)+VLOOKUP($A95,NumberofDaysTable,5)))*U95),0)+IF(AX95&gt;0,($BA95*((AX95))*U95),0)))</f>
        <v>0</v>
      </c>
      <c r="BH95" s="87" t="n">
        <f aca="false">IF($A95="N/A"," ",($BA95*AQ95*V95)+($BA95*AY95*V95))</f>
        <v>0</v>
      </c>
      <c r="BI95" s="87" t="n">
        <f aca="false">IF($A95="N/A"," ",SUM(BB95:BH95))</f>
        <v>0</v>
      </c>
      <c r="BJ95" s="88" t="n">
        <f aca="false">IF($A95="N/A"," ",(H95*(SUM(AK95:AQ95)+SUM(AS95:AY95))*BA95))</f>
        <v>0</v>
      </c>
      <c r="BK95" s="88" t="n">
        <f aca="false">IF($A95="N/A"," ",((C95*D95)*(SUM($AK95:$AQ95)+SUM($AS95:$AY95))*$BA95))</f>
        <v>0</v>
      </c>
      <c r="BL95" s="88" t="n">
        <f aca="false">IF($A95="N/A"," ",(F95*(SUM($AK95:$AQ95)+SUM($AS95:$AY95))*$BA95))</f>
        <v>0</v>
      </c>
      <c r="BM95" s="88" t="n">
        <f aca="false">IF($A95="N/A"," ",(G95*(SUM($AK95:$AQ95)+SUM($AS95:$AY95))*$BA95))</f>
        <v>0</v>
      </c>
    </row>
    <row r="96" customFormat="false" ht="12.75" hidden="false" customHeight="false" outlineLevel="0" collapsed="false">
      <c r="A96" s="67" t="n">
        <f aca="false">IF(A95="N/A","N/A",IF(EDATE(A95,1)&gt;Inputs!$K$3,"N/A",EDATE(A95,1)))</f>
        <v>39479</v>
      </c>
      <c r="B96" s="68" t="n">
        <f aca="false">IF(A96="N/A"," ",YEAR(A96))</f>
        <v>2008</v>
      </c>
      <c r="C96" s="69" t="n">
        <f aca="false">IF(A96="N/A"," ",VLOOKUP(A96,ScaledPrice,10))</f>
        <v>3.3395</v>
      </c>
      <c r="D96" s="70" t="n">
        <f aca="false">IF(A96="N/A"," ",(VLOOKUP(MONTH($A96),Inputs!$A$14:$B$25,2))/1000)</f>
        <v>12.6</v>
      </c>
      <c r="E96" s="71" t="n">
        <f aca="false">IF($A96="N/A"," ",C96*D96)</f>
        <v>42.0777</v>
      </c>
      <c r="F96" s="72" t="n">
        <f aca="false">IF(A96="N/A"," ",Inputs!$F$6)</f>
        <v>1.17</v>
      </c>
      <c r="G96" s="72" t="n">
        <f aca="false">IF(A96="N/A"," ",Inputs!$F$9/IF(AND('Pricing Inputs'!$AA$3&gt;=4,'Pricing Inputs'!$AA$3&lt;=6),16,IF(AND('Pricing Inputs'!$AA$3&gt;=7,'Pricing Inputs'!$AA$3&lt;=9),8,24))/(BA96))</f>
        <v>0.829831932773109</v>
      </c>
      <c r="H96" s="73" t="n">
        <f aca="false">IF(A96="N/A"," ",(C96*D96)+F96+G96)</f>
        <v>44.0775319327731</v>
      </c>
      <c r="I96" s="74" t="n">
        <f aca="false">VLOOKUP(A96,ScaledPrice,(IF(AND('Pricing Inputs'!$AA$3&gt;=4,'Pricing Inputs'!$AA$3&lt;=6),2,4)))</f>
        <v>31</v>
      </c>
      <c r="J96" s="74" t="n">
        <f aca="false">IF(A96="N/A"," ",IF(AND('Pricing Inputs'!$AA$3&gt;=4,'Pricing Inputs'!$AA$3&lt;=6),I96,(VLOOKUP(A96,ScaledPrice,2))*(2-(VLOOKUP(A96,ScaledPrice,3)))))</f>
        <v>31</v>
      </c>
      <c r="K96" s="74" t="n">
        <f aca="false">IF(A96="N/A"," ",IF(OR('Pricing Inputs'!$AA$3=5,'Pricing Inputs'!$AA$3=6,'Pricing Inputs'!$AA$3=8,'Pricing Inputs'!$AA$3=9),VLOOKUP(A96,ScaledPrice,IF(AND('Pricing Inputs'!$AA$3&gt;=4,'Pricing Inputs'!$AA$3&lt;=6),5,6)),0))</f>
        <v>21.996000289917</v>
      </c>
      <c r="L96" s="74" t="n">
        <f aca="false">IF(A96="N/A"," ",IF(OR('Pricing Inputs'!$AA$3=5,'Pricing Inputs'!$AA$3=6,'Pricing Inputs'!$AA$3=8,'Pricing Inputs'!$AA$3=9),IF(AND('Pricing Inputs'!$AA$3&gt;=4,'Pricing Inputs'!$AA$3&lt;=6),K96,(VLOOKUP(A96,ScaledPrice,5))*(2-(VLOOKUP(A96,ScaledPrice,3)))),0))</f>
        <v>21.996000289917</v>
      </c>
      <c r="M96" s="74" t="n">
        <f aca="false">IF(A96="N/A"," ",IF(OR('Pricing Inputs'!$AA$3=6,'Pricing Inputs'!$AA$3=9),(VLOOKUP(A96,ScaledPrice,IF(AND('Pricing Inputs'!$AA$3&gt;=4,'Pricing Inputs'!$AA$3&lt;=6),7,8))),0))</f>
        <v>20.9965019226074</v>
      </c>
      <c r="N96" s="74" t="n">
        <f aca="false">IF(A96="N/A"," ",IF(OR('Pricing Inputs'!$AA$3=6,'Pricing Inputs'!$AA$3=9),IF(AND('Pricing Inputs'!$AA$3&gt;=4,'Pricing Inputs'!$AA$3&lt;=6),M96,(VLOOKUP(A96,ScaledPrice,7))*(2-(VLOOKUP(A96,ScaledPrice,3)))),0))</f>
        <v>20.9965019226074</v>
      </c>
      <c r="O96" s="74" t="n">
        <f aca="false">IF(A96="N/A"," ",VLOOKUP(A96,ScaledPrice,9))</f>
        <v>19.5</v>
      </c>
      <c r="P96" s="75" t="n">
        <f aca="false">IF($A96="N/A"," ",IF((I96-$H96)&gt;0,I96-$H96,0))</f>
        <v>0</v>
      </c>
      <c r="Q96" s="75" t="n">
        <f aca="false">IF($A96="N/A"," ",IF((J96-$H96)&gt;0,J96-$H96,0))</f>
        <v>0</v>
      </c>
      <c r="R96" s="75" t="n">
        <f aca="false">IF($A96="N/A"," ",IF((K96-$H96)&gt;0,K96-$H96,0))</f>
        <v>0</v>
      </c>
      <c r="S96" s="75" t="n">
        <f aca="false">IF($A96="N/A"," ",IF((L96-$H96)&gt;0,L96-$H96,0))</f>
        <v>0</v>
      </c>
      <c r="T96" s="75" t="n">
        <f aca="false">IF($A96="N/A"," ",IF((M96-$H96)&gt;0,M96-$H96,0))</f>
        <v>0</v>
      </c>
      <c r="U96" s="75" t="n">
        <f aca="false">IF($A96="N/A"," ",IF((N96-$H96)&gt;0,N96-$H96,0))</f>
        <v>0</v>
      </c>
      <c r="V96" s="76" t="n">
        <f aca="false">IF($A96="N/A"," ",(IF((O96-$H96)&lt;=0,0,(O96-$H96))))</f>
        <v>0</v>
      </c>
      <c r="W96" s="77" t="n">
        <f aca="false">IF($A96="N/A"," ",IF(P96&gt;0,8*VLOOKUP($A96,NumberofDaysTable,2),0))</f>
        <v>0</v>
      </c>
      <c r="X96" s="77" t="n">
        <f aca="false">IF($A96="N/A"," ",IF(Q96&gt;0,8*VLOOKUP($A96,NumberofDaysTable,2),0))</f>
        <v>0</v>
      </c>
      <c r="Y96" s="77" t="n">
        <f aca="false">IF($A96="N/A"," ",IF(R96&gt;0,8*VLOOKUP($A96,NumberofDaysTable,3),0))</f>
        <v>0</v>
      </c>
      <c r="Z96" s="77" t="n">
        <f aca="false">IF($A96="N/A"," ",IF(S96&gt;0,8*VLOOKUP($A96,NumberofDaysTable,3),0))</f>
        <v>0</v>
      </c>
      <c r="AA96" s="77" t="n">
        <f aca="false">IF($A96="N/A"," ",IF(T96&gt;0,8*(VLOOKUP($A96,NumberofDaysTable,4)+VLOOKUP($A96,NumberofDaysTable,5)),0))</f>
        <v>0</v>
      </c>
      <c r="AB96" s="77" t="n">
        <f aca="false">IF($A96="N/A"," ",IF(U96&gt;0,(8*VLOOKUP($A96,NumberofDaysTable,4)+VLOOKUP($A96,NumberofDaysTable,5)),0))</f>
        <v>0</v>
      </c>
      <c r="AC96" s="77" t="n">
        <f aca="false">IF($A96="N/A"," ",(IF(V96&gt;0,(8*VLOOKUP($A96,NumberofDaysTable,6)),0)))</f>
        <v>0</v>
      </c>
      <c r="AD96" s="89" t="n">
        <f aca="false">IF($A96="N/A"," ",RANK(P96,$P$88:$V$99))</f>
        <v>7</v>
      </c>
      <c r="AE96" s="90" t="n">
        <f aca="false">IF($A96="N/A"," ",RANK(Q96,$P$88:$V$99))</f>
        <v>7</v>
      </c>
      <c r="AF96" s="90" t="n">
        <f aca="false">IF($A96="N/A"," ",RANK(R96,$P$88:$V$99))</f>
        <v>7</v>
      </c>
      <c r="AG96" s="90" t="n">
        <f aca="false">IF($A96="N/A"," ",RANK(S96,$P$88:$V$99))</f>
        <v>7</v>
      </c>
      <c r="AH96" s="90" t="n">
        <f aca="false">IF($A96="N/A"," ",RANK(T96,$P$88:$V$99))</f>
        <v>7</v>
      </c>
      <c r="AI96" s="90" t="n">
        <f aca="false">IF($A96="N/A"," ",RANK(U96,$P$88:$V$99))</f>
        <v>7</v>
      </c>
      <c r="AJ96" s="91" t="n">
        <f aca="false">IF($A96="N/A"," ",RANK(V96,$P$88:$V$99))</f>
        <v>7</v>
      </c>
      <c r="AK96" s="81" t="n">
        <f aca="false">IF($A96="N/A"," ",IF(AD96&lt;=$AJ$2,W96,0))</f>
        <v>0</v>
      </c>
      <c r="AL96" s="92" t="n">
        <f aca="false">IF($A96="N/A"," ",IF(AE96&lt;=$AJ$2,X96,0))</f>
        <v>0</v>
      </c>
      <c r="AM96" s="92" t="n">
        <f aca="false">IF($A96="N/A"," ",IF(AF96&lt;=$AJ$2,Y96,0))</f>
        <v>0</v>
      </c>
      <c r="AN96" s="92" t="n">
        <f aca="false">IF($A96="N/A"," ",IF(AG96&lt;=$AJ$2,Z96,0))</f>
        <v>0</v>
      </c>
      <c r="AO96" s="92" t="n">
        <f aca="false">IF($A96="N/A"," ",IF(AH96&lt;=$AJ$2,AA96,0))</f>
        <v>0</v>
      </c>
      <c r="AP96" s="92" t="n">
        <f aca="false">IF($A96="N/A"," ",IF(AI96&lt;=$AJ$2,AB96,0))</f>
        <v>0</v>
      </c>
      <c r="AQ96" s="92" t="n">
        <f aca="false">IF($A96="N/A"," ",IF(AJ96&lt;=$AJ$2,AC96,0))</f>
        <v>0</v>
      </c>
      <c r="AR96" s="91"/>
      <c r="AS96" s="83" t="n">
        <f aca="false">IF($A96="N/A"," ",IF(AND(AD96=$AJ$2+1,AK96=0),MIN($AR$99,W96),0))</f>
        <v>0</v>
      </c>
      <c r="AT96" s="93" t="n">
        <f aca="false">IF($A96="N/A"," ",IF(AND(AE96=$AJ$2+1,AL96=0),MIN($AR$99,X96),0))</f>
        <v>0</v>
      </c>
      <c r="AU96" s="93" t="n">
        <f aca="false">IF($A96="N/A"," ",IF(AND(AF96=$AJ$2+1,AM96=0),MIN($AR$99,Y96),0))</f>
        <v>0</v>
      </c>
      <c r="AV96" s="93" t="n">
        <f aca="false">IF($A96="N/A"," ",IF(AND(AG96=$AJ$2+1,AN96=0),MIN($AR$99,Z96),0))</f>
        <v>0</v>
      </c>
      <c r="AW96" s="93" t="n">
        <f aca="false">IF($A96="N/A"," ",IF(AND(AH96=$AJ$2+1,AO96=0),MIN($AR$99,AA96),0))</f>
        <v>0</v>
      </c>
      <c r="AX96" s="93" t="n">
        <f aca="false">IF($A96="N/A"," ",IF(AND(AI96=$AJ$2+1,AP96=0),MIN($AR$99,AB96),0))</f>
        <v>0</v>
      </c>
      <c r="AY96" s="93" t="n">
        <f aca="false">IF($A96="N/A"," ",IF(AND(AJ96=$AJ$2+1,AQ96=0),MIN($AR$99,AC96),0))</f>
        <v>0</v>
      </c>
      <c r="AZ96" s="91"/>
      <c r="BA96" s="86" t="n">
        <f aca="false">IF($A96="N/A"," ",(IF(MONTH(A96)&gt;=4,IF(MONTH(A96)&lt;=10,Inputs!$F$13,Inputs!$F$14),Inputs!$F$14)))</f>
        <v>119</v>
      </c>
      <c r="BB96" s="87" t="n">
        <f aca="false">IF($A96="N/A"," ",(IF(AK96&gt;0,($BA96*(8*(VLOOKUP($A96,NumberofDaysTable,2)))*P96),0)+IF(AS96&gt;0,($BA96*((AS96))*P96),0)))</f>
        <v>0</v>
      </c>
      <c r="BC96" s="87" t="n">
        <f aca="false">IF($A96="N/A"," ",(IF(AL96&gt;0,($BA96*(8*(VLOOKUP($A96,NumberofDaysTable,2)))*Q96),0)+IF(AT96&gt;0,($BA96*((AT96))*Q96),0)))</f>
        <v>0</v>
      </c>
      <c r="BD96" s="87" t="n">
        <f aca="false">IF($A96="N/A"," ",(IF(AM96&gt;0,($BA96*(8*(VLOOKUP($A96,NumberofDaysTable,3)))*R96),0)+IF(AU96&gt;0,($BA96*((AU96))*R96),0)))</f>
        <v>0</v>
      </c>
      <c r="BE96" s="87" t="n">
        <f aca="false">IF($A96="N/A"," ",(IF(AN96&gt;0,($BA96*(8*(VLOOKUP($A96,NumberofDaysTable,3)))*S96),0)+IF(AV96&gt;0,($BA96*((AV96))*S96),0)))</f>
        <v>0</v>
      </c>
      <c r="BF96" s="87" t="n">
        <f aca="false">IF($A96="N/A"," ",(IF(AO96&gt;0,($BA96*(8*(VLOOKUP($A96,NumberofDaysTable,4)+VLOOKUP($A96,NumberofDaysTable,5)))*T96),0)+IF(AW96&gt;0,($BA96*((AW96))*T96),0)))</f>
        <v>0</v>
      </c>
      <c r="BG96" s="87" t="n">
        <f aca="false">IF($A96="N/A"," ",(IF(AP96&gt;0,($BA96*(8*(VLOOKUP($A96,NumberofDaysTable,4)+VLOOKUP($A96,NumberofDaysTable,5)))*U96),0)+IF(AX96&gt;0,($BA96*((AX96))*U96),0)))</f>
        <v>0</v>
      </c>
      <c r="BH96" s="87" t="n">
        <f aca="false">IF($A96="N/A"," ",($BA96*AQ96*V96)+($BA96*AY96*V96))</f>
        <v>0</v>
      </c>
      <c r="BI96" s="87" t="n">
        <f aca="false">IF($A96="N/A"," ",SUM(BB96:BH96))</f>
        <v>0</v>
      </c>
      <c r="BJ96" s="88" t="n">
        <f aca="false">IF($A96="N/A"," ",(H96*(SUM(AK96:AQ96)+SUM(AS96:AY96))*BA96))</f>
        <v>0</v>
      </c>
      <c r="BK96" s="88" t="n">
        <f aca="false">IF($A96="N/A"," ",((C96*D96)*(SUM($AK96:$AQ96)+SUM($AS96:$AY96))*$BA96))</f>
        <v>0</v>
      </c>
      <c r="BL96" s="88" t="n">
        <f aca="false">IF($A96="N/A"," ",(F96*(SUM($AK96:$AQ96)+SUM($AS96:$AY96))*$BA96))</f>
        <v>0</v>
      </c>
      <c r="BM96" s="88" t="n">
        <f aca="false">IF($A96="N/A"," ",(G96*(SUM($AK96:$AQ96)+SUM($AS96:$AY96))*$BA96))</f>
        <v>0</v>
      </c>
    </row>
    <row r="97" customFormat="false" ht="12.75" hidden="false" customHeight="false" outlineLevel="0" collapsed="false">
      <c r="A97" s="67" t="n">
        <f aca="false">IF(A96="N/A","N/A",IF(EDATE(A96,1)&gt;Inputs!$K$3,"N/A",EDATE(A96,1)))</f>
        <v>39508</v>
      </c>
      <c r="B97" s="68" t="n">
        <f aca="false">IF(A97="N/A"," ",YEAR(A97))</f>
        <v>2008</v>
      </c>
      <c r="C97" s="69" t="n">
        <f aca="false">IF(A97="N/A"," ",VLOOKUP(A97,ScaledPrice,10))</f>
        <v>3.2555</v>
      </c>
      <c r="D97" s="70" t="n">
        <f aca="false">IF(A97="N/A"," ",(VLOOKUP(MONTH($A97),Inputs!$A$14:$B$25,2))/1000)</f>
        <v>12.6</v>
      </c>
      <c r="E97" s="71" t="n">
        <f aca="false">IF($A97="N/A"," ",C97*D97)</f>
        <v>41.0193</v>
      </c>
      <c r="F97" s="72" t="n">
        <f aca="false">IF(A97="N/A"," ",Inputs!$F$6)</f>
        <v>1.17</v>
      </c>
      <c r="G97" s="72" t="n">
        <f aca="false">IF(A97="N/A"," ",Inputs!$F$9/IF(AND('Pricing Inputs'!$AA$3&gt;=4,'Pricing Inputs'!$AA$3&lt;=6),16,IF(AND('Pricing Inputs'!$AA$3&gt;=7,'Pricing Inputs'!$AA$3&lt;=9),8,24))/(BA97))</f>
        <v>0.829831932773109</v>
      </c>
      <c r="H97" s="73" t="n">
        <f aca="false">IF(A97="N/A"," ",(C97*D97)+F97+G97)</f>
        <v>43.0191319327731</v>
      </c>
      <c r="I97" s="74" t="n">
        <f aca="false">VLOOKUP(A97,ScaledPrice,(IF(AND('Pricing Inputs'!$AA$3&gt;=4,'Pricing Inputs'!$AA$3&lt;=6),2,4)))</f>
        <v>26.5</v>
      </c>
      <c r="J97" s="74" t="n">
        <f aca="false">IF(A97="N/A"," ",IF(AND('Pricing Inputs'!$AA$3&gt;=4,'Pricing Inputs'!$AA$3&lt;=6),I97,(VLOOKUP(A97,ScaledPrice,2))*(2-(VLOOKUP(A97,ScaledPrice,3)))))</f>
        <v>26.5</v>
      </c>
      <c r="K97" s="74" t="n">
        <f aca="false">IF(A97="N/A"," ",IF(OR('Pricing Inputs'!$AA$3=5,'Pricing Inputs'!$AA$3=6,'Pricing Inputs'!$AA$3=8,'Pricing Inputs'!$AA$3=9),VLOOKUP(A97,ScaledPrice,IF(AND('Pricing Inputs'!$AA$3&gt;=4,'Pricing Inputs'!$AA$3&lt;=6),5,6)),0))</f>
        <v>20</v>
      </c>
      <c r="L97" s="74" t="n">
        <f aca="false">IF(A97="N/A"," ",IF(OR('Pricing Inputs'!$AA$3=5,'Pricing Inputs'!$AA$3=6,'Pricing Inputs'!$AA$3=8,'Pricing Inputs'!$AA$3=9),IF(AND('Pricing Inputs'!$AA$3&gt;=4,'Pricing Inputs'!$AA$3&lt;=6),K97,(VLOOKUP(A97,ScaledPrice,5))*(2-(VLOOKUP(A97,ScaledPrice,3)))),0))</f>
        <v>20</v>
      </c>
      <c r="M97" s="74" t="n">
        <f aca="false">IF(A97="N/A"," ",IF(OR('Pricing Inputs'!$AA$3=6,'Pricing Inputs'!$AA$3=9),(VLOOKUP(A97,ScaledPrice,IF(AND('Pricing Inputs'!$AA$3&gt;=4,'Pricing Inputs'!$AA$3&lt;=6),7,8))),0))</f>
        <v>19</v>
      </c>
      <c r="N97" s="74" t="n">
        <f aca="false">IF(A97="N/A"," ",IF(OR('Pricing Inputs'!$AA$3=6,'Pricing Inputs'!$AA$3=9),IF(AND('Pricing Inputs'!$AA$3&gt;=4,'Pricing Inputs'!$AA$3&lt;=6),M97,(VLOOKUP(A97,ScaledPrice,7))*(2-(VLOOKUP(A97,ScaledPrice,3)))),0))</f>
        <v>19</v>
      </c>
      <c r="O97" s="74" t="n">
        <f aca="false">IF(A97="N/A"," ",VLOOKUP(A97,ScaledPrice,9))</f>
        <v>19.9000015258789</v>
      </c>
      <c r="P97" s="75" t="n">
        <f aca="false">IF($A97="N/A"," ",IF((I97-$H97)&gt;0,I97-$H97,0))</f>
        <v>0</v>
      </c>
      <c r="Q97" s="75" t="n">
        <f aca="false">IF($A97="N/A"," ",IF((J97-$H97)&gt;0,J97-$H97,0))</f>
        <v>0</v>
      </c>
      <c r="R97" s="75" t="n">
        <f aca="false">IF($A97="N/A"," ",IF((K97-$H97)&gt;0,K97-$H97,0))</f>
        <v>0</v>
      </c>
      <c r="S97" s="75" t="n">
        <f aca="false">IF($A97="N/A"," ",IF((L97-$H97)&gt;0,L97-$H97,0))</f>
        <v>0</v>
      </c>
      <c r="T97" s="75" t="n">
        <f aca="false">IF($A97="N/A"," ",IF((M97-$H97)&gt;0,M97-$H97,0))</f>
        <v>0</v>
      </c>
      <c r="U97" s="75" t="n">
        <f aca="false">IF($A97="N/A"," ",IF((N97-$H97)&gt;0,N97-$H97,0))</f>
        <v>0</v>
      </c>
      <c r="V97" s="76" t="n">
        <f aca="false">IF($A97="N/A"," ",(IF((O97-$H97)&lt;=0,0,(O97-$H97))))</f>
        <v>0</v>
      </c>
      <c r="W97" s="77" t="n">
        <f aca="false">IF($A97="N/A"," ",IF(P97&gt;0,8*VLOOKUP($A97,NumberofDaysTable,2),0))</f>
        <v>0</v>
      </c>
      <c r="X97" s="77" t="n">
        <f aca="false">IF($A97="N/A"," ",IF(Q97&gt;0,8*VLOOKUP($A97,NumberofDaysTable,2),0))</f>
        <v>0</v>
      </c>
      <c r="Y97" s="77" t="n">
        <f aca="false">IF($A97="N/A"," ",IF(R97&gt;0,8*VLOOKUP($A97,NumberofDaysTable,3),0))</f>
        <v>0</v>
      </c>
      <c r="Z97" s="77" t="n">
        <f aca="false">IF($A97="N/A"," ",IF(S97&gt;0,8*VLOOKUP($A97,NumberofDaysTable,3),0))</f>
        <v>0</v>
      </c>
      <c r="AA97" s="77" t="n">
        <f aca="false">IF($A97="N/A"," ",IF(T97&gt;0,8*(VLOOKUP($A97,NumberofDaysTable,4)+VLOOKUP($A97,NumberofDaysTable,5)),0))</f>
        <v>0</v>
      </c>
      <c r="AB97" s="77" t="n">
        <f aca="false">IF($A97="N/A"," ",IF(U97&gt;0,(8*VLOOKUP($A97,NumberofDaysTable,4)+VLOOKUP($A97,NumberofDaysTable,5)),0))</f>
        <v>0</v>
      </c>
      <c r="AC97" s="77" t="n">
        <f aca="false">IF($A97="N/A"," ",(IF(V97&gt;0,(8*VLOOKUP($A97,NumberofDaysTable,6)),0)))</f>
        <v>0</v>
      </c>
      <c r="AD97" s="89" t="n">
        <f aca="false">IF($A97="N/A"," ",RANK(P97,$P$88:$V$99))</f>
        <v>7</v>
      </c>
      <c r="AE97" s="90" t="n">
        <f aca="false">IF($A97="N/A"," ",RANK(Q97,$P$88:$V$99))</f>
        <v>7</v>
      </c>
      <c r="AF97" s="90" t="n">
        <f aca="false">IF($A97="N/A"," ",RANK(R97,$P$88:$V$99))</f>
        <v>7</v>
      </c>
      <c r="AG97" s="90" t="n">
        <f aca="false">IF($A97="N/A"," ",RANK(S97,$P$88:$V$99))</f>
        <v>7</v>
      </c>
      <c r="AH97" s="90" t="n">
        <f aca="false">IF($A97="N/A"," ",RANK(T97,$P$88:$V$99))</f>
        <v>7</v>
      </c>
      <c r="AI97" s="90" t="n">
        <f aca="false">IF($A97="N/A"," ",RANK(U97,$P$88:$V$99))</f>
        <v>7</v>
      </c>
      <c r="AJ97" s="91" t="n">
        <f aca="false">IF($A97="N/A"," ",RANK(V97,$P$88:$V$99))</f>
        <v>7</v>
      </c>
      <c r="AK97" s="81" t="n">
        <f aca="false">IF($A97="N/A"," ",IF(AD97&lt;=$AJ$2,W97,0))</f>
        <v>0</v>
      </c>
      <c r="AL97" s="92" t="n">
        <f aca="false">IF($A97="N/A"," ",IF(AE97&lt;=$AJ$2,X97,0))</f>
        <v>0</v>
      </c>
      <c r="AM97" s="92" t="n">
        <f aca="false">IF($A97="N/A"," ",IF(AF97&lt;=$AJ$2,Y97,0))</f>
        <v>0</v>
      </c>
      <c r="AN97" s="92" t="n">
        <f aca="false">IF($A97="N/A"," ",IF(AG97&lt;=$AJ$2,Z97,0))</f>
        <v>0</v>
      </c>
      <c r="AO97" s="92" t="n">
        <f aca="false">IF($A97="N/A"," ",IF(AH97&lt;=$AJ$2,AA97,0))</f>
        <v>0</v>
      </c>
      <c r="AP97" s="92" t="n">
        <f aca="false">IF($A97="N/A"," ",IF(AI97&lt;=$AJ$2,AB97,0))</f>
        <v>0</v>
      </c>
      <c r="AQ97" s="92" t="n">
        <f aca="false">IF($A97="N/A"," ",IF(AJ97&lt;=$AJ$2,AC97,0))</f>
        <v>0</v>
      </c>
      <c r="AR97" s="95" t="s">
        <v>32</v>
      </c>
      <c r="AS97" s="83" t="n">
        <f aca="false">IF($A97="N/A"," ",IF(AND(AD97=$AJ$2+1,AK97=0),MIN($AR$99,W97),0))</f>
        <v>0</v>
      </c>
      <c r="AT97" s="93" t="n">
        <f aca="false">IF($A97="N/A"," ",IF(AND(AE97=$AJ$2+1,AL97=0),MIN($AR$99,X97),0))</f>
        <v>0</v>
      </c>
      <c r="AU97" s="93" t="n">
        <f aca="false">IF($A97="N/A"," ",IF(AND(AF97=$AJ$2+1,AM97=0),MIN($AR$99,Y97),0))</f>
        <v>0</v>
      </c>
      <c r="AV97" s="93" t="n">
        <f aca="false">IF($A97="N/A"," ",IF(AND(AG97=$AJ$2+1,AN97=0),MIN($AR$99,Z97),0))</f>
        <v>0</v>
      </c>
      <c r="AW97" s="93" t="n">
        <f aca="false">IF($A97="N/A"," ",IF(AND(AH97=$AJ$2+1,AO97=0),MIN($AR$99,AA97),0))</f>
        <v>0</v>
      </c>
      <c r="AX97" s="93" t="n">
        <f aca="false">IF($A97="N/A"," ",IF(AND(AI97=$AJ$2+1,AP97=0),MIN($AR$99,AB97),0))</f>
        <v>0</v>
      </c>
      <c r="AY97" s="93" t="n">
        <f aca="false">IF($A97="N/A"," ",IF(AND(AJ97=$AJ$2+1,AQ97=0),MIN($AR$99,AC97),0))</f>
        <v>0</v>
      </c>
      <c r="AZ97" s="94" t="s">
        <v>51</v>
      </c>
      <c r="BA97" s="86" t="n">
        <f aca="false">IF($A97="N/A"," ",(IF(MONTH(A97)&gt;=4,IF(MONTH(A97)&lt;=10,Inputs!$F$13,Inputs!$F$14),Inputs!$F$14)))</f>
        <v>119</v>
      </c>
      <c r="BB97" s="87" t="n">
        <f aca="false">IF($A97="N/A"," ",(IF(AK97&gt;0,($BA97*(8*(VLOOKUP($A97,NumberofDaysTable,2)))*P97),0)+IF(AS97&gt;0,($BA97*((AS97))*P97),0)))</f>
        <v>0</v>
      </c>
      <c r="BC97" s="87" t="n">
        <f aca="false">IF($A97="N/A"," ",(IF(AL97&gt;0,($BA97*(8*(VLOOKUP($A97,NumberofDaysTable,2)))*Q97),0)+IF(AT97&gt;0,($BA97*((AT97))*Q97),0)))</f>
        <v>0</v>
      </c>
      <c r="BD97" s="87" t="n">
        <f aca="false">IF($A97="N/A"," ",(IF(AM97&gt;0,($BA97*(8*(VLOOKUP($A97,NumberofDaysTable,3)))*R97),0)+IF(AU97&gt;0,($BA97*((AU97))*R97),0)))</f>
        <v>0</v>
      </c>
      <c r="BE97" s="87" t="n">
        <f aca="false">IF($A97="N/A"," ",(IF(AN97&gt;0,($BA97*(8*(VLOOKUP($A97,NumberofDaysTable,3)))*S97),0)+IF(AV97&gt;0,($BA97*((AV97))*S97),0)))</f>
        <v>0</v>
      </c>
      <c r="BF97" s="87" t="n">
        <f aca="false">IF($A97="N/A"," ",(IF(AO97&gt;0,($BA97*(8*(VLOOKUP($A97,NumberofDaysTable,4)+VLOOKUP($A97,NumberofDaysTable,5)))*T97),0)+IF(AW97&gt;0,($BA97*((AW97))*T97),0)))</f>
        <v>0</v>
      </c>
      <c r="BG97" s="87" t="n">
        <f aca="false">IF($A97="N/A"," ",(IF(AP97&gt;0,($BA97*(8*(VLOOKUP($A97,NumberofDaysTable,4)+VLOOKUP($A97,NumberofDaysTable,5)))*U97),0)+IF(AX97&gt;0,($BA97*((AX97))*U97),0)))</f>
        <v>0</v>
      </c>
      <c r="BH97" s="87" t="n">
        <f aca="false">IF($A97="N/A"," ",($BA97*AQ97*V97)+($BA97*AY97*V97))</f>
        <v>0</v>
      </c>
      <c r="BI97" s="87" t="n">
        <f aca="false">IF($A97="N/A"," ",SUM(BB97:BH97))</f>
        <v>0</v>
      </c>
      <c r="BJ97" s="88" t="n">
        <f aca="false">IF($A97="N/A"," ",(H97*(SUM(AK97:AQ97)+SUM(AS97:AY97))*BA97))</f>
        <v>0</v>
      </c>
      <c r="BK97" s="88" t="n">
        <f aca="false">IF($A97="N/A"," ",((C97*D97)*(SUM($AK97:$AQ97)+SUM($AS97:$AY97))*$BA97))</f>
        <v>0</v>
      </c>
      <c r="BL97" s="88" t="n">
        <f aca="false">IF($A97="N/A"," ",(F97*(SUM($AK97:$AQ97)+SUM($AS97:$AY97))*$BA97))</f>
        <v>0</v>
      </c>
      <c r="BM97" s="88" t="n">
        <f aca="false">IF($A97="N/A"," ",(G97*(SUM($AK97:$AQ97)+SUM($AS97:$AY97))*$BA97))</f>
        <v>0</v>
      </c>
    </row>
    <row r="98" customFormat="false" ht="12.75" hidden="false" customHeight="false" outlineLevel="0" collapsed="false">
      <c r="A98" s="67" t="n">
        <f aca="false">IF(A97="N/A","N/A",IF(EDATE(A97,1)&gt;Inputs!$K$3,"N/A",EDATE(A97,1)))</f>
        <v>39539</v>
      </c>
      <c r="B98" s="68" t="n">
        <f aca="false">IF(A98="N/A"," ",YEAR(A98))</f>
        <v>2008</v>
      </c>
      <c r="C98" s="69" t="n">
        <f aca="false">IF(A98="N/A"," ",VLOOKUP(A98,ScaledPrice,10))</f>
        <v>3.057</v>
      </c>
      <c r="D98" s="70" t="n">
        <f aca="false">IF(A98="N/A"," ",(VLOOKUP(MONTH($A98),Inputs!$A$14:$B$25,2))/1000)</f>
        <v>12.6</v>
      </c>
      <c r="E98" s="71" t="n">
        <f aca="false">IF($A98="N/A"," ",C98*D98)</f>
        <v>38.5182</v>
      </c>
      <c r="F98" s="72" t="n">
        <f aca="false">IF(A98="N/A"," ",Inputs!$F$6)</f>
        <v>1.17</v>
      </c>
      <c r="G98" s="72" t="n">
        <f aca="false">IF(A98="N/A"," ",Inputs!$F$9/IF(AND('Pricing Inputs'!$AA$3&gt;=4,'Pricing Inputs'!$AA$3&lt;=6),16,IF(AND('Pricing Inputs'!$AA$3&gt;=7,'Pricing Inputs'!$AA$3&lt;=9),8,24))/(BA98))</f>
        <v>0.829831932773109</v>
      </c>
      <c r="H98" s="73" t="n">
        <f aca="false">IF(A98="N/A"," ",(C98*D98)+F98+G98)</f>
        <v>40.5180319327731</v>
      </c>
      <c r="I98" s="74" t="n">
        <f aca="false">VLOOKUP(A98,ScaledPrice,(IF(AND('Pricing Inputs'!$AA$3&gt;=4,'Pricing Inputs'!$AA$3&lt;=6),2,4)))</f>
        <v>27.25</v>
      </c>
      <c r="J98" s="74" t="n">
        <f aca="false">IF(A98="N/A"," ",IF(AND('Pricing Inputs'!$AA$3&gt;=4,'Pricing Inputs'!$AA$3&lt;=6),I98,(VLOOKUP(A98,ScaledPrice,2))*(2-(VLOOKUP(A98,ScaledPrice,3)))))</f>
        <v>27.25</v>
      </c>
      <c r="K98" s="74" t="n">
        <f aca="false">IF(A98="N/A"," ",IF(OR('Pricing Inputs'!$AA$3=5,'Pricing Inputs'!$AA$3=6,'Pricing Inputs'!$AA$3=8,'Pricing Inputs'!$AA$3=9),VLOOKUP(A98,ScaledPrice,IF(AND('Pricing Inputs'!$AA$3&gt;=4,'Pricing Inputs'!$AA$3&lt;=6),5,6)),0))</f>
        <v>20</v>
      </c>
      <c r="L98" s="74" t="n">
        <f aca="false">IF(A98="N/A"," ",IF(OR('Pricing Inputs'!$AA$3=5,'Pricing Inputs'!$AA$3=6,'Pricing Inputs'!$AA$3=8,'Pricing Inputs'!$AA$3=9),IF(AND('Pricing Inputs'!$AA$3&gt;=4,'Pricing Inputs'!$AA$3&lt;=6),K98,(VLOOKUP(A98,ScaledPrice,5))*(2-(VLOOKUP(A98,ScaledPrice,3)))),0))</f>
        <v>20</v>
      </c>
      <c r="M98" s="74" t="n">
        <f aca="false">IF(A98="N/A"," ",IF(OR('Pricing Inputs'!$AA$3=6,'Pricing Inputs'!$AA$3=9),(VLOOKUP(A98,ScaledPrice,IF(AND('Pricing Inputs'!$AA$3&gt;=4,'Pricing Inputs'!$AA$3&lt;=6),7,8))),0))</f>
        <v>18.9950008392334</v>
      </c>
      <c r="N98" s="74" t="n">
        <f aca="false">IF(A98="N/A"," ",IF(OR('Pricing Inputs'!$AA$3=6,'Pricing Inputs'!$AA$3=9),IF(AND('Pricing Inputs'!$AA$3&gt;=4,'Pricing Inputs'!$AA$3&lt;=6),M98,(VLOOKUP(A98,ScaledPrice,7))*(2-(VLOOKUP(A98,ScaledPrice,3)))),0))</f>
        <v>18.9950008392334</v>
      </c>
      <c r="O98" s="74" t="n">
        <f aca="false">IF(A98="N/A"," ",VLOOKUP(A98,ScaledPrice,9))</f>
        <v>19.1000003814697</v>
      </c>
      <c r="P98" s="75" t="n">
        <f aca="false">IF($A98="N/A"," ",IF((I98-$H98)&gt;0,I98-$H98,0))</f>
        <v>0</v>
      </c>
      <c r="Q98" s="75" t="n">
        <f aca="false">IF($A98="N/A"," ",IF((J98-$H98)&gt;0,J98-$H98,0))</f>
        <v>0</v>
      </c>
      <c r="R98" s="75" t="n">
        <f aca="false">IF($A98="N/A"," ",IF((K98-$H98)&gt;0,K98-$H98,0))</f>
        <v>0</v>
      </c>
      <c r="S98" s="75" t="n">
        <f aca="false">IF($A98="N/A"," ",IF((L98-$H98)&gt;0,L98-$H98,0))</f>
        <v>0</v>
      </c>
      <c r="T98" s="75" t="n">
        <f aca="false">IF($A98="N/A"," ",IF((M98-$H98)&gt;0,M98-$H98,0))</f>
        <v>0</v>
      </c>
      <c r="U98" s="75" t="n">
        <f aca="false">IF($A98="N/A"," ",IF((N98-$H98)&gt;0,N98-$H98,0))</f>
        <v>0</v>
      </c>
      <c r="V98" s="76" t="n">
        <f aca="false">IF($A98="N/A"," ",(IF((O98-$H98)&lt;=0,0,(O98-$H98))))</f>
        <v>0</v>
      </c>
      <c r="W98" s="77" t="n">
        <f aca="false">IF($A98="N/A"," ",IF(P98&gt;0,8*VLOOKUP($A98,NumberofDaysTable,2),0))</f>
        <v>0</v>
      </c>
      <c r="X98" s="77" t="n">
        <f aca="false">IF($A98="N/A"," ",IF(Q98&gt;0,8*VLOOKUP($A98,NumberofDaysTable,2),0))</f>
        <v>0</v>
      </c>
      <c r="Y98" s="77" t="n">
        <f aca="false">IF($A98="N/A"," ",IF(R98&gt;0,8*VLOOKUP($A98,NumberofDaysTable,3),0))</f>
        <v>0</v>
      </c>
      <c r="Z98" s="77" t="n">
        <f aca="false">IF($A98="N/A"," ",IF(S98&gt;0,8*VLOOKUP($A98,NumberofDaysTable,3),0))</f>
        <v>0</v>
      </c>
      <c r="AA98" s="77" t="n">
        <f aca="false">IF($A98="N/A"," ",IF(T98&gt;0,8*(VLOOKUP($A98,NumberofDaysTable,4)+VLOOKUP($A98,NumberofDaysTable,5)),0))</f>
        <v>0</v>
      </c>
      <c r="AB98" s="77" t="n">
        <f aca="false">IF($A98="N/A"," ",IF(U98&gt;0,(8*VLOOKUP($A98,NumberofDaysTable,4)+VLOOKUP($A98,NumberofDaysTable,5)),0))</f>
        <v>0</v>
      </c>
      <c r="AC98" s="77" t="n">
        <f aca="false">IF($A98="N/A"," ",(IF(V98&gt;0,(8*VLOOKUP($A98,NumberofDaysTable,6)),0)))</f>
        <v>0</v>
      </c>
      <c r="AD98" s="89" t="n">
        <f aca="false">IF($A98="N/A"," ",RANK(P98,$P$88:$V$99))</f>
        <v>7</v>
      </c>
      <c r="AE98" s="90" t="n">
        <f aca="false">IF($A98="N/A"," ",RANK(Q98,$P$88:$V$99))</f>
        <v>7</v>
      </c>
      <c r="AF98" s="90" t="n">
        <f aca="false">IF($A98="N/A"," ",RANK(R98,$P$88:$V$99))</f>
        <v>7</v>
      </c>
      <c r="AG98" s="90" t="n">
        <f aca="false">IF($A98="N/A"," ",RANK(S98,$P$88:$V$99))</f>
        <v>7</v>
      </c>
      <c r="AH98" s="90" t="n">
        <f aca="false">IF($A98="N/A"," ",RANK(T98,$P$88:$V$99))</f>
        <v>7</v>
      </c>
      <c r="AI98" s="90" t="n">
        <f aca="false">IF($A98="N/A"," ",RANK(U98,$P$88:$V$99))</f>
        <v>7</v>
      </c>
      <c r="AJ98" s="91" t="n">
        <f aca="false">IF($A98="N/A"," ",RANK(V98,$P$88:$V$99))</f>
        <v>7</v>
      </c>
      <c r="AK98" s="81" t="n">
        <f aca="false">IF($A98="N/A"," ",IF(AD98&lt;=$AJ$2,W98,0))</f>
        <v>0</v>
      </c>
      <c r="AL98" s="92" t="n">
        <f aca="false">IF($A98="N/A"," ",IF(AE98&lt;=$AJ$2,X98,0))</f>
        <v>0</v>
      </c>
      <c r="AM98" s="92" t="n">
        <f aca="false">IF($A98="N/A"," ",IF(AF98&lt;=$AJ$2,Y98,0))</f>
        <v>0</v>
      </c>
      <c r="AN98" s="92" t="n">
        <f aca="false">IF($A98="N/A"," ",IF(AG98&lt;=$AJ$2,Z98,0))</f>
        <v>0</v>
      </c>
      <c r="AO98" s="92" t="n">
        <f aca="false">IF($A98="N/A"," ",IF(AH98&lt;=$AJ$2,AA98,0))</f>
        <v>0</v>
      </c>
      <c r="AP98" s="92" t="n">
        <f aca="false">IF($A98="N/A"," ",IF(AI98&lt;=$AJ$2,AB98,0))</f>
        <v>0</v>
      </c>
      <c r="AQ98" s="92" t="n">
        <f aca="false">IF($A98="N/A"," ",IF(AJ98&lt;=$AJ$2,AC98,0))</f>
        <v>0</v>
      </c>
      <c r="AR98" s="91" t="n">
        <f aca="false">SUM(AK88:AQ99)</f>
        <v>1040</v>
      </c>
      <c r="AS98" s="83" t="n">
        <f aca="false">IF($A98="N/A"," ",IF(AND(AD98=$AJ$2+1,AK98=0),MIN($AR$99,W98),0))</f>
        <v>0</v>
      </c>
      <c r="AT98" s="93" t="n">
        <f aca="false">IF($A98="N/A"," ",IF(AND(AE98=$AJ$2+1,AL98=0),MIN($AR$99,X98),0))</f>
        <v>0</v>
      </c>
      <c r="AU98" s="93" t="n">
        <f aca="false">IF($A98="N/A"," ",IF(AND(AF98=$AJ$2+1,AM98=0),MIN($AR$99,Y98),0))</f>
        <v>0</v>
      </c>
      <c r="AV98" s="93" t="n">
        <f aca="false">IF($A98="N/A"," ",IF(AND(AG98=$AJ$2+1,AN98=0),MIN($AR$99,Z98),0))</f>
        <v>0</v>
      </c>
      <c r="AW98" s="93" t="n">
        <f aca="false">IF($A98="N/A"," ",IF(AND(AH98=$AJ$2+1,AO98=0),MIN($AR$99,AA98),0))</f>
        <v>0</v>
      </c>
      <c r="AX98" s="93" t="n">
        <f aca="false">IF($A98="N/A"," ",IF(AND(AI98=$AJ$2+1,AP98=0),MIN($AR$99,AB98),0))</f>
        <v>0</v>
      </c>
      <c r="AY98" s="93" t="n">
        <f aca="false">IF($A98="N/A"," ",IF(AND(AJ98=$AJ$2+1,AQ98=0),MIN($AR$99,AC98),0))</f>
        <v>0</v>
      </c>
      <c r="AZ98" s="91" t="n">
        <f aca="false">SUM(AS88:AY99)</f>
        <v>0</v>
      </c>
      <c r="BA98" s="86" t="n">
        <f aca="false">IF($A98="N/A"," ",(IF(MONTH(A98)&gt;=4,IF(MONTH(A98)&lt;=10,Inputs!$F$13,Inputs!$F$14),Inputs!$F$14)))</f>
        <v>119</v>
      </c>
      <c r="BB98" s="87" t="n">
        <f aca="false">IF($A98="N/A"," ",(IF(AK98&gt;0,($BA98*(8*(VLOOKUP($A98,NumberofDaysTable,2)))*P98),0)+IF(AS98&gt;0,($BA98*((AS98))*P98),0)))</f>
        <v>0</v>
      </c>
      <c r="BC98" s="87" t="n">
        <f aca="false">IF($A98="N/A"," ",(IF(AL98&gt;0,($BA98*(8*(VLOOKUP($A98,NumberofDaysTable,2)))*Q98),0)+IF(AT98&gt;0,($BA98*((AT98))*Q98),0)))</f>
        <v>0</v>
      </c>
      <c r="BD98" s="87" t="n">
        <f aca="false">IF($A98="N/A"," ",(IF(AM98&gt;0,($BA98*(8*(VLOOKUP($A98,NumberofDaysTable,3)))*R98),0)+IF(AU98&gt;0,($BA98*((AU98))*R98),0)))</f>
        <v>0</v>
      </c>
      <c r="BE98" s="87" t="n">
        <f aca="false">IF($A98="N/A"," ",(IF(AN98&gt;0,($BA98*(8*(VLOOKUP($A98,NumberofDaysTable,3)))*S98),0)+IF(AV98&gt;0,($BA98*((AV98))*S98),0)))</f>
        <v>0</v>
      </c>
      <c r="BF98" s="87" t="n">
        <f aca="false">IF($A98="N/A"," ",(IF(AO98&gt;0,($BA98*(8*(VLOOKUP($A98,NumberofDaysTable,4)+VLOOKUP($A98,NumberofDaysTable,5)))*T98),0)+IF(AW98&gt;0,($BA98*((AW98))*T98),0)))</f>
        <v>0</v>
      </c>
      <c r="BG98" s="87" t="n">
        <f aca="false">IF($A98="N/A"," ",(IF(AP98&gt;0,($BA98*(8*(VLOOKUP($A98,NumberofDaysTable,4)+VLOOKUP($A98,NumberofDaysTable,5)))*U98),0)+IF(AX98&gt;0,($BA98*((AX98))*U98),0)))</f>
        <v>0</v>
      </c>
      <c r="BH98" s="87" t="n">
        <f aca="false">IF($A98="N/A"," ",($BA98*AQ98*V98)+($BA98*AY98*V98))</f>
        <v>0</v>
      </c>
      <c r="BI98" s="87" t="n">
        <f aca="false">IF($A98="N/A"," ",SUM(BB98:BH98))</f>
        <v>0</v>
      </c>
      <c r="BJ98" s="88" t="n">
        <f aca="false">IF($A98="N/A"," ",(H98*(SUM(AK98:AQ98)+SUM(AS98:AY98))*BA98))</f>
        <v>0</v>
      </c>
      <c r="BK98" s="88" t="n">
        <f aca="false">IF($A98="N/A"," ",((C98*D98)*(SUM($AK98:$AQ98)+SUM($AS98:$AY98))*$BA98))</f>
        <v>0</v>
      </c>
      <c r="BL98" s="88" t="n">
        <f aca="false">IF($A98="N/A"," ",(F98*(SUM($AK98:$AQ98)+SUM($AS98:$AY98))*$BA98))</f>
        <v>0</v>
      </c>
      <c r="BM98" s="88" t="n">
        <f aca="false">IF($A98="N/A"," ",(G98*(SUM($AK98:$AQ98)+SUM($AS98:$AY98))*$BA98))</f>
        <v>0</v>
      </c>
    </row>
    <row r="99" customFormat="false" ht="12.75" hidden="false" customHeight="false" outlineLevel="0" collapsed="false">
      <c r="A99" s="67" t="n">
        <f aca="false">IF(A98="N/A","N/A",IF(EDATE(A98,1)&gt;Inputs!$K$3,"N/A",EDATE(A98,1)))</f>
        <v>39569</v>
      </c>
      <c r="B99" s="68" t="n">
        <f aca="false">IF(A99="N/A"," ",YEAR(A99))</f>
        <v>2008</v>
      </c>
      <c r="C99" s="69" t="n">
        <f aca="false">IF(A99="N/A"," ",VLOOKUP(A99,ScaledPrice,10))</f>
        <v>3.0405</v>
      </c>
      <c r="D99" s="70" t="n">
        <f aca="false">IF(A99="N/A"," ",(VLOOKUP(MONTH($A99),Inputs!$A$14:$B$25,2))/1000)</f>
        <v>12.6</v>
      </c>
      <c r="E99" s="71" t="n">
        <f aca="false">IF($A99="N/A"," ",C99*D99)</f>
        <v>38.3103</v>
      </c>
      <c r="F99" s="72" t="n">
        <f aca="false">IF(A99="N/A"," ",Inputs!$F$6)</f>
        <v>1.17</v>
      </c>
      <c r="G99" s="72" t="n">
        <f aca="false">IF(A99="N/A"," ",Inputs!$F$9/IF(AND('Pricing Inputs'!$AA$3&gt;=4,'Pricing Inputs'!$AA$3&lt;=6),16,IF(AND('Pricing Inputs'!$AA$3&gt;=7,'Pricing Inputs'!$AA$3&lt;=9),8,24))/(BA99))</f>
        <v>0.829831932773109</v>
      </c>
      <c r="H99" s="73" t="n">
        <f aca="false">IF(A99="N/A"," ",(C99*D99)+F99+G99)</f>
        <v>40.3101319327731</v>
      </c>
      <c r="I99" s="74" t="n">
        <f aca="false">VLOOKUP(A99,ScaledPrice,(IF(AND('Pricing Inputs'!$AA$3&gt;=4,'Pricing Inputs'!$AA$3&lt;=6),2,4)))</f>
        <v>31.75</v>
      </c>
      <c r="J99" s="74" t="n">
        <f aca="false">IF(A99="N/A"," ",IF(AND('Pricing Inputs'!$AA$3&gt;=4,'Pricing Inputs'!$AA$3&lt;=6),I99,(VLOOKUP(A99,ScaledPrice,2))*(2-(VLOOKUP(A99,ScaledPrice,3)))))</f>
        <v>31.75</v>
      </c>
      <c r="K99" s="74" t="n">
        <f aca="false">IF(A99="N/A"," ",IF(OR('Pricing Inputs'!$AA$3=5,'Pricing Inputs'!$AA$3=6,'Pricing Inputs'!$AA$3=8,'Pricing Inputs'!$AA$3=9),VLOOKUP(A99,ScaledPrice,IF(AND('Pricing Inputs'!$AA$3&gt;=4,'Pricing Inputs'!$AA$3&lt;=6),5,6)),0))</f>
        <v>21</v>
      </c>
      <c r="L99" s="74" t="n">
        <f aca="false">IF(A99="N/A"," ",IF(OR('Pricing Inputs'!$AA$3=5,'Pricing Inputs'!$AA$3=6,'Pricing Inputs'!$AA$3=8,'Pricing Inputs'!$AA$3=9),IF(AND('Pricing Inputs'!$AA$3&gt;=4,'Pricing Inputs'!$AA$3&lt;=6),K99,(VLOOKUP(A99,ScaledPrice,5))*(2-(VLOOKUP(A99,ScaledPrice,3)))),0))</f>
        <v>21</v>
      </c>
      <c r="M99" s="74" t="n">
        <f aca="false">IF(A99="N/A"," ",IF(OR('Pricing Inputs'!$AA$3=6,'Pricing Inputs'!$AA$3=9),(VLOOKUP(A99,ScaledPrice,IF(AND('Pricing Inputs'!$AA$3&gt;=4,'Pricing Inputs'!$AA$3&lt;=6),7,8))),0))</f>
        <v>20.0049991607666</v>
      </c>
      <c r="N99" s="74" t="n">
        <f aca="false">IF(A99="N/A"," ",IF(OR('Pricing Inputs'!$AA$3=6,'Pricing Inputs'!$AA$3=9),IF(AND('Pricing Inputs'!$AA$3&gt;=4,'Pricing Inputs'!$AA$3&lt;=6),M99,(VLOOKUP(A99,ScaledPrice,7))*(2-(VLOOKUP(A99,ScaledPrice,3)))),0))</f>
        <v>20.0049991607666</v>
      </c>
      <c r="O99" s="74" t="n">
        <f aca="false">IF(A99="N/A"," ",VLOOKUP(A99,ScaledPrice,9))</f>
        <v>18.9500007629395</v>
      </c>
      <c r="P99" s="75" t="n">
        <f aca="false">IF($A99="N/A"," ",IF((I99-$H99)&gt;0,I99-$H99,0))</f>
        <v>0</v>
      </c>
      <c r="Q99" s="75" t="n">
        <f aca="false">IF($A99="N/A"," ",IF((J99-$H99)&gt;0,J99-$H99,0))</f>
        <v>0</v>
      </c>
      <c r="R99" s="75" t="n">
        <f aca="false">IF($A99="N/A"," ",IF((K99-$H99)&gt;0,K99-$H99,0))</f>
        <v>0</v>
      </c>
      <c r="S99" s="75" t="n">
        <f aca="false">IF($A99="N/A"," ",IF((L99-$H99)&gt;0,L99-$H99,0))</f>
        <v>0</v>
      </c>
      <c r="T99" s="75" t="n">
        <f aca="false">IF($A99="N/A"," ",IF((M99-$H99)&gt;0,M99-$H99,0))</f>
        <v>0</v>
      </c>
      <c r="U99" s="75" t="n">
        <f aca="false">IF($A99="N/A"," ",IF((N99-$H99)&gt;0,N99-$H99,0))</f>
        <v>0</v>
      </c>
      <c r="V99" s="76" t="n">
        <f aca="false">IF($A99="N/A"," ",(IF((O99-$H99)&lt;=0,0,(O99-$H99))))</f>
        <v>0</v>
      </c>
      <c r="W99" s="77" t="n">
        <f aca="false">IF($A99="N/A"," ",IF(P99&gt;0,8*VLOOKUP($A99,NumberofDaysTable,2),0))</f>
        <v>0</v>
      </c>
      <c r="X99" s="77" t="n">
        <f aca="false">IF($A99="N/A"," ",IF(Q99&gt;0,8*VLOOKUP($A99,NumberofDaysTable,2),0))</f>
        <v>0</v>
      </c>
      <c r="Y99" s="77" t="n">
        <f aca="false">IF($A99="N/A"," ",IF(R99&gt;0,8*VLOOKUP($A99,NumberofDaysTable,3),0))</f>
        <v>0</v>
      </c>
      <c r="Z99" s="77" t="n">
        <f aca="false">IF($A99="N/A"," ",IF(S99&gt;0,8*VLOOKUP($A99,NumberofDaysTable,3),0))</f>
        <v>0</v>
      </c>
      <c r="AA99" s="77" t="n">
        <f aca="false">IF($A99="N/A"," ",IF(T99&gt;0,8*(VLOOKUP($A99,NumberofDaysTable,4)+VLOOKUP($A99,NumberofDaysTable,5)),0))</f>
        <v>0</v>
      </c>
      <c r="AB99" s="77" t="n">
        <f aca="false">IF($A99="N/A"," ",IF(U99&gt;0,(8*VLOOKUP($A99,NumberofDaysTable,4)+VLOOKUP($A99,NumberofDaysTable,5)),0))</f>
        <v>0</v>
      </c>
      <c r="AC99" s="77" t="n">
        <f aca="false">IF($A99="N/A"," ",(IF(V99&gt;0,(8*VLOOKUP($A99,NumberofDaysTable,6)),0)))</f>
        <v>0</v>
      </c>
      <c r="AD99" s="96" t="n">
        <f aca="false">IF($A99="N/A"," ",RANK(P99,$P$88:$V$99))</f>
        <v>7</v>
      </c>
      <c r="AE99" s="97" t="n">
        <f aca="false">IF($A99="N/A"," ",RANK(Q99,$P$88:$V$99))</f>
        <v>7</v>
      </c>
      <c r="AF99" s="97" t="n">
        <f aca="false">IF($A99="N/A"," ",RANK(R99,$P$88:$V$99))</f>
        <v>7</v>
      </c>
      <c r="AG99" s="97" t="n">
        <f aca="false">IF($A99="N/A"," ",RANK(S99,$P$88:$V$99))</f>
        <v>7</v>
      </c>
      <c r="AH99" s="97" t="n">
        <f aca="false">IF($A99="N/A"," ",RANK(T99,$P$88:$V$99))</f>
        <v>7</v>
      </c>
      <c r="AI99" s="97" t="n">
        <f aca="false">IF($A99="N/A"," ",RANK(U99,$P$88:$V$99))</f>
        <v>7</v>
      </c>
      <c r="AJ99" s="98" t="n">
        <f aca="false">IF($A99="N/A"," ",RANK(V99,$P$88:$V$99))</f>
        <v>7</v>
      </c>
      <c r="AK99" s="99" t="n">
        <f aca="false">IF($A99="N/A"," ",IF(AD99&lt;=$AJ$2,W99,0))</f>
        <v>0</v>
      </c>
      <c r="AL99" s="100" t="n">
        <f aca="false">IF($A99="N/A"," ",IF(AE99&lt;=$AJ$2,X99,0))</f>
        <v>0</v>
      </c>
      <c r="AM99" s="100" t="n">
        <f aca="false">IF($A99="N/A"," ",IF(AF99&lt;=$AJ$2,Y99,0))</f>
        <v>0</v>
      </c>
      <c r="AN99" s="100" t="n">
        <f aca="false">IF($A99="N/A"," ",IF(AG99&lt;=$AJ$2,Z99,0))</f>
        <v>0</v>
      </c>
      <c r="AO99" s="100" t="n">
        <f aca="false">IF($A99="N/A"," ",IF(AH99&lt;=$AJ$2,AA99,0))</f>
        <v>0</v>
      </c>
      <c r="AP99" s="100" t="n">
        <f aca="false">IF($A99="N/A"," ",IF(AI99&lt;=$AJ$2,AB99,0))</f>
        <v>0</v>
      </c>
      <c r="AQ99" s="100" t="n">
        <f aca="false">IF($A99="N/A"," ",IF(AJ99&lt;=$AJ$2,AC99,0))</f>
        <v>0</v>
      </c>
      <c r="AR99" s="98" t="n">
        <f aca="false">IF(($AP$2-AR98)&gt;=0,$AP$2-AR98,0)</f>
        <v>360</v>
      </c>
      <c r="AS99" s="101" t="n">
        <f aca="false">IF($A99="N/A"," ",IF(AND(AD99=$AJ$2+1,AK99=0),MIN($AR$99,W99),0))</f>
        <v>0</v>
      </c>
      <c r="AT99" s="102" t="n">
        <f aca="false">IF($A99="N/A"," ",IF(AND(AE99=$AJ$2+1,AL99=0),MIN($AR$99,X99),0))</f>
        <v>0</v>
      </c>
      <c r="AU99" s="102" t="n">
        <f aca="false">IF($A99="N/A"," ",IF(AND(AF99=$AJ$2+1,AM99=0),MIN($AR$99,Y99),0))</f>
        <v>0</v>
      </c>
      <c r="AV99" s="102" t="n">
        <f aca="false">IF($A99="N/A"," ",IF(AND(AG99=$AJ$2+1,AN99=0),MIN($AR$99,Z99),0))</f>
        <v>0</v>
      </c>
      <c r="AW99" s="102" t="n">
        <f aca="false">IF($A99="N/A"," ",IF(AND(AH99=$AJ$2+1,AO99=0),MIN($AR$99,AA99),0))</f>
        <v>0</v>
      </c>
      <c r="AX99" s="102" t="n">
        <f aca="false">IF($A99="N/A"," ",IF(AND(AI99=$AJ$2+1,AP99=0),MIN($AR$99,AB99),0))</f>
        <v>0</v>
      </c>
      <c r="AY99" s="102" t="n">
        <f aca="false">IF($A99="N/A"," ",IF(AND(AJ99=$AJ$2+1,AQ99=0),MIN($AR$99,AC99),0))</f>
        <v>0</v>
      </c>
      <c r="AZ99" s="103" t="n">
        <f aca="false">AR98+AZ98</f>
        <v>1040</v>
      </c>
      <c r="BA99" s="86" t="n">
        <f aca="false">IF($A99="N/A"," ",(IF(MONTH(A99)&gt;=4,IF(MONTH(A99)&lt;=10,Inputs!$F$13,Inputs!$F$14),Inputs!$F$14)))</f>
        <v>119</v>
      </c>
      <c r="BB99" s="87" t="n">
        <f aca="false">IF($A99="N/A"," ",(IF(AK99&gt;0,($BA99*(8*(VLOOKUP($A99,NumberofDaysTable,2)))*P99),0)+IF(AS99&gt;0,($BA99*((AS99))*P99),0)))</f>
        <v>0</v>
      </c>
      <c r="BC99" s="87" t="n">
        <f aca="false">IF($A99="N/A"," ",(IF(AL99&gt;0,($BA99*(8*(VLOOKUP($A99,NumberofDaysTable,2)))*Q99),0)+IF(AT99&gt;0,($BA99*((AT99))*Q99),0)))</f>
        <v>0</v>
      </c>
      <c r="BD99" s="87" t="n">
        <f aca="false">IF($A99="N/A"," ",(IF(AM99&gt;0,($BA99*(8*(VLOOKUP($A99,NumberofDaysTable,3)))*R99),0)+IF(AU99&gt;0,($BA99*((AU99))*R99),0)))</f>
        <v>0</v>
      </c>
      <c r="BE99" s="87" t="n">
        <f aca="false">IF($A99="N/A"," ",(IF(AN99&gt;0,($BA99*(8*(VLOOKUP($A99,NumberofDaysTable,3)))*S99),0)+IF(AV99&gt;0,($BA99*((AV99))*S99),0)))</f>
        <v>0</v>
      </c>
      <c r="BF99" s="87" t="n">
        <f aca="false">IF($A99="N/A"," ",(IF(AO99&gt;0,($BA99*(8*(VLOOKUP($A99,NumberofDaysTable,4)+VLOOKUP($A99,NumberofDaysTable,5)))*T99),0)+IF(AW99&gt;0,($BA99*((AW99))*T99),0)))</f>
        <v>0</v>
      </c>
      <c r="BG99" s="87" t="n">
        <f aca="false">IF($A99="N/A"," ",(IF(AP99&gt;0,($BA99*(8*(VLOOKUP($A99,NumberofDaysTable,4)+VLOOKUP($A99,NumberofDaysTable,5)))*U99),0)+IF(AX99&gt;0,($BA99*((AX99))*U99),0)))</f>
        <v>0</v>
      </c>
      <c r="BH99" s="87" t="n">
        <f aca="false">IF($A99="N/A"," ",($BA99*AQ99*V99)+($BA99*AY99*V99))</f>
        <v>0</v>
      </c>
      <c r="BI99" s="87" t="n">
        <f aca="false">IF($A99="N/A"," ",SUM(BB99:BH99))</f>
        <v>0</v>
      </c>
      <c r="BJ99" s="88" t="n">
        <f aca="false">IF($A99="N/A"," ",(H99*(SUM(AK99:AQ99)+SUM(AS99:AY99))*BA99))</f>
        <v>0</v>
      </c>
      <c r="BK99" s="88" t="n">
        <f aca="false">IF($A99="N/A"," ",((C99*D99)*(SUM($AK99:$AQ99)+SUM($AS99:$AY99))*$BA99))</f>
        <v>0</v>
      </c>
      <c r="BL99" s="88" t="n">
        <f aca="false">IF($A99="N/A"," ",(F99*(SUM($AK99:$AQ99)+SUM($AS99:$AY99))*$BA99))</f>
        <v>0</v>
      </c>
      <c r="BM99" s="88" t="n">
        <f aca="false">IF($A99="N/A"," ",(G99*(SUM($AK99:$AQ99)+SUM($AS99:$AY99))*$BA99))</f>
        <v>0</v>
      </c>
    </row>
    <row r="100" customFormat="false" ht="12.75" hidden="false" customHeight="false" outlineLevel="0" collapsed="false">
      <c r="A100" s="67" t="n">
        <f aca="false">IF(A99="N/A","N/A",IF(EDATE(A99,1)&gt;Inputs!$K$3,"N/A",EDATE(A99,1)))</f>
        <v>39600</v>
      </c>
      <c r="B100" s="68" t="n">
        <f aca="false">IF(A100="N/A"," ",YEAR(A100))</f>
        <v>2008</v>
      </c>
      <c r="C100" s="69" t="n">
        <f aca="false">IF(A100="N/A"," ",VLOOKUP(A100,ScaledPrice,10))</f>
        <v>3.0465</v>
      </c>
      <c r="D100" s="70" t="n">
        <f aca="false">IF(A100="N/A"," ",(VLOOKUP(MONTH($A100),Inputs!$A$14:$B$25,2))/1000)</f>
        <v>12.6</v>
      </c>
      <c r="E100" s="71" t="n">
        <f aca="false">IF($A100="N/A"," ",C100*D100)</f>
        <v>38.3859</v>
      </c>
      <c r="F100" s="72" t="n">
        <f aca="false">IF(A100="N/A"," ",Inputs!$F$6)</f>
        <v>1.17</v>
      </c>
      <c r="G100" s="72" t="n">
        <f aca="false">IF(A100="N/A"," ",Inputs!$F$9/IF(AND('Pricing Inputs'!$AA$3&gt;=4,'Pricing Inputs'!$AA$3&lt;=6),16,IF(AND('Pricing Inputs'!$AA$3&gt;=7,'Pricing Inputs'!$AA$3&lt;=9),8,24))/(BA100))</f>
        <v>0.829831932773109</v>
      </c>
      <c r="H100" s="73" t="n">
        <f aca="false">IF(A100="N/A"," ",(C100*D100)+F100+G100)</f>
        <v>40.3857319327731</v>
      </c>
      <c r="I100" s="74" t="n">
        <f aca="false">VLOOKUP(A100,ScaledPrice,(IF(AND('Pricing Inputs'!$AA$3&gt;=4,'Pricing Inputs'!$AA$3&lt;=6),2,4)))</f>
        <v>51.5</v>
      </c>
      <c r="J100" s="74" t="n">
        <f aca="false">IF(A100="N/A"," ",IF(AND('Pricing Inputs'!$AA$3&gt;=4,'Pricing Inputs'!$AA$3&lt;=6),I100,(VLOOKUP(A100,ScaledPrice,2))*(2-(VLOOKUP(A100,ScaledPrice,3)))))</f>
        <v>51.5</v>
      </c>
      <c r="K100" s="74" t="n">
        <f aca="false">IF(A100="N/A"," ",IF(OR('Pricing Inputs'!$AA$3=5,'Pricing Inputs'!$AA$3=6,'Pricing Inputs'!$AA$3=8,'Pricing Inputs'!$AA$3=9),VLOOKUP(A100,ScaledPrice,IF(AND('Pricing Inputs'!$AA$3&gt;=4,'Pricing Inputs'!$AA$3&lt;=6),5,6)),0))</f>
        <v>26</v>
      </c>
      <c r="L100" s="74" t="n">
        <f aca="false">IF(A100="N/A"," ",IF(OR('Pricing Inputs'!$AA$3=5,'Pricing Inputs'!$AA$3=6,'Pricing Inputs'!$AA$3=8,'Pricing Inputs'!$AA$3=9),IF(AND('Pricing Inputs'!$AA$3&gt;=4,'Pricing Inputs'!$AA$3&lt;=6),K100,(VLOOKUP(A100,ScaledPrice,5))*(2-(VLOOKUP(A100,ScaledPrice,3)))),0))</f>
        <v>26</v>
      </c>
      <c r="M100" s="74" t="n">
        <f aca="false">IF(A100="N/A"," ",IF(OR('Pricing Inputs'!$AA$3=6,'Pricing Inputs'!$AA$3=9),(VLOOKUP(A100,ScaledPrice,IF(AND('Pricing Inputs'!$AA$3&gt;=4,'Pricing Inputs'!$AA$3&lt;=6),7,8))),0))</f>
        <v>24</v>
      </c>
      <c r="N100" s="74" t="n">
        <f aca="false">IF(A100="N/A"," ",IF(OR('Pricing Inputs'!$AA$3=6,'Pricing Inputs'!$AA$3=9),IF(AND('Pricing Inputs'!$AA$3&gt;=4,'Pricing Inputs'!$AA$3&lt;=6),M100,(VLOOKUP(A100,ScaledPrice,7))*(2-(VLOOKUP(A100,ScaledPrice,3)))),0))</f>
        <v>24</v>
      </c>
      <c r="O100" s="74" t="n">
        <f aca="false">IF(A100="N/A"," ",VLOOKUP(A100,ScaledPrice,9))</f>
        <v>18.4499998092651</v>
      </c>
      <c r="P100" s="75" t="n">
        <f aca="false">IF($A100="N/A"," ",IF((I100-$H100)&gt;0,I100-$H100,0))</f>
        <v>11.1142680672269</v>
      </c>
      <c r="Q100" s="75" t="n">
        <f aca="false">IF($A100="N/A"," ",IF((J100-$H100)&gt;0,J100-$H100,0))</f>
        <v>11.1142680672269</v>
      </c>
      <c r="R100" s="75" t="n">
        <f aca="false">IF($A100="N/A"," ",IF((K100-$H100)&gt;0,K100-$H100,0))</f>
        <v>0</v>
      </c>
      <c r="S100" s="75" t="n">
        <f aca="false">IF($A100="N/A"," ",IF((L100-$H100)&gt;0,L100-$H100,0))</f>
        <v>0</v>
      </c>
      <c r="T100" s="75" t="n">
        <f aca="false">IF($A100="N/A"," ",IF((M100-$H100)&gt;0,M100-$H100,0))</f>
        <v>0</v>
      </c>
      <c r="U100" s="75" t="n">
        <f aca="false">IF($A100="N/A"," ",IF((N100-$H100)&gt;0,N100-$H100,0))</f>
        <v>0</v>
      </c>
      <c r="V100" s="76" t="n">
        <f aca="false">IF($A100="N/A"," ",(IF((O100-$H100)&lt;=0,0,(O100-$H100))))</f>
        <v>0</v>
      </c>
      <c r="W100" s="77" t="n">
        <f aca="false">IF($A100="N/A"," ",IF(P100&gt;0,8*VLOOKUP($A100,NumberofDaysTable,2),0))</f>
        <v>168</v>
      </c>
      <c r="X100" s="77" t="n">
        <f aca="false">IF($A100="N/A"," ",IF(Q100&gt;0,8*VLOOKUP($A100,NumberofDaysTable,2),0))</f>
        <v>168</v>
      </c>
      <c r="Y100" s="77" t="n">
        <f aca="false">IF($A100="N/A"," ",IF(R100&gt;0,8*VLOOKUP($A100,NumberofDaysTable,3),0))</f>
        <v>0</v>
      </c>
      <c r="Z100" s="77" t="n">
        <f aca="false">IF($A100="N/A"," ",IF(S100&gt;0,8*VLOOKUP($A100,NumberofDaysTable,3),0))</f>
        <v>0</v>
      </c>
      <c r="AA100" s="77" t="n">
        <f aca="false">IF($A100="N/A"," ",IF(T100&gt;0,8*(VLOOKUP($A100,NumberofDaysTable,4)+VLOOKUP($A100,NumberofDaysTable,5)),0))</f>
        <v>0</v>
      </c>
      <c r="AB100" s="77" t="n">
        <f aca="false">IF($A100="N/A"," ",IF(U100&gt;0,(8*VLOOKUP($A100,NumberofDaysTable,4)+VLOOKUP($A100,NumberofDaysTable,5)),0))</f>
        <v>0</v>
      </c>
      <c r="AC100" s="77" t="n">
        <f aca="false">IF($A100="N/A"," ",(IF(V100&gt;0,(8*VLOOKUP($A100,NumberofDaysTable,6)),0)))</f>
        <v>0</v>
      </c>
      <c r="AD100" s="78" t="n">
        <f aca="false">IF($A100="N/A"," ",RANK(P100,$P$100:$V$111))</f>
        <v>5</v>
      </c>
      <c r="AE100" s="79" t="n">
        <f aca="false">IF($A100="N/A"," ",RANK(Q100,$P$100:$V$111))</f>
        <v>5</v>
      </c>
      <c r="AF100" s="79" t="n">
        <f aca="false">IF($A100="N/A"," ",RANK(R100,$P$100:$V$111))</f>
        <v>7</v>
      </c>
      <c r="AG100" s="79" t="n">
        <f aca="false">IF($A100="N/A"," ",RANK(S100,$P$100:$V$111))</f>
        <v>7</v>
      </c>
      <c r="AH100" s="79" t="n">
        <f aca="false">IF($A100="N/A"," ",RANK(T100,$P$100:$V$111))</f>
        <v>7</v>
      </c>
      <c r="AI100" s="79" t="n">
        <f aca="false">IF($A100="N/A"," ",RANK(U100,$P$100:$V$111))</f>
        <v>7</v>
      </c>
      <c r="AJ100" s="80" t="n">
        <f aca="false">IF($A100="N/A"," ",RANK(V100,$P$100:$V$111))</f>
        <v>7</v>
      </c>
      <c r="AK100" s="104" t="n">
        <f aca="false">IF($A100="N/A"," ",IF(AD100&lt;=$AJ$2,W100,0))</f>
        <v>168</v>
      </c>
      <c r="AL100" s="82" t="n">
        <f aca="false">IF($A100="N/A"," ",IF(AE100&lt;=$AJ$2,X100,0))</f>
        <v>168</v>
      </c>
      <c r="AM100" s="82" t="n">
        <f aca="false">IF($A100="N/A"," ",IF(AF100&lt;=$AJ$2,Y100,0))</f>
        <v>0</v>
      </c>
      <c r="AN100" s="82" t="n">
        <f aca="false">IF($A100="N/A"," ",IF(AG100&lt;=$AJ$2,Z100,0))</f>
        <v>0</v>
      </c>
      <c r="AO100" s="82" t="n">
        <f aca="false">IF($A100="N/A"," ",IF(AH100&lt;=$AJ$2,AA100,0))</f>
        <v>0</v>
      </c>
      <c r="AP100" s="82" t="n">
        <f aca="false">IF($A100="N/A"," ",IF(AI100&lt;=$AJ$2,AB100,0))</f>
        <v>0</v>
      </c>
      <c r="AQ100" s="82" t="n">
        <f aca="false">IF($A100="N/A"," ",IF(AJ100&lt;=$AJ$2,AC100,0))</f>
        <v>0</v>
      </c>
      <c r="AR100" s="80"/>
      <c r="AS100" s="105" t="n">
        <f aca="false">IF($A100="N/A"," ",IF(AND(AD100=$AJ$2+1,AK100=0),MIN($AR$111,W100),0))</f>
        <v>0</v>
      </c>
      <c r="AT100" s="84" t="n">
        <f aca="false">IF($A100="N/A"," ",IF(AND(AE100=$AJ$2+1,AL100=0),MIN($AR$111,X100),0))</f>
        <v>0</v>
      </c>
      <c r="AU100" s="84" t="n">
        <f aca="false">IF($A100="N/A"," ",IF(AND(AF100=$AJ$2+1,AM100=0),MIN($AR$111,Y100),0))</f>
        <v>0</v>
      </c>
      <c r="AV100" s="84" t="n">
        <f aca="false">IF($A100="N/A"," ",IF(AND(AG100=$AJ$2+1,AN100=0),MIN($AR$111,Z100),0))</f>
        <v>0</v>
      </c>
      <c r="AW100" s="84" t="n">
        <f aca="false">IF($A100="N/A"," ",IF(AND(AH100=$AJ$2+1,AO100=0),MIN($AR$111,AA100),0))</f>
        <v>0</v>
      </c>
      <c r="AX100" s="84" t="n">
        <f aca="false">IF($A100="N/A"," ",IF(AND(AI100=$AJ$2+1,AP100=0),MIN($AR$111,AB100),0))</f>
        <v>0</v>
      </c>
      <c r="AY100" s="84" t="n">
        <f aca="false">IF($A100="N/A"," ",IF(AND(AJ100=$AJ$2+1,AQ100=0),MIN($AR$111,AC100),0))</f>
        <v>0</v>
      </c>
      <c r="AZ100" s="80"/>
      <c r="BA100" s="86" t="n">
        <f aca="false">IF($A100="N/A"," ",(IF(MONTH(A100)&gt;=4,IF(MONTH(A100)&lt;=10,Inputs!$F$13,Inputs!$F$14),Inputs!$F$14)))</f>
        <v>119</v>
      </c>
      <c r="BB100" s="87" t="n">
        <f aca="false">IF($A100="N/A"," ",(IF(AK100&gt;0,($BA100*(8*(VLOOKUP($A100,NumberofDaysTable,2)))*P100),0)+IF(AS100&gt;0,($BA100*((AS100))*P100),0)))</f>
        <v>222196.4472</v>
      </c>
      <c r="BC100" s="87" t="n">
        <f aca="false">IF($A100="N/A"," ",(IF(AL100&gt;0,($BA100*(8*(VLOOKUP($A100,NumberofDaysTable,2)))*Q100),0)+IF(AT100&gt;0,($BA100*((AT100))*Q100),0)))</f>
        <v>222196.4472</v>
      </c>
      <c r="BD100" s="87" t="n">
        <f aca="false">IF($A100="N/A"," ",(IF(AM100&gt;0,($BA100*(8*(VLOOKUP($A100,NumberofDaysTable,3)))*R100),0)+IF(AU100&gt;0,($BA100*((AU100))*R100),0)))</f>
        <v>0</v>
      </c>
      <c r="BE100" s="87" t="n">
        <f aca="false">IF($A100="N/A"," ",(IF(AN100&gt;0,($BA100*(8*(VLOOKUP($A100,NumberofDaysTable,3)))*S100),0)+IF(AV100&gt;0,($BA100*((AV100))*S100),0)))</f>
        <v>0</v>
      </c>
      <c r="BF100" s="87" t="n">
        <f aca="false">IF($A100="N/A"," ",(IF(AO100&gt;0,($BA100*(8*(VLOOKUP($A100,NumberofDaysTable,4)+VLOOKUP($A100,NumberofDaysTable,5)))*T100),0)+IF(AW100&gt;0,($BA100*((AW100))*T100),0)))</f>
        <v>0</v>
      </c>
      <c r="BG100" s="87" t="n">
        <f aca="false">IF($A100="N/A"," ",(IF(AP100&gt;0,($BA100*(8*(VLOOKUP($A100,NumberofDaysTable,4)+VLOOKUP($A100,NumberofDaysTable,5)))*U100),0)+IF(AX100&gt;0,($BA100*((AX100))*U100),0)))</f>
        <v>0</v>
      </c>
      <c r="BH100" s="87" t="n">
        <f aca="false">IF($A100="N/A"," ",($BA100*AQ100*V100)+($BA100*AY100*V100))</f>
        <v>0</v>
      </c>
      <c r="BI100" s="87" t="n">
        <f aca="false">IF($A100="N/A"," ",SUM(BB100:BH100))</f>
        <v>444392.8944</v>
      </c>
      <c r="BJ100" s="88" t="n">
        <f aca="false">IF($A100="N/A"," ",(H100*(SUM(AK100:AQ100)+SUM(AS100:AY100))*BA100))</f>
        <v>1614783.1056</v>
      </c>
      <c r="BK100" s="88" t="n">
        <f aca="false">IF($A100="N/A"," ",((C100*D100)*(SUM($AK100:$AQ100)+SUM($AS100:$AY100))*$BA100))</f>
        <v>1534821.8256</v>
      </c>
      <c r="BL100" s="88" t="n">
        <f aca="false">IF($A100="N/A"," ",(F100*(SUM($AK100:$AQ100)+SUM($AS100:$AY100))*$BA100))</f>
        <v>46781.28</v>
      </c>
      <c r="BM100" s="88" t="n">
        <f aca="false">IF($A100="N/A"," ",(G100*(SUM($AK100:$AQ100)+SUM($AS100:$AY100))*$BA100))</f>
        <v>33180</v>
      </c>
    </row>
    <row r="101" customFormat="false" ht="12.75" hidden="false" customHeight="false" outlineLevel="0" collapsed="false">
      <c r="A101" s="67" t="n">
        <f aca="false">IF(A100="N/A","N/A",IF(EDATE(A100,1)&gt;Inputs!$K$3,"N/A",EDATE(A100,1)))</f>
        <v>39630</v>
      </c>
      <c r="B101" s="68" t="n">
        <f aca="false">IF(A101="N/A"," ",YEAR(A101))</f>
        <v>2008</v>
      </c>
      <c r="C101" s="69" t="n">
        <f aca="false">IF(A101="N/A"," ",VLOOKUP(A101,ScaledPrice,10))</f>
        <v>3.0425</v>
      </c>
      <c r="D101" s="70" t="n">
        <f aca="false">IF(A101="N/A"," ",(VLOOKUP(MONTH($A101),Inputs!$A$14:$B$25,2))/1000)</f>
        <v>12.6</v>
      </c>
      <c r="E101" s="71" t="n">
        <f aca="false">IF($A101="N/A"," ",C101*D101)</f>
        <v>38.3355</v>
      </c>
      <c r="F101" s="72" t="n">
        <f aca="false">IF(A101="N/A"," ",Inputs!$F$6)</f>
        <v>1.17</v>
      </c>
      <c r="G101" s="72" t="n">
        <f aca="false">IF(A101="N/A"," ",Inputs!$F$9/IF(AND('Pricing Inputs'!$AA$3&gt;=4,'Pricing Inputs'!$AA$3&lt;=6),16,IF(AND('Pricing Inputs'!$AA$3&gt;=7,'Pricing Inputs'!$AA$3&lt;=9),8,24))/(BA101))</f>
        <v>0.829831932773109</v>
      </c>
      <c r="H101" s="73" t="n">
        <f aca="false">IF(A101="N/A"," ",(C101*D101)+F101+G101)</f>
        <v>40.3353319327731</v>
      </c>
      <c r="I101" s="74" t="n">
        <f aca="false">VLOOKUP(A101,ScaledPrice,(IF(AND('Pricing Inputs'!$AA$3&gt;=4,'Pricing Inputs'!$AA$3&lt;=6),2,4)))</f>
        <v>84</v>
      </c>
      <c r="J101" s="74" t="n">
        <f aca="false">IF(A101="N/A"," ",IF(AND('Pricing Inputs'!$AA$3&gt;=4,'Pricing Inputs'!$AA$3&lt;=6),I101,(VLOOKUP(A101,ScaledPrice,2))*(2-(VLOOKUP(A101,ScaledPrice,3)))))</f>
        <v>84</v>
      </c>
      <c r="K101" s="74" t="n">
        <f aca="false">IF(A101="N/A"," ",IF(OR('Pricing Inputs'!$AA$3=5,'Pricing Inputs'!$AA$3=6,'Pricing Inputs'!$AA$3=8,'Pricing Inputs'!$AA$3=9),VLOOKUP(A101,ScaledPrice,IF(AND('Pricing Inputs'!$AA$3&gt;=4,'Pricing Inputs'!$AA$3&lt;=6),5,6)),0))</f>
        <v>35</v>
      </c>
      <c r="L101" s="74" t="n">
        <f aca="false">IF(A101="N/A"," ",IF(OR('Pricing Inputs'!$AA$3=5,'Pricing Inputs'!$AA$3=6,'Pricing Inputs'!$AA$3=8,'Pricing Inputs'!$AA$3=9),IF(AND('Pricing Inputs'!$AA$3&gt;=4,'Pricing Inputs'!$AA$3&lt;=6),K101,(VLOOKUP(A101,ScaledPrice,5))*(2-(VLOOKUP(A101,ScaledPrice,3)))),0))</f>
        <v>35</v>
      </c>
      <c r="M101" s="74" t="n">
        <f aca="false">IF(A101="N/A"," ",IF(OR('Pricing Inputs'!$AA$3=6,'Pricing Inputs'!$AA$3=9),(VLOOKUP(A101,ScaledPrice,IF(AND('Pricing Inputs'!$AA$3&gt;=4,'Pricing Inputs'!$AA$3&lt;=6),7,8))),0))</f>
        <v>30.9999980926514</v>
      </c>
      <c r="N101" s="74" t="n">
        <f aca="false">IF(A101="N/A"," ",IF(OR('Pricing Inputs'!$AA$3=6,'Pricing Inputs'!$AA$3=9),IF(AND('Pricing Inputs'!$AA$3&gt;=4,'Pricing Inputs'!$AA$3&lt;=6),M101,(VLOOKUP(A101,ScaledPrice,7))*(2-(VLOOKUP(A101,ScaledPrice,3)))),0))</f>
        <v>30.9999980926514</v>
      </c>
      <c r="O101" s="74" t="n">
        <f aca="false">IF(A101="N/A"," ",VLOOKUP(A101,ScaledPrice,9))</f>
        <v>19.3500003814697</v>
      </c>
      <c r="P101" s="75" t="n">
        <f aca="false">IF($A101="N/A"," ",IF((I101-$H101)&gt;0,I101-$H101,0))</f>
        <v>43.6646680672269</v>
      </c>
      <c r="Q101" s="75" t="n">
        <f aca="false">IF($A101="N/A"," ",IF((J101-$H101)&gt;0,J101-$H101,0))</f>
        <v>43.6646680672269</v>
      </c>
      <c r="R101" s="75" t="n">
        <f aca="false">IF($A101="N/A"," ",IF((K101-$H101)&gt;0,K101-$H101,0))</f>
        <v>0</v>
      </c>
      <c r="S101" s="75" t="n">
        <f aca="false">IF($A101="N/A"," ",IF((L101-$H101)&gt;0,L101-$H101,0))</f>
        <v>0</v>
      </c>
      <c r="T101" s="75" t="n">
        <f aca="false">IF($A101="N/A"," ",IF((M101-$H101)&gt;0,M101-$H101,0))</f>
        <v>0</v>
      </c>
      <c r="U101" s="75" t="n">
        <f aca="false">IF($A101="N/A"," ",IF((N101-$H101)&gt;0,N101-$H101,0))</f>
        <v>0</v>
      </c>
      <c r="V101" s="76" t="n">
        <f aca="false">IF($A101="N/A"," ",(IF((O101-$H101)&lt;=0,0,(O101-$H101))))</f>
        <v>0</v>
      </c>
      <c r="W101" s="77" t="n">
        <f aca="false">IF($A101="N/A"," ",IF(P101&gt;0,8*VLOOKUP($A101,NumberofDaysTable,2),0))</f>
        <v>176</v>
      </c>
      <c r="X101" s="77" t="n">
        <f aca="false">IF($A101="N/A"," ",IF(Q101&gt;0,8*VLOOKUP($A101,NumberofDaysTable,2),0))</f>
        <v>176</v>
      </c>
      <c r="Y101" s="77" t="n">
        <f aca="false">IF($A101="N/A"," ",IF(R101&gt;0,8*VLOOKUP($A101,NumberofDaysTable,3),0))</f>
        <v>0</v>
      </c>
      <c r="Z101" s="77" t="n">
        <f aca="false">IF($A101="N/A"," ",IF(S101&gt;0,8*VLOOKUP($A101,NumberofDaysTable,3),0))</f>
        <v>0</v>
      </c>
      <c r="AA101" s="77" t="n">
        <f aca="false">IF($A101="N/A"," ",IF(T101&gt;0,8*(VLOOKUP($A101,NumberofDaysTable,4)+VLOOKUP($A101,NumberofDaysTable,5)),0))</f>
        <v>0</v>
      </c>
      <c r="AB101" s="77" t="n">
        <f aca="false">IF($A101="N/A"," ",IF(U101&gt;0,(8*VLOOKUP($A101,NumberofDaysTable,4)+VLOOKUP($A101,NumberofDaysTable,5)),0))</f>
        <v>0</v>
      </c>
      <c r="AC101" s="77" t="n">
        <f aca="false">IF($A101="N/A"," ",(IF(V101&gt;0,(8*VLOOKUP($A101,NumberofDaysTable,6)),0)))</f>
        <v>0</v>
      </c>
      <c r="AD101" s="89" t="n">
        <f aca="false">IF($A101="N/A"," ",RANK(P101,$P$100:$V$111))</f>
        <v>1</v>
      </c>
      <c r="AE101" s="90" t="n">
        <f aca="false">IF($A101="N/A"," ",RANK(Q101,$P$100:$V$111))</f>
        <v>1</v>
      </c>
      <c r="AF101" s="90" t="n">
        <f aca="false">IF($A101="N/A"," ",RANK(R101,$P$100:$V$111))</f>
        <v>7</v>
      </c>
      <c r="AG101" s="90" t="n">
        <f aca="false">IF($A101="N/A"," ",RANK(S101,$P$100:$V$111))</f>
        <v>7</v>
      </c>
      <c r="AH101" s="90" t="n">
        <f aca="false">IF($A101="N/A"," ",RANK(T101,$P$100:$V$111))</f>
        <v>7</v>
      </c>
      <c r="AI101" s="90" t="n">
        <f aca="false">IF($A101="N/A"," ",RANK(U101,$P$100:$V$111))</f>
        <v>7</v>
      </c>
      <c r="AJ101" s="91" t="n">
        <f aca="false">IF($A101="N/A"," ",RANK(V101,$P$100:$V$111))</f>
        <v>7</v>
      </c>
      <c r="AK101" s="81" t="n">
        <f aca="false">IF($A101="N/A"," ",IF(AD101&lt;=$AJ$2,W101,0))</f>
        <v>176</v>
      </c>
      <c r="AL101" s="92" t="n">
        <f aca="false">IF($A101="N/A"," ",IF(AE101&lt;=$AJ$2,X101,0))</f>
        <v>176</v>
      </c>
      <c r="AM101" s="92" t="n">
        <f aca="false">IF($A101="N/A"," ",IF(AF101&lt;=$AJ$2,Y101,0))</f>
        <v>0</v>
      </c>
      <c r="AN101" s="92" t="n">
        <f aca="false">IF($A101="N/A"," ",IF(AG101&lt;=$AJ$2,Z101,0))</f>
        <v>0</v>
      </c>
      <c r="AO101" s="92" t="n">
        <f aca="false">IF($A101="N/A"," ",IF(AH101&lt;=$AJ$2,AA101,0))</f>
        <v>0</v>
      </c>
      <c r="AP101" s="92" t="n">
        <f aca="false">IF($A101="N/A"," ",IF(AI101&lt;=$AJ$2,AB101,0))</f>
        <v>0</v>
      </c>
      <c r="AQ101" s="92" t="n">
        <f aca="false">IF($A101="N/A"," ",IF(AJ101&lt;=$AJ$2,AC101,0))</f>
        <v>0</v>
      </c>
      <c r="AR101" s="91"/>
      <c r="AS101" s="83" t="n">
        <f aca="false">IF($A101="N/A"," ",IF(AND(AD101=$AJ$2+1,AK101=0),MIN($AR$111,W101),0))</f>
        <v>0</v>
      </c>
      <c r="AT101" s="93" t="n">
        <f aca="false">IF($A101="N/A"," ",IF(AND(AE101=$AJ$2+1,AL101=0),MIN($AR$111,X101),0))</f>
        <v>0</v>
      </c>
      <c r="AU101" s="93" t="n">
        <f aca="false">IF($A101="N/A"," ",IF(AND(AF101=$AJ$2+1,AM101=0),MIN($AR$111,Y101),0))</f>
        <v>0</v>
      </c>
      <c r="AV101" s="93" t="n">
        <f aca="false">IF($A101="N/A"," ",IF(AND(AG101=$AJ$2+1,AN101=0),MIN($AR$111,Z101),0))</f>
        <v>0</v>
      </c>
      <c r="AW101" s="93" t="n">
        <f aca="false">IF($A101="N/A"," ",IF(AND(AH101=$AJ$2+1,AO101=0),MIN($AR$111,AA101),0))</f>
        <v>0</v>
      </c>
      <c r="AX101" s="93" t="n">
        <f aca="false">IF($A101="N/A"," ",IF(AND(AI101=$AJ$2+1,AP101=0),MIN($AR$111,AB101),0))</f>
        <v>0</v>
      </c>
      <c r="AY101" s="93" t="n">
        <f aca="false">IF($A101="N/A"," ",IF(AND(AJ101=$AJ$2+1,AQ101=0),MIN($AR$111,AC101),0))</f>
        <v>0</v>
      </c>
      <c r="AZ101" s="91"/>
      <c r="BA101" s="86" t="n">
        <f aca="false">IF($A101="N/A"," ",(IF(MONTH(A101)&gt;=4,IF(MONTH(A101)&lt;=10,Inputs!$F$13,Inputs!$F$14),Inputs!$F$14)))</f>
        <v>119</v>
      </c>
      <c r="BB101" s="87" t="n">
        <f aca="false">IF($A101="N/A"," ",(IF(AK101&gt;0,($BA101*(8*(VLOOKUP($A101,NumberofDaysTable,2)))*P101),0)+IF(AS101&gt;0,($BA101*((AS101))*P101),0)))</f>
        <v>914512.808</v>
      </c>
      <c r="BC101" s="87" t="n">
        <f aca="false">IF($A101="N/A"," ",(IF(AL101&gt;0,($BA101*(8*(VLOOKUP($A101,NumberofDaysTable,2)))*Q101),0)+IF(AT101&gt;0,($BA101*((AT101))*Q101),0)))</f>
        <v>914512.808</v>
      </c>
      <c r="BD101" s="87" t="n">
        <f aca="false">IF($A101="N/A"," ",(IF(AM101&gt;0,($BA101*(8*(VLOOKUP($A101,NumberofDaysTable,3)))*R101),0)+IF(AU101&gt;0,($BA101*((AU101))*R101),0)))</f>
        <v>0</v>
      </c>
      <c r="BE101" s="87" t="n">
        <f aca="false">IF($A101="N/A"," ",(IF(AN101&gt;0,($BA101*(8*(VLOOKUP($A101,NumberofDaysTable,3)))*S101),0)+IF(AV101&gt;0,($BA101*((AV101))*S101),0)))</f>
        <v>0</v>
      </c>
      <c r="BF101" s="87" t="n">
        <f aca="false">IF($A101="N/A"," ",(IF(AO101&gt;0,($BA101*(8*(VLOOKUP($A101,NumberofDaysTable,4)+VLOOKUP($A101,NumberofDaysTable,5)))*T101),0)+IF(AW101&gt;0,($BA101*((AW101))*T101),0)))</f>
        <v>0</v>
      </c>
      <c r="BG101" s="87" t="n">
        <f aca="false">IF($A101="N/A"," ",(IF(AP101&gt;0,($BA101*(8*(VLOOKUP($A101,NumberofDaysTable,4)+VLOOKUP($A101,NumberofDaysTable,5)))*U101),0)+IF(AX101&gt;0,($BA101*((AX101))*U101),0)))</f>
        <v>0</v>
      </c>
      <c r="BH101" s="87" t="n">
        <f aca="false">IF($A101="N/A"," ",($BA101*AQ101*V101)+($BA101*AY101*V101))</f>
        <v>0</v>
      </c>
      <c r="BI101" s="87" t="n">
        <f aca="false">IF($A101="N/A"," ",SUM(BB101:BH101))</f>
        <v>1829025.616</v>
      </c>
      <c r="BJ101" s="88" t="n">
        <f aca="false">IF($A101="N/A"," ",(H101*(SUM(AK101:AQ101)+SUM(AS101:AY101))*BA101))</f>
        <v>1689566.384</v>
      </c>
      <c r="BK101" s="88" t="n">
        <f aca="false">IF($A101="N/A"," ",((C101*D101)*(SUM($AK101:$AQ101)+SUM($AS101:$AY101))*$BA101))</f>
        <v>1605797.424</v>
      </c>
      <c r="BL101" s="88" t="n">
        <f aca="false">IF($A101="N/A"," ",(F101*(SUM($AK101:$AQ101)+SUM($AS101:$AY101))*$BA101))</f>
        <v>49008.96</v>
      </c>
      <c r="BM101" s="88" t="n">
        <f aca="false">IF($A101="N/A"," ",(G101*(SUM($AK101:$AQ101)+SUM($AS101:$AY101))*$BA101))</f>
        <v>34760</v>
      </c>
    </row>
    <row r="102" customFormat="false" ht="12.75" hidden="false" customHeight="false" outlineLevel="0" collapsed="false">
      <c r="A102" s="67" t="n">
        <f aca="false">IF(A101="N/A","N/A",IF(EDATE(A101,1)&gt;Inputs!$K$3,"N/A",EDATE(A101,1)))</f>
        <v>39661</v>
      </c>
      <c r="B102" s="68" t="n">
        <f aca="false">IF(A102="N/A"," ",YEAR(A102))</f>
        <v>2008</v>
      </c>
      <c r="C102" s="69" t="n">
        <f aca="false">IF(A102="N/A"," ",VLOOKUP(A102,ScaledPrice,10))</f>
        <v>3.048</v>
      </c>
      <c r="D102" s="70" t="n">
        <f aca="false">IF(A102="N/A"," ",(VLOOKUP(MONTH($A102),Inputs!$A$14:$B$25,2))/1000)</f>
        <v>12.6</v>
      </c>
      <c r="E102" s="71" t="n">
        <f aca="false">IF($A102="N/A"," ",C102*D102)</f>
        <v>38.4048</v>
      </c>
      <c r="F102" s="72" t="n">
        <f aca="false">IF(A102="N/A"," ",Inputs!$F$6)</f>
        <v>1.17</v>
      </c>
      <c r="G102" s="72" t="n">
        <f aca="false">IF(A102="N/A"," ",Inputs!$F$9/IF(AND('Pricing Inputs'!$AA$3&gt;=4,'Pricing Inputs'!$AA$3&lt;=6),16,IF(AND('Pricing Inputs'!$AA$3&gt;=7,'Pricing Inputs'!$AA$3&lt;=9),8,24))/(BA102))</f>
        <v>0.829831932773109</v>
      </c>
      <c r="H102" s="73" t="n">
        <f aca="false">IF(A102="N/A"," ",(C102*D102)+F102+G102)</f>
        <v>40.4046319327731</v>
      </c>
      <c r="I102" s="74" t="n">
        <f aca="false">VLOOKUP(A102,ScaledPrice,(IF(AND('Pricing Inputs'!$AA$3&gt;=4,'Pricing Inputs'!$AA$3&lt;=6),2,4)))</f>
        <v>84</v>
      </c>
      <c r="J102" s="74" t="n">
        <f aca="false">IF(A102="N/A"," ",IF(AND('Pricing Inputs'!$AA$3&gt;=4,'Pricing Inputs'!$AA$3&lt;=6),I102,(VLOOKUP(A102,ScaledPrice,2))*(2-(VLOOKUP(A102,ScaledPrice,3)))))</f>
        <v>84</v>
      </c>
      <c r="K102" s="74" t="n">
        <f aca="false">IF(A102="N/A"," ",IF(OR('Pricing Inputs'!$AA$3=5,'Pricing Inputs'!$AA$3=6,'Pricing Inputs'!$AA$3=8,'Pricing Inputs'!$AA$3=9),VLOOKUP(A102,ScaledPrice,IF(AND('Pricing Inputs'!$AA$3&gt;=4,'Pricing Inputs'!$AA$3&lt;=6),5,6)),0))</f>
        <v>35.0000038146973</v>
      </c>
      <c r="L102" s="74" t="n">
        <f aca="false">IF(A102="N/A"," ",IF(OR('Pricing Inputs'!$AA$3=5,'Pricing Inputs'!$AA$3=6,'Pricing Inputs'!$AA$3=8,'Pricing Inputs'!$AA$3=9),IF(AND('Pricing Inputs'!$AA$3&gt;=4,'Pricing Inputs'!$AA$3&lt;=6),K102,(VLOOKUP(A102,ScaledPrice,5))*(2-(VLOOKUP(A102,ScaledPrice,3)))),0))</f>
        <v>35.0000038146973</v>
      </c>
      <c r="M102" s="74" t="n">
        <f aca="false">IF(A102="N/A"," ",IF(OR('Pricing Inputs'!$AA$3=6,'Pricing Inputs'!$AA$3=9),(VLOOKUP(A102,ScaledPrice,IF(AND('Pricing Inputs'!$AA$3&gt;=4,'Pricing Inputs'!$AA$3&lt;=6),7,8))),0))</f>
        <v>31</v>
      </c>
      <c r="N102" s="74" t="n">
        <f aca="false">IF(A102="N/A"," ",IF(OR('Pricing Inputs'!$AA$3=6,'Pricing Inputs'!$AA$3=9),IF(AND('Pricing Inputs'!$AA$3&gt;=4,'Pricing Inputs'!$AA$3&lt;=6),M102,(VLOOKUP(A102,ScaledPrice,7))*(2-(VLOOKUP(A102,ScaledPrice,3)))),0))</f>
        <v>31</v>
      </c>
      <c r="O102" s="74" t="n">
        <f aca="false">IF(A102="N/A"," ",VLOOKUP(A102,ScaledPrice,9))</f>
        <v>19.3500003814697</v>
      </c>
      <c r="P102" s="75" t="n">
        <f aca="false">IF($A102="N/A"," ",IF((I102-$H102)&gt;0,I102-$H102,0))</f>
        <v>43.5953680672269</v>
      </c>
      <c r="Q102" s="75" t="n">
        <f aca="false">IF($A102="N/A"," ",IF((J102-$H102)&gt;0,J102-$H102,0))</f>
        <v>43.5953680672269</v>
      </c>
      <c r="R102" s="75" t="n">
        <f aca="false">IF($A102="N/A"," ",IF((K102-$H102)&gt;0,K102-$H102,0))</f>
        <v>0</v>
      </c>
      <c r="S102" s="75" t="n">
        <f aca="false">IF($A102="N/A"," ",IF((L102-$H102)&gt;0,L102-$H102,0))</f>
        <v>0</v>
      </c>
      <c r="T102" s="75" t="n">
        <f aca="false">IF($A102="N/A"," ",IF((M102-$H102)&gt;0,M102-$H102,0))</f>
        <v>0</v>
      </c>
      <c r="U102" s="75" t="n">
        <f aca="false">IF($A102="N/A"," ",IF((N102-$H102)&gt;0,N102-$H102,0))</f>
        <v>0</v>
      </c>
      <c r="V102" s="76" t="n">
        <f aca="false">IF($A102="N/A"," ",(IF((O102-$H102)&lt;=0,0,(O102-$H102))))</f>
        <v>0</v>
      </c>
      <c r="W102" s="77" t="n">
        <f aca="false">IF($A102="N/A"," ",IF(P102&gt;0,8*VLOOKUP($A102,NumberofDaysTable,2),0))</f>
        <v>168</v>
      </c>
      <c r="X102" s="77" t="n">
        <f aca="false">IF($A102="N/A"," ",IF(Q102&gt;0,8*VLOOKUP($A102,NumberofDaysTable,2),0))</f>
        <v>168</v>
      </c>
      <c r="Y102" s="77" t="n">
        <f aca="false">IF($A102="N/A"," ",IF(R102&gt;0,8*VLOOKUP($A102,NumberofDaysTable,3),0))</f>
        <v>0</v>
      </c>
      <c r="Z102" s="77" t="n">
        <f aca="false">IF($A102="N/A"," ",IF(S102&gt;0,8*VLOOKUP($A102,NumberofDaysTable,3),0))</f>
        <v>0</v>
      </c>
      <c r="AA102" s="77" t="n">
        <f aca="false">IF($A102="N/A"," ",IF(T102&gt;0,8*(VLOOKUP($A102,NumberofDaysTable,4)+VLOOKUP($A102,NumberofDaysTable,5)),0))</f>
        <v>0</v>
      </c>
      <c r="AB102" s="77" t="n">
        <f aca="false">IF($A102="N/A"," ",IF(U102&gt;0,(8*VLOOKUP($A102,NumberofDaysTable,4)+VLOOKUP($A102,NumberofDaysTable,5)),0))</f>
        <v>0</v>
      </c>
      <c r="AC102" s="77" t="n">
        <f aca="false">IF($A102="N/A"," ",(IF(V102&gt;0,(8*VLOOKUP($A102,NumberofDaysTable,6)),0)))</f>
        <v>0</v>
      </c>
      <c r="AD102" s="89" t="n">
        <f aca="false">IF($A102="N/A"," ",RANK(P102,$P$100:$V$111))</f>
        <v>3</v>
      </c>
      <c r="AE102" s="90" t="n">
        <f aca="false">IF($A102="N/A"," ",RANK(Q102,$P$100:$V$111))</f>
        <v>3</v>
      </c>
      <c r="AF102" s="90" t="n">
        <f aca="false">IF($A102="N/A"," ",RANK(R102,$P$100:$V$111))</f>
        <v>7</v>
      </c>
      <c r="AG102" s="90" t="n">
        <f aca="false">IF($A102="N/A"," ",RANK(S102,$P$100:$V$111))</f>
        <v>7</v>
      </c>
      <c r="AH102" s="90" t="n">
        <f aca="false">IF($A102="N/A"," ",RANK(T102,$P$100:$V$111))</f>
        <v>7</v>
      </c>
      <c r="AI102" s="90" t="n">
        <f aca="false">IF($A102="N/A"," ",RANK(U102,$P$100:$V$111))</f>
        <v>7</v>
      </c>
      <c r="AJ102" s="91" t="n">
        <f aca="false">IF($A102="N/A"," ",RANK(V102,$P$100:$V$111))</f>
        <v>7</v>
      </c>
      <c r="AK102" s="81" t="n">
        <f aca="false">IF($A102="N/A"," ",IF(AD102&lt;=$AJ$2,W102,0))</f>
        <v>168</v>
      </c>
      <c r="AL102" s="92" t="n">
        <f aca="false">IF($A102="N/A"," ",IF(AE102&lt;=$AJ$2,X102,0))</f>
        <v>168</v>
      </c>
      <c r="AM102" s="92" t="n">
        <f aca="false">IF($A102="N/A"," ",IF(AF102&lt;=$AJ$2,Y102,0))</f>
        <v>0</v>
      </c>
      <c r="AN102" s="92" t="n">
        <f aca="false">IF($A102="N/A"," ",IF(AG102&lt;=$AJ$2,Z102,0))</f>
        <v>0</v>
      </c>
      <c r="AO102" s="92" t="n">
        <f aca="false">IF($A102="N/A"," ",IF(AH102&lt;=$AJ$2,AA102,0))</f>
        <v>0</v>
      </c>
      <c r="AP102" s="92" t="n">
        <f aca="false">IF($A102="N/A"," ",IF(AI102&lt;=$AJ$2,AB102,0))</f>
        <v>0</v>
      </c>
      <c r="AQ102" s="92" t="n">
        <f aca="false">IF($A102="N/A"," ",IF(AJ102&lt;=$AJ$2,AC102,0))</f>
        <v>0</v>
      </c>
      <c r="AR102" s="91"/>
      <c r="AS102" s="83" t="n">
        <f aca="false">IF($A102="N/A"," ",IF(AND(AD102=$AJ$2+1,AK102=0),MIN($AR$111,W102),0))</f>
        <v>0</v>
      </c>
      <c r="AT102" s="93" t="n">
        <f aca="false">IF($A102="N/A"," ",IF(AND(AE102=$AJ$2+1,AL102=0),MIN($AR$111,X102),0))</f>
        <v>0</v>
      </c>
      <c r="AU102" s="93" t="n">
        <f aca="false">IF($A102="N/A"," ",IF(AND(AF102=$AJ$2+1,AM102=0),MIN($AR$111,Y102),0))</f>
        <v>0</v>
      </c>
      <c r="AV102" s="93" t="n">
        <f aca="false">IF($A102="N/A"," ",IF(AND(AG102=$AJ$2+1,AN102=0),MIN($AR$111,Z102),0))</f>
        <v>0</v>
      </c>
      <c r="AW102" s="93" t="n">
        <f aca="false">IF($A102="N/A"," ",IF(AND(AH102=$AJ$2+1,AO102=0),MIN($AR$111,AA102),0))</f>
        <v>0</v>
      </c>
      <c r="AX102" s="93" t="n">
        <f aca="false">IF($A102="N/A"," ",IF(AND(AI102=$AJ$2+1,AP102=0),MIN($AR$111,AB102),0))</f>
        <v>0</v>
      </c>
      <c r="AY102" s="93" t="n">
        <f aca="false">IF($A102="N/A"," ",IF(AND(AJ102=$AJ$2+1,AQ102=0),MIN($AR$111,AC102),0))</f>
        <v>0</v>
      </c>
      <c r="AZ102" s="91"/>
      <c r="BA102" s="86" t="n">
        <f aca="false">IF($A102="N/A"," ",(IF(MONTH(A102)&gt;=4,IF(MONTH(A102)&lt;=10,Inputs!$F$13,Inputs!$F$14),Inputs!$F$14)))</f>
        <v>119</v>
      </c>
      <c r="BB102" s="87" t="n">
        <f aca="false">IF($A102="N/A"," ",(IF(AK102&gt;0,($BA102*(8*(VLOOKUP($A102,NumberofDaysTable,2)))*P102),0)+IF(AS102&gt;0,($BA102*((AS102))*P102),0)))</f>
        <v>871558.5984</v>
      </c>
      <c r="BC102" s="87" t="n">
        <f aca="false">IF($A102="N/A"," ",(IF(AL102&gt;0,($BA102*(8*(VLOOKUP($A102,NumberofDaysTable,2)))*Q102),0)+IF(AT102&gt;0,($BA102*((AT102))*Q102),0)))</f>
        <v>871558.5984</v>
      </c>
      <c r="BD102" s="87" t="n">
        <f aca="false">IF($A102="N/A"," ",(IF(AM102&gt;0,($BA102*(8*(VLOOKUP($A102,NumberofDaysTable,3)))*R102),0)+IF(AU102&gt;0,($BA102*((AU102))*R102),0)))</f>
        <v>0</v>
      </c>
      <c r="BE102" s="87" t="n">
        <f aca="false">IF($A102="N/A"," ",(IF(AN102&gt;0,($BA102*(8*(VLOOKUP($A102,NumberofDaysTable,3)))*S102),0)+IF(AV102&gt;0,($BA102*((AV102))*S102),0)))</f>
        <v>0</v>
      </c>
      <c r="BF102" s="87" t="n">
        <f aca="false">IF($A102="N/A"," ",(IF(AO102&gt;0,($BA102*(8*(VLOOKUP($A102,NumberofDaysTable,4)+VLOOKUP($A102,NumberofDaysTable,5)))*T102),0)+IF(AW102&gt;0,($BA102*((AW102))*T102),0)))</f>
        <v>0</v>
      </c>
      <c r="BG102" s="87" t="n">
        <f aca="false">IF($A102="N/A"," ",(IF(AP102&gt;0,($BA102*(8*(VLOOKUP($A102,NumberofDaysTable,4)+VLOOKUP($A102,NumberofDaysTable,5)))*U102),0)+IF(AX102&gt;0,($BA102*((AX102))*U102),0)))</f>
        <v>0</v>
      </c>
      <c r="BH102" s="87" t="n">
        <f aca="false">IF($A102="N/A"," ",($BA102*AQ102*V102)+($BA102*AY102*V102))</f>
        <v>0</v>
      </c>
      <c r="BI102" s="87" t="n">
        <f aca="false">IF($A102="N/A"," ",SUM(BB102:BH102))</f>
        <v>1743117.1968</v>
      </c>
      <c r="BJ102" s="88" t="n">
        <f aca="false">IF($A102="N/A"," ",(H102*(SUM(AK102:AQ102)+SUM(AS102:AY102))*BA102))</f>
        <v>1615538.8032</v>
      </c>
      <c r="BK102" s="88" t="n">
        <f aca="false">IF($A102="N/A"," ",((C102*D102)*(SUM($AK102:$AQ102)+SUM($AS102:$AY102))*$BA102))</f>
        <v>1535577.5232</v>
      </c>
      <c r="BL102" s="88" t="n">
        <f aca="false">IF($A102="N/A"," ",(F102*(SUM($AK102:$AQ102)+SUM($AS102:$AY102))*$BA102))</f>
        <v>46781.28</v>
      </c>
      <c r="BM102" s="88" t="n">
        <f aca="false">IF($A102="N/A"," ",(G102*(SUM($AK102:$AQ102)+SUM($AS102:$AY102))*$BA102))</f>
        <v>33180</v>
      </c>
    </row>
    <row r="103" customFormat="false" ht="12.75" hidden="false" customHeight="false" outlineLevel="0" collapsed="false">
      <c r="A103" s="67" t="n">
        <f aca="false">IF(A102="N/A","N/A",IF(EDATE(A102,1)&gt;Inputs!$K$3,"N/A",EDATE(A102,1)))</f>
        <v>39692</v>
      </c>
      <c r="B103" s="68" t="n">
        <f aca="false">IF(A103="N/A"," ",YEAR(A103))</f>
        <v>2008</v>
      </c>
      <c r="C103" s="69" t="n">
        <f aca="false">IF(A103="N/A"," ",VLOOKUP(A103,ScaledPrice,10))</f>
        <v>3.0485</v>
      </c>
      <c r="D103" s="70" t="n">
        <f aca="false">IF(A103="N/A"," ",(VLOOKUP(MONTH($A103),Inputs!$A$14:$B$25,2))/1000)</f>
        <v>12.6</v>
      </c>
      <c r="E103" s="71" t="n">
        <f aca="false">IF($A103="N/A"," ",C103*D103)</f>
        <v>38.4111</v>
      </c>
      <c r="F103" s="72" t="n">
        <f aca="false">IF(A103="N/A"," ",Inputs!$F$6)</f>
        <v>1.17</v>
      </c>
      <c r="G103" s="72" t="n">
        <f aca="false">IF(A103="N/A"," ",Inputs!$F$9/IF(AND('Pricing Inputs'!$AA$3&gt;=4,'Pricing Inputs'!$AA$3&lt;=6),16,IF(AND('Pricing Inputs'!$AA$3&gt;=7,'Pricing Inputs'!$AA$3&lt;=9),8,24))/(BA103))</f>
        <v>0.829831932773109</v>
      </c>
      <c r="H103" s="73" t="n">
        <f aca="false">IF(A103="N/A"," ",(C103*D103)+F103+G103)</f>
        <v>40.4109319327731</v>
      </c>
      <c r="I103" s="74" t="n">
        <f aca="false">VLOOKUP(A103,ScaledPrice,(IF(AND('Pricing Inputs'!$AA$3&gt;=4,'Pricing Inputs'!$AA$3&lt;=6),2,4)))</f>
        <v>34</v>
      </c>
      <c r="J103" s="74" t="n">
        <f aca="false">IF(A103="N/A"," ",IF(AND('Pricing Inputs'!$AA$3&gt;=4,'Pricing Inputs'!$AA$3&lt;=6),I103,(VLOOKUP(A103,ScaledPrice,2))*(2-(VLOOKUP(A103,ScaledPrice,3)))))</f>
        <v>34</v>
      </c>
      <c r="K103" s="74" t="n">
        <f aca="false">IF(A103="N/A"," ",IF(OR('Pricing Inputs'!$AA$3=5,'Pricing Inputs'!$AA$3=6,'Pricing Inputs'!$AA$3=8,'Pricing Inputs'!$AA$3=9),VLOOKUP(A103,ScaledPrice,IF(AND('Pricing Inputs'!$AA$3&gt;=4,'Pricing Inputs'!$AA$3&lt;=6),5,6)),0))</f>
        <v>25</v>
      </c>
      <c r="L103" s="74" t="n">
        <f aca="false">IF(A103="N/A"," ",IF(OR('Pricing Inputs'!$AA$3=5,'Pricing Inputs'!$AA$3=6,'Pricing Inputs'!$AA$3=8,'Pricing Inputs'!$AA$3=9),IF(AND('Pricing Inputs'!$AA$3&gt;=4,'Pricing Inputs'!$AA$3&lt;=6),K103,(VLOOKUP(A103,ScaledPrice,5))*(2-(VLOOKUP(A103,ScaledPrice,3)))),0))</f>
        <v>25</v>
      </c>
      <c r="M103" s="74" t="n">
        <f aca="false">IF(A103="N/A"," ",IF(OR('Pricing Inputs'!$AA$3=6,'Pricing Inputs'!$AA$3=9),(VLOOKUP(A103,ScaledPrice,IF(AND('Pricing Inputs'!$AA$3&gt;=4,'Pricing Inputs'!$AA$3&lt;=6),7,8))),0))</f>
        <v>24</v>
      </c>
      <c r="N103" s="74" t="n">
        <f aca="false">IF(A103="N/A"," ",IF(OR('Pricing Inputs'!$AA$3=6,'Pricing Inputs'!$AA$3=9),IF(AND('Pricing Inputs'!$AA$3&gt;=4,'Pricing Inputs'!$AA$3&lt;=6),M103,(VLOOKUP(A103,ScaledPrice,7))*(2-(VLOOKUP(A103,ScaledPrice,3)))),0))</f>
        <v>24</v>
      </c>
      <c r="O103" s="74" t="n">
        <f aca="false">IF(A103="N/A"," ",VLOOKUP(A103,ScaledPrice,9))</f>
        <v>19.5</v>
      </c>
      <c r="P103" s="75" t="n">
        <f aca="false">IF($A103="N/A"," ",IF((I103-$H103)&gt;0,I103-$H103,0))</f>
        <v>0</v>
      </c>
      <c r="Q103" s="75" t="n">
        <f aca="false">IF($A103="N/A"," ",IF((J103-$H103)&gt;0,J103-$H103,0))</f>
        <v>0</v>
      </c>
      <c r="R103" s="75" t="n">
        <f aca="false">IF($A103="N/A"," ",IF((K103-$H103)&gt;0,K103-$H103,0))</f>
        <v>0</v>
      </c>
      <c r="S103" s="75" t="n">
        <f aca="false">IF($A103="N/A"," ",IF((L103-$H103)&gt;0,L103-$H103,0))</f>
        <v>0</v>
      </c>
      <c r="T103" s="75" t="n">
        <f aca="false">IF($A103="N/A"," ",IF((M103-$H103)&gt;0,M103-$H103,0))</f>
        <v>0</v>
      </c>
      <c r="U103" s="75" t="n">
        <f aca="false">IF($A103="N/A"," ",IF((N103-$H103)&gt;0,N103-$H103,0))</f>
        <v>0</v>
      </c>
      <c r="V103" s="76" t="n">
        <f aca="false">IF($A103="N/A"," ",(IF((O103-$H103)&lt;=0,0,(O103-$H103))))</f>
        <v>0</v>
      </c>
      <c r="W103" s="77" t="n">
        <f aca="false">IF($A103="N/A"," ",IF(P103&gt;0,8*VLOOKUP($A103,NumberofDaysTable,2),0))</f>
        <v>0</v>
      </c>
      <c r="X103" s="77" t="n">
        <f aca="false">IF($A103="N/A"," ",IF(Q103&gt;0,8*VLOOKUP($A103,NumberofDaysTable,2),0))</f>
        <v>0</v>
      </c>
      <c r="Y103" s="77" t="n">
        <f aca="false">IF($A103="N/A"," ",IF(R103&gt;0,8*VLOOKUP($A103,NumberofDaysTable,3),0))</f>
        <v>0</v>
      </c>
      <c r="Z103" s="77" t="n">
        <f aca="false">IF($A103="N/A"," ",IF(S103&gt;0,8*VLOOKUP($A103,NumberofDaysTable,3),0))</f>
        <v>0</v>
      </c>
      <c r="AA103" s="77" t="n">
        <f aca="false">IF($A103="N/A"," ",IF(T103&gt;0,8*(VLOOKUP($A103,NumberofDaysTable,4)+VLOOKUP($A103,NumberofDaysTable,5)),0))</f>
        <v>0</v>
      </c>
      <c r="AB103" s="77" t="n">
        <f aca="false">IF($A103="N/A"," ",IF(U103&gt;0,(8*VLOOKUP($A103,NumberofDaysTable,4)+VLOOKUP($A103,NumberofDaysTable,5)),0))</f>
        <v>0</v>
      </c>
      <c r="AC103" s="77" t="n">
        <f aca="false">IF($A103="N/A"," ",(IF(V103&gt;0,(8*VLOOKUP($A103,NumberofDaysTable,6)),0)))</f>
        <v>0</v>
      </c>
      <c r="AD103" s="89" t="n">
        <f aca="false">IF($A103="N/A"," ",RANK(P103,$P$100:$V$111))</f>
        <v>7</v>
      </c>
      <c r="AE103" s="90" t="n">
        <f aca="false">IF($A103="N/A"," ",RANK(Q103,$P$100:$V$111))</f>
        <v>7</v>
      </c>
      <c r="AF103" s="90" t="n">
        <f aca="false">IF($A103="N/A"," ",RANK(R103,$P$100:$V$111))</f>
        <v>7</v>
      </c>
      <c r="AG103" s="90" t="n">
        <f aca="false">IF($A103="N/A"," ",RANK(S103,$P$100:$V$111))</f>
        <v>7</v>
      </c>
      <c r="AH103" s="90" t="n">
        <f aca="false">IF($A103="N/A"," ",RANK(T103,$P$100:$V$111))</f>
        <v>7</v>
      </c>
      <c r="AI103" s="90" t="n">
        <f aca="false">IF($A103="N/A"," ",RANK(U103,$P$100:$V$111))</f>
        <v>7</v>
      </c>
      <c r="AJ103" s="91" t="n">
        <f aca="false">IF($A103="N/A"," ",RANK(V103,$P$100:$V$111))</f>
        <v>7</v>
      </c>
      <c r="AK103" s="81" t="n">
        <f aca="false">IF($A103="N/A"," ",IF(AD103&lt;=$AJ$2,W103,0))</f>
        <v>0</v>
      </c>
      <c r="AL103" s="92" t="n">
        <f aca="false">IF($A103="N/A"," ",IF(AE103&lt;=$AJ$2,X103,0))</f>
        <v>0</v>
      </c>
      <c r="AM103" s="92" t="n">
        <f aca="false">IF($A103="N/A"," ",IF(AF103&lt;=$AJ$2,Y103,0))</f>
        <v>0</v>
      </c>
      <c r="AN103" s="92" t="n">
        <f aca="false">IF($A103="N/A"," ",IF(AG103&lt;=$AJ$2,Z103,0))</f>
        <v>0</v>
      </c>
      <c r="AO103" s="92" t="n">
        <f aca="false">IF($A103="N/A"," ",IF(AH103&lt;=$AJ$2,AA103,0))</f>
        <v>0</v>
      </c>
      <c r="AP103" s="92" t="n">
        <f aca="false">IF($A103="N/A"," ",IF(AI103&lt;=$AJ$2,AB103,0))</f>
        <v>0</v>
      </c>
      <c r="AQ103" s="92" t="n">
        <f aca="false">IF($A103="N/A"," ",IF(AJ103&lt;=$AJ$2,AC103,0))</f>
        <v>0</v>
      </c>
      <c r="AR103" s="91"/>
      <c r="AS103" s="83" t="n">
        <f aca="false">IF($A103="N/A"," ",IF(AND(AD103=$AJ$2+1,AK103=0),MIN($AR$111,W103),0))</f>
        <v>0</v>
      </c>
      <c r="AT103" s="93" t="n">
        <f aca="false">IF($A103="N/A"," ",IF(AND(AE103=$AJ$2+1,AL103=0),MIN($AR$111,X103),0))</f>
        <v>0</v>
      </c>
      <c r="AU103" s="93" t="n">
        <f aca="false">IF($A103="N/A"," ",IF(AND(AF103=$AJ$2+1,AM103=0),MIN($AR$111,Y103),0))</f>
        <v>0</v>
      </c>
      <c r="AV103" s="93" t="n">
        <f aca="false">IF($A103="N/A"," ",IF(AND(AG103=$AJ$2+1,AN103=0),MIN($AR$111,Z103),0))</f>
        <v>0</v>
      </c>
      <c r="AW103" s="93" t="n">
        <f aca="false">IF($A103="N/A"," ",IF(AND(AH103=$AJ$2+1,AO103=0),MIN($AR$111,AA103),0))</f>
        <v>0</v>
      </c>
      <c r="AX103" s="93" t="n">
        <f aca="false">IF($A103="N/A"," ",IF(AND(AI103=$AJ$2+1,AP103=0),MIN($AR$111,AB103),0))</f>
        <v>0</v>
      </c>
      <c r="AY103" s="93" t="n">
        <f aca="false">IF($A103="N/A"," ",IF(AND(AJ103=$AJ$2+1,AQ103=0),MIN($AR$111,AC103),0))</f>
        <v>0</v>
      </c>
      <c r="AZ103" s="91"/>
      <c r="BA103" s="86" t="n">
        <f aca="false">IF($A103="N/A"," ",(IF(MONTH(A103)&gt;=4,IF(MONTH(A103)&lt;=10,Inputs!$F$13,Inputs!$F$14),Inputs!$F$14)))</f>
        <v>119</v>
      </c>
      <c r="BB103" s="87" t="n">
        <f aca="false">IF($A103="N/A"," ",(IF(AK103&gt;0,($BA103*(8*(VLOOKUP($A103,NumberofDaysTable,2)))*P103),0)+IF(AS103&gt;0,($BA103*((AS103))*P103),0)))</f>
        <v>0</v>
      </c>
      <c r="BC103" s="87" t="n">
        <f aca="false">IF($A103="N/A"," ",(IF(AL103&gt;0,($BA103*(8*(VLOOKUP($A103,NumberofDaysTable,2)))*Q103),0)+IF(AT103&gt;0,($BA103*((AT103))*Q103),0)))</f>
        <v>0</v>
      </c>
      <c r="BD103" s="87" t="n">
        <f aca="false">IF($A103="N/A"," ",(IF(AM103&gt;0,($BA103*(8*(VLOOKUP($A103,NumberofDaysTable,3)))*R103),0)+IF(AU103&gt;0,($BA103*((AU103))*R103),0)))</f>
        <v>0</v>
      </c>
      <c r="BE103" s="87" t="n">
        <f aca="false">IF($A103="N/A"," ",(IF(AN103&gt;0,($BA103*(8*(VLOOKUP($A103,NumberofDaysTable,3)))*S103),0)+IF(AV103&gt;0,($BA103*((AV103))*S103),0)))</f>
        <v>0</v>
      </c>
      <c r="BF103" s="87" t="n">
        <f aca="false">IF($A103="N/A"," ",(IF(AO103&gt;0,($BA103*(8*(VLOOKUP($A103,NumberofDaysTable,4)+VLOOKUP($A103,NumberofDaysTable,5)))*T103),0)+IF(AW103&gt;0,($BA103*((AW103))*T103),0)))</f>
        <v>0</v>
      </c>
      <c r="BG103" s="87" t="n">
        <f aca="false">IF($A103="N/A"," ",(IF(AP103&gt;0,($BA103*(8*(VLOOKUP($A103,NumberofDaysTable,4)+VLOOKUP($A103,NumberofDaysTable,5)))*U103),0)+IF(AX103&gt;0,($BA103*((AX103))*U103),0)))</f>
        <v>0</v>
      </c>
      <c r="BH103" s="87" t="n">
        <f aca="false">IF($A103="N/A"," ",($BA103*AQ103*V103)+($BA103*AY103*V103))</f>
        <v>0</v>
      </c>
      <c r="BI103" s="87" t="n">
        <f aca="false">IF($A103="N/A"," ",SUM(BB103:BH103))</f>
        <v>0</v>
      </c>
      <c r="BJ103" s="88" t="n">
        <f aca="false">IF($A103="N/A"," ",(H103*(SUM(AK103:AQ103)+SUM(AS103:AY103))*BA103))</f>
        <v>0</v>
      </c>
      <c r="BK103" s="88" t="n">
        <f aca="false">IF($A103="N/A"," ",((C103*D103)*(SUM($AK103:$AQ103)+SUM($AS103:$AY103))*$BA103))</f>
        <v>0</v>
      </c>
      <c r="BL103" s="88" t="n">
        <f aca="false">IF($A103="N/A"," ",(F103*(SUM($AK103:$AQ103)+SUM($AS103:$AY103))*$BA103))</f>
        <v>0</v>
      </c>
      <c r="BM103" s="88" t="n">
        <f aca="false">IF($A103="N/A"," ",(G103*(SUM($AK103:$AQ103)+SUM($AS103:$AY103))*$BA103))</f>
        <v>0</v>
      </c>
    </row>
    <row r="104" customFormat="false" ht="12.75" hidden="false" customHeight="false" outlineLevel="0" collapsed="false">
      <c r="A104" s="67" t="n">
        <f aca="false">IF(A103="N/A","N/A",IF(EDATE(A103,1)&gt;Inputs!$K$3,"N/A",EDATE(A103,1)))</f>
        <v>39722</v>
      </c>
      <c r="B104" s="68" t="n">
        <f aca="false">IF(A104="N/A"," ",YEAR(A104))</f>
        <v>2008</v>
      </c>
      <c r="C104" s="69" t="n">
        <f aca="false">IF(A104="N/A"," ",VLOOKUP(A104,ScaledPrice,10))</f>
        <v>3.0975</v>
      </c>
      <c r="D104" s="70" t="n">
        <f aca="false">IF(A104="N/A"," ",(VLOOKUP(MONTH($A104),Inputs!$A$14:$B$25,2))/1000)</f>
        <v>12.6</v>
      </c>
      <c r="E104" s="71" t="n">
        <f aca="false">IF($A104="N/A"," ",C104*D104)</f>
        <v>39.0285</v>
      </c>
      <c r="F104" s="72" t="n">
        <f aca="false">IF(A104="N/A"," ",Inputs!$F$6)</f>
        <v>1.17</v>
      </c>
      <c r="G104" s="72" t="n">
        <f aca="false">IF(A104="N/A"," ",Inputs!$F$9/IF(AND('Pricing Inputs'!$AA$3&gt;=4,'Pricing Inputs'!$AA$3&lt;=6),16,IF(AND('Pricing Inputs'!$AA$3&gt;=7,'Pricing Inputs'!$AA$3&lt;=9),8,24))/(BA104))</f>
        <v>0.829831932773109</v>
      </c>
      <c r="H104" s="73" t="n">
        <f aca="false">IF(A104="N/A"," ",(C104*D104)+F104+G104)</f>
        <v>41.0283319327731</v>
      </c>
      <c r="I104" s="74" t="n">
        <f aca="false">VLOOKUP(A104,ScaledPrice,(IF(AND('Pricing Inputs'!$AA$3&gt;=4,'Pricing Inputs'!$AA$3&lt;=6),2,4)))</f>
        <v>26.7999973297119</v>
      </c>
      <c r="J104" s="74" t="n">
        <f aca="false">IF(A104="N/A"," ",IF(AND('Pricing Inputs'!$AA$3&gt;=4,'Pricing Inputs'!$AA$3&lt;=6),I104,(VLOOKUP(A104,ScaledPrice,2))*(2-(VLOOKUP(A104,ScaledPrice,3)))))</f>
        <v>26.7999973297119</v>
      </c>
      <c r="K104" s="74" t="n">
        <f aca="false">IF(A104="N/A"," ",IF(OR('Pricing Inputs'!$AA$3=5,'Pricing Inputs'!$AA$3=6,'Pricing Inputs'!$AA$3=8,'Pricing Inputs'!$AA$3=9),VLOOKUP(A104,ScaledPrice,IF(AND('Pricing Inputs'!$AA$3&gt;=4,'Pricing Inputs'!$AA$3&lt;=6),5,6)),0))</f>
        <v>19.996000289917</v>
      </c>
      <c r="L104" s="74" t="n">
        <f aca="false">IF(A104="N/A"," ",IF(OR('Pricing Inputs'!$AA$3=5,'Pricing Inputs'!$AA$3=6,'Pricing Inputs'!$AA$3=8,'Pricing Inputs'!$AA$3=9),IF(AND('Pricing Inputs'!$AA$3&gt;=4,'Pricing Inputs'!$AA$3&lt;=6),K104,(VLOOKUP(A104,ScaledPrice,5))*(2-(VLOOKUP(A104,ScaledPrice,3)))),0))</f>
        <v>19.996000289917</v>
      </c>
      <c r="M104" s="74" t="n">
        <f aca="false">IF(A104="N/A"," ",IF(OR('Pricing Inputs'!$AA$3=6,'Pricing Inputs'!$AA$3=9),(VLOOKUP(A104,ScaledPrice,IF(AND('Pricing Inputs'!$AA$3&gt;=4,'Pricing Inputs'!$AA$3&lt;=6),7,8))),0))</f>
        <v>18.9965000152588</v>
      </c>
      <c r="N104" s="74" t="n">
        <f aca="false">IF(A104="N/A"," ",IF(OR('Pricing Inputs'!$AA$3=6,'Pricing Inputs'!$AA$3=9),IF(AND('Pricing Inputs'!$AA$3&gt;=4,'Pricing Inputs'!$AA$3&lt;=6),M104,(VLOOKUP(A104,ScaledPrice,7))*(2-(VLOOKUP(A104,ScaledPrice,3)))),0))</f>
        <v>18.9965000152588</v>
      </c>
      <c r="O104" s="74" t="n">
        <f aca="false">IF(A104="N/A"," ",VLOOKUP(A104,ScaledPrice,9))</f>
        <v>20.9000015258789</v>
      </c>
      <c r="P104" s="75" t="n">
        <f aca="false">IF($A104="N/A"," ",IF((I104-$H104)&gt;0,I104-$H104,0))</f>
        <v>0</v>
      </c>
      <c r="Q104" s="75" t="n">
        <f aca="false">IF($A104="N/A"," ",IF((J104-$H104)&gt;0,J104-$H104,0))</f>
        <v>0</v>
      </c>
      <c r="R104" s="75" t="n">
        <f aca="false">IF($A104="N/A"," ",IF((K104-$H104)&gt;0,K104-$H104,0))</f>
        <v>0</v>
      </c>
      <c r="S104" s="75" t="n">
        <f aca="false">IF($A104="N/A"," ",IF((L104-$H104)&gt;0,L104-$H104,0))</f>
        <v>0</v>
      </c>
      <c r="T104" s="75" t="n">
        <f aca="false">IF($A104="N/A"," ",IF((M104-$H104)&gt;0,M104-$H104,0))</f>
        <v>0</v>
      </c>
      <c r="U104" s="75" t="n">
        <f aca="false">IF($A104="N/A"," ",IF((N104-$H104)&gt;0,N104-$H104,0))</f>
        <v>0</v>
      </c>
      <c r="V104" s="76" t="n">
        <f aca="false">IF($A104="N/A"," ",(IF((O104-$H104)&lt;=0,0,(O104-$H104))))</f>
        <v>0</v>
      </c>
      <c r="W104" s="77" t="n">
        <f aca="false">IF($A104="N/A"," ",IF(P104&gt;0,8*VLOOKUP($A104,NumberofDaysTable,2),0))</f>
        <v>0</v>
      </c>
      <c r="X104" s="77" t="n">
        <f aca="false">IF($A104="N/A"," ",IF(Q104&gt;0,8*VLOOKUP($A104,NumberofDaysTable,2),0))</f>
        <v>0</v>
      </c>
      <c r="Y104" s="77" t="n">
        <f aca="false">IF($A104="N/A"," ",IF(R104&gt;0,8*VLOOKUP($A104,NumberofDaysTable,3),0))</f>
        <v>0</v>
      </c>
      <c r="Z104" s="77" t="n">
        <f aca="false">IF($A104="N/A"," ",IF(S104&gt;0,8*VLOOKUP($A104,NumberofDaysTable,3),0))</f>
        <v>0</v>
      </c>
      <c r="AA104" s="77" t="n">
        <f aca="false">IF($A104="N/A"," ",IF(T104&gt;0,8*(VLOOKUP($A104,NumberofDaysTable,4)+VLOOKUP($A104,NumberofDaysTable,5)),0))</f>
        <v>0</v>
      </c>
      <c r="AB104" s="77" t="n">
        <f aca="false">IF($A104="N/A"," ",IF(U104&gt;0,(8*VLOOKUP($A104,NumberofDaysTable,4)+VLOOKUP($A104,NumberofDaysTable,5)),0))</f>
        <v>0</v>
      </c>
      <c r="AC104" s="77" t="n">
        <f aca="false">IF($A104="N/A"," ",(IF(V104&gt;0,(8*VLOOKUP($A104,NumberofDaysTable,6)),0)))</f>
        <v>0</v>
      </c>
      <c r="AD104" s="89" t="n">
        <f aca="false">IF($A104="N/A"," ",RANK(P104,$P$100:$V$111))</f>
        <v>7</v>
      </c>
      <c r="AE104" s="90" t="n">
        <f aca="false">IF($A104="N/A"," ",RANK(Q104,$P$100:$V$111))</f>
        <v>7</v>
      </c>
      <c r="AF104" s="90" t="n">
        <f aca="false">IF($A104="N/A"," ",RANK(R104,$P$100:$V$111))</f>
        <v>7</v>
      </c>
      <c r="AG104" s="90" t="n">
        <f aca="false">IF($A104="N/A"," ",RANK(S104,$P$100:$V$111))</f>
        <v>7</v>
      </c>
      <c r="AH104" s="90" t="n">
        <f aca="false">IF($A104="N/A"," ",RANK(T104,$P$100:$V$111))</f>
        <v>7</v>
      </c>
      <c r="AI104" s="90" t="n">
        <f aca="false">IF($A104="N/A"," ",RANK(U104,$P$100:$V$111))</f>
        <v>7</v>
      </c>
      <c r="AJ104" s="91" t="n">
        <f aca="false">IF($A104="N/A"," ",RANK(V104,$P$100:$V$111))</f>
        <v>7</v>
      </c>
      <c r="AK104" s="81" t="n">
        <f aca="false">IF($A104="N/A"," ",IF(AD104&lt;=$AJ$2,W104,0))</f>
        <v>0</v>
      </c>
      <c r="AL104" s="92" t="n">
        <f aca="false">IF($A104="N/A"," ",IF(AE104&lt;=$AJ$2,X104,0))</f>
        <v>0</v>
      </c>
      <c r="AM104" s="92" t="n">
        <f aca="false">IF($A104="N/A"," ",IF(AF104&lt;=$AJ$2,Y104,0))</f>
        <v>0</v>
      </c>
      <c r="AN104" s="92" t="n">
        <f aca="false">IF($A104="N/A"," ",IF(AG104&lt;=$AJ$2,Z104,0))</f>
        <v>0</v>
      </c>
      <c r="AO104" s="92" t="n">
        <f aca="false">IF($A104="N/A"," ",IF(AH104&lt;=$AJ$2,AA104,0))</f>
        <v>0</v>
      </c>
      <c r="AP104" s="92" t="n">
        <f aca="false">IF($A104="N/A"," ",IF(AI104&lt;=$AJ$2,AB104,0))</f>
        <v>0</v>
      </c>
      <c r="AQ104" s="92" t="n">
        <f aca="false">IF($A104="N/A"," ",IF(AJ104&lt;=$AJ$2,AC104,0))</f>
        <v>0</v>
      </c>
      <c r="AR104" s="91"/>
      <c r="AS104" s="83" t="n">
        <f aca="false">IF($A104="N/A"," ",IF(AND(AD104=$AJ$2+1,AK104=0),MIN($AR$111,W104),0))</f>
        <v>0</v>
      </c>
      <c r="AT104" s="93" t="n">
        <f aca="false">IF($A104="N/A"," ",IF(AND(AE104=$AJ$2+1,AL104=0),MIN($AR$111,X104),0))</f>
        <v>0</v>
      </c>
      <c r="AU104" s="93" t="n">
        <f aca="false">IF($A104="N/A"," ",IF(AND(AF104=$AJ$2+1,AM104=0),MIN($AR$111,Y104),0))</f>
        <v>0</v>
      </c>
      <c r="AV104" s="93" t="n">
        <f aca="false">IF($A104="N/A"," ",IF(AND(AG104=$AJ$2+1,AN104=0),MIN($AR$111,Z104),0))</f>
        <v>0</v>
      </c>
      <c r="AW104" s="93" t="n">
        <f aca="false">IF($A104="N/A"," ",IF(AND(AH104=$AJ$2+1,AO104=0),MIN($AR$111,AA104),0))</f>
        <v>0</v>
      </c>
      <c r="AX104" s="93" t="n">
        <f aca="false">IF($A104="N/A"," ",IF(AND(AI104=$AJ$2+1,AP104=0),MIN($AR$111,AB104),0))</f>
        <v>0</v>
      </c>
      <c r="AY104" s="93" t="n">
        <f aca="false">IF($A104="N/A"," ",IF(AND(AJ104=$AJ$2+1,AQ104=0),MIN($AR$111,AC104),0))</f>
        <v>0</v>
      </c>
      <c r="AZ104" s="91"/>
      <c r="BA104" s="86" t="n">
        <f aca="false">IF($A104="N/A"," ",(IF(MONTH(A104)&gt;=4,IF(MONTH(A104)&lt;=10,Inputs!$F$13,Inputs!$F$14),Inputs!$F$14)))</f>
        <v>119</v>
      </c>
      <c r="BB104" s="87" t="n">
        <f aca="false">IF($A104="N/A"," ",(IF(AK104&gt;0,($BA104*(8*(VLOOKUP($A104,NumberofDaysTable,2)))*P104),0)+IF(AS104&gt;0,($BA104*((AS104))*P104),0)))</f>
        <v>0</v>
      </c>
      <c r="BC104" s="87" t="n">
        <f aca="false">IF($A104="N/A"," ",(IF(AL104&gt;0,($BA104*(8*(VLOOKUP($A104,NumberofDaysTable,2)))*Q104),0)+IF(AT104&gt;0,($BA104*((AT104))*Q104),0)))</f>
        <v>0</v>
      </c>
      <c r="BD104" s="87" t="n">
        <f aca="false">IF($A104="N/A"," ",(IF(AM104&gt;0,($BA104*(8*(VLOOKUP($A104,NumberofDaysTable,3)))*R104),0)+IF(AU104&gt;0,($BA104*((AU104))*R104),0)))</f>
        <v>0</v>
      </c>
      <c r="BE104" s="87" t="n">
        <f aca="false">IF($A104="N/A"," ",(IF(AN104&gt;0,($BA104*(8*(VLOOKUP($A104,NumberofDaysTable,3)))*S104),0)+IF(AV104&gt;0,($BA104*((AV104))*S104),0)))</f>
        <v>0</v>
      </c>
      <c r="BF104" s="87" t="n">
        <f aca="false">IF($A104="N/A"," ",(IF(AO104&gt;0,($BA104*(8*(VLOOKUP($A104,NumberofDaysTable,4)+VLOOKUP($A104,NumberofDaysTable,5)))*T104),0)+IF(AW104&gt;0,($BA104*((AW104))*T104),0)))</f>
        <v>0</v>
      </c>
      <c r="BG104" s="87" t="n">
        <f aca="false">IF($A104="N/A"," ",(IF(AP104&gt;0,($BA104*(8*(VLOOKUP($A104,NumberofDaysTable,4)+VLOOKUP($A104,NumberofDaysTable,5)))*U104),0)+IF(AX104&gt;0,($BA104*((AX104))*U104),0)))</f>
        <v>0</v>
      </c>
      <c r="BH104" s="87" t="n">
        <f aca="false">IF($A104="N/A"," ",($BA104*AQ104*V104)+($BA104*AY104*V104))</f>
        <v>0</v>
      </c>
      <c r="BI104" s="87" t="n">
        <f aca="false">IF($A104="N/A"," ",SUM(BB104:BH104))</f>
        <v>0</v>
      </c>
      <c r="BJ104" s="88" t="n">
        <f aca="false">IF($A104="N/A"," ",(H104*(SUM(AK104:AQ104)+SUM(AS104:AY104))*BA104))</f>
        <v>0</v>
      </c>
      <c r="BK104" s="88" t="n">
        <f aca="false">IF($A104="N/A"," ",((C104*D104)*(SUM($AK104:$AQ104)+SUM($AS104:$AY104))*$BA104))</f>
        <v>0</v>
      </c>
      <c r="BL104" s="88" t="n">
        <f aca="false">IF($A104="N/A"," ",(F104*(SUM($AK104:$AQ104)+SUM($AS104:$AY104))*$BA104))</f>
        <v>0</v>
      </c>
      <c r="BM104" s="88" t="n">
        <f aca="false">IF($A104="N/A"," ",(G104*(SUM($AK104:$AQ104)+SUM($AS104:$AY104))*$BA104))</f>
        <v>0</v>
      </c>
    </row>
    <row r="105" customFormat="false" ht="12.75" hidden="false" customHeight="false" outlineLevel="0" collapsed="false">
      <c r="A105" s="67" t="n">
        <f aca="false">IF(A104="N/A","N/A",IF(EDATE(A104,1)&gt;Inputs!$K$3,"N/A",EDATE(A104,1)))</f>
        <v>39753</v>
      </c>
      <c r="B105" s="68" t="n">
        <f aca="false">IF(A105="N/A"," ",YEAR(A105))</f>
        <v>2008</v>
      </c>
      <c r="C105" s="69" t="n">
        <f aca="false">IF(A105="N/A"," ",VLOOKUP(A105,ScaledPrice,10))</f>
        <v>3.313</v>
      </c>
      <c r="D105" s="70" t="n">
        <f aca="false">IF(A105="N/A"," ",(VLOOKUP(MONTH($A105),Inputs!$A$14:$B$25,2))/1000)</f>
        <v>12.6</v>
      </c>
      <c r="E105" s="71" t="n">
        <f aca="false">IF($A105="N/A"," ",C105*D105)</f>
        <v>41.7438</v>
      </c>
      <c r="F105" s="72" t="n">
        <f aca="false">IF(A105="N/A"," ",Inputs!$F$6)</f>
        <v>1.17</v>
      </c>
      <c r="G105" s="72" t="n">
        <f aca="false">IF(A105="N/A"," ",Inputs!$F$9/IF(AND('Pricing Inputs'!$AA$3&gt;=4,'Pricing Inputs'!$AA$3&lt;=6),16,IF(AND('Pricing Inputs'!$AA$3&gt;=7,'Pricing Inputs'!$AA$3&lt;=9),8,24))/(BA105))</f>
        <v>0.829831932773109</v>
      </c>
      <c r="H105" s="73" t="n">
        <f aca="false">IF(A105="N/A"," ",(C105*D105)+F105+G105)</f>
        <v>43.7436319327731</v>
      </c>
      <c r="I105" s="74" t="n">
        <f aca="false">VLOOKUP(A105,ScaledPrice,(IF(AND('Pricing Inputs'!$AA$3&gt;=4,'Pricing Inputs'!$AA$3&lt;=6),2,4)))</f>
        <v>26.6799983978272</v>
      </c>
      <c r="J105" s="74" t="n">
        <f aca="false">IF(A105="N/A"," ",IF(AND('Pricing Inputs'!$AA$3&gt;=4,'Pricing Inputs'!$AA$3&lt;=6),I105,(VLOOKUP(A105,ScaledPrice,2))*(2-(VLOOKUP(A105,ScaledPrice,3)))))</f>
        <v>26.6799983978272</v>
      </c>
      <c r="K105" s="74" t="n">
        <f aca="false">IF(A105="N/A"," ",IF(OR('Pricing Inputs'!$AA$3=5,'Pricing Inputs'!$AA$3=6,'Pricing Inputs'!$AA$3=8,'Pricing Inputs'!$AA$3=9),VLOOKUP(A105,ScaledPrice,IF(AND('Pricing Inputs'!$AA$3&gt;=4,'Pricing Inputs'!$AA$3&lt;=6),5,6)),0))</f>
        <v>20</v>
      </c>
      <c r="L105" s="74" t="n">
        <f aca="false">IF(A105="N/A"," ",IF(OR('Pricing Inputs'!$AA$3=5,'Pricing Inputs'!$AA$3=6,'Pricing Inputs'!$AA$3=8,'Pricing Inputs'!$AA$3=9),IF(AND('Pricing Inputs'!$AA$3&gt;=4,'Pricing Inputs'!$AA$3&lt;=6),K105,(VLOOKUP(A105,ScaledPrice,5))*(2-(VLOOKUP(A105,ScaledPrice,3)))),0))</f>
        <v>20</v>
      </c>
      <c r="M105" s="74" t="n">
        <f aca="false">IF(A105="N/A"," ",IF(OR('Pricing Inputs'!$AA$3=6,'Pricing Inputs'!$AA$3=9),(VLOOKUP(A105,ScaledPrice,IF(AND('Pricing Inputs'!$AA$3&gt;=4,'Pricing Inputs'!$AA$3&lt;=6),7,8))),0))</f>
        <v>19</v>
      </c>
      <c r="N105" s="74" t="n">
        <f aca="false">IF(A105="N/A"," ",IF(OR('Pricing Inputs'!$AA$3=6,'Pricing Inputs'!$AA$3=9),IF(AND('Pricing Inputs'!$AA$3&gt;=4,'Pricing Inputs'!$AA$3&lt;=6),M105,(VLOOKUP(A105,ScaledPrice,7))*(2-(VLOOKUP(A105,ScaledPrice,3)))),0))</f>
        <v>19</v>
      </c>
      <c r="O105" s="74" t="n">
        <f aca="false">IF(A105="N/A"," ",VLOOKUP(A105,ScaledPrice,9))</f>
        <v>21.2999992370605</v>
      </c>
      <c r="P105" s="75" t="n">
        <f aca="false">IF($A105="N/A"," ",IF((I105-$H105)&gt;0,I105-$H105,0))</f>
        <v>0</v>
      </c>
      <c r="Q105" s="75" t="n">
        <f aca="false">IF($A105="N/A"," ",IF((J105-$H105)&gt;0,J105-$H105,0))</f>
        <v>0</v>
      </c>
      <c r="R105" s="75" t="n">
        <f aca="false">IF($A105="N/A"," ",IF((K105-$H105)&gt;0,K105-$H105,0))</f>
        <v>0</v>
      </c>
      <c r="S105" s="75" t="n">
        <f aca="false">IF($A105="N/A"," ",IF((L105-$H105)&gt;0,L105-$H105,0))</f>
        <v>0</v>
      </c>
      <c r="T105" s="75" t="n">
        <f aca="false">IF($A105="N/A"," ",IF((M105-$H105)&gt;0,M105-$H105,0))</f>
        <v>0</v>
      </c>
      <c r="U105" s="75" t="n">
        <f aca="false">IF($A105="N/A"," ",IF((N105-$H105)&gt;0,N105-$H105,0))</f>
        <v>0</v>
      </c>
      <c r="V105" s="76" t="n">
        <f aca="false">IF($A105="N/A"," ",(IF((O105-$H105)&lt;=0,0,(O105-$H105))))</f>
        <v>0</v>
      </c>
      <c r="W105" s="77" t="n">
        <f aca="false">IF($A105="N/A"," ",IF(P105&gt;0,8*VLOOKUP($A105,NumberofDaysTable,2),0))</f>
        <v>0</v>
      </c>
      <c r="X105" s="77" t="n">
        <f aca="false">IF($A105="N/A"," ",IF(Q105&gt;0,8*VLOOKUP($A105,NumberofDaysTable,2),0))</f>
        <v>0</v>
      </c>
      <c r="Y105" s="77" t="n">
        <f aca="false">IF($A105="N/A"," ",IF(R105&gt;0,8*VLOOKUP($A105,NumberofDaysTable,3),0))</f>
        <v>0</v>
      </c>
      <c r="Z105" s="77" t="n">
        <f aca="false">IF($A105="N/A"," ",IF(S105&gt;0,8*VLOOKUP($A105,NumberofDaysTable,3),0))</f>
        <v>0</v>
      </c>
      <c r="AA105" s="77" t="n">
        <f aca="false">IF($A105="N/A"," ",IF(T105&gt;0,8*(VLOOKUP($A105,NumberofDaysTable,4)+VLOOKUP($A105,NumberofDaysTable,5)),0))</f>
        <v>0</v>
      </c>
      <c r="AB105" s="77" t="n">
        <f aca="false">IF($A105="N/A"," ",IF(U105&gt;0,(8*VLOOKUP($A105,NumberofDaysTable,4)+VLOOKUP($A105,NumberofDaysTable,5)),0))</f>
        <v>0</v>
      </c>
      <c r="AC105" s="77" t="n">
        <f aca="false">IF($A105="N/A"," ",(IF(V105&gt;0,(8*VLOOKUP($A105,NumberofDaysTable,6)),0)))</f>
        <v>0</v>
      </c>
      <c r="AD105" s="89" t="n">
        <f aca="false">IF($A105="N/A"," ",RANK(P105,$P$100:$V$111))</f>
        <v>7</v>
      </c>
      <c r="AE105" s="90" t="n">
        <f aca="false">IF($A105="N/A"," ",RANK(Q105,$P$100:$V$111))</f>
        <v>7</v>
      </c>
      <c r="AF105" s="90" t="n">
        <f aca="false">IF($A105="N/A"," ",RANK(R105,$P$100:$V$111))</f>
        <v>7</v>
      </c>
      <c r="AG105" s="90" t="n">
        <f aca="false">IF($A105="N/A"," ",RANK(S105,$P$100:$V$111))</f>
        <v>7</v>
      </c>
      <c r="AH105" s="90" t="n">
        <f aca="false">IF($A105="N/A"," ",RANK(T105,$P$100:$V$111))</f>
        <v>7</v>
      </c>
      <c r="AI105" s="90" t="n">
        <f aca="false">IF($A105="N/A"," ",RANK(U105,$P$100:$V$111))</f>
        <v>7</v>
      </c>
      <c r="AJ105" s="91" t="n">
        <f aca="false">IF($A105="N/A"," ",RANK(V105,$P$100:$V$111))</f>
        <v>7</v>
      </c>
      <c r="AK105" s="81" t="n">
        <f aca="false">IF($A105="N/A"," ",IF(AD105&lt;=$AJ$2,W105,0))</f>
        <v>0</v>
      </c>
      <c r="AL105" s="92" t="n">
        <f aca="false">IF($A105="N/A"," ",IF(AE105&lt;=$AJ$2,X105,0))</f>
        <v>0</v>
      </c>
      <c r="AM105" s="92" t="n">
        <f aca="false">IF($A105="N/A"," ",IF(AF105&lt;=$AJ$2,Y105,0))</f>
        <v>0</v>
      </c>
      <c r="AN105" s="92" t="n">
        <f aca="false">IF($A105="N/A"," ",IF(AG105&lt;=$AJ$2,Z105,0))</f>
        <v>0</v>
      </c>
      <c r="AO105" s="92" t="n">
        <f aca="false">IF($A105="N/A"," ",IF(AH105&lt;=$AJ$2,AA105,0))</f>
        <v>0</v>
      </c>
      <c r="AP105" s="92" t="n">
        <f aca="false">IF($A105="N/A"," ",IF(AI105&lt;=$AJ$2,AB105,0))</f>
        <v>0</v>
      </c>
      <c r="AQ105" s="92" t="n">
        <f aca="false">IF($A105="N/A"," ",IF(AJ105&lt;=$AJ$2,AC105,0))</f>
        <v>0</v>
      </c>
      <c r="AR105" s="91"/>
      <c r="AS105" s="83" t="n">
        <f aca="false">IF($A105="N/A"," ",IF(AND(AD105=$AJ$2+1,AK105=0),MIN($AR$111,W105),0))</f>
        <v>0</v>
      </c>
      <c r="AT105" s="93" t="n">
        <f aca="false">IF($A105="N/A"," ",IF(AND(AE105=$AJ$2+1,AL105=0),MIN($AR$111,X105),0))</f>
        <v>0</v>
      </c>
      <c r="AU105" s="93" t="n">
        <f aca="false">IF($A105="N/A"," ",IF(AND(AF105=$AJ$2+1,AM105=0),MIN($AR$111,Y105),0))</f>
        <v>0</v>
      </c>
      <c r="AV105" s="93" t="n">
        <f aca="false">IF($A105="N/A"," ",IF(AND(AG105=$AJ$2+1,AN105=0),MIN($AR$111,Z105),0))</f>
        <v>0</v>
      </c>
      <c r="AW105" s="93" t="n">
        <f aca="false">IF($A105="N/A"," ",IF(AND(AH105=$AJ$2+1,AO105=0),MIN($AR$111,AA105),0))</f>
        <v>0</v>
      </c>
      <c r="AX105" s="93" t="n">
        <f aca="false">IF($A105="N/A"," ",IF(AND(AI105=$AJ$2+1,AP105=0),MIN($AR$111,AB105),0))</f>
        <v>0</v>
      </c>
      <c r="AY105" s="93" t="n">
        <f aca="false">IF($A105="N/A"," ",IF(AND(AJ105=$AJ$2+1,AQ105=0),MIN($AR$111,AC105),0))</f>
        <v>0</v>
      </c>
      <c r="AZ105" s="91"/>
      <c r="BA105" s="86" t="n">
        <f aca="false">IF($A105="N/A"," ",(IF(MONTH(A105)&gt;=4,IF(MONTH(A105)&lt;=10,Inputs!$F$13,Inputs!$F$14),Inputs!$F$14)))</f>
        <v>119</v>
      </c>
      <c r="BB105" s="87" t="n">
        <f aca="false">IF($A105="N/A"," ",(IF(AK105&gt;0,($BA105*(8*(VLOOKUP($A105,NumberofDaysTable,2)))*P105),0)+IF(AS105&gt;0,($BA105*((AS105))*P105),0)))</f>
        <v>0</v>
      </c>
      <c r="BC105" s="87" t="n">
        <f aca="false">IF($A105="N/A"," ",(IF(AL105&gt;0,($BA105*(8*(VLOOKUP($A105,NumberofDaysTable,2)))*Q105),0)+IF(AT105&gt;0,($BA105*((AT105))*Q105),0)))</f>
        <v>0</v>
      </c>
      <c r="BD105" s="87" t="n">
        <f aca="false">IF($A105="N/A"," ",(IF(AM105&gt;0,($BA105*(8*(VLOOKUP($A105,NumberofDaysTable,3)))*R105),0)+IF(AU105&gt;0,($BA105*((AU105))*R105),0)))</f>
        <v>0</v>
      </c>
      <c r="BE105" s="87" t="n">
        <f aca="false">IF($A105="N/A"," ",(IF(AN105&gt;0,($BA105*(8*(VLOOKUP($A105,NumberofDaysTable,3)))*S105),0)+IF(AV105&gt;0,($BA105*((AV105))*S105),0)))</f>
        <v>0</v>
      </c>
      <c r="BF105" s="87" t="n">
        <f aca="false">IF($A105="N/A"," ",(IF(AO105&gt;0,($BA105*(8*(VLOOKUP($A105,NumberofDaysTable,4)+VLOOKUP($A105,NumberofDaysTable,5)))*T105),0)+IF(AW105&gt;0,($BA105*((AW105))*T105),0)))</f>
        <v>0</v>
      </c>
      <c r="BG105" s="87" t="n">
        <f aca="false">IF($A105="N/A"," ",(IF(AP105&gt;0,($BA105*(8*(VLOOKUP($A105,NumberofDaysTable,4)+VLOOKUP($A105,NumberofDaysTable,5)))*U105),0)+IF(AX105&gt;0,($BA105*((AX105))*U105),0)))</f>
        <v>0</v>
      </c>
      <c r="BH105" s="87" t="n">
        <f aca="false">IF($A105="N/A"," ",($BA105*AQ105*V105)+($BA105*AY105*V105))</f>
        <v>0</v>
      </c>
      <c r="BI105" s="87" t="n">
        <f aca="false">IF($A105="N/A"," ",SUM(BB105:BH105))</f>
        <v>0</v>
      </c>
      <c r="BJ105" s="88" t="n">
        <f aca="false">IF($A105="N/A"," ",(H105*(SUM(AK105:AQ105)+SUM(AS105:AY105))*BA105))</f>
        <v>0</v>
      </c>
      <c r="BK105" s="88" t="n">
        <f aca="false">IF($A105="N/A"," ",((C105*D105)*(SUM($AK105:$AQ105)+SUM($AS105:$AY105))*$BA105))</f>
        <v>0</v>
      </c>
      <c r="BL105" s="88" t="n">
        <f aca="false">IF($A105="N/A"," ",(F105*(SUM($AK105:$AQ105)+SUM($AS105:$AY105))*$BA105))</f>
        <v>0</v>
      </c>
      <c r="BM105" s="88" t="n">
        <f aca="false">IF($A105="N/A"," ",(G105*(SUM($AK105:$AQ105)+SUM($AS105:$AY105))*$BA105))</f>
        <v>0</v>
      </c>
    </row>
    <row r="106" customFormat="false" ht="12.75" hidden="false" customHeight="false" outlineLevel="0" collapsed="false">
      <c r="A106" s="67" t="n">
        <f aca="false">IF(A105="N/A","N/A",IF(EDATE(A105,1)&gt;Inputs!$K$3,"N/A",EDATE(A105,1)))</f>
        <v>39783</v>
      </c>
      <c r="B106" s="68" t="n">
        <f aca="false">IF(A106="N/A"," ",YEAR(A106))</f>
        <v>2008</v>
      </c>
      <c r="C106" s="69" t="n">
        <f aca="false">IF(A106="N/A"," ",VLOOKUP(A106,ScaledPrice,10))</f>
        <v>3.479</v>
      </c>
      <c r="D106" s="70" t="n">
        <f aca="false">IF(A106="N/A"," ",(VLOOKUP(MONTH($A106),Inputs!$A$14:$B$25,2))/1000)</f>
        <v>12.6</v>
      </c>
      <c r="E106" s="71" t="n">
        <f aca="false">IF($A106="N/A"," ",C106*D106)</f>
        <v>43.8354</v>
      </c>
      <c r="F106" s="72" t="n">
        <f aca="false">IF(A106="N/A"," ",Inputs!$F$6)</f>
        <v>1.17</v>
      </c>
      <c r="G106" s="72" t="n">
        <f aca="false">IF(A106="N/A"," ",Inputs!$F$9/IF(AND('Pricing Inputs'!$AA$3&gt;=4,'Pricing Inputs'!$AA$3&lt;=6),16,IF(AND('Pricing Inputs'!$AA$3&gt;=7,'Pricing Inputs'!$AA$3&lt;=9),8,24))/(BA106))</f>
        <v>0.829831932773109</v>
      </c>
      <c r="H106" s="73" t="n">
        <f aca="false">IF(A106="N/A"," ",(C106*D106)+F106+G106)</f>
        <v>45.8352319327731</v>
      </c>
      <c r="I106" s="74" t="n">
        <f aca="false">VLOOKUP(A106,ScaledPrice,(IF(AND('Pricing Inputs'!$AA$3&gt;=4,'Pricing Inputs'!$AA$3&lt;=6),2,4)))</f>
        <v>27.1499977111816</v>
      </c>
      <c r="J106" s="74" t="n">
        <f aca="false">IF(A106="N/A"," ",IF(AND('Pricing Inputs'!$AA$3&gt;=4,'Pricing Inputs'!$AA$3&lt;=6),I106,(VLOOKUP(A106,ScaledPrice,2))*(2-(VLOOKUP(A106,ScaledPrice,3)))))</f>
        <v>27.1499977111816</v>
      </c>
      <c r="K106" s="74" t="n">
        <f aca="false">IF(A106="N/A"," ",IF(OR('Pricing Inputs'!$AA$3=5,'Pricing Inputs'!$AA$3=6,'Pricing Inputs'!$AA$3=8,'Pricing Inputs'!$AA$3=9),VLOOKUP(A106,ScaledPrice,IF(AND('Pricing Inputs'!$AA$3&gt;=4,'Pricing Inputs'!$AA$3&lt;=6),5,6)),0))</f>
        <v>20</v>
      </c>
      <c r="L106" s="74" t="n">
        <f aca="false">IF(A106="N/A"," ",IF(OR('Pricing Inputs'!$AA$3=5,'Pricing Inputs'!$AA$3=6,'Pricing Inputs'!$AA$3=8,'Pricing Inputs'!$AA$3=9),IF(AND('Pricing Inputs'!$AA$3&gt;=4,'Pricing Inputs'!$AA$3&lt;=6),K106,(VLOOKUP(A106,ScaledPrice,5))*(2-(VLOOKUP(A106,ScaledPrice,3)))),0))</f>
        <v>20</v>
      </c>
      <c r="M106" s="74" t="n">
        <f aca="false">IF(A106="N/A"," ",IF(OR('Pricing Inputs'!$AA$3=6,'Pricing Inputs'!$AA$3=9),(VLOOKUP(A106,ScaledPrice,IF(AND('Pricing Inputs'!$AA$3&gt;=4,'Pricing Inputs'!$AA$3&lt;=6),7,8))),0))</f>
        <v>19</v>
      </c>
      <c r="N106" s="74" t="n">
        <f aca="false">IF(A106="N/A"," ",IF(OR('Pricing Inputs'!$AA$3=6,'Pricing Inputs'!$AA$3=9),IF(AND('Pricing Inputs'!$AA$3&gt;=4,'Pricing Inputs'!$AA$3&lt;=6),M106,(VLOOKUP(A106,ScaledPrice,7))*(2-(VLOOKUP(A106,ScaledPrice,3)))),0))</f>
        <v>19</v>
      </c>
      <c r="O106" s="74" t="n">
        <f aca="false">IF(A106="N/A"," ",VLOOKUP(A106,ScaledPrice,9))</f>
        <v>21.4500007629395</v>
      </c>
      <c r="P106" s="75" t="n">
        <f aca="false">IF($A106="N/A"," ",IF((I106-$H106)&gt;0,I106-$H106,0))</f>
        <v>0</v>
      </c>
      <c r="Q106" s="75" t="n">
        <f aca="false">IF($A106="N/A"," ",IF((J106-$H106)&gt;0,J106-$H106,0))</f>
        <v>0</v>
      </c>
      <c r="R106" s="75" t="n">
        <f aca="false">IF($A106="N/A"," ",IF((K106-$H106)&gt;0,K106-$H106,0))</f>
        <v>0</v>
      </c>
      <c r="S106" s="75" t="n">
        <f aca="false">IF($A106="N/A"," ",IF((L106-$H106)&gt;0,L106-$H106,0))</f>
        <v>0</v>
      </c>
      <c r="T106" s="75" t="n">
        <f aca="false">IF($A106="N/A"," ",IF((M106-$H106)&gt;0,M106-$H106,0))</f>
        <v>0</v>
      </c>
      <c r="U106" s="75" t="n">
        <f aca="false">IF($A106="N/A"," ",IF((N106-$H106)&gt;0,N106-$H106,0))</f>
        <v>0</v>
      </c>
      <c r="V106" s="76" t="n">
        <f aca="false">IF($A106="N/A"," ",(IF((O106-$H106)&lt;=0,0,(O106-$H106))))</f>
        <v>0</v>
      </c>
      <c r="W106" s="77" t="n">
        <f aca="false">IF($A106="N/A"," ",IF(P106&gt;0,8*VLOOKUP($A106,NumberofDaysTable,2),0))</f>
        <v>0</v>
      </c>
      <c r="X106" s="77" t="n">
        <f aca="false">IF($A106="N/A"," ",IF(Q106&gt;0,8*VLOOKUP($A106,NumberofDaysTable,2),0))</f>
        <v>0</v>
      </c>
      <c r="Y106" s="77" t="n">
        <f aca="false">IF($A106="N/A"," ",IF(R106&gt;0,8*VLOOKUP($A106,NumberofDaysTable,3),0))</f>
        <v>0</v>
      </c>
      <c r="Z106" s="77" t="n">
        <f aca="false">IF($A106="N/A"," ",IF(S106&gt;0,8*VLOOKUP($A106,NumberofDaysTable,3),0))</f>
        <v>0</v>
      </c>
      <c r="AA106" s="77" t="n">
        <f aca="false">IF($A106="N/A"," ",IF(T106&gt;0,8*(VLOOKUP($A106,NumberofDaysTable,4)+VLOOKUP($A106,NumberofDaysTable,5)),0))</f>
        <v>0</v>
      </c>
      <c r="AB106" s="77" t="n">
        <f aca="false">IF($A106="N/A"," ",IF(U106&gt;0,(8*VLOOKUP($A106,NumberofDaysTable,4)+VLOOKUP($A106,NumberofDaysTable,5)),0))</f>
        <v>0</v>
      </c>
      <c r="AC106" s="77" t="n">
        <f aca="false">IF($A106="N/A"," ",(IF(V106&gt;0,(8*VLOOKUP($A106,NumberofDaysTable,6)),0)))</f>
        <v>0</v>
      </c>
      <c r="AD106" s="89" t="n">
        <f aca="false">IF($A106="N/A"," ",RANK(P106,$P$100:$V$111))</f>
        <v>7</v>
      </c>
      <c r="AE106" s="90" t="n">
        <f aca="false">IF($A106="N/A"," ",RANK(Q106,$P$100:$V$111))</f>
        <v>7</v>
      </c>
      <c r="AF106" s="90" t="n">
        <f aca="false">IF($A106="N/A"," ",RANK(R106,$P$100:$V$111))</f>
        <v>7</v>
      </c>
      <c r="AG106" s="90" t="n">
        <f aca="false">IF($A106="N/A"," ",RANK(S106,$P$100:$V$111))</f>
        <v>7</v>
      </c>
      <c r="AH106" s="90" t="n">
        <f aca="false">IF($A106="N/A"," ",RANK(T106,$P$100:$V$111))</f>
        <v>7</v>
      </c>
      <c r="AI106" s="90" t="n">
        <f aca="false">IF($A106="N/A"," ",RANK(U106,$P$100:$V$111))</f>
        <v>7</v>
      </c>
      <c r="AJ106" s="91" t="n">
        <f aca="false">IF($A106="N/A"," ",RANK(V106,$P$100:$V$111))</f>
        <v>7</v>
      </c>
      <c r="AK106" s="81" t="n">
        <f aca="false">IF($A106="N/A"," ",IF(AD106&lt;=$AJ$2,W106,0))</f>
        <v>0</v>
      </c>
      <c r="AL106" s="92" t="n">
        <f aca="false">IF($A106="N/A"," ",IF(AE106&lt;=$AJ$2,X106,0))</f>
        <v>0</v>
      </c>
      <c r="AM106" s="92" t="n">
        <f aca="false">IF($A106="N/A"," ",IF(AF106&lt;=$AJ$2,Y106,0))</f>
        <v>0</v>
      </c>
      <c r="AN106" s="92" t="n">
        <f aca="false">IF($A106="N/A"," ",IF(AG106&lt;=$AJ$2,Z106,0))</f>
        <v>0</v>
      </c>
      <c r="AO106" s="92" t="n">
        <f aca="false">IF($A106="N/A"," ",IF(AH106&lt;=$AJ$2,AA106,0))</f>
        <v>0</v>
      </c>
      <c r="AP106" s="92" t="n">
        <f aca="false">IF($A106="N/A"," ",IF(AI106&lt;=$AJ$2,AB106,0))</f>
        <v>0</v>
      </c>
      <c r="AQ106" s="92" t="n">
        <f aca="false">IF($A106="N/A"," ",IF(AJ106&lt;=$AJ$2,AC106,0))</f>
        <v>0</v>
      </c>
      <c r="AR106" s="91"/>
      <c r="AS106" s="83" t="n">
        <f aca="false">IF($A106="N/A"," ",IF(AND(AD106=$AJ$2+1,AK106=0),MIN($AR$111,W106),0))</f>
        <v>0</v>
      </c>
      <c r="AT106" s="93" t="n">
        <f aca="false">IF($A106="N/A"," ",IF(AND(AE106=$AJ$2+1,AL106=0),MIN($AR$111,X106),0))</f>
        <v>0</v>
      </c>
      <c r="AU106" s="93" t="n">
        <f aca="false">IF($A106="N/A"," ",IF(AND(AF106=$AJ$2+1,AM106=0),MIN($AR$111,Y106),0))</f>
        <v>0</v>
      </c>
      <c r="AV106" s="93" t="n">
        <f aca="false">IF($A106="N/A"," ",IF(AND(AG106=$AJ$2+1,AN106=0),MIN($AR$111,Z106),0))</f>
        <v>0</v>
      </c>
      <c r="AW106" s="93" t="n">
        <f aca="false">IF($A106="N/A"," ",IF(AND(AH106=$AJ$2+1,AO106=0),MIN($AR$111,AA106),0))</f>
        <v>0</v>
      </c>
      <c r="AX106" s="93" t="n">
        <f aca="false">IF($A106="N/A"," ",IF(AND(AI106=$AJ$2+1,AP106=0),MIN($AR$111,AB106),0))</f>
        <v>0</v>
      </c>
      <c r="AY106" s="93" t="n">
        <f aca="false">IF($A106="N/A"," ",IF(AND(AJ106=$AJ$2+1,AQ106=0),MIN($AR$111,AC106),0))</f>
        <v>0</v>
      </c>
      <c r="AZ106" s="91"/>
      <c r="BA106" s="86" t="n">
        <f aca="false">IF($A106="N/A"," ",(IF(MONTH(A106)&gt;=4,IF(MONTH(A106)&lt;=10,Inputs!$F$13,Inputs!$F$14),Inputs!$F$14)))</f>
        <v>119</v>
      </c>
      <c r="BB106" s="87" t="n">
        <f aca="false">IF($A106="N/A"," ",(IF(AK106&gt;0,($BA106*(8*(VLOOKUP($A106,NumberofDaysTable,2)))*P106),0)+IF(AS106&gt;0,($BA106*((AS106))*P106),0)))</f>
        <v>0</v>
      </c>
      <c r="BC106" s="87" t="n">
        <f aca="false">IF($A106="N/A"," ",(IF(AL106&gt;0,($BA106*(8*(VLOOKUP($A106,NumberofDaysTable,2)))*Q106),0)+IF(AT106&gt;0,($BA106*((AT106))*Q106),0)))</f>
        <v>0</v>
      </c>
      <c r="BD106" s="87" t="n">
        <f aca="false">IF($A106="N/A"," ",(IF(AM106&gt;0,($BA106*(8*(VLOOKUP($A106,NumberofDaysTable,3)))*R106),0)+IF(AU106&gt;0,($BA106*((AU106))*R106),0)))</f>
        <v>0</v>
      </c>
      <c r="BE106" s="87" t="n">
        <f aca="false">IF($A106="N/A"," ",(IF(AN106&gt;0,($BA106*(8*(VLOOKUP($A106,NumberofDaysTable,3)))*S106),0)+IF(AV106&gt;0,($BA106*((AV106))*S106),0)))</f>
        <v>0</v>
      </c>
      <c r="BF106" s="87" t="n">
        <f aca="false">IF($A106="N/A"," ",(IF(AO106&gt;0,($BA106*(8*(VLOOKUP($A106,NumberofDaysTable,4)+VLOOKUP($A106,NumberofDaysTable,5)))*T106),0)+IF(AW106&gt;0,($BA106*((AW106))*T106),0)))</f>
        <v>0</v>
      </c>
      <c r="BG106" s="87" t="n">
        <f aca="false">IF($A106="N/A"," ",(IF(AP106&gt;0,($BA106*(8*(VLOOKUP($A106,NumberofDaysTable,4)+VLOOKUP($A106,NumberofDaysTable,5)))*U106),0)+IF(AX106&gt;0,($BA106*((AX106))*U106),0)))</f>
        <v>0</v>
      </c>
      <c r="BH106" s="87" t="n">
        <f aca="false">IF($A106="N/A"," ",($BA106*AQ106*V106)+($BA106*AY106*V106))</f>
        <v>0</v>
      </c>
      <c r="BI106" s="87" t="n">
        <f aca="false">IF($A106="N/A"," ",SUM(BB106:BH106))</f>
        <v>0</v>
      </c>
      <c r="BJ106" s="88" t="n">
        <f aca="false">IF($A106="N/A"," ",(H106*(SUM(AK106:AQ106)+SUM(AS106:AY106))*BA106))</f>
        <v>0</v>
      </c>
      <c r="BK106" s="88" t="n">
        <f aca="false">IF($A106="N/A"," ",((C106*D106)*(SUM($AK106:$AQ106)+SUM($AS106:$AY106))*$BA106))</f>
        <v>0</v>
      </c>
      <c r="BL106" s="88" t="n">
        <f aca="false">IF($A106="N/A"," ",(F106*(SUM($AK106:$AQ106)+SUM($AS106:$AY106))*$BA106))</f>
        <v>0</v>
      </c>
      <c r="BM106" s="88" t="n">
        <f aca="false">IF($A106="N/A"," ",(G106*(SUM($AK106:$AQ106)+SUM($AS106:$AY106))*$BA106))</f>
        <v>0</v>
      </c>
    </row>
    <row r="107" customFormat="false" ht="12.75" hidden="false" customHeight="false" outlineLevel="0" collapsed="false">
      <c r="A107" s="67" t="n">
        <f aca="false">IF(A106="N/A","N/A",IF(EDATE(A106,1)&gt;Inputs!$K$3,"N/A",EDATE(A106,1)))</f>
        <v>39814</v>
      </c>
      <c r="B107" s="68" t="n">
        <f aca="false">IF(A107="N/A"," ",YEAR(A107))</f>
        <v>2009</v>
      </c>
      <c r="C107" s="69" t="n">
        <f aca="false">IF(A107="N/A"," ",VLOOKUP(A107,ScaledPrice,10))</f>
        <v>3.615</v>
      </c>
      <c r="D107" s="70" t="n">
        <f aca="false">IF(A107="N/A"," ",(VLOOKUP(MONTH($A107),Inputs!$A$14:$B$25,2))/1000)</f>
        <v>12.6</v>
      </c>
      <c r="E107" s="71" t="n">
        <f aca="false">IF($A107="N/A"," ",C107*D107)</f>
        <v>45.549</v>
      </c>
      <c r="F107" s="72" t="n">
        <f aca="false">IF(A107="N/A"," ",Inputs!$F$6)</f>
        <v>1.17</v>
      </c>
      <c r="G107" s="72" t="n">
        <f aca="false">IF(A107="N/A"," ",Inputs!$F$9/IF(AND('Pricing Inputs'!$AA$3&gt;=4,'Pricing Inputs'!$AA$3&lt;=6),16,IF(AND('Pricing Inputs'!$AA$3&gt;=7,'Pricing Inputs'!$AA$3&lt;=9),8,24))/(BA107))</f>
        <v>0.829831932773109</v>
      </c>
      <c r="H107" s="73" t="n">
        <f aca="false">IF(A107="N/A"," ",(C107*D107)+F107+G107)</f>
        <v>47.5488319327731</v>
      </c>
      <c r="I107" s="74" t="n">
        <f aca="false">VLOOKUP(A107,ScaledPrice,(IF(AND('Pricing Inputs'!$AA$3&gt;=4,'Pricing Inputs'!$AA$3&lt;=6),2,4)))</f>
        <v>31.3999996185303</v>
      </c>
      <c r="J107" s="74" t="n">
        <f aca="false">IF(A107="N/A"," ",IF(AND('Pricing Inputs'!$AA$3&gt;=4,'Pricing Inputs'!$AA$3&lt;=6),I107,(VLOOKUP(A107,ScaledPrice,2))*(2-(VLOOKUP(A107,ScaledPrice,3)))))</f>
        <v>31.3999996185303</v>
      </c>
      <c r="K107" s="74" t="n">
        <f aca="false">IF(A107="N/A"," ",IF(OR('Pricing Inputs'!$AA$3=5,'Pricing Inputs'!$AA$3=6,'Pricing Inputs'!$AA$3=8,'Pricing Inputs'!$AA$3=9),VLOOKUP(A107,ScaledPrice,IF(AND('Pricing Inputs'!$AA$3&gt;=4,'Pricing Inputs'!$AA$3&lt;=6),5,6)),0))</f>
        <v>22</v>
      </c>
      <c r="L107" s="74" t="n">
        <f aca="false">IF(A107="N/A"," ",IF(OR('Pricing Inputs'!$AA$3=5,'Pricing Inputs'!$AA$3=6,'Pricing Inputs'!$AA$3=8,'Pricing Inputs'!$AA$3=9),IF(AND('Pricing Inputs'!$AA$3&gt;=4,'Pricing Inputs'!$AA$3&lt;=6),K107,(VLOOKUP(A107,ScaledPrice,5))*(2-(VLOOKUP(A107,ScaledPrice,3)))),0))</f>
        <v>22</v>
      </c>
      <c r="M107" s="74" t="n">
        <f aca="false">IF(A107="N/A"," ",IF(OR('Pricing Inputs'!$AA$3=6,'Pricing Inputs'!$AA$3=9),(VLOOKUP(A107,ScaledPrice,IF(AND('Pricing Inputs'!$AA$3&gt;=4,'Pricing Inputs'!$AA$3&lt;=6),7,8))),0))</f>
        <v>21</v>
      </c>
      <c r="N107" s="74" t="n">
        <f aca="false">IF(A107="N/A"," ",IF(OR('Pricing Inputs'!$AA$3=6,'Pricing Inputs'!$AA$3=9),IF(AND('Pricing Inputs'!$AA$3&gt;=4,'Pricing Inputs'!$AA$3&lt;=6),M107,(VLOOKUP(A107,ScaledPrice,7))*(2-(VLOOKUP(A107,ScaledPrice,3)))),0))</f>
        <v>21</v>
      </c>
      <c r="O107" s="74" t="n">
        <f aca="false">IF(A107="N/A"," ",VLOOKUP(A107,ScaledPrice,9))</f>
        <v>21.7000007629395</v>
      </c>
      <c r="P107" s="75" t="n">
        <f aca="false">IF($A107="N/A"," ",IF((I107-$H107)&gt;0,I107-$H107,0))</f>
        <v>0</v>
      </c>
      <c r="Q107" s="75" t="n">
        <f aca="false">IF($A107="N/A"," ",IF((J107-$H107)&gt;0,J107-$H107,0))</f>
        <v>0</v>
      </c>
      <c r="R107" s="75" t="n">
        <f aca="false">IF($A107="N/A"," ",IF((K107-$H107)&gt;0,K107-$H107,0))</f>
        <v>0</v>
      </c>
      <c r="S107" s="75" t="n">
        <f aca="false">IF($A107="N/A"," ",IF((L107-$H107)&gt;0,L107-$H107,0))</f>
        <v>0</v>
      </c>
      <c r="T107" s="75" t="n">
        <f aca="false">IF($A107="N/A"," ",IF((M107-$H107)&gt;0,M107-$H107,0))</f>
        <v>0</v>
      </c>
      <c r="U107" s="75" t="n">
        <f aca="false">IF($A107="N/A"," ",IF((N107-$H107)&gt;0,N107-$H107,0))</f>
        <v>0</v>
      </c>
      <c r="V107" s="76" t="n">
        <f aca="false">IF($A107="N/A"," ",(IF((O107-$H107)&lt;=0,0,(O107-$H107))))</f>
        <v>0</v>
      </c>
      <c r="W107" s="77" t="n">
        <f aca="false">IF($A107="N/A"," ",IF(P107&gt;0,8*VLOOKUP($A107,NumberofDaysTable,2),0))</f>
        <v>0</v>
      </c>
      <c r="X107" s="77" t="n">
        <f aca="false">IF($A107="N/A"," ",IF(Q107&gt;0,8*VLOOKUP($A107,NumberofDaysTable,2),0))</f>
        <v>0</v>
      </c>
      <c r="Y107" s="77" t="n">
        <f aca="false">IF($A107="N/A"," ",IF(R107&gt;0,8*VLOOKUP($A107,NumberofDaysTable,3),0))</f>
        <v>0</v>
      </c>
      <c r="Z107" s="77" t="n">
        <f aca="false">IF($A107="N/A"," ",IF(S107&gt;0,8*VLOOKUP($A107,NumberofDaysTable,3),0))</f>
        <v>0</v>
      </c>
      <c r="AA107" s="77" t="n">
        <f aca="false">IF($A107="N/A"," ",IF(T107&gt;0,8*(VLOOKUP($A107,NumberofDaysTable,4)+VLOOKUP($A107,NumberofDaysTable,5)),0))</f>
        <v>0</v>
      </c>
      <c r="AB107" s="77" t="n">
        <f aca="false">IF($A107="N/A"," ",IF(U107&gt;0,(8*VLOOKUP($A107,NumberofDaysTable,4)+VLOOKUP($A107,NumberofDaysTable,5)),0))</f>
        <v>0</v>
      </c>
      <c r="AC107" s="77" t="n">
        <f aca="false">IF($A107="N/A"," ",(IF(V107&gt;0,(8*VLOOKUP($A107,NumberofDaysTable,6)),0)))</f>
        <v>0</v>
      </c>
      <c r="AD107" s="89" t="n">
        <f aca="false">IF($A107="N/A"," ",RANK(P107,$P$100:$V$111))</f>
        <v>7</v>
      </c>
      <c r="AE107" s="90" t="n">
        <f aca="false">IF($A107="N/A"," ",RANK(Q107,$P$100:$V$111))</f>
        <v>7</v>
      </c>
      <c r="AF107" s="90" t="n">
        <f aca="false">IF($A107="N/A"," ",RANK(R107,$P$100:$V$111))</f>
        <v>7</v>
      </c>
      <c r="AG107" s="90" t="n">
        <f aca="false">IF($A107="N/A"," ",RANK(S107,$P$100:$V$111))</f>
        <v>7</v>
      </c>
      <c r="AH107" s="90" t="n">
        <f aca="false">IF($A107="N/A"," ",RANK(T107,$P$100:$V$111))</f>
        <v>7</v>
      </c>
      <c r="AI107" s="90" t="n">
        <f aca="false">IF($A107="N/A"," ",RANK(U107,$P$100:$V$111))</f>
        <v>7</v>
      </c>
      <c r="AJ107" s="91" t="n">
        <f aca="false">IF($A107="N/A"," ",RANK(V107,$P$100:$V$111))</f>
        <v>7</v>
      </c>
      <c r="AK107" s="81" t="n">
        <f aca="false">IF($A107="N/A"," ",IF(AD107&lt;=$AJ$2,W107,0))</f>
        <v>0</v>
      </c>
      <c r="AL107" s="92" t="n">
        <f aca="false">IF($A107="N/A"," ",IF(AE107&lt;=$AJ$2,X107,0))</f>
        <v>0</v>
      </c>
      <c r="AM107" s="92" t="n">
        <f aca="false">IF($A107="N/A"," ",IF(AF107&lt;=$AJ$2,Y107,0))</f>
        <v>0</v>
      </c>
      <c r="AN107" s="92" t="n">
        <f aca="false">IF($A107="N/A"," ",IF(AG107&lt;=$AJ$2,Z107,0))</f>
        <v>0</v>
      </c>
      <c r="AO107" s="92" t="n">
        <f aca="false">IF($A107="N/A"," ",IF(AH107&lt;=$AJ$2,AA107,0))</f>
        <v>0</v>
      </c>
      <c r="AP107" s="92" t="n">
        <f aca="false">IF($A107="N/A"," ",IF(AI107&lt;=$AJ$2,AB107,0))</f>
        <v>0</v>
      </c>
      <c r="AQ107" s="92" t="n">
        <f aca="false">IF($A107="N/A"," ",IF(AJ107&lt;=$AJ$2,AC107,0))</f>
        <v>0</v>
      </c>
      <c r="AR107" s="91"/>
      <c r="AS107" s="83" t="n">
        <f aca="false">IF($A107="N/A"," ",IF(AND(AD107=$AJ$2+1,AK107=0),MIN($AR$111,W107),0))</f>
        <v>0</v>
      </c>
      <c r="AT107" s="93" t="n">
        <f aca="false">IF($A107="N/A"," ",IF(AND(AE107=$AJ$2+1,AL107=0),MIN($AR$111,X107),0))</f>
        <v>0</v>
      </c>
      <c r="AU107" s="93" t="n">
        <f aca="false">IF($A107="N/A"," ",IF(AND(AF107=$AJ$2+1,AM107=0),MIN($AR$111,Y107),0))</f>
        <v>0</v>
      </c>
      <c r="AV107" s="93" t="n">
        <f aca="false">IF($A107="N/A"," ",IF(AND(AG107=$AJ$2+1,AN107=0),MIN($AR$111,Z107),0))</f>
        <v>0</v>
      </c>
      <c r="AW107" s="93" t="n">
        <f aca="false">IF($A107="N/A"," ",IF(AND(AH107=$AJ$2+1,AO107=0),MIN($AR$111,AA107),0))</f>
        <v>0</v>
      </c>
      <c r="AX107" s="93" t="n">
        <f aca="false">IF($A107="N/A"," ",IF(AND(AI107=$AJ$2+1,AP107=0),MIN($AR$111,AB107),0))</f>
        <v>0</v>
      </c>
      <c r="AY107" s="93" t="n">
        <f aca="false">IF($A107="N/A"," ",IF(AND(AJ107=$AJ$2+1,AQ107=0),MIN($AR$111,AC107),0))</f>
        <v>0</v>
      </c>
      <c r="AZ107" s="91"/>
      <c r="BA107" s="86" t="n">
        <f aca="false">IF($A107="N/A"," ",(IF(MONTH(A107)&gt;=4,IF(MONTH(A107)&lt;=10,Inputs!$F$13,Inputs!$F$14),Inputs!$F$14)))</f>
        <v>119</v>
      </c>
      <c r="BB107" s="87" t="n">
        <f aca="false">IF($A107="N/A"," ",(IF(AK107&gt;0,($BA107*(8*(VLOOKUP($A107,NumberofDaysTable,2)))*P107),0)+IF(AS107&gt;0,($BA107*((AS107))*P107),0)))</f>
        <v>0</v>
      </c>
      <c r="BC107" s="87" t="n">
        <f aca="false">IF($A107="N/A"," ",(IF(AL107&gt;0,($BA107*(8*(VLOOKUP($A107,NumberofDaysTable,2)))*Q107),0)+IF(AT107&gt;0,($BA107*((AT107))*Q107),0)))</f>
        <v>0</v>
      </c>
      <c r="BD107" s="87" t="n">
        <f aca="false">IF($A107="N/A"," ",(IF(AM107&gt;0,($BA107*(8*(VLOOKUP($A107,NumberofDaysTable,3)))*R107),0)+IF(AU107&gt;0,($BA107*((AU107))*R107),0)))</f>
        <v>0</v>
      </c>
      <c r="BE107" s="87" t="n">
        <f aca="false">IF($A107="N/A"," ",(IF(AN107&gt;0,($BA107*(8*(VLOOKUP($A107,NumberofDaysTable,3)))*S107),0)+IF(AV107&gt;0,($BA107*((AV107))*S107),0)))</f>
        <v>0</v>
      </c>
      <c r="BF107" s="87" t="n">
        <f aca="false">IF($A107="N/A"," ",(IF(AO107&gt;0,($BA107*(8*(VLOOKUP($A107,NumberofDaysTable,4)+VLOOKUP($A107,NumberofDaysTable,5)))*T107),0)+IF(AW107&gt;0,($BA107*((AW107))*T107),0)))</f>
        <v>0</v>
      </c>
      <c r="BG107" s="87" t="n">
        <f aca="false">IF($A107="N/A"," ",(IF(AP107&gt;0,($BA107*(8*(VLOOKUP($A107,NumberofDaysTable,4)+VLOOKUP($A107,NumberofDaysTable,5)))*U107),0)+IF(AX107&gt;0,($BA107*((AX107))*U107),0)))</f>
        <v>0</v>
      </c>
      <c r="BH107" s="87" t="n">
        <f aca="false">IF($A107="N/A"," ",($BA107*AQ107*V107)+($BA107*AY107*V107))</f>
        <v>0</v>
      </c>
      <c r="BI107" s="87" t="n">
        <f aca="false">IF($A107="N/A"," ",SUM(BB107:BH107))</f>
        <v>0</v>
      </c>
      <c r="BJ107" s="88" t="n">
        <f aca="false">IF($A107="N/A"," ",(H107*(SUM(AK107:AQ107)+SUM(AS107:AY107))*BA107))</f>
        <v>0</v>
      </c>
      <c r="BK107" s="88" t="n">
        <f aca="false">IF($A107="N/A"," ",((C107*D107)*(SUM($AK107:$AQ107)+SUM($AS107:$AY107))*$BA107))</f>
        <v>0</v>
      </c>
      <c r="BL107" s="88" t="n">
        <f aca="false">IF($A107="N/A"," ",(F107*(SUM($AK107:$AQ107)+SUM($AS107:$AY107))*$BA107))</f>
        <v>0</v>
      </c>
      <c r="BM107" s="88" t="n">
        <f aca="false">IF($A107="N/A"," ",(G107*(SUM($AK107:$AQ107)+SUM($AS107:$AY107))*$BA107))</f>
        <v>0</v>
      </c>
    </row>
    <row r="108" customFormat="false" ht="12.75" hidden="false" customHeight="false" outlineLevel="0" collapsed="false">
      <c r="A108" s="67" t="n">
        <f aca="false">IF(A107="N/A","N/A",IF(EDATE(A107,1)&gt;Inputs!$K$3,"N/A",EDATE(A107,1)))</f>
        <v>39845</v>
      </c>
      <c r="B108" s="68" t="n">
        <f aca="false">IF(A108="N/A"," ",YEAR(A108))</f>
        <v>2009</v>
      </c>
      <c r="C108" s="69" t="n">
        <f aca="false">IF(A108="N/A"," ",VLOOKUP(A108,ScaledPrice,10))</f>
        <v>3.472</v>
      </c>
      <c r="D108" s="70" t="n">
        <f aca="false">IF(A108="N/A"," ",(VLOOKUP(MONTH($A108),Inputs!$A$14:$B$25,2))/1000)</f>
        <v>12.6</v>
      </c>
      <c r="E108" s="71" t="n">
        <f aca="false">IF($A108="N/A"," ",C108*D108)</f>
        <v>43.7472</v>
      </c>
      <c r="F108" s="72" t="n">
        <f aca="false">IF(A108="N/A"," ",Inputs!$F$6)</f>
        <v>1.17</v>
      </c>
      <c r="G108" s="72" t="n">
        <f aca="false">IF(A108="N/A"," ",Inputs!$F$9/IF(AND('Pricing Inputs'!$AA$3&gt;=4,'Pricing Inputs'!$AA$3&lt;=6),16,IF(AND('Pricing Inputs'!$AA$3&gt;=7,'Pricing Inputs'!$AA$3&lt;=9),8,24))/(BA108))</f>
        <v>0.829831932773109</v>
      </c>
      <c r="H108" s="73" t="n">
        <f aca="false">IF(A108="N/A"," ",(C108*D108)+F108+G108)</f>
        <v>45.7470319327731</v>
      </c>
      <c r="I108" s="74" t="n">
        <f aca="false">VLOOKUP(A108,ScaledPrice,(IF(AND('Pricing Inputs'!$AA$3&gt;=4,'Pricing Inputs'!$AA$3&lt;=6),2,4)))</f>
        <v>31.5</v>
      </c>
      <c r="J108" s="74" t="n">
        <f aca="false">IF(A108="N/A"," ",IF(AND('Pricing Inputs'!$AA$3&gt;=4,'Pricing Inputs'!$AA$3&lt;=6),I108,(VLOOKUP(A108,ScaledPrice,2))*(2-(VLOOKUP(A108,ScaledPrice,3)))))</f>
        <v>31.5</v>
      </c>
      <c r="K108" s="74" t="n">
        <f aca="false">IF(A108="N/A"," ",IF(OR('Pricing Inputs'!$AA$3=5,'Pricing Inputs'!$AA$3=6,'Pricing Inputs'!$AA$3=8,'Pricing Inputs'!$AA$3=9),VLOOKUP(A108,ScaledPrice,IF(AND('Pricing Inputs'!$AA$3&gt;=4,'Pricing Inputs'!$AA$3&lt;=6),5,6)),0))</f>
        <v>21.996000289917</v>
      </c>
      <c r="L108" s="74" t="n">
        <f aca="false">IF(A108="N/A"," ",IF(OR('Pricing Inputs'!$AA$3=5,'Pricing Inputs'!$AA$3=6,'Pricing Inputs'!$AA$3=8,'Pricing Inputs'!$AA$3=9),IF(AND('Pricing Inputs'!$AA$3&gt;=4,'Pricing Inputs'!$AA$3&lt;=6),K108,(VLOOKUP(A108,ScaledPrice,5))*(2-(VLOOKUP(A108,ScaledPrice,3)))),0))</f>
        <v>21.996000289917</v>
      </c>
      <c r="M108" s="74" t="n">
        <f aca="false">IF(A108="N/A"," ",IF(OR('Pricing Inputs'!$AA$3=6,'Pricing Inputs'!$AA$3=9),(VLOOKUP(A108,ScaledPrice,IF(AND('Pricing Inputs'!$AA$3&gt;=4,'Pricing Inputs'!$AA$3&lt;=6),7,8))),0))</f>
        <v>20.9965019226074</v>
      </c>
      <c r="N108" s="74" t="n">
        <f aca="false">IF(A108="N/A"," ",IF(OR('Pricing Inputs'!$AA$3=6,'Pricing Inputs'!$AA$3=9),IF(AND('Pricing Inputs'!$AA$3&gt;=4,'Pricing Inputs'!$AA$3&lt;=6),M108,(VLOOKUP(A108,ScaledPrice,7))*(2-(VLOOKUP(A108,ScaledPrice,3)))),0))</f>
        <v>20.9965019226074</v>
      </c>
      <c r="O108" s="74" t="n">
        <f aca="false">IF(A108="N/A"," ",VLOOKUP(A108,ScaledPrice,9))</f>
        <v>20</v>
      </c>
      <c r="P108" s="75" t="n">
        <f aca="false">IF($A108="N/A"," ",IF((I108-$H108)&gt;0,I108-$H108,0))</f>
        <v>0</v>
      </c>
      <c r="Q108" s="75" t="n">
        <f aca="false">IF($A108="N/A"," ",IF((J108-$H108)&gt;0,J108-$H108,0))</f>
        <v>0</v>
      </c>
      <c r="R108" s="75" t="n">
        <f aca="false">IF($A108="N/A"," ",IF((K108-$H108)&gt;0,K108-$H108,0))</f>
        <v>0</v>
      </c>
      <c r="S108" s="75" t="n">
        <f aca="false">IF($A108="N/A"," ",IF((L108-$H108)&gt;0,L108-$H108,0))</f>
        <v>0</v>
      </c>
      <c r="T108" s="75" t="n">
        <f aca="false">IF($A108="N/A"," ",IF((M108-$H108)&gt;0,M108-$H108,0))</f>
        <v>0</v>
      </c>
      <c r="U108" s="75" t="n">
        <f aca="false">IF($A108="N/A"," ",IF((N108-$H108)&gt;0,N108-$H108,0))</f>
        <v>0</v>
      </c>
      <c r="V108" s="76" t="n">
        <f aca="false">IF($A108="N/A"," ",(IF((O108-$H108)&lt;=0,0,(O108-$H108))))</f>
        <v>0</v>
      </c>
      <c r="W108" s="77" t="n">
        <f aca="false">IF($A108="N/A"," ",IF(P108&gt;0,8*VLOOKUP($A108,NumberofDaysTable,2),0))</f>
        <v>0</v>
      </c>
      <c r="X108" s="77" t="n">
        <f aca="false">IF($A108="N/A"," ",IF(Q108&gt;0,8*VLOOKUP($A108,NumberofDaysTable,2),0))</f>
        <v>0</v>
      </c>
      <c r="Y108" s="77" t="n">
        <f aca="false">IF($A108="N/A"," ",IF(R108&gt;0,8*VLOOKUP($A108,NumberofDaysTable,3),0))</f>
        <v>0</v>
      </c>
      <c r="Z108" s="77" t="n">
        <f aca="false">IF($A108="N/A"," ",IF(S108&gt;0,8*VLOOKUP($A108,NumberofDaysTable,3),0))</f>
        <v>0</v>
      </c>
      <c r="AA108" s="77" t="n">
        <f aca="false">IF($A108="N/A"," ",IF(T108&gt;0,8*(VLOOKUP($A108,NumberofDaysTable,4)+VLOOKUP($A108,NumberofDaysTable,5)),0))</f>
        <v>0</v>
      </c>
      <c r="AB108" s="77" t="n">
        <f aca="false">IF($A108="N/A"," ",IF(U108&gt;0,(8*VLOOKUP($A108,NumberofDaysTable,4)+VLOOKUP($A108,NumberofDaysTable,5)),0))</f>
        <v>0</v>
      </c>
      <c r="AC108" s="77" t="n">
        <f aca="false">IF($A108="N/A"," ",(IF(V108&gt;0,(8*VLOOKUP($A108,NumberofDaysTable,6)),0)))</f>
        <v>0</v>
      </c>
      <c r="AD108" s="89" t="n">
        <f aca="false">IF($A108="N/A"," ",RANK(P108,$P$100:$V$111))</f>
        <v>7</v>
      </c>
      <c r="AE108" s="90" t="n">
        <f aca="false">IF($A108="N/A"," ",RANK(Q108,$P$100:$V$111))</f>
        <v>7</v>
      </c>
      <c r="AF108" s="90" t="n">
        <f aca="false">IF($A108="N/A"," ",RANK(R108,$P$100:$V$111))</f>
        <v>7</v>
      </c>
      <c r="AG108" s="90" t="n">
        <f aca="false">IF($A108="N/A"," ",RANK(S108,$P$100:$V$111))</f>
        <v>7</v>
      </c>
      <c r="AH108" s="90" t="n">
        <f aca="false">IF($A108="N/A"," ",RANK(T108,$P$100:$V$111))</f>
        <v>7</v>
      </c>
      <c r="AI108" s="90" t="n">
        <f aca="false">IF($A108="N/A"," ",RANK(U108,$P$100:$V$111))</f>
        <v>7</v>
      </c>
      <c r="AJ108" s="91" t="n">
        <f aca="false">IF($A108="N/A"," ",RANK(V108,$P$100:$V$111))</f>
        <v>7</v>
      </c>
      <c r="AK108" s="81" t="n">
        <f aca="false">IF($A108="N/A"," ",IF(AD108&lt;=$AJ$2,W108,0))</f>
        <v>0</v>
      </c>
      <c r="AL108" s="92" t="n">
        <f aca="false">IF($A108="N/A"," ",IF(AE108&lt;=$AJ$2,X108,0))</f>
        <v>0</v>
      </c>
      <c r="AM108" s="92" t="n">
        <f aca="false">IF($A108="N/A"," ",IF(AF108&lt;=$AJ$2,Y108,0))</f>
        <v>0</v>
      </c>
      <c r="AN108" s="92" t="n">
        <f aca="false">IF($A108="N/A"," ",IF(AG108&lt;=$AJ$2,Z108,0))</f>
        <v>0</v>
      </c>
      <c r="AO108" s="92" t="n">
        <f aca="false">IF($A108="N/A"," ",IF(AH108&lt;=$AJ$2,AA108,0))</f>
        <v>0</v>
      </c>
      <c r="AP108" s="92" t="n">
        <f aca="false">IF($A108="N/A"," ",IF(AI108&lt;=$AJ$2,AB108,0))</f>
        <v>0</v>
      </c>
      <c r="AQ108" s="92" t="n">
        <f aca="false">IF($A108="N/A"," ",IF(AJ108&lt;=$AJ$2,AC108,0))</f>
        <v>0</v>
      </c>
      <c r="AR108" s="91"/>
      <c r="AS108" s="83" t="n">
        <f aca="false">IF($A108="N/A"," ",IF(AND(AD108=$AJ$2+1,AK108=0),MIN($AR$111,W108),0))</f>
        <v>0</v>
      </c>
      <c r="AT108" s="93" t="n">
        <f aca="false">IF($A108="N/A"," ",IF(AND(AE108=$AJ$2+1,AL108=0),MIN($AR$111,X108),0))</f>
        <v>0</v>
      </c>
      <c r="AU108" s="93" t="n">
        <f aca="false">IF($A108="N/A"," ",IF(AND(AF108=$AJ$2+1,AM108=0),MIN($AR$111,Y108),0))</f>
        <v>0</v>
      </c>
      <c r="AV108" s="93" t="n">
        <f aca="false">IF($A108="N/A"," ",IF(AND(AG108=$AJ$2+1,AN108=0),MIN($AR$111,Z108),0))</f>
        <v>0</v>
      </c>
      <c r="AW108" s="93" t="n">
        <f aca="false">IF($A108="N/A"," ",IF(AND(AH108=$AJ$2+1,AO108=0),MIN($AR$111,AA108),0))</f>
        <v>0</v>
      </c>
      <c r="AX108" s="93" t="n">
        <f aca="false">IF($A108="N/A"," ",IF(AND(AI108=$AJ$2+1,AP108=0),MIN($AR$111,AB108),0))</f>
        <v>0</v>
      </c>
      <c r="AY108" s="93" t="n">
        <f aca="false">IF($A108="N/A"," ",IF(AND(AJ108=$AJ$2+1,AQ108=0),MIN($AR$111,AC108),0))</f>
        <v>0</v>
      </c>
      <c r="AZ108" s="91"/>
      <c r="BA108" s="86" t="n">
        <f aca="false">IF($A108="N/A"," ",(IF(MONTH(A108)&gt;=4,IF(MONTH(A108)&lt;=10,Inputs!$F$13,Inputs!$F$14),Inputs!$F$14)))</f>
        <v>119</v>
      </c>
      <c r="BB108" s="87" t="n">
        <f aca="false">IF($A108="N/A"," ",(IF(AK108&gt;0,($BA108*(8*(VLOOKUP($A108,NumberofDaysTable,2)))*P108),0)+IF(AS108&gt;0,($BA108*((AS108))*P108),0)))</f>
        <v>0</v>
      </c>
      <c r="BC108" s="87" t="n">
        <f aca="false">IF($A108="N/A"," ",(IF(AL108&gt;0,($BA108*(8*(VLOOKUP($A108,NumberofDaysTable,2)))*Q108),0)+IF(AT108&gt;0,($BA108*((AT108))*Q108),0)))</f>
        <v>0</v>
      </c>
      <c r="BD108" s="87" t="n">
        <f aca="false">IF($A108="N/A"," ",(IF(AM108&gt;0,($BA108*(8*(VLOOKUP($A108,NumberofDaysTable,3)))*R108),0)+IF(AU108&gt;0,($BA108*((AU108))*R108),0)))</f>
        <v>0</v>
      </c>
      <c r="BE108" s="87" t="n">
        <f aca="false">IF($A108="N/A"," ",(IF(AN108&gt;0,($BA108*(8*(VLOOKUP($A108,NumberofDaysTable,3)))*S108),0)+IF(AV108&gt;0,($BA108*((AV108))*S108),0)))</f>
        <v>0</v>
      </c>
      <c r="BF108" s="87" t="n">
        <f aca="false">IF($A108="N/A"," ",(IF(AO108&gt;0,($BA108*(8*(VLOOKUP($A108,NumberofDaysTable,4)+VLOOKUP($A108,NumberofDaysTable,5)))*T108),0)+IF(AW108&gt;0,($BA108*((AW108))*T108),0)))</f>
        <v>0</v>
      </c>
      <c r="BG108" s="87" t="n">
        <f aca="false">IF($A108="N/A"," ",(IF(AP108&gt;0,($BA108*(8*(VLOOKUP($A108,NumberofDaysTable,4)+VLOOKUP($A108,NumberofDaysTable,5)))*U108),0)+IF(AX108&gt;0,($BA108*((AX108))*U108),0)))</f>
        <v>0</v>
      </c>
      <c r="BH108" s="87" t="n">
        <f aca="false">IF($A108="N/A"," ",($BA108*AQ108*V108)+($BA108*AY108*V108))</f>
        <v>0</v>
      </c>
      <c r="BI108" s="87" t="n">
        <f aca="false">IF($A108="N/A"," ",SUM(BB108:BH108))</f>
        <v>0</v>
      </c>
      <c r="BJ108" s="88" t="n">
        <f aca="false">IF($A108="N/A"," ",(H108*(SUM(AK108:AQ108)+SUM(AS108:AY108))*BA108))</f>
        <v>0</v>
      </c>
      <c r="BK108" s="88" t="n">
        <f aca="false">IF($A108="N/A"," ",((C108*D108)*(SUM($AK108:$AQ108)+SUM($AS108:$AY108))*$BA108))</f>
        <v>0</v>
      </c>
      <c r="BL108" s="88" t="n">
        <f aca="false">IF($A108="N/A"," ",(F108*(SUM($AK108:$AQ108)+SUM($AS108:$AY108))*$BA108))</f>
        <v>0</v>
      </c>
      <c r="BM108" s="88" t="n">
        <f aca="false">IF($A108="N/A"," ",(G108*(SUM($AK108:$AQ108)+SUM($AS108:$AY108))*$BA108))</f>
        <v>0</v>
      </c>
    </row>
    <row r="109" customFormat="false" ht="12.75" hidden="false" customHeight="false" outlineLevel="0" collapsed="false">
      <c r="A109" s="67" t="n">
        <f aca="false">IF(A108="N/A","N/A",IF(EDATE(A108,1)&gt;Inputs!$K$3,"N/A",EDATE(A108,1)))</f>
        <v>39873</v>
      </c>
      <c r="B109" s="68" t="n">
        <f aca="false">IF(A109="N/A"," ",YEAR(A109))</f>
        <v>2009</v>
      </c>
      <c r="C109" s="69" t="n">
        <f aca="false">IF(A109="N/A"," ",VLOOKUP(A109,ScaledPrice,10))</f>
        <v>3.388</v>
      </c>
      <c r="D109" s="70" t="n">
        <f aca="false">IF(A109="N/A"," ",(VLOOKUP(MONTH($A109),Inputs!$A$14:$B$25,2))/1000)</f>
        <v>12.6</v>
      </c>
      <c r="E109" s="71" t="n">
        <f aca="false">IF($A109="N/A"," ",C109*D109)</f>
        <v>42.6888</v>
      </c>
      <c r="F109" s="72" t="n">
        <f aca="false">IF(A109="N/A"," ",Inputs!$F$6)</f>
        <v>1.17</v>
      </c>
      <c r="G109" s="72" t="n">
        <f aca="false">IF(A109="N/A"," ",Inputs!$F$9/IF(AND('Pricing Inputs'!$AA$3&gt;=4,'Pricing Inputs'!$AA$3&lt;=6),16,IF(AND('Pricing Inputs'!$AA$3&gt;=7,'Pricing Inputs'!$AA$3&lt;=9),8,24))/(BA109))</f>
        <v>0.829831932773109</v>
      </c>
      <c r="H109" s="73" t="n">
        <f aca="false">IF(A109="N/A"," ",(C109*D109)+F109+G109)</f>
        <v>44.6886319327731</v>
      </c>
      <c r="I109" s="74" t="n">
        <f aca="false">VLOOKUP(A109,ScaledPrice,(IF(AND('Pricing Inputs'!$AA$3&gt;=4,'Pricing Inputs'!$AA$3&lt;=6),2,4)))</f>
        <v>27</v>
      </c>
      <c r="J109" s="74" t="n">
        <f aca="false">IF(A109="N/A"," ",IF(AND('Pricing Inputs'!$AA$3&gt;=4,'Pricing Inputs'!$AA$3&lt;=6),I109,(VLOOKUP(A109,ScaledPrice,2))*(2-(VLOOKUP(A109,ScaledPrice,3)))))</f>
        <v>27</v>
      </c>
      <c r="K109" s="74" t="n">
        <f aca="false">IF(A109="N/A"," ",IF(OR('Pricing Inputs'!$AA$3=5,'Pricing Inputs'!$AA$3=6,'Pricing Inputs'!$AA$3=8,'Pricing Inputs'!$AA$3=9),VLOOKUP(A109,ScaledPrice,IF(AND('Pricing Inputs'!$AA$3&gt;=4,'Pricing Inputs'!$AA$3&lt;=6),5,6)),0))</f>
        <v>20</v>
      </c>
      <c r="L109" s="74" t="n">
        <f aca="false">IF(A109="N/A"," ",IF(OR('Pricing Inputs'!$AA$3=5,'Pricing Inputs'!$AA$3=6,'Pricing Inputs'!$AA$3=8,'Pricing Inputs'!$AA$3=9),IF(AND('Pricing Inputs'!$AA$3&gt;=4,'Pricing Inputs'!$AA$3&lt;=6),K109,(VLOOKUP(A109,ScaledPrice,5))*(2-(VLOOKUP(A109,ScaledPrice,3)))),0))</f>
        <v>20</v>
      </c>
      <c r="M109" s="74" t="n">
        <f aca="false">IF(A109="N/A"," ",IF(OR('Pricing Inputs'!$AA$3=6,'Pricing Inputs'!$AA$3=9),(VLOOKUP(A109,ScaledPrice,IF(AND('Pricing Inputs'!$AA$3&gt;=4,'Pricing Inputs'!$AA$3&lt;=6),7,8))),0))</f>
        <v>19</v>
      </c>
      <c r="N109" s="74" t="n">
        <f aca="false">IF(A109="N/A"," ",IF(OR('Pricing Inputs'!$AA$3=6,'Pricing Inputs'!$AA$3=9),IF(AND('Pricing Inputs'!$AA$3&gt;=4,'Pricing Inputs'!$AA$3&lt;=6),M109,(VLOOKUP(A109,ScaledPrice,7))*(2-(VLOOKUP(A109,ScaledPrice,3)))),0))</f>
        <v>19</v>
      </c>
      <c r="O109" s="74" t="n">
        <f aca="false">IF(A109="N/A"," ",VLOOKUP(A109,ScaledPrice,9))</f>
        <v>20.4000015258789</v>
      </c>
      <c r="P109" s="75" t="n">
        <f aca="false">IF($A109="N/A"," ",IF((I109-$H109)&gt;0,I109-$H109,0))</f>
        <v>0</v>
      </c>
      <c r="Q109" s="75" t="n">
        <f aca="false">IF($A109="N/A"," ",IF((J109-$H109)&gt;0,J109-$H109,0))</f>
        <v>0</v>
      </c>
      <c r="R109" s="75" t="n">
        <f aca="false">IF($A109="N/A"," ",IF((K109-$H109)&gt;0,K109-$H109,0))</f>
        <v>0</v>
      </c>
      <c r="S109" s="75" t="n">
        <f aca="false">IF($A109="N/A"," ",IF((L109-$H109)&gt;0,L109-$H109,0))</f>
        <v>0</v>
      </c>
      <c r="T109" s="75" t="n">
        <f aca="false">IF($A109="N/A"," ",IF((M109-$H109)&gt;0,M109-$H109,0))</f>
        <v>0</v>
      </c>
      <c r="U109" s="75" t="n">
        <f aca="false">IF($A109="N/A"," ",IF((N109-$H109)&gt;0,N109-$H109,0))</f>
        <v>0</v>
      </c>
      <c r="V109" s="76" t="n">
        <f aca="false">IF($A109="N/A"," ",(IF((O109-$H109)&lt;=0,0,(O109-$H109))))</f>
        <v>0</v>
      </c>
      <c r="W109" s="77" t="n">
        <f aca="false">IF($A109="N/A"," ",IF(P109&gt;0,8*VLOOKUP($A109,NumberofDaysTable,2),0))</f>
        <v>0</v>
      </c>
      <c r="X109" s="77" t="n">
        <f aca="false">IF($A109="N/A"," ",IF(Q109&gt;0,8*VLOOKUP($A109,NumberofDaysTable,2),0))</f>
        <v>0</v>
      </c>
      <c r="Y109" s="77" t="n">
        <f aca="false">IF($A109="N/A"," ",IF(R109&gt;0,8*VLOOKUP($A109,NumberofDaysTable,3),0))</f>
        <v>0</v>
      </c>
      <c r="Z109" s="77" t="n">
        <f aca="false">IF($A109="N/A"," ",IF(S109&gt;0,8*VLOOKUP($A109,NumberofDaysTable,3),0))</f>
        <v>0</v>
      </c>
      <c r="AA109" s="77" t="n">
        <f aca="false">IF($A109="N/A"," ",IF(T109&gt;0,8*(VLOOKUP($A109,NumberofDaysTable,4)+VLOOKUP($A109,NumberofDaysTable,5)),0))</f>
        <v>0</v>
      </c>
      <c r="AB109" s="77" t="n">
        <f aca="false">IF($A109="N/A"," ",IF(U109&gt;0,(8*VLOOKUP($A109,NumberofDaysTable,4)+VLOOKUP($A109,NumberofDaysTable,5)),0))</f>
        <v>0</v>
      </c>
      <c r="AC109" s="77" t="n">
        <f aca="false">IF($A109="N/A"," ",(IF(V109&gt;0,(8*VLOOKUP($A109,NumberofDaysTable,6)),0)))</f>
        <v>0</v>
      </c>
      <c r="AD109" s="89" t="n">
        <f aca="false">IF($A109="N/A"," ",RANK(P109,$P$100:$V$111))</f>
        <v>7</v>
      </c>
      <c r="AE109" s="90" t="n">
        <f aca="false">IF($A109="N/A"," ",RANK(Q109,$P$100:$V$111))</f>
        <v>7</v>
      </c>
      <c r="AF109" s="90" t="n">
        <f aca="false">IF($A109="N/A"," ",RANK(R109,$P$100:$V$111))</f>
        <v>7</v>
      </c>
      <c r="AG109" s="90" t="n">
        <f aca="false">IF($A109="N/A"," ",RANK(S109,$P$100:$V$111))</f>
        <v>7</v>
      </c>
      <c r="AH109" s="90" t="n">
        <f aca="false">IF($A109="N/A"," ",RANK(T109,$P$100:$V$111))</f>
        <v>7</v>
      </c>
      <c r="AI109" s="90" t="n">
        <f aca="false">IF($A109="N/A"," ",RANK(U109,$P$100:$V$111))</f>
        <v>7</v>
      </c>
      <c r="AJ109" s="91" t="n">
        <f aca="false">IF($A109="N/A"," ",RANK(V109,$P$100:$V$111))</f>
        <v>7</v>
      </c>
      <c r="AK109" s="81" t="n">
        <f aca="false">IF($A109="N/A"," ",IF(AD109&lt;=$AJ$2,W109,0))</f>
        <v>0</v>
      </c>
      <c r="AL109" s="92" t="n">
        <f aca="false">IF($A109="N/A"," ",IF(AE109&lt;=$AJ$2,X109,0))</f>
        <v>0</v>
      </c>
      <c r="AM109" s="92" t="n">
        <f aca="false">IF($A109="N/A"," ",IF(AF109&lt;=$AJ$2,Y109,0))</f>
        <v>0</v>
      </c>
      <c r="AN109" s="92" t="n">
        <f aca="false">IF($A109="N/A"," ",IF(AG109&lt;=$AJ$2,Z109,0))</f>
        <v>0</v>
      </c>
      <c r="AO109" s="92" t="n">
        <f aca="false">IF($A109="N/A"," ",IF(AH109&lt;=$AJ$2,AA109,0))</f>
        <v>0</v>
      </c>
      <c r="AP109" s="92" t="n">
        <f aca="false">IF($A109="N/A"," ",IF(AI109&lt;=$AJ$2,AB109,0))</f>
        <v>0</v>
      </c>
      <c r="AQ109" s="92" t="n">
        <f aca="false">IF($A109="N/A"," ",IF(AJ109&lt;=$AJ$2,AC109,0))</f>
        <v>0</v>
      </c>
      <c r="AR109" s="95" t="s">
        <v>32</v>
      </c>
      <c r="AS109" s="83" t="n">
        <f aca="false">IF($A109="N/A"," ",IF(AND(AD109=$AJ$2+1,AK109=0),MIN($AR$111,W109),0))</f>
        <v>0</v>
      </c>
      <c r="AT109" s="93" t="n">
        <f aca="false">IF($A109="N/A"," ",IF(AND(AE109=$AJ$2+1,AL109=0),MIN($AR$111,X109),0))</f>
        <v>0</v>
      </c>
      <c r="AU109" s="93" t="n">
        <f aca="false">IF($A109="N/A"," ",IF(AND(AF109=$AJ$2+1,AM109=0),MIN($AR$111,Y109),0))</f>
        <v>0</v>
      </c>
      <c r="AV109" s="93" t="n">
        <f aca="false">IF($A109="N/A"," ",IF(AND(AG109=$AJ$2+1,AN109=0),MIN($AR$111,Z109),0))</f>
        <v>0</v>
      </c>
      <c r="AW109" s="93" t="n">
        <f aca="false">IF($A109="N/A"," ",IF(AND(AH109=$AJ$2+1,AO109=0),MIN($AR$111,AA109),0))</f>
        <v>0</v>
      </c>
      <c r="AX109" s="93" t="n">
        <f aca="false">IF($A109="N/A"," ",IF(AND(AI109=$AJ$2+1,AP109=0),MIN($AR$111,AB109),0))</f>
        <v>0</v>
      </c>
      <c r="AY109" s="93" t="n">
        <f aca="false">IF($A109="N/A"," ",IF(AND(AJ109=$AJ$2+1,AQ109=0),MIN($AR$111,AC109),0))</f>
        <v>0</v>
      </c>
      <c r="AZ109" s="94" t="s">
        <v>51</v>
      </c>
      <c r="BA109" s="86" t="n">
        <f aca="false">IF($A109="N/A"," ",(IF(MONTH(A109)&gt;=4,IF(MONTH(A109)&lt;=10,Inputs!$F$13,Inputs!$F$14),Inputs!$F$14)))</f>
        <v>119</v>
      </c>
      <c r="BB109" s="87" t="n">
        <f aca="false">IF($A109="N/A"," ",(IF(AK109&gt;0,($BA109*(8*(VLOOKUP($A109,NumberofDaysTable,2)))*P109),0)+IF(AS109&gt;0,($BA109*((AS109))*P109),0)))</f>
        <v>0</v>
      </c>
      <c r="BC109" s="87" t="n">
        <f aca="false">IF($A109="N/A"," ",(IF(AL109&gt;0,($BA109*(8*(VLOOKUP($A109,NumberofDaysTable,2)))*Q109),0)+IF(AT109&gt;0,($BA109*((AT109))*Q109),0)))</f>
        <v>0</v>
      </c>
      <c r="BD109" s="87" t="n">
        <f aca="false">IF($A109="N/A"," ",(IF(AM109&gt;0,($BA109*(8*(VLOOKUP($A109,NumberofDaysTable,3)))*R109),0)+IF(AU109&gt;0,($BA109*((AU109))*R109),0)))</f>
        <v>0</v>
      </c>
      <c r="BE109" s="87" t="n">
        <f aca="false">IF($A109="N/A"," ",(IF(AN109&gt;0,($BA109*(8*(VLOOKUP($A109,NumberofDaysTable,3)))*S109),0)+IF(AV109&gt;0,($BA109*((AV109))*S109),0)))</f>
        <v>0</v>
      </c>
      <c r="BF109" s="87" t="n">
        <f aca="false">IF($A109="N/A"," ",(IF(AO109&gt;0,($BA109*(8*(VLOOKUP($A109,NumberofDaysTable,4)+VLOOKUP($A109,NumberofDaysTable,5)))*T109),0)+IF(AW109&gt;0,($BA109*((AW109))*T109),0)))</f>
        <v>0</v>
      </c>
      <c r="BG109" s="87" t="n">
        <f aca="false">IF($A109="N/A"," ",(IF(AP109&gt;0,($BA109*(8*(VLOOKUP($A109,NumberofDaysTable,4)+VLOOKUP($A109,NumberofDaysTable,5)))*U109),0)+IF(AX109&gt;0,($BA109*((AX109))*U109),0)))</f>
        <v>0</v>
      </c>
      <c r="BH109" s="87" t="n">
        <f aca="false">IF($A109="N/A"," ",($BA109*AQ109*V109)+($BA109*AY109*V109))</f>
        <v>0</v>
      </c>
      <c r="BI109" s="87" t="n">
        <f aca="false">IF($A109="N/A"," ",SUM(BB109:BH109))</f>
        <v>0</v>
      </c>
      <c r="BJ109" s="88" t="n">
        <f aca="false">IF($A109="N/A"," ",(H109*(SUM(AK109:AQ109)+SUM(AS109:AY109))*BA109))</f>
        <v>0</v>
      </c>
      <c r="BK109" s="88" t="n">
        <f aca="false">IF($A109="N/A"," ",((C109*D109)*(SUM($AK109:$AQ109)+SUM($AS109:$AY109))*$BA109))</f>
        <v>0</v>
      </c>
      <c r="BL109" s="88" t="n">
        <f aca="false">IF($A109="N/A"," ",(F109*(SUM($AK109:$AQ109)+SUM($AS109:$AY109))*$BA109))</f>
        <v>0</v>
      </c>
      <c r="BM109" s="88" t="n">
        <f aca="false">IF($A109="N/A"," ",(G109*(SUM($AK109:$AQ109)+SUM($AS109:$AY109))*$BA109))</f>
        <v>0</v>
      </c>
    </row>
    <row r="110" customFormat="false" ht="12.75" hidden="false" customHeight="false" outlineLevel="0" collapsed="false">
      <c r="A110" s="67" t="n">
        <f aca="false">IF(A109="N/A","N/A",IF(EDATE(A109,1)&gt;Inputs!$K$3,"N/A",EDATE(A109,1)))</f>
        <v>39904</v>
      </c>
      <c r="B110" s="68" t="n">
        <f aca="false">IF(A110="N/A"," ",YEAR(A110))</f>
        <v>2009</v>
      </c>
      <c r="C110" s="69" t="n">
        <f aca="false">IF(A110="N/A"," ",VLOOKUP(A110,ScaledPrice,10))</f>
        <v>3.1895</v>
      </c>
      <c r="D110" s="70" t="n">
        <f aca="false">IF(A110="N/A"," ",(VLOOKUP(MONTH($A110),Inputs!$A$14:$B$25,2))/1000)</f>
        <v>12.6</v>
      </c>
      <c r="E110" s="71" t="n">
        <f aca="false">IF($A110="N/A"," ",C110*D110)</f>
        <v>40.1877</v>
      </c>
      <c r="F110" s="72" t="n">
        <f aca="false">IF(A110="N/A"," ",Inputs!$F$6)</f>
        <v>1.17</v>
      </c>
      <c r="G110" s="72" t="n">
        <f aca="false">IF(A110="N/A"," ",Inputs!$F$9/IF(AND('Pricing Inputs'!$AA$3&gt;=4,'Pricing Inputs'!$AA$3&lt;=6),16,IF(AND('Pricing Inputs'!$AA$3&gt;=7,'Pricing Inputs'!$AA$3&lt;=9),8,24))/(BA110))</f>
        <v>0.829831932773109</v>
      </c>
      <c r="H110" s="73" t="n">
        <f aca="false">IF(A110="N/A"," ",(C110*D110)+F110+G110)</f>
        <v>42.1875319327731</v>
      </c>
      <c r="I110" s="74" t="n">
        <f aca="false">VLOOKUP(A110,ScaledPrice,(IF(AND('Pricing Inputs'!$AA$3&gt;=4,'Pricing Inputs'!$AA$3&lt;=6),2,4)))</f>
        <v>27.75</v>
      </c>
      <c r="J110" s="74" t="n">
        <f aca="false">IF(A110="N/A"," ",IF(AND('Pricing Inputs'!$AA$3&gt;=4,'Pricing Inputs'!$AA$3&lt;=6),I110,(VLOOKUP(A110,ScaledPrice,2))*(2-(VLOOKUP(A110,ScaledPrice,3)))))</f>
        <v>27.75</v>
      </c>
      <c r="K110" s="74" t="n">
        <f aca="false">IF(A110="N/A"," ",IF(OR('Pricing Inputs'!$AA$3=5,'Pricing Inputs'!$AA$3=6,'Pricing Inputs'!$AA$3=8,'Pricing Inputs'!$AA$3=9),VLOOKUP(A110,ScaledPrice,IF(AND('Pricing Inputs'!$AA$3&gt;=4,'Pricing Inputs'!$AA$3&lt;=6),5,6)),0))</f>
        <v>20</v>
      </c>
      <c r="L110" s="74" t="n">
        <f aca="false">IF(A110="N/A"," ",IF(OR('Pricing Inputs'!$AA$3=5,'Pricing Inputs'!$AA$3=6,'Pricing Inputs'!$AA$3=8,'Pricing Inputs'!$AA$3=9),IF(AND('Pricing Inputs'!$AA$3&gt;=4,'Pricing Inputs'!$AA$3&lt;=6),K110,(VLOOKUP(A110,ScaledPrice,5))*(2-(VLOOKUP(A110,ScaledPrice,3)))),0))</f>
        <v>20</v>
      </c>
      <c r="M110" s="74" t="n">
        <f aca="false">IF(A110="N/A"," ",IF(OR('Pricing Inputs'!$AA$3=6,'Pricing Inputs'!$AA$3=9),(VLOOKUP(A110,ScaledPrice,IF(AND('Pricing Inputs'!$AA$3&gt;=4,'Pricing Inputs'!$AA$3&lt;=6),7,8))),0))</f>
        <v>18.9950008392334</v>
      </c>
      <c r="N110" s="74" t="n">
        <f aca="false">IF(A110="N/A"," ",IF(OR('Pricing Inputs'!$AA$3=6,'Pricing Inputs'!$AA$3=9),IF(AND('Pricing Inputs'!$AA$3&gt;=4,'Pricing Inputs'!$AA$3&lt;=6),M110,(VLOOKUP(A110,ScaledPrice,7))*(2-(VLOOKUP(A110,ScaledPrice,3)))),0))</f>
        <v>18.9950008392334</v>
      </c>
      <c r="O110" s="74" t="n">
        <f aca="false">IF(A110="N/A"," ",VLOOKUP(A110,ScaledPrice,9))</f>
        <v>19.6000003814697</v>
      </c>
      <c r="P110" s="75" t="n">
        <f aca="false">IF($A110="N/A"," ",IF((I110-$H110)&gt;0,I110-$H110,0))</f>
        <v>0</v>
      </c>
      <c r="Q110" s="75" t="n">
        <f aca="false">IF($A110="N/A"," ",IF((J110-$H110)&gt;0,J110-$H110,0))</f>
        <v>0</v>
      </c>
      <c r="R110" s="75" t="n">
        <f aca="false">IF($A110="N/A"," ",IF((K110-$H110)&gt;0,K110-$H110,0))</f>
        <v>0</v>
      </c>
      <c r="S110" s="75" t="n">
        <f aca="false">IF($A110="N/A"," ",IF((L110-$H110)&gt;0,L110-$H110,0))</f>
        <v>0</v>
      </c>
      <c r="T110" s="75" t="n">
        <f aca="false">IF($A110="N/A"," ",IF((M110-$H110)&gt;0,M110-$H110,0))</f>
        <v>0</v>
      </c>
      <c r="U110" s="75" t="n">
        <f aca="false">IF($A110="N/A"," ",IF((N110-$H110)&gt;0,N110-$H110,0))</f>
        <v>0</v>
      </c>
      <c r="V110" s="76" t="n">
        <f aca="false">IF($A110="N/A"," ",(IF((O110-$H110)&lt;=0,0,(O110-$H110))))</f>
        <v>0</v>
      </c>
      <c r="W110" s="77" t="n">
        <f aca="false">IF($A110="N/A"," ",IF(P110&gt;0,8*VLOOKUP($A110,NumberofDaysTable,2),0))</f>
        <v>0</v>
      </c>
      <c r="X110" s="77" t="n">
        <f aca="false">IF($A110="N/A"," ",IF(Q110&gt;0,8*VLOOKUP($A110,NumberofDaysTable,2),0))</f>
        <v>0</v>
      </c>
      <c r="Y110" s="77" t="n">
        <f aca="false">IF($A110="N/A"," ",IF(R110&gt;0,8*VLOOKUP($A110,NumberofDaysTable,3),0))</f>
        <v>0</v>
      </c>
      <c r="Z110" s="77" t="n">
        <f aca="false">IF($A110="N/A"," ",IF(S110&gt;0,8*VLOOKUP($A110,NumberofDaysTable,3),0))</f>
        <v>0</v>
      </c>
      <c r="AA110" s="77" t="n">
        <f aca="false">IF($A110="N/A"," ",IF(T110&gt;0,8*(VLOOKUP($A110,NumberofDaysTable,4)+VLOOKUP($A110,NumberofDaysTable,5)),0))</f>
        <v>0</v>
      </c>
      <c r="AB110" s="77" t="n">
        <f aca="false">IF($A110="N/A"," ",IF(U110&gt;0,(8*VLOOKUP($A110,NumberofDaysTable,4)+VLOOKUP($A110,NumberofDaysTable,5)),0))</f>
        <v>0</v>
      </c>
      <c r="AC110" s="77" t="n">
        <f aca="false">IF($A110="N/A"," ",(IF(V110&gt;0,(8*VLOOKUP($A110,NumberofDaysTable,6)),0)))</f>
        <v>0</v>
      </c>
      <c r="AD110" s="89" t="n">
        <f aca="false">IF($A110="N/A"," ",RANK(P110,$P$100:$V$111))</f>
        <v>7</v>
      </c>
      <c r="AE110" s="90" t="n">
        <f aca="false">IF($A110="N/A"," ",RANK(Q110,$P$100:$V$111))</f>
        <v>7</v>
      </c>
      <c r="AF110" s="90" t="n">
        <f aca="false">IF($A110="N/A"," ",RANK(R110,$P$100:$V$111))</f>
        <v>7</v>
      </c>
      <c r="AG110" s="90" t="n">
        <f aca="false">IF($A110="N/A"," ",RANK(S110,$P$100:$V$111))</f>
        <v>7</v>
      </c>
      <c r="AH110" s="90" t="n">
        <f aca="false">IF($A110="N/A"," ",RANK(T110,$P$100:$V$111))</f>
        <v>7</v>
      </c>
      <c r="AI110" s="90" t="n">
        <f aca="false">IF($A110="N/A"," ",RANK(U110,$P$100:$V$111))</f>
        <v>7</v>
      </c>
      <c r="AJ110" s="91" t="n">
        <f aca="false">IF($A110="N/A"," ",RANK(V110,$P$100:$V$111))</f>
        <v>7</v>
      </c>
      <c r="AK110" s="81" t="n">
        <f aca="false">IF($A110="N/A"," ",IF(AD110&lt;=$AJ$2,W110,0))</f>
        <v>0</v>
      </c>
      <c r="AL110" s="92" t="n">
        <f aca="false">IF($A110="N/A"," ",IF(AE110&lt;=$AJ$2,X110,0))</f>
        <v>0</v>
      </c>
      <c r="AM110" s="92" t="n">
        <f aca="false">IF($A110="N/A"," ",IF(AF110&lt;=$AJ$2,Y110,0))</f>
        <v>0</v>
      </c>
      <c r="AN110" s="92" t="n">
        <f aca="false">IF($A110="N/A"," ",IF(AG110&lt;=$AJ$2,Z110,0))</f>
        <v>0</v>
      </c>
      <c r="AO110" s="92" t="n">
        <f aca="false">IF($A110="N/A"," ",IF(AH110&lt;=$AJ$2,AA110,0))</f>
        <v>0</v>
      </c>
      <c r="AP110" s="92" t="n">
        <f aca="false">IF($A110="N/A"," ",IF(AI110&lt;=$AJ$2,AB110,0))</f>
        <v>0</v>
      </c>
      <c r="AQ110" s="92" t="n">
        <f aca="false">IF($A110="N/A"," ",IF(AJ110&lt;=$AJ$2,AC110,0))</f>
        <v>0</v>
      </c>
      <c r="AR110" s="91" t="n">
        <f aca="false">SUM(AK100:AQ111)</f>
        <v>1024</v>
      </c>
      <c r="AS110" s="83" t="n">
        <f aca="false">IF($A110="N/A"," ",IF(AND(AD110=$AJ$2+1,AK110=0),MIN($AR$111,W110),0))</f>
        <v>0</v>
      </c>
      <c r="AT110" s="93" t="n">
        <f aca="false">IF($A110="N/A"," ",IF(AND(AE110=$AJ$2+1,AL110=0),MIN($AR$111,X110),0))</f>
        <v>0</v>
      </c>
      <c r="AU110" s="93" t="n">
        <f aca="false">IF($A110="N/A"," ",IF(AND(AF110=$AJ$2+1,AM110=0),MIN($AR$111,Y110),0))</f>
        <v>0</v>
      </c>
      <c r="AV110" s="93" t="n">
        <f aca="false">IF($A110="N/A"," ",IF(AND(AG110=$AJ$2+1,AN110=0),MIN($AR$111,Z110),0))</f>
        <v>0</v>
      </c>
      <c r="AW110" s="93" t="n">
        <f aca="false">IF($A110="N/A"," ",IF(AND(AH110=$AJ$2+1,AO110=0),MIN($AR$111,AA110),0))</f>
        <v>0</v>
      </c>
      <c r="AX110" s="93" t="n">
        <f aca="false">IF($A110="N/A"," ",IF(AND(AI110=$AJ$2+1,AP110=0),MIN($AR$111,AB110),0))</f>
        <v>0</v>
      </c>
      <c r="AY110" s="93" t="n">
        <f aca="false">IF($A110="N/A"," ",IF(AND(AJ110=$AJ$2+1,AQ110=0),MIN($AR$111,AC110),0))</f>
        <v>0</v>
      </c>
      <c r="AZ110" s="91" t="n">
        <f aca="false">SUM(AS100:AY111)</f>
        <v>0</v>
      </c>
      <c r="BA110" s="86" t="n">
        <f aca="false">IF($A110="N/A"," ",(IF(MONTH(A110)&gt;=4,IF(MONTH(A110)&lt;=10,Inputs!$F$13,Inputs!$F$14),Inputs!$F$14)))</f>
        <v>119</v>
      </c>
      <c r="BB110" s="87" t="n">
        <f aca="false">IF($A110="N/A"," ",(IF(AK110&gt;0,($BA110*(8*(VLOOKUP($A110,NumberofDaysTable,2)))*P110),0)+IF(AS110&gt;0,($BA110*((AS110))*P110),0)))</f>
        <v>0</v>
      </c>
      <c r="BC110" s="87" t="n">
        <f aca="false">IF($A110="N/A"," ",(IF(AL110&gt;0,($BA110*(8*(VLOOKUP($A110,NumberofDaysTable,2)))*Q110),0)+IF(AT110&gt;0,($BA110*((AT110))*Q110),0)))</f>
        <v>0</v>
      </c>
      <c r="BD110" s="87" t="n">
        <f aca="false">IF($A110="N/A"," ",(IF(AM110&gt;0,($BA110*(8*(VLOOKUP($A110,NumberofDaysTable,3)))*R110),0)+IF(AU110&gt;0,($BA110*((AU110))*R110),0)))</f>
        <v>0</v>
      </c>
      <c r="BE110" s="87" t="n">
        <f aca="false">IF($A110="N/A"," ",(IF(AN110&gt;0,($BA110*(8*(VLOOKUP($A110,NumberofDaysTable,3)))*S110),0)+IF(AV110&gt;0,($BA110*((AV110))*S110),0)))</f>
        <v>0</v>
      </c>
      <c r="BF110" s="87" t="n">
        <f aca="false">IF($A110="N/A"," ",(IF(AO110&gt;0,($BA110*(8*(VLOOKUP($A110,NumberofDaysTable,4)+VLOOKUP($A110,NumberofDaysTable,5)))*T110),0)+IF(AW110&gt;0,($BA110*((AW110))*T110),0)))</f>
        <v>0</v>
      </c>
      <c r="BG110" s="87" t="n">
        <f aca="false">IF($A110="N/A"," ",(IF(AP110&gt;0,($BA110*(8*(VLOOKUP($A110,NumberofDaysTable,4)+VLOOKUP($A110,NumberofDaysTable,5)))*U110),0)+IF(AX110&gt;0,($BA110*((AX110))*U110),0)))</f>
        <v>0</v>
      </c>
      <c r="BH110" s="87" t="n">
        <f aca="false">IF($A110="N/A"," ",($BA110*AQ110*V110)+($BA110*AY110*V110))</f>
        <v>0</v>
      </c>
      <c r="BI110" s="87" t="n">
        <f aca="false">IF($A110="N/A"," ",SUM(BB110:BH110))</f>
        <v>0</v>
      </c>
      <c r="BJ110" s="88" t="n">
        <f aca="false">IF($A110="N/A"," ",(H110*(SUM(AK110:AQ110)+SUM(AS110:AY110))*BA110))</f>
        <v>0</v>
      </c>
      <c r="BK110" s="88" t="n">
        <f aca="false">IF($A110="N/A"," ",((C110*D110)*(SUM($AK110:$AQ110)+SUM($AS110:$AY110))*$BA110))</f>
        <v>0</v>
      </c>
      <c r="BL110" s="88" t="n">
        <f aca="false">IF($A110="N/A"," ",(F110*(SUM($AK110:$AQ110)+SUM($AS110:$AY110))*$BA110))</f>
        <v>0</v>
      </c>
      <c r="BM110" s="88" t="n">
        <f aca="false">IF($A110="N/A"," ",(G110*(SUM($AK110:$AQ110)+SUM($AS110:$AY110))*$BA110))</f>
        <v>0</v>
      </c>
    </row>
    <row r="111" customFormat="false" ht="12.75" hidden="false" customHeight="false" outlineLevel="0" collapsed="false">
      <c r="A111" s="67" t="n">
        <f aca="false">IF(A110="N/A","N/A",IF(EDATE(A110,1)&gt;Inputs!$K$3,"N/A",EDATE(A110,1)))</f>
        <v>39934</v>
      </c>
      <c r="B111" s="68" t="n">
        <f aca="false">IF(A111="N/A"," ",YEAR(A111))</f>
        <v>2009</v>
      </c>
      <c r="C111" s="69" t="n">
        <f aca="false">IF(A111="N/A"," ",VLOOKUP(A111,ScaledPrice,10))</f>
        <v>3.173</v>
      </c>
      <c r="D111" s="70" t="n">
        <f aca="false">IF(A111="N/A"," ",(VLOOKUP(MONTH($A111),Inputs!$A$14:$B$25,2))/1000)</f>
        <v>12.6</v>
      </c>
      <c r="E111" s="71" t="n">
        <f aca="false">IF($A111="N/A"," ",C111*D111)</f>
        <v>39.9798</v>
      </c>
      <c r="F111" s="72" t="n">
        <f aca="false">IF(A111="N/A"," ",Inputs!$F$6)</f>
        <v>1.17</v>
      </c>
      <c r="G111" s="72" t="n">
        <f aca="false">IF(A111="N/A"," ",Inputs!$F$9/IF(AND('Pricing Inputs'!$AA$3&gt;=4,'Pricing Inputs'!$AA$3&lt;=6),16,IF(AND('Pricing Inputs'!$AA$3&gt;=7,'Pricing Inputs'!$AA$3&lt;=9),8,24))/(BA111))</f>
        <v>0.829831932773109</v>
      </c>
      <c r="H111" s="73" t="n">
        <f aca="false">IF(A111="N/A"," ",(C111*D111)+F111+G111)</f>
        <v>41.9796319327731</v>
      </c>
      <c r="I111" s="74" t="n">
        <f aca="false">VLOOKUP(A111,ScaledPrice,(IF(AND('Pricing Inputs'!$AA$3&gt;=4,'Pricing Inputs'!$AA$3&lt;=6),2,4)))</f>
        <v>32.25</v>
      </c>
      <c r="J111" s="74" t="n">
        <f aca="false">IF(A111="N/A"," ",IF(AND('Pricing Inputs'!$AA$3&gt;=4,'Pricing Inputs'!$AA$3&lt;=6),I111,(VLOOKUP(A111,ScaledPrice,2))*(2-(VLOOKUP(A111,ScaledPrice,3)))))</f>
        <v>32.25</v>
      </c>
      <c r="K111" s="74" t="n">
        <f aca="false">IF(A111="N/A"," ",IF(OR('Pricing Inputs'!$AA$3=5,'Pricing Inputs'!$AA$3=6,'Pricing Inputs'!$AA$3=8,'Pricing Inputs'!$AA$3=9),VLOOKUP(A111,ScaledPrice,IF(AND('Pricing Inputs'!$AA$3&gt;=4,'Pricing Inputs'!$AA$3&lt;=6),5,6)),0))</f>
        <v>21</v>
      </c>
      <c r="L111" s="74" t="n">
        <f aca="false">IF(A111="N/A"," ",IF(OR('Pricing Inputs'!$AA$3=5,'Pricing Inputs'!$AA$3=6,'Pricing Inputs'!$AA$3=8,'Pricing Inputs'!$AA$3=9),IF(AND('Pricing Inputs'!$AA$3&gt;=4,'Pricing Inputs'!$AA$3&lt;=6),K111,(VLOOKUP(A111,ScaledPrice,5))*(2-(VLOOKUP(A111,ScaledPrice,3)))),0))</f>
        <v>21</v>
      </c>
      <c r="M111" s="74" t="n">
        <f aca="false">IF(A111="N/A"," ",IF(OR('Pricing Inputs'!$AA$3=6,'Pricing Inputs'!$AA$3=9),(VLOOKUP(A111,ScaledPrice,IF(AND('Pricing Inputs'!$AA$3&gt;=4,'Pricing Inputs'!$AA$3&lt;=6),7,8))),0))</f>
        <v>20.0049991607666</v>
      </c>
      <c r="N111" s="74" t="n">
        <f aca="false">IF(A111="N/A"," ",IF(OR('Pricing Inputs'!$AA$3=6,'Pricing Inputs'!$AA$3=9),IF(AND('Pricing Inputs'!$AA$3&gt;=4,'Pricing Inputs'!$AA$3&lt;=6),M111,(VLOOKUP(A111,ScaledPrice,7))*(2-(VLOOKUP(A111,ScaledPrice,3)))),0))</f>
        <v>20.0049991607666</v>
      </c>
      <c r="O111" s="74" t="n">
        <f aca="false">IF(A111="N/A"," ",VLOOKUP(A111,ScaledPrice,9))</f>
        <v>19.4500007629395</v>
      </c>
      <c r="P111" s="75" t="n">
        <f aca="false">IF($A111="N/A"," ",IF((I111-$H111)&gt;0,I111-$H111,0))</f>
        <v>0</v>
      </c>
      <c r="Q111" s="75" t="n">
        <f aca="false">IF($A111="N/A"," ",IF((J111-$H111)&gt;0,J111-$H111,0))</f>
        <v>0</v>
      </c>
      <c r="R111" s="75" t="n">
        <f aca="false">IF($A111="N/A"," ",IF((K111-$H111)&gt;0,K111-$H111,0))</f>
        <v>0</v>
      </c>
      <c r="S111" s="75" t="n">
        <f aca="false">IF($A111="N/A"," ",IF((L111-$H111)&gt;0,L111-$H111,0))</f>
        <v>0</v>
      </c>
      <c r="T111" s="75" t="n">
        <f aca="false">IF($A111="N/A"," ",IF((M111-$H111)&gt;0,M111-$H111,0))</f>
        <v>0</v>
      </c>
      <c r="U111" s="75" t="n">
        <f aca="false">IF($A111="N/A"," ",IF((N111-$H111)&gt;0,N111-$H111,0))</f>
        <v>0</v>
      </c>
      <c r="V111" s="76" t="n">
        <f aca="false">IF($A111="N/A"," ",(IF((O111-$H111)&lt;=0,0,(O111-$H111))))</f>
        <v>0</v>
      </c>
      <c r="W111" s="77" t="n">
        <f aca="false">IF($A111="N/A"," ",IF(P111&gt;0,8*VLOOKUP($A111,NumberofDaysTable,2),0))</f>
        <v>0</v>
      </c>
      <c r="X111" s="77" t="n">
        <f aca="false">IF($A111="N/A"," ",IF(Q111&gt;0,8*VLOOKUP($A111,NumberofDaysTable,2),0))</f>
        <v>0</v>
      </c>
      <c r="Y111" s="77" t="n">
        <f aca="false">IF($A111="N/A"," ",IF(R111&gt;0,8*VLOOKUP($A111,NumberofDaysTable,3),0))</f>
        <v>0</v>
      </c>
      <c r="Z111" s="77" t="n">
        <f aca="false">IF($A111="N/A"," ",IF(S111&gt;0,8*VLOOKUP($A111,NumberofDaysTable,3),0))</f>
        <v>0</v>
      </c>
      <c r="AA111" s="77" t="n">
        <f aca="false">IF($A111="N/A"," ",IF(T111&gt;0,8*(VLOOKUP($A111,NumberofDaysTable,4)+VLOOKUP($A111,NumberofDaysTable,5)),0))</f>
        <v>0</v>
      </c>
      <c r="AB111" s="77" t="n">
        <f aca="false">IF($A111="N/A"," ",IF(U111&gt;0,(8*VLOOKUP($A111,NumberofDaysTable,4)+VLOOKUP($A111,NumberofDaysTable,5)),0))</f>
        <v>0</v>
      </c>
      <c r="AC111" s="77" t="n">
        <f aca="false">IF($A111="N/A"," ",(IF(V111&gt;0,(8*VLOOKUP($A111,NumberofDaysTable,6)),0)))</f>
        <v>0</v>
      </c>
      <c r="AD111" s="96" t="n">
        <f aca="false">IF($A111="N/A"," ",RANK(P111,$P$100:$V$111))</f>
        <v>7</v>
      </c>
      <c r="AE111" s="97" t="n">
        <f aca="false">IF($A111="N/A"," ",RANK(Q111,$P$100:$V$111))</f>
        <v>7</v>
      </c>
      <c r="AF111" s="97" t="n">
        <f aca="false">IF($A111="N/A"," ",RANK(R111,$P$100:$V$111))</f>
        <v>7</v>
      </c>
      <c r="AG111" s="97" t="n">
        <f aca="false">IF($A111="N/A"," ",RANK(S111,$P$100:$V$111))</f>
        <v>7</v>
      </c>
      <c r="AH111" s="97" t="n">
        <f aca="false">IF($A111="N/A"," ",RANK(T111,$P$100:$V$111))</f>
        <v>7</v>
      </c>
      <c r="AI111" s="97" t="n">
        <f aca="false">IF($A111="N/A"," ",RANK(U111,$P$100:$V$111))</f>
        <v>7</v>
      </c>
      <c r="AJ111" s="98" t="n">
        <f aca="false">IF($A111="N/A"," ",RANK(V111,$P$100:$V$111))</f>
        <v>7</v>
      </c>
      <c r="AK111" s="99" t="n">
        <f aca="false">IF($A111="N/A"," ",IF(AD111&lt;=$AJ$2,W111,0))</f>
        <v>0</v>
      </c>
      <c r="AL111" s="100" t="n">
        <f aca="false">IF($A111="N/A"," ",IF(AE111&lt;=$AJ$2,X111,0))</f>
        <v>0</v>
      </c>
      <c r="AM111" s="100" t="n">
        <f aca="false">IF($A111="N/A"," ",IF(AF111&lt;=$AJ$2,Y111,0))</f>
        <v>0</v>
      </c>
      <c r="AN111" s="100" t="n">
        <f aca="false">IF($A111="N/A"," ",IF(AG111&lt;=$AJ$2,Z111,0))</f>
        <v>0</v>
      </c>
      <c r="AO111" s="100" t="n">
        <f aca="false">IF($A111="N/A"," ",IF(AH111&lt;=$AJ$2,AA111,0))</f>
        <v>0</v>
      </c>
      <c r="AP111" s="100" t="n">
        <f aca="false">IF($A111="N/A"," ",IF(AI111&lt;=$AJ$2,AB111,0))</f>
        <v>0</v>
      </c>
      <c r="AQ111" s="100" t="n">
        <f aca="false">IF($A111="N/A"," ",IF(AJ111&lt;=$AJ$2,AC111,0))</f>
        <v>0</v>
      </c>
      <c r="AR111" s="98" t="n">
        <f aca="false">IF(($AP$2-AR110)&gt;=0,$AP$2-AR110,0)</f>
        <v>376</v>
      </c>
      <c r="AS111" s="101" t="n">
        <f aca="false">IF($A111="N/A"," ",IF(AND(AD111=$AJ$2+1,AK111=0),MIN($AR$111,W111),0))</f>
        <v>0</v>
      </c>
      <c r="AT111" s="102" t="n">
        <f aca="false">IF($A111="N/A"," ",IF(AND(AE111=$AJ$2+1,AL111=0),MIN($AR$111,X111),0))</f>
        <v>0</v>
      </c>
      <c r="AU111" s="102" t="n">
        <f aca="false">IF($A111="N/A"," ",IF(AND(AF111=$AJ$2+1,AM111=0),MIN($AR$111,Y111),0))</f>
        <v>0</v>
      </c>
      <c r="AV111" s="102" t="n">
        <f aca="false">IF($A111="N/A"," ",IF(AND(AG111=$AJ$2+1,AN111=0),MIN($AR$111,Z111),0))</f>
        <v>0</v>
      </c>
      <c r="AW111" s="102" t="n">
        <f aca="false">IF($A111="N/A"," ",IF(AND(AH111=$AJ$2+1,AO111=0),MIN($AR$111,AA111),0))</f>
        <v>0</v>
      </c>
      <c r="AX111" s="102" t="n">
        <f aca="false">IF($A111="N/A"," ",IF(AND(AI111=$AJ$2+1,AP111=0),MIN($AR$111,AB111),0))</f>
        <v>0</v>
      </c>
      <c r="AY111" s="102" t="n">
        <f aca="false">IF($A111="N/A"," ",IF(AND(AJ111=$AJ$2+1,AQ111=0),MIN($AR$111,AC111),0))</f>
        <v>0</v>
      </c>
      <c r="AZ111" s="103" t="n">
        <f aca="false">AR110+AZ110</f>
        <v>1024</v>
      </c>
      <c r="BA111" s="86" t="n">
        <f aca="false">IF($A111="N/A"," ",(IF(MONTH(A111)&gt;=4,IF(MONTH(A111)&lt;=10,Inputs!$F$13,Inputs!$F$14),Inputs!$F$14)))</f>
        <v>119</v>
      </c>
      <c r="BB111" s="87" t="n">
        <f aca="false">IF($A111="N/A"," ",(IF(AK111&gt;0,($BA111*(8*(VLOOKUP($A111,NumberofDaysTable,2)))*P111),0)+IF(AS111&gt;0,($BA111*((AS111))*P111),0)))</f>
        <v>0</v>
      </c>
      <c r="BC111" s="87" t="n">
        <f aca="false">IF($A111="N/A"," ",(IF(AL111&gt;0,($BA111*(8*(VLOOKUP($A111,NumberofDaysTable,2)))*Q111),0)+IF(AT111&gt;0,($BA111*((AT111))*Q111),0)))</f>
        <v>0</v>
      </c>
      <c r="BD111" s="87" t="n">
        <f aca="false">IF($A111="N/A"," ",(IF(AM111&gt;0,($BA111*(8*(VLOOKUP($A111,NumberofDaysTable,3)))*R111),0)+IF(AU111&gt;0,($BA111*((AU111))*R111),0)))</f>
        <v>0</v>
      </c>
      <c r="BE111" s="87" t="n">
        <f aca="false">IF($A111="N/A"," ",(IF(AN111&gt;0,($BA111*(8*(VLOOKUP($A111,NumberofDaysTable,3)))*S111),0)+IF(AV111&gt;0,($BA111*((AV111))*S111),0)))</f>
        <v>0</v>
      </c>
      <c r="BF111" s="87" t="n">
        <f aca="false">IF($A111="N/A"," ",(IF(AO111&gt;0,($BA111*(8*(VLOOKUP($A111,NumberofDaysTable,4)+VLOOKUP($A111,NumberofDaysTable,5)))*T111),0)+IF(AW111&gt;0,($BA111*((AW111))*T111),0)))</f>
        <v>0</v>
      </c>
      <c r="BG111" s="87" t="n">
        <f aca="false">IF($A111="N/A"," ",(IF(AP111&gt;0,($BA111*(8*(VLOOKUP($A111,NumberofDaysTable,4)+VLOOKUP($A111,NumberofDaysTable,5)))*U111),0)+IF(AX111&gt;0,($BA111*((AX111))*U111),0)))</f>
        <v>0</v>
      </c>
      <c r="BH111" s="87" t="n">
        <f aca="false">IF($A111="N/A"," ",($BA111*AQ111*V111)+($BA111*AY111*V111))</f>
        <v>0</v>
      </c>
      <c r="BI111" s="87" t="n">
        <f aca="false">IF($A111="N/A"," ",SUM(BB111:BH111))</f>
        <v>0</v>
      </c>
      <c r="BJ111" s="88" t="n">
        <f aca="false">IF($A111="N/A"," ",(H111*(SUM(AK111:AQ111)+SUM(AS111:AY111))*BA111))</f>
        <v>0</v>
      </c>
      <c r="BK111" s="88" t="n">
        <f aca="false">IF($A111="N/A"," ",((C111*D111)*(SUM($AK111:$AQ111)+SUM($AS111:$AY111))*$BA111))</f>
        <v>0</v>
      </c>
      <c r="BL111" s="88" t="n">
        <f aca="false">IF($A111="N/A"," ",(F111*(SUM($AK111:$AQ111)+SUM($AS111:$AY111))*$BA111))</f>
        <v>0</v>
      </c>
      <c r="BM111" s="88" t="n">
        <f aca="false">IF($A111="N/A"," ",(G111*(SUM($AK111:$AQ111)+SUM($AS111:$AY111))*$BA111))</f>
        <v>0</v>
      </c>
    </row>
    <row r="112" customFormat="false" ht="12.75" hidden="false" customHeight="false" outlineLevel="0" collapsed="false">
      <c r="A112" s="67" t="n">
        <f aca="false">IF(A111="N/A","N/A",IF(EDATE(A111,1)&gt;Inputs!$K$3,"N/A",EDATE(A111,1)))</f>
        <v>39965</v>
      </c>
      <c r="B112" s="68" t="n">
        <f aca="false">IF(A112="N/A"," ",YEAR(A112))</f>
        <v>2009</v>
      </c>
      <c r="C112" s="69" t="n">
        <f aca="false">IF(A112="N/A"," ",VLOOKUP(A112,ScaledPrice,10))</f>
        <v>3.179</v>
      </c>
      <c r="D112" s="70" t="n">
        <f aca="false">IF(A112="N/A"," ",(VLOOKUP(MONTH($A112),Inputs!$A$14:$B$25,2))/1000)</f>
        <v>12.6</v>
      </c>
      <c r="E112" s="71" t="n">
        <f aca="false">IF($A112="N/A"," ",C112*D112)</f>
        <v>40.0554</v>
      </c>
      <c r="F112" s="72" t="n">
        <f aca="false">IF(A112="N/A"," ",Inputs!$F$6)</f>
        <v>1.17</v>
      </c>
      <c r="G112" s="72" t="n">
        <f aca="false">IF(A112="N/A"," ",Inputs!$F$9/IF(AND('Pricing Inputs'!$AA$3&gt;=4,'Pricing Inputs'!$AA$3&lt;=6),16,IF(AND('Pricing Inputs'!$AA$3&gt;=7,'Pricing Inputs'!$AA$3&lt;=9),8,24))/(BA112))</f>
        <v>0.829831932773109</v>
      </c>
      <c r="H112" s="73" t="n">
        <f aca="false">IF(A112="N/A"," ",(C112*D112)+F112+G112)</f>
        <v>42.0552319327731</v>
      </c>
      <c r="I112" s="74" t="n">
        <f aca="false">VLOOKUP(A112,ScaledPrice,(IF(AND('Pricing Inputs'!$AA$3&gt;=4,'Pricing Inputs'!$AA$3&lt;=6),2,4)))</f>
        <v>52.5</v>
      </c>
      <c r="J112" s="74" t="n">
        <f aca="false">IF(A112="N/A"," ",IF(AND('Pricing Inputs'!$AA$3&gt;=4,'Pricing Inputs'!$AA$3&lt;=6),I112,(VLOOKUP(A112,ScaledPrice,2))*(2-(VLOOKUP(A112,ScaledPrice,3)))))</f>
        <v>52.5</v>
      </c>
      <c r="K112" s="74" t="n">
        <f aca="false">IF(A112="N/A"," ",IF(OR('Pricing Inputs'!$AA$3=5,'Pricing Inputs'!$AA$3=6,'Pricing Inputs'!$AA$3=8,'Pricing Inputs'!$AA$3=9),VLOOKUP(A112,ScaledPrice,IF(AND('Pricing Inputs'!$AA$3&gt;=4,'Pricing Inputs'!$AA$3&lt;=6),5,6)),0))</f>
        <v>26</v>
      </c>
      <c r="L112" s="74" t="n">
        <f aca="false">IF(A112="N/A"," ",IF(OR('Pricing Inputs'!$AA$3=5,'Pricing Inputs'!$AA$3=6,'Pricing Inputs'!$AA$3=8,'Pricing Inputs'!$AA$3=9),IF(AND('Pricing Inputs'!$AA$3&gt;=4,'Pricing Inputs'!$AA$3&lt;=6),K112,(VLOOKUP(A112,ScaledPrice,5))*(2-(VLOOKUP(A112,ScaledPrice,3)))),0))</f>
        <v>26</v>
      </c>
      <c r="M112" s="74" t="n">
        <f aca="false">IF(A112="N/A"," ",IF(OR('Pricing Inputs'!$AA$3=6,'Pricing Inputs'!$AA$3=9),(VLOOKUP(A112,ScaledPrice,IF(AND('Pricing Inputs'!$AA$3&gt;=4,'Pricing Inputs'!$AA$3&lt;=6),7,8))),0))</f>
        <v>24</v>
      </c>
      <c r="N112" s="74" t="n">
        <f aca="false">IF(A112="N/A"," ",IF(OR('Pricing Inputs'!$AA$3=6,'Pricing Inputs'!$AA$3=9),IF(AND('Pricing Inputs'!$AA$3&gt;=4,'Pricing Inputs'!$AA$3&lt;=6),M112,(VLOOKUP(A112,ScaledPrice,7))*(2-(VLOOKUP(A112,ScaledPrice,3)))),0))</f>
        <v>24</v>
      </c>
      <c r="O112" s="74" t="n">
        <f aca="false">IF(A112="N/A"," ",VLOOKUP(A112,ScaledPrice,9))</f>
        <v>18.9499998092651</v>
      </c>
      <c r="P112" s="75" t="n">
        <f aca="false">IF($A112="N/A"," ",IF((I112-$H112)&gt;0,I112-$H112,0))</f>
        <v>10.4447680672269</v>
      </c>
      <c r="Q112" s="75" t="n">
        <f aca="false">IF($A112="N/A"," ",IF((J112-$H112)&gt;0,J112-$H112,0))</f>
        <v>10.4447680672269</v>
      </c>
      <c r="R112" s="75" t="n">
        <f aca="false">IF($A112="N/A"," ",IF((K112-$H112)&gt;0,K112-$H112,0))</f>
        <v>0</v>
      </c>
      <c r="S112" s="75" t="n">
        <f aca="false">IF($A112="N/A"," ",IF((L112-$H112)&gt;0,L112-$H112,0))</f>
        <v>0</v>
      </c>
      <c r="T112" s="75" t="n">
        <f aca="false">IF($A112="N/A"," ",IF((M112-$H112)&gt;0,M112-$H112,0))</f>
        <v>0</v>
      </c>
      <c r="U112" s="75" t="n">
        <f aca="false">IF($A112="N/A"," ",IF((N112-$H112)&gt;0,N112-$H112,0))</f>
        <v>0</v>
      </c>
      <c r="V112" s="76" t="n">
        <f aca="false">IF($A112="N/A"," ",(IF((O112-$H112)&lt;=0,0,(O112-$H112))))</f>
        <v>0</v>
      </c>
      <c r="W112" s="77" t="n">
        <f aca="false">IF($A112="N/A"," ",IF(P112&gt;0,8*VLOOKUP($A112,NumberofDaysTable,2),0))</f>
        <v>176</v>
      </c>
      <c r="X112" s="77" t="n">
        <f aca="false">IF($A112="N/A"," ",IF(Q112&gt;0,8*VLOOKUP($A112,NumberofDaysTable,2),0))</f>
        <v>176</v>
      </c>
      <c r="Y112" s="77" t="n">
        <f aca="false">IF($A112="N/A"," ",IF(R112&gt;0,8*VLOOKUP($A112,NumberofDaysTable,3),0))</f>
        <v>0</v>
      </c>
      <c r="Z112" s="77" t="n">
        <f aca="false">IF($A112="N/A"," ",IF(S112&gt;0,8*VLOOKUP($A112,NumberofDaysTable,3),0))</f>
        <v>0</v>
      </c>
      <c r="AA112" s="77" t="n">
        <f aca="false">IF($A112="N/A"," ",IF(T112&gt;0,8*(VLOOKUP($A112,NumberofDaysTable,4)+VLOOKUP($A112,NumberofDaysTable,5)),0))</f>
        <v>0</v>
      </c>
      <c r="AB112" s="77" t="n">
        <f aca="false">IF($A112="N/A"," ",IF(U112&gt;0,(8*VLOOKUP($A112,NumberofDaysTable,4)+VLOOKUP($A112,NumberofDaysTable,5)),0))</f>
        <v>0</v>
      </c>
      <c r="AC112" s="77" t="n">
        <f aca="false">IF($A112="N/A"," ",(IF(V112&gt;0,(8*VLOOKUP($A112,NumberofDaysTable,6)),0)))</f>
        <v>0</v>
      </c>
      <c r="AD112" s="78" t="n">
        <f aca="false">IF($A112="N/A"," ",RANK(P112,$P$112:$V$123))</f>
        <v>5</v>
      </c>
      <c r="AE112" s="79" t="n">
        <f aca="false">IF($A112="N/A"," ",RANK(Q112,$P$112:$V$123))</f>
        <v>5</v>
      </c>
      <c r="AF112" s="79" t="n">
        <f aca="false">IF($A112="N/A"," ",RANK(R112,$P$112:$V$123))</f>
        <v>7</v>
      </c>
      <c r="AG112" s="79" t="n">
        <f aca="false">IF($A112="N/A"," ",RANK(S112,$P$112:$V$123))</f>
        <v>7</v>
      </c>
      <c r="AH112" s="79" t="n">
        <f aca="false">IF($A112="N/A"," ",RANK(T112,$P$112:$V$123))</f>
        <v>7</v>
      </c>
      <c r="AI112" s="79" t="n">
        <f aca="false">IF($A112="N/A"," ",RANK(U112,$P$112:$V$123))</f>
        <v>7</v>
      </c>
      <c r="AJ112" s="80" t="n">
        <f aca="false">IF($A112="N/A"," ",RANK(V112,$P$112:$V$123))</f>
        <v>7</v>
      </c>
      <c r="AK112" s="104" t="n">
        <f aca="false">IF($A112="N/A"," ",IF(AD112&lt;=$AJ$2,W112,0))</f>
        <v>176</v>
      </c>
      <c r="AL112" s="82" t="n">
        <f aca="false">IF($A112="N/A"," ",IF(AE112&lt;=$AJ$2,X112,0))</f>
        <v>176</v>
      </c>
      <c r="AM112" s="82" t="n">
        <f aca="false">IF($A112="N/A"," ",IF(AF112&lt;=$AJ$2,Y112,0))</f>
        <v>0</v>
      </c>
      <c r="AN112" s="82" t="n">
        <f aca="false">IF($A112="N/A"," ",IF(AG112&lt;=$AJ$2,Z112,0))</f>
        <v>0</v>
      </c>
      <c r="AO112" s="82" t="n">
        <f aca="false">IF($A112="N/A"," ",IF(AH112&lt;=$AJ$2,AA112,0))</f>
        <v>0</v>
      </c>
      <c r="AP112" s="82" t="n">
        <f aca="false">IF($A112="N/A"," ",IF(AI112&lt;=$AJ$2,AB112,0))</f>
        <v>0</v>
      </c>
      <c r="AQ112" s="82" t="n">
        <f aca="false">IF($A112="N/A"," ",IF(AJ112&lt;=$AJ$2,AC112,0))</f>
        <v>0</v>
      </c>
      <c r="AR112" s="80"/>
      <c r="AS112" s="105" t="n">
        <f aca="false">IF($A112="N/A"," ",IF(AND(AD112=$AJ$2+1,AK112=0),MIN($AR$123,W112),0))</f>
        <v>0</v>
      </c>
      <c r="AT112" s="84" t="n">
        <f aca="false">IF($A112="N/A"," ",IF(AND(AE112=$AJ$2+1,AL112=0),MIN($AR$123,X112),0))</f>
        <v>0</v>
      </c>
      <c r="AU112" s="84" t="n">
        <f aca="false">IF($A112="N/A"," ",IF(AND(AF112=$AJ$2+1,AM112=0),MIN($AR$123,Y112),0))</f>
        <v>0</v>
      </c>
      <c r="AV112" s="84" t="n">
        <f aca="false">IF($A112="N/A"," ",IF(AND(AG112=$AJ$2+1,AN112=0),MIN($AR$123,Z112),0))</f>
        <v>0</v>
      </c>
      <c r="AW112" s="84" t="n">
        <f aca="false">IF($A112="N/A"," ",IF(AND(AH112=$AJ$2+1,AO112=0),MIN($AR$123,AA112),0))</f>
        <v>0</v>
      </c>
      <c r="AX112" s="84" t="n">
        <f aca="false">IF($A112="N/A"," ",IF(AND(AI112=$AJ$2+1,AP112=0),MIN($AR$123,AB112),0))</f>
        <v>0</v>
      </c>
      <c r="AY112" s="84" t="n">
        <f aca="false">IF($A112="N/A"," ",IF(AND(AJ112=$AJ$2+1,AQ112=0),MIN($AR$123,AC112),0))</f>
        <v>0</v>
      </c>
      <c r="AZ112" s="80"/>
      <c r="BA112" s="86" t="n">
        <f aca="false">IF($A112="N/A"," ",(IF(MONTH(A112)&gt;=4,IF(MONTH(A112)&lt;=10,Inputs!$F$13,Inputs!$F$14),Inputs!$F$14)))</f>
        <v>119</v>
      </c>
      <c r="BB112" s="87" t="n">
        <f aca="false">IF($A112="N/A"," ",(IF(AK112&gt;0,($BA112*(8*(VLOOKUP($A112,NumberofDaysTable,2)))*P112),0)+IF(AS112&gt;0,($BA112*((AS112))*P112),0)))</f>
        <v>218755.2224</v>
      </c>
      <c r="BC112" s="87" t="n">
        <f aca="false">IF($A112="N/A"," ",(IF(AL112&gt;0,($BA112*(8*(VLOOKUP($A112,NumberofDaysTable,2)))*Q112),0)+IF(AT112&gt;0,($BA112*((AT112))*Q112),0)))</f>
        <v>218755.2224</v>
      </c>
      <c r="BD112" s="87" t="n">
        <f aca="false">IF($A112="N/A"," ",(IF(AM112&gt;0,($BA112*(8*(VLOOKUP($A112,NumberofDaysTable,3)))*R112),0)+IF(AU112&gt;0,($BA112*((AU112))*R112),0)))</f>
        <v>0</v>
      </c>
      <c r="BE112" s="87" t="n">
        <f aca="false">IF($A112="N/A"," ",(IF(AN112&gt;0,($BA112*(8*(VLOOKUP($A112,NumberofDaysTable,3)))*S112),0)+IF(AV112&gt;0,($BA112*((AV112))*S112),0)))</f>
        <v>0</v>
      </c>
      <c r="BF112" s="87" t="n">
        <f aca="false">IF($A112="N/A"," ",(IF(AO112&gt;0,($BA112*(8*(VLOOKUP($A112,NumberofDaysTable,4)+VLOOKUP($A112,NumberofDaysTable,5)))*T112),0)+IF(AW112&gt;0,($BA112*((AW112))*T112),0)))</f>
        <v>0</v>
      </c>
      <c r="BG112" s="87" t="n">
        <f aca="false">IF($A112="N/A"," ",(IF(AP112&gt;0,($BA112*(8*(VLOOKUP($A112,NumberofDaysTable,4)+VLOOKUP($A112,NumberofDaysTable,5)))*U112),0)+IF(AX112&gt;0,($BA112*((AX112))*U112),0)))</f>
        <v>0</v>
      </c>
      <c r="BH112" s="87" t="n">
        <f aca="false">IF($A112="N/A"," ",($BA112*AQ112*V112)+($BA112*AY112*V112))</f>
        <v>0</v>
      </c>
      <c r="BI112" s="87" t="n">
        <f aca="false">IF($A112="N/A"," ",SUM(BB112:BH112))</f>
        <v>437510.4448</v>
      </c>
      <c r="BJ112" s="88" t="n">
        <f aca="false">IF($A112="N/A"," ",(H112*(SUM(AK112:AQ112)+SUM(AS112:AY112))*BA112))</f>
        <v>1761609.5552</v>
      </c>
      <c r="BK112" s="88" t="n">
        <f aca="false">IF($A112="N/A"," ",((C112*D112)*(SUM($AK112:$AQ112)+SUM($AS112:$AY112))*$BA112))</f>
        <v>1677840.5952</v>
      </c>
      <c r="BL112" s="88" t="n">
        <f aca="false">IF($A112="N/A"," ",(F112*(SUM($AK112:$AQ112)+SUM($AS112:$AY112))*$BA112))</f>
        <v>49008.96</v>
      </c>
      <c r="BM112" s="88" t="n">
        <f aca="false">IF($A112="N/A"," ",(G112*(SUM($AK112:$AQ112)+SUM($AS112:$AY112))*$BA112))</f>
        <v>34760</v>
      </c>
    </row>
    <row r="113" customFormat="false" ht="12.75" hidden="false" customHeight="false" outlineLevel="0" collapsed="false">
      <c r="A113" s="67" t="n">
        <f aca="false">IF(A112="N/A","N/A",IF(EDATE(A112,1)&gt;Inputs!$K$3,"N/A",EDATE(A112,1)))</f>
        <v>39995</v>
      </c>
      <c r="B113" s="68" t="n">
        <f aca="false">IF(A113="N/A"," ",YEAR(A113))</f>
        <v>2009</v>
      </c>
      <c r="C113" s="69" t="n">
        <f aca="false">IF(A113="N/A"," ",VLOOKUP(A113,ScaledPrice,10))</f>
        <v>3.175</v>
      </c>
      <c r="D113" s="70" t="n">
        <f aca="false">IF(A113="N/A"," ",(VLOOKUP(MONTH($A113),Inputs!$A$14:$B$25,2))/1000)</f>
        <v>12.6</v>
      </c>
      <c r="E113" s="71" t="n">
        <f aca="false">IF($A113="N/A"," ",C113*D113)</f>
        <v>40.005</v>
      </c>
      <c r="F113" s="72" t="n">
        <f aca="false">IF(A113="N/A"," ",Inputs!$F$6)</f>
        <v>1.17</v>
      </c>
      <c r="G113" s="72" t="n">
        <f aca="false">IF(A113="N/A"," ",Inputs!$F$9/IF(AND('Pricing Inputs'!$AA$3&gt;=4,'Pricing Inputs'!$AA$3&lt;=6),16,IF(AND('Pricing Inputs'!$AA$3&gt;=7,'Pricing Inputs'!$AA$3&lt;=9),8,24))/(BA113))</f>
        <v>0.829831932773109</v>
      </c>
      <c r="H113" s="73" t="n">
        <f aca="false">IF(A113="N/A"," ",(C113*D113)+F113+G113)</f>
        <v>42.0048319327731</v>
      </c>
      <c r="I113" s="74" t="n">
        <f aca="false">VLOOKUP(A113,ScaledPrice,(IF(AND('Pricing Inputs'!$AA$3&gt;=4,'Pricing Inputs'!$AA$3&lt;=6),2,4)))</f>
        <v>87</v>
      </c>
      <c r="J113" s="74" t="n">
        <f aca="false">IF(A113="N/A"," ",IF(AND('Pricing Inputs'!$AA$3&gt;=4,'Pricing Inputs'!$AA$3&lt;=6),I113,(VLOOKUP(A113,ScaledPrice,2))*(2-(VLOOKUP(A113,ScaledPrice,3)))))</f>
        <v>87</v>
      </c>
      <c r="K113" s="74" t="n">
        <f aca="false">IF(A113="N/A"," ",IF(OR('Pricing Inputs'!$AA$3=5,'Pricing Inputs'!$AA$3=6,'Pricing Inputs'!$AA$3=8,'Pricing Inputs'!$AA$3=9),VLOOKUP(A113,ScaledPrice,IF(AND('Pricing Inputs'!$AA$3&gt;=4,'Pricing Inputs'!$AA$3&lt;=6),5,6)),0))</f>
        <v>35</v>
      </c>
      <c r="L113" s="74" t="n">
        <f aca="false">IF(A113="N/A"," ",IF(OR('Pricing Inputs'!$AA$3=5,'Pricing Inputs'!$AA$3=6,'Pricing Inputs'!$AA$3=8,'Pricing Inputs'!$AA$3=9),IF(AND('Pricing Inputs'!$AA$3&gt;=4,'Pricing Inputs'!$AA$3&lt;=6),K113,(VLOOKUP(A113,ScaledPrice,5))*(2-(VLOOKUP(A113,ScaledPrice,3)))),0))</f>
        <v>35</v>
      </c>
      <c r="M113" s="74" t="n">
        <f aca="false">IF(A113="N/A"," ",IF(OR('Pricing Inputs'!$AA$3=6,'Pricing Inputs'!$AA$3=9),(VLOOKUP(A113,ScaledPrice,IF(AND('Pricing Inputs'!$AA$3&gt;=4,'Pricing Inputs'!$AA$3&lt;=6),7,8))),0))</f>
        <v>30.9999980926514</v>
      </c>
      <c r="N113" s="74" t="n">
        <f aca="false">IF(A113="N/A"," ",IF(OR('Pricing Inputs'!$AA$3=6,'Pricing Inputs'!$AA$3=9),IF(AND('Pricing Inputs'!$AA$3&gt;=4,'Pricing Inputs'!$AA$3&lt;=6),M113,(VLOOKUP(A113,ScaledPrice,7))*(2-(VLOOKUP(A113,ScaledPrice,3)))),0))</f>
        <v>30.9999980926514</v>
      </c>
      <c r="O113" s="74" t="n">
        <f aca="false">IF(A113="N/A"," ",VLOOKUP(A113,ScaledPrice,9))</f>
        <v>19.8500003814697</v>
      </c>
      <c r="P113" s="75" t="n">
        <f aca="false">IF($A113="N/A"," ",IF((I113-$H113)&gt;0,I113-$H113,0))</f>
        <v>44.9951680672269</v>
      </c>
      <c r="Q113" s="75" t="n">
        <f aca="false">IF($A113="N/A"," ",IF((J113-$H113)&gt;0,J113-$H113,0))</f>
        <v>44.9951680672269</v>
      </c>
      <c r="R113" s="75" t="n">
        <f aca="false">IF($A113="N/A"," ",IF((K113-$H113)&gt;0,K113-$H113,0))</f>
        <v>0</v>
      </c>
      <c r="S113" s="75" t="n">
        <f aca="false">IF($A113="N/A"," ",IF((L113-$H113)&gt;0,L113-$H113,0))</f>
        <v>0</v>
      </c>
      <c r="T113" s="75" t="n">
        <f aca="false">IF($A113="N/A"," ",IF((M113-$H113)&gt;0,M113-$H113,0))</f>
        <v>0</v>
      </c>
      <c r="U113" s="75" t="n">
        <f aca="false">IF($A113="N/A"," ",IF((N113-$H113)&gt;0,N113-$H113,0))</f>
        <v>0</v>
      </c>
      <c r="V113" s="76" t="n">
        <f aca="false">IF($A113="N/A"," ",(IF((O113-$H113)&lt;=0,0,(O113-$H113))))</f>
        <v>0</v>
      </c>
      <c r="W113" s="77" t="n">
        <f aca="false">IF($A113="N/A"," ",IF(P113&gt;0,8*VLOOKUP($A113,NumberofDaysTable,2),0))</f>
        <v>184</v>
      </c>
      <c r="X113" s="77" t="n">
        <f aca="false">IF($A113="N/A"," ",IF(Q113&gt;0,8*VLOOKUP($A113,NumberofDaysTable,2),0))</f>
        <v>184</v>
      </c>
      <c r="Y113" s="77" t="n">
        <f aca="false">IF($A113="N/A"," ",IF(R113&gt;0,8*VLOOKUP($A113,NumberofDaysTable,3),0))</f>
        <v>0</v>
      </c>
      <c r="Z113" s="77" t="n">
        <f aca="false">IF($A113="N/A"," ",IF(S113&gt;0,8*VLOOKUP($A113,NumberofDaysTable,3),0))</f>
        <v>0</v>
      </c>
      <c r="AA113" s="77" t="n">
        <f aca="false">IF($A113="N/A"," ",IF(T113&gt;0,8*(VLOOKUP($A113,NumberofDaysTable,4)+VLOOKUP($A113,NumberofDaysTable,5)),0))</f>
        <v>0</v>
      </c>
      <c r="AB113" s="77" t="n">
        <f aca="false">IF($A113="N/A"," ",IF(U113&gt;0,(8*VLOOKUP($A113,NumberofDaysTable,4)+VLOOKUP($A113,NumberofDaysTable,5)),0))</f>
        <v>0</v>
      </c>
      <c r="AC113" s="77" t="n">
        <f aca="false">IF($A113="N/A"," ",(IF(V113&gt;0,(8*VLOOKUP($A113,NumberofDaysTable,6)),0)))</f>
        <v>0</v>
      </c>
      <c r="AD113" s="89" t="n">
        <f aca="false">IF($A113="N/A"," ",RANK(P113,$P$112:$V$123))</f>
        <v>1</v>
      </c>
      <c r="AE113" s="90" t="n">
        <f aca="false">IF($A113="N/A"," ",RANK(Q113,$P$112:$V$123))</f>
        <v>1</v>
      </c>
      <c r="AF113" s="90" t="n">
        <f aca="false">IF($A113="N/A"," ",RANK(R113,$P$112:$V$123))</f>
        <v>7</v>
      </c>
      <c r="AG113" s="90" t="n">
        <f aca="false">IF($A113="N/A"," ",RANK(S113,$P$112:$V$123))</f>
        <v>7</v>
      </c>
      <c r="AH113" s="90" t="n">
        <f aca="false">IF($A113="N/A"," ",RANK(T113,$P$112:$V$123))</f>
        <v>7</v>
      </c>
      <c r="AI113" s="90" t="n">
        <f aca="false">IF($A113="N/A"," ",RANK(U113,$P$112:$V$123))</f>
        <v>7</v>
      </c>
      <c r="AJ113" s="91" t="n">
        <f aca="false">IF($A113="N/A"," ",RANK(V113,$P$112:$V$123))</f>
        <v>7</v>
      </c>
      <c r="AK113" s="81" t="n">
        <f aca="false">IF($A113="N/A"," ",IF(AD113&lt;=$AJ$2,W113,0))</f>
        <v>184</v>
      </c>
      <c r="AL113" s="92" t="n">
        <f aca="false">IF($A113="N/A"," ",IF(AE113&lt;=$AJ$2,X113,0))</f>
        <v>184</v>
      </c>
      <c r="AM113" s="92" t="n">
        <f aca="false">IF($A113="N/A"," ",IF(AF113&lt;=$AJ$2,Y113,0))</f>
        <v>0</v>
      </c>
      <c r="AN113" s="92" t="n">
        <f aca="false">IF($A113="N/A"," ",IF(AG113&lt;=$AJ$2,Z113,0))</f>
        <v>0</v>
      </c>
      <c r="AO113" s="92" t="n">
        <f aca="false">IF($A113="N/A"," ",IF(AH113&lt;=$AJ$2,AA113,0))</f>
        <v>0</v>
      </c>
      <c r="AP113" s="92" t="n">
        <f aca="false">IF($A113="N/A"," ",IF(AI113&lt;=$AJ$2,AB113,0))</f>
        <v>0</v>
      </c>
      <c r="AQ113" s="92" t="n">
        <f aca="false">IF($A113="N/A"," ",IF(AJ113&lt;=$AJ$2,AC113,0))</f>
        <v>0</v>
      </c>
      <c r="AR113" s="91"/>
      <c r="AS113" s="83" t="n">
        <f aca="false">IF($A113="N/A"," ",IF(AND(AD113=$AJ$2+1,AK113=0),MIN($AR$123,W113),0))</f>
        <v>0</v>
      </c>
      <c r="AT113" s="93" t="n">
        <f aca="false">IF($A113="N/A"," ",IF(AND(AE113=$AJ$2+1,AL113=0),MIN($AR$123,X113),0))</f>
        <v>0</v>
      </c>
      <c r="AU113" s="93" t="n">
        <f aca="false">IF($A113="N/A"," ",IF(AND(AF113=$AJ$2+1,AM113=0),MIN($AR$123,Y113),0))</f>
        <v>0</v>
      </c>
      <c r="AV113" s="93" t="n">
        <f aca="false">IF($A113="N/A"," ",IF(AND(AG113=$AJ$2+1,AN113=0),MIN($AR$123,Z113),0))</f>
        <v>0</v>
      </c>
      <c r="AW113" s="93" t="n">
        <f aca="false">IF($A113="N/A"," ",IF(AND(AH113=$AJ$2+1,AO113=0),MIN($AR$123,AA113),0))</f>
        <v>0</v>
      </c>
      <c r="AX113" s="93" t="n">
        <f aca="false">IF($A113="N/A"," ",IF(AND(AI113=$AJ$2+1,AP113=0),MIN($AR$123,AB113),0))</f>
        <v>0</v>
      </c>
      <c r="AY113" s="93" t="n">
        <f aca="false">IF($A113="N/A"," ",IF(AND(AJ113=$AJ$2+1,AQ113=0),MIN($AR$123,AC113),0))</f>
        <v>0</v>
      </c>
      <c r="AZ113" s="91"/>
      <c r="BA113" s="86" t="n">
        <f aca="false">IF($A113="N/A"," ",(IF(MONTH(A113)&gt;=4,IF(MONTH(A113)&lt;=10,Inputs!$F$13,Inputs!$F$14),Inputs!$F$14)))</f>
        <v>119</v>
      </c>
      <c r="BB113" s="87" t="n">
        <f aca="false">IF($A113="N/A"," ",(IF(AK113&gt;0,($BA113*(8*(VLOOKUP($A113,NumberofDaysTable,2)))*P113),0)+IF(AS113&gt;0,($BA113*((AS113))*P113),0)))</f>
        <v>985214.2</v>
      </c>
      <c r="BC113" s="87" t="n">
        <f aca="false">IF($A113="N/A"," ",(IF(AL113&gt;0,($BA113*(8*(VLOOKUP($A113,NumberofDaysTable,2)))*Q113),0)+IF(AT113&gt;0,($BA113*((AT113))*Q113),0)))</f>
        <v>985214.2</v>
      </c>
      <c r="BD113" s="87" t="n">
        <f aca="false">IF($A113="N/A"," ",(IF(AM113&gt;0,($BA113*(8*(VLOOKUP($A113,NumberofDaysTable,3)))*R113),0)+IF(AU113&gt;0,($BA113*((AU113))*R113),0)))</f>
        <v>0</v>
      </c>
      <c r="BE113" s="87" t="n">
        <f aca="false">IF($A113="N/A"," ",(IF(AN113&gt;0,($BA113*(8*(VLOOKUP($A113,NumberofDaysTable,3)))*S113),0)+IF(AV113&gt;0,($BA113*((AV113))*S113),0)))</f>
        <v>0</v>
      </c>
      <c r="BF113" s="87" t="n">
        <f aca="false">IF($A113="N/A"," ",(IF(AO113&gt;0,($BA113*(8*(VLOOKUP($A113,NumberofDaysTable,4)+VLOOKUP($A113,NumberofDaysTable,5)))*T113),0)+IF(AW113&gt;0,($BA113*((AW113))*T113),0)))</f>
        <v>0</v>
      </c>
      <c r="BG113" s="87" t="n">
        <f aca="false">IF($A113="N/A"," ",(IF(AP113&gt;0,($BA113*(8*(VLOOKUP($A113,NumberofDaysTable,4)+VLOOKUP($A113,NumberofDaysTable,5)))*U113),0)+IF(AX113&gt;0,($BA113*((AX113))*U113),0)))</f>
        <v>0</v>
      </c>
      <c r="BH113" s="87" t="n">
        <f aca="false">IF($A113="N/A"," ",($BA113*AQ113*V113)+($BA113*AY113*V113))</f>
        <v>0</v>
      </c>
      <c r="BI113" s="87" t="n">
        <f aca="false">IF($A113="N/A"," ",SUM(BB113:BH113))</f>
        <v>1970428.4</v>
      </c>
      <c r="BJ113" s="88" t="n">
        <f aca="false">IF($A113="N/A"," ",(H113*(SUM(AK113:AQ113)+SUM(AS113:AY113))*BA113))</f>
        <v>1839475.6</v>
      </c>
      <c r="BK113" s="88" t="n">
        <f aca="false">IF($A113="N/A"," ",((C113*D113)*(SUM($AK113:$AQ113)+SUM($AS113:$AY113))*$BA113))</f>
        <v>1751898.96</v>
      </c>
      <c r="BL113" s="88" t="n">
        <f aca="false">IF($A113="N/A"," ",(F113*(SUM($AK113:$AQ113)+SUM($AS113:$AY113))*$BA113))</f>
        <v>51236.64</v>
      </c>
      <c r="BM113" s="88" t="n">
        <f aca="false">IF($A113="N/A"," ",(G113*(SUM($AK113:$AQ113)+SUM($AS113:$AY113))*$BA113))</f>
        <v>36340</v>
      </c>
    </row>
    <row r="114" customFormat="false" ht="12.75" hidden="false" customHeight="false" outlineLevel="0" collapsed="false">
      <c r="A114" s="67" t="n">
        <f aca="false">IF(A113="N/A","N/A",IF(EDATE(A113,1)&gt;Inputs!$K$3,"N/A",EDATE(A113,1)))</f>
        <v>40026</v>
      </c>
      <c r="B114" s="68" t="n">
        <f aca="false">IF(A114="N/A"," ",YEAR(A114))</f>
        <v>2009</v>
      </c>
      <c r="C114" s="69" t="n">
        <f aca="false">IF(A114="N/A"," ",VLOOKUP(A114,ScaledPrice,10))</f>
        <v>3.1805</v>
      </c>
      <c r="D114" s="70" t="n">
        <f aca="false">IF(A114="N/A"," ",(VLOOKUP(MONTH($A114),Inputs!$A$14:$B$25,2))/1000)</f>
        <v>12.6</v>
      </c>
      <c r="E114" s="71" t="n">
        <f aca="false">IF($A114="N/A"," ",C114*D114)</f>
        <v>40.0743</v>
      </c>
      <c r="F114" s="72" t="n">
        <f aca="false">IF(A114="N/A"," ",Inputs!$F$6)</f>
        <v>1.17</v>
      </c>
      <c r="G114" s="72" t="n">
        <f aca="false">IF(A114="N/A"," ",Inputs!$F$9/IF(AND('Pricing Inputs'!$AA$3&gt;=4,'Pricing Inputs'!$AA$3&lt;=6),16,IF(AND('Pricing Inputs'!$AA$3&gt;=7,'Pricing Inputs'!$AA$3&lt;=9),8,24))/(BA114))</f>
        <v>0.829831932773109</v>
      </c>
      <c r="H114" s="73" t="n">
        <f aca="false">IF(A114="N/A"," ",(C114*D114)+F114+G114)</f>
        <v>42.0741319327731</v>
      </c>
      <c r="I114" s="74" t="n">
        <f aca="false">VLOOKUP(A114,ScaledPrice,(IF(AND('Pricing Inputs'!$AA$3&gt;=4,'Pricing Inputs'!$AA$3&lt;=6),2,4)))</f>
        <v>87</v>
      </c>
      <c r="J114" s="74" t="n">
        <f aca="false">IF(A114="N/A"," ",IF(AND('Pricing Inputs'!$AA$3&gt;=4,'Pricing Inputs'!$AA$3&lt;=6),I114,(VLOOKUP(A114,ScaledPrice,2))*(2-(VLOOKUP(A114,ScaledPrice,3)))))</f>
        <v>87</v>
      </c>
      <c r="K114" s="74" t="n">
        <f aca="false">IF(A114="N/A"," ",IF(OR('Pricing Inputs'!$AA$3=5,'Pricing Inputs'!$AA$3=6,'Pricing Inputs'!$AA$3=8,'Pricing Inputs'!$AA$3=9),VLOOKUP(A114,ScaledPrice,IF(AND('Pricing Inputs'!$AA$3&gt;=4,'Pricing Inputs'!$AA$3&lt;=6),5,6)),0))</f>
        <v>35.0000038146973</v>
      </c>
      <c r="L114" s="74" t="n">
        <f aca="false">IF(A114="N/A"," ",IF(OR('Pricing Inputs'!$AA$3=5,'Pricing Inputs'!$AA$3=6,'Pricing Inputs'!$AA$3=8,'Pricing Inputs'!$AA$3=9),IF(AND('Pricing Inputs'!$AA$3&gt;=4,'Pricing Inputs'!$AA$3&lt;=6),K114,(VLOOKUP(A114,ScaledPrice,5))*(2-(VLOOKUP(A114,ScaledPrice,3)))),0))</f>
        <v>35.0000038146973</v>
      </c>
      <c r="M114" s="74" t="n">
        <f aca="false">IF(A114="N/A"," ",IF(OR('Pricing Inputs'!$AA$3=6,'Pricing Inputs'!$AA$3=9),(VLOOKUP(A114,ScaledPrice,IF(AND('Pricing Inputs'!$AA$3&gt;=4,'Pricing Inputs'!$AA$3&lt;=6),7,8))),0))</f>
        <v>31</v>
      </c>
      <c r="N114" s="74" t="n">
        <f aca="false">IF(A114="N/A"," ",IF(OR('Pricing Inputs'!$AA$3=6,'Pricing Inputs'!$AA$3=9),IF(AND('Pricing Inputs'!$AA$3&gt;=4,'Pricing Inputs'!$AA$3&lt;=6),M114,(VLOOKUP(A114,ScaledPrice,7))*(2-(VLOOKUP(A114,ScaledPrice,3)))),0))</f>
        <v>31</v>
      </c>
      <c r="O114" s="74" t="n">
        <f aca="false">IF(A114="N/A"," ",VLOOKUP(A114,ScaledPrice,9))</f>
        <v>19.8500003814697</v>
      </c>
      <c r="P114" s="75" t="n">
        <f aca="false">IF($A114="N/A"," ",IF((I114-$H114)&gt;0,I114-$H114,0))</f>
        <v>44.9258680672269</v>
      </c>
      <c r="Q114" s="75" t="n">
        <f aca="false">IF($A114="N/A"," ",IF((J114-$H114)&gt;0,J114-$H114,0))</f>
        <v>44.9258680672269</v>
      </c>
      <c r="R114" s="75" t="n">
        <f aca="false">IF($A114="N/A"," ",IF((K114-$H114)&gt;0,K114-$H114,0))</f>
        <v>0</v>
      </c>
      <c r="S114" s="75" t="n">
        <f aca="false">IF($A114="N/A"," ",IF((L114-$H114)&gt;0,L114-$H114,0))</f>
        <v>0</v>
      </c>
      <c r="T114" s="75" t="n">
        <f aca="false">IF($A114="N/A"," ",IF((M114-$H114)&gt;0,M114-$H114,0))</f>
        <v>0</v>
      </c>
      <c r="U114" s="75" t="n">
        <f aca="false">IF($A114="N/A"," ",IF((N114-$H114)&gt;0,N114-$H114,0))</f>
        <v>0</v>
      </c>
      <c r="V114" s="76" t="n">
        <f aca="false">IF($A114="N/A"," ",(IF((O114-$H114)&lt;=0,0,(O114-$H114))))</f>
        <v>0</v>
      </c>
      <c r="W114" s="77" t="n">
        <f aca="false">IF($A114="N/A"," ",IF(P114&gt;0,8*VLOOKUP($A114,NumberofDaysTable,2),0))</f>
        <v>168</v>
      </c>
      <c r="X114" s="77" t="n">
        <f aca="false">IF($A114="N/A"," ",IF(Q114&gt;0,8*VLOOKUP($A114,NumberofDaysTable,2),0))</f>
        <v>168</v>
      </c>
      <c r="Y114" s="77" t="n">
        <f aca="false">IF($A114="N/A"," ",IF(R114&gt;0,8*VLOOKUP($A114,NumberofDaysTable,3),0))</f>
        <v>0</v>
      </c>
      <c r="Z114" s="77" t="n">
        <f aca="false">IF($A114="N/A"," ",IF(S114&gt;0,8*VLOOKUP($A114,NumberofDaysTable,3),0))</f>
        <v>0</v>
      </c>
      <c r="AA114" s="77" t="n">
        <f aca="false">IF($A114="N/A"," ",IF(T114&gt;0,8*(VLOOKUP($A114,NumberofDaysTable,4)+VLOOKUP($A114,NumberofDaysTable,5)),0))</f>
        <v>0</v>
      </c>
      <c r="AB114" s="77" t="n">
        <f aca="false">IF($A114="N/A"," ",IF(U114&gt;0,(8*VLOOKUP($A114,NumberofDaysTable,4)+VLOOKUP($A114,NumberofDaysTable,5)),0))</f>
        <v>0</v>
      </c>
      <c r="AC114" s="77" t="n">
        <f aca="false">IF($A114="N/A"," ",(IF(V114&gt;0,(8*VLOOKUP($A114,NumberofDaysTable,6)),0)))</f>
        <v>0</v>
      </c>
      <c r="AD114" s="89" t="n">
        <f aca="false">IF($A114="N/A"," ",RANK(P114,$P$112:$V$123))</f>
        <v>3</v>
      </c>
      <c r="AE114" s="90" t="n">
        <f aca="false">IF($A114="N/A"," ",RANK(Q114,$P$112:$V$123))</f>
        <v>3</v>
      </c>
      <c r="AF114" s="90" t="n">
        <f aca="false">IF($A114="N/A"," ",RANK(R114,$P$112:$V$123))</f>
        <v>7</v>
      </c>
      <c r="AG114" s="90" t="n">
        <f aca="false">IF($A114="N/A"," ",RANK(S114,$P$112:$V$123))</f>
        <v>7</v>
      </c>
      <c r="AH114" s="90" t="n">
        <f aca="false">IF($A114="N/A"," ",RANK(T114,$P$112:$V$123))</f>
        <v>7</v>
      </c>
      <c r="AI114" s="90" t="n">
        <f aca="false">IF($A114="N/A"," ",RANK(U114,$P$112:$V$123))</f>
        <v>7</v>
      </c>
      <c r="AJ114" s="91" t="n">
        <f aca="false">IF($A114="N/A"," ",RANK(V114,$P$112:$V$123))</f>
        <v>7</v>
      </c>
      <c r="AK114" s="81" t="n">
        <f aca="false">IF($A114="N/A"," ",IF(AD114&lt;=$AJ$2,W114,0))</f>
        <v>168</v>
      </c>
      <c r="AL114" s="92" t="n">
        <f aca="false">IF($A114="N/A"," ",IF(AE114&lt;=$AJ$2,X114,0))</f>
        <v>168</v>
      </c>
      <c r="AM114" s="92" t="n">
        <f aca="false">IF($A114="N/A"," ",IF(AF114&lt;=$AJ$2,Y114,0))</f>
        <v>0</v>
      </c>
      <c r="AN114" s="92" t="n">
        <f aca="false">IF($A114="N/A"," ",IF(AG114&lt;=$AJ$2,Z114,0))</f>
        <v>0</v>
      </c>
      <c r="AO114" s="92" t="n">
        <f aca="false">IF($A114="N/A"," ",IF(AH114&lt;=$AJ$2,AA114,0))</f>
        <v>0</v>
      </c>
      <c r="AP114" s="92" t="n">
        <f aca="false">IF($A114="N/A"," ",IF(AI114&lt;=$AJ$2,AB114,0))</f>
        <v>0</v>
      </c>
      <c r="AQ114" s="92" t="n">
        <f aca="false">IF($A114="N/A"," ",IF(AJ114&lt;=$AJ$2,AC114,0))</f>
        <v>0</v>
      </c>
      <c r="AR114" s="91"/>
      <c r="AS114" s="83" t="n">
        <f aca="false">IF($A114="N/A"," ",IF(AND(AD114=$AJ$2+1,AK114=0),MIN($AR$123,W114),0))</f>
        <v>0</v>
      </c>
      <c r="AT114" s="93" t="n">
        <f aca="false">IF($A114="N/A"," ",IF(AND(AE114=$AJ$2+1,AL114=0),MIN($AR$123,X114),0))</f>
        <v>0</v>
      </c>
      <c r="AU114" s="93" t="n">
        <f aca="false">IF($A114="N/A"," ",IF(AND(AF114=$AJ$2+1,AM114=0),MIN($AR$123,Y114),0))</f>
        <v>0</v>
      </c>
      <c r="AV114" s="93" t="n">
        <f aca="false">IF($A114="N/A"," ",IF(AND(AG114=$AJ$2+1,AN114=0),MIN($AR$123,Z114),0))</f>
        <v>0</v>
      </c>
      <c r="AW114" s="93" t="n">
        <f aca="false">IF($A114="N/A"," ",IF(AND(AH114=$AJ$2+1,AO114=0),MIN($AR$123,AA114),0))</f>
        <v>0</v>
      </c>
      <c r="AX114" s="93" t="n">
        <f aca="false">IF($A114="N/A"," ",IF(AND(AI114=$AJ$2+1,AP114=0),MIN($AR$123,AB114),0))</f>
        <v>0</v>
      </c>
      <c r="AY114" s="93" t="n">
        <f aca="false">IF($A114="N/A"," ",IF(AND(AJ114=$AJ$2+1,AQ114=0),MIN($AR$123,AC114),0))</f>
        <v>0</v>
      </c>
      <c r="AZ114" s="91"/>
      <c r="BA114" s="86" t="n">
        <f aca="false">IF($A114="N/A"," ",(IF(MONTH(A114)&gt;=4,IF(MONTH(A114)&lt;=10,Inputs!$F$13,Inputs!$F$14),Inputs!$F$14)))</f>
        <v>119</v>
      </c>
      <c r="BB114" s="87" t="n">
        <f aca="false">IF($A114="N/A"," ",(IF(AK114&gt;0,($BA114*(8*(VLOOKUP($A114,NumberofDaysTable,2)))*P114),0)+IF(AS114&gt;0,($BA114*((AS114))*P114),0)))</f>
        <v>898157.9544</v>
      </c>
      <c r="BC114" s="87" t="n">
        <f aca="false">IF($A114="N/A"," ",(IF(AL114&gt;0,($BA114*(8*(VLOOKUP($A114,NumberofDaysTable,2)))*Q114),0)+IF(AT114&gt;0,($BA114*((AT114))*Q114),0)))</f>
        <v>898157.9544</v>
      </c>
      <c r="BD114" s="87" t="n">
        <f aca="false">IF($A114="N/A"," ",(IF(AM114&gt;0,($BA114*(8*(VLOOKUP($A114,NumberofDaysTable,3)))*R114),0)+IF(AU114&gt;0,($BA114*((AU114))*R114),0)))</f>
        <v>0</v>
      </c>
      <c r="BE114" s="87" t="n">
        <f aca="false">IF($A114="N/A"," ",(IF(AN114&gt;0,($BA114*(8*(VLOOKUP($A114,NumberofDaysTable,3)))*S114),0)+IF(AV114&gt;0,($BA114*((AV114))*S114),0)))</f>
        <v>0</v>
      </c>
      <c r="BF114" s="87" t="n">
        <f aca="false">IF($A114="N/A"," ",(IF(AO114&gt;0,($BA114*(8*(VLOOKUP($A114,NumberofDaysTable,4)+VLOOKUP($A114,NumberofDaysTable,5)))*T114),0)+IF(AW114&gt;0,($BA114*((AW114))*T114),0)))</f>
        <v>0</v>
      </c>
      <c r="BG114" s="87" t="n">
        <f aca="false">IF($A114="N/A"," ",(IF(AP114&gt;0,($BA114*(8*(VLOOKUP($A114,NumberofDaysTable,4)+VLOOKUP($A114,NumberofDaysTable,5)))*U114),0)+IF(AX114&gt;0,($BA114*((AX114))*U114),0)))</f>
        <v>0</v>
      </c>
      <c r="BH114" s="87" t="n">
        <f aca="false">IF($A114="N/A"," ",($BA114*AQ114*V114)+($BA114*AY114*V114))</f>
        <v>0</v>
      </c>
      <c r="BI114" s="87" t="n">
        <f aca="false">IF($A114="N/A"," ",SUM(BB114:BH114))</f>
        <v>1796315.9088</v>
      </c>
      <c r="BJ114" s="88" t="n">
        <f aca="false">IF($A114="N/A"," ",(H114*(SUM(AK114:AQ114)+SUM(AS114:AY114))*BA114))</f>
        <v>1682292.0912</v>
      </c>
      <c r="BK114" s="88" t="n">
        <f aca="false">IF($A114="N/A"," ",((C114*D114)*(SUM($AK114:$AQ114)+SUM($AS114:$AY114))*$BA114))</f>
        <v>1602330.8112</v>
      </c>
      <c r="BL114" s="88" t="n">
        <f aca="false">IF($A114="N/A"," ",(F114*(SUM($AK114:$AQ114)+SUM($AS114:$AY114))*$BA114))</f>
        <v>46781.28</v>
      </c>
      <c r="BM114" s="88" t="n">
        <f aca="false">IF($A114="N/A"," ",(G114*(SUM($AK114:$AQ114)+SUM($AS114:$AY114))*$BA114))</f>
        <v>33180</v>
      </c>
    </row>
    <row r="115" customFormat="false" ht="12.75" hidden="false" customHeight="false" outlineLevel="0" collapsed="false">
      <c r="A115" s="67" t="n">
        <f aca="false">IF(A114="N/A","N/A",IF(EDATE(A114,1)&gt;Inputs!$K$3,"N/A",EDATE(A114,1)))</f>
        <v>40057</v>
      </c>
      <c r="B115" s="68" t="n">
        <f aca="false">IF(A115="N/A"," ",YEAR(A115))</f>
        <v>2009</v>
      </c>
      <c r="C115" s="69" t="n">
        <f aca="false">IF(A115="N/A"," ",VLOOKUP(A115,ScaledPrice,10))</f>
        <v>3.181</v>
      </c>
      <c r="D115" s="70" t="n">
        <f aca="false">IF(A115="N/A"," ",(VLOOKUP(MONTH($A115),Inputs!$A$14:$B$25,2))/1000)</f>
        <v>12.6</v>
      </c>
      <c r="E115" s="71" t="n">
        <f aca="false">IF($A115="N/A"," ",C115*D115)</f>
        <v>40.0806</v>
      </c>
      <c r="F115" s="72" t="n">
        <f aca="false">IF(A115="N/A"," ",Inputs!$F$6)</f>
        <v>1.17</v>
      </c>
      <c r="G115" s="72" t="n">
        <f aca="false">IF(A115="N/A"," ",Inputs!$F$9/IF(AND('Pricing Inputs'!$AA$3&gt;=4,'Pricing Inputs'!$AA$3&lt;=6),16,IF(AND('Pricing Inputs'!$AA$3&gt;=7,'Pricing Inputs'!$AA$3&lt;=9),8,24))/(BA115))</f>
        <v>0.829831932773109</v>
      </c>
      <c r="H115" s="73" t="n">
        <f aca="false">IF(A115="N/A"," ",(C115*D115)+F115+G115)</f>
        <v>42.0804319327731</v>
      </c>
      <c r="I115" s="74" t="n">
        <f aca="false">VLOOKUP(A115,ScaledPrice,(IF(AND('Pricing Inputs'!$AA$3&gt;=4,'Pricing Inputs'!$AA$3&lt;=6),2,4)))</f>
        <v>34.5</v>
      </c>
      <c r="J115" s="74" t="n">
        <f aca="false">IF(A115="N/A"," ",IF(AND('Pricing Inputs'!$AA$3&gt;=4,'Pricing Inputs'!$AA$3&lt;=6),I115,(VLOOKUP(A115,ScaledPrice,2))*(2-(VLOOKUP(A115,ScaledPrice,3)))))</f>
        <v>34.5</v>
      </c>
      <c r="K115" s="74" t="n">
        <f aca="false">IF(A115="N/A"," ",IF(OR('Pricing Inputs'!$AA$3=5,'Pricing Inputs'!$AA$3=6,'Pricing Inputs'!$AA$3=8,'Pricing Inputs'!$AA$3=9),VLOOKUP(A115,ScaledPrice,IF(AND('Pricing Inputs'!$AA$3&gt;=4,'Pricing Inputs'!$AA$3&lt;=6),5,6)),0))</f>
        <v>25</v>
      </c>
      <c r="L115" s="74" t="n">
        <f aca="false">IF(A115="N/A"," ",IF(OR('Pricing Inputs'!$AA$3=5,'Pricing Inputs'!$AA$3=6,'Pricing Inputs'!$AA$3=8,'Pricing Inputs'!$AA$3=9),IF(AND('Pricing Inputs'!$AA$3&gt;=4,'Pricing Inputs'!$AA$3&lt;=6),K115,(VLOOKUP(A115,ScaledPrice,5))*(2-(VLOOKUP(A115,ScaledPrice,3)))),0))</f>
        <v>25</v>
      </c>
      <c r="M115" s="74" t="n">
        <f aca="false">IF(A115="N/A"," ",IF(OR('Pricing Inputs'!$AA$3=6,'Pricing Inputs'!$AA$3=9),(VLOOKUP(A115,ScaledPrice,IF(AND('Pricing Inputs'!$AA$3&gt;=4,'Pricing Inputs'!$AA$3&lt;=6),7,8))),0))</f>
        <v>24</v>
      </c>
      <c r="N115" s="74" t="n">
        <f aca="false">IF(A115="N/A"," ",IF(OR('Pricing Inputs'!$AA$3=6,'Pricing Inputs'!$AA$3=9),IF(AND('Pricing Inputs'!$AA$3&gt;=4,'Pricing Inputs'!$AA$3&lt;=6),M115,(VLOOKUP(A115,ScaledPrice,7))*(2-(VLOOKUP(A115,ScaledPrice,3)))),0))</f>
        <v>24</v>
      </c>
      <c r="O115" s="74" t="n">
        <f aca="false">IF(A115="N/A"," ",VLOOKUP(A115,ScaledPrice,9))</f>
        <v>20</v>
      </c>
      <c r="P115" s="75" t="n">
        <f aca="false">IF($A115="N/A"," ",IF((I115-$H115)&gt;0,I115-$H115,0))</f>
        <v>0</v>
      </c>
      <c r="Q115" s="75" t="n">
        <f aca="false">IF($A115="N/A"," ",IF((J115-$H115)&gt;0,J115-$H115,0))</f>
        <v>0</v>
      </c>
      <c r="R115" s="75" t="n">
        <f aca="false">IF($A115="N/A"," ",IF((K115-$H115)&gt;0,K115-$H115,0))</f>
        <v>0</v>
      </c>
      <c r="S115" s="75" t="n">
        <f aca="false">IF($A115="N/A"," ",IF((L115-$H115)&gt;0,L115-$H115,0))</f>
        <v>0</v>
      </c>
      <c r="T115" s="75" t="n">
        <f aca="false">IF($A115="N/A"," ",IF((M115-$H115)&gt;0,M115-$H115,0))</f>
        <v>0</v>
      </c>
      <c r="U115" s="75" t="n">
        <f aca="false">IF($A115="N/A"," ",IF((N115-$H115)&gt;0,N115-$H115,0))</f>
        <v>0</v>
      </c>
      <c r="V115" s="76" t="n">
        <f aca="false">IF($A115="N/A"," ",(IF((O115-$H115)&lt;=0,0,(O115-$H115))))</f>
        <v>0</v>
      </c>
      <c r="W115" s="77" t="n">
        <f aca="false">IF($A115="N/A"," ",IF(P115&gt;0,8*VLOOKUP($A115,NumberofDaysTable,2),0))</f>
        <v>0</v>
      </c>
      <c r="X115" s="77" t="n">
        <f aca="false">IF($A115="N/A"," ",IF(Q115&gt;0,8*VLOOKUP($A115,NumberofDaysTable,2),0))</f>
        <v>0</v>
      </c>
      <c r="Y115" s="77" t="n">
        <f aca="false">IF($A115="N/A"," ",IF(R115&gt;0,8*VLOOKUP($A115,NumberofDaysTable,3),0))</f>
        <v>0</v>
      </c>
      <c r="Z115" s="77" t="n">
        <f aca="false">IF($A115="N/A"," ",IF(S115&gt;0,8*VLOOKUP($A115,NumberofDaysTable,3),0))</f>
        <v>0</v>
      </c>
      <c r="AA115" s="77" t="n">
        <f aca="false">IF($A115="N/A"," ",IF(T115&gt;0,8*(VLOOKUP($A115,NumberofDaysTable,4)+VLOOKUP($A115,NumberofDaysTable,5)),0))</f>
        <v>0</v>
      </c>
      <c r="AB115" s="77" t="n">
        <f aca="false">IF($A115="N/A"," ",IF(U115&gt;0,(8*VLOOKUP($A115,NumberofDaysTable,4)+VLOOKUP($A115,NumberofDaysTable,5)),0))</f>
        <v>0</v>
      </c>
      <c r="AC115" s="77" t="n">
        <f aca="false">IF($A115="N/A"," ",(IF(V115&gt;0,(8*VLOOKUP($A115,NumberofDaysTable,6)),0)))</f>
        <v>0</v>
      </c>
      <c r="AD115" s="89" t="n">
        <f aca="false">IF($A115="N/A"," ",RANK(P115,$P$112:$V$123))</f>
        <v>7</v>
      </c>
      <c r="AE115" s="90" t="n">
        <f aca="false">IF($A115="N/A"," ",RANK(Q115,$P$112:$V$123))</f>
        <v>7</v>
      </c>
      <c r="AF115" s="90" t="n">
        <f aca="false">IF($A115="N/A"," ",RANK(R115,$P$112:$V$123))</f>
        <v>7</v>
      </c>
      <c r="AG115" s="90" t="n">
        <f aca="false">IF($A115="N/A"," ",RANK(S115,$P$112:$V$123))</f>
        <v>7</v>
      </c>
      <c r="AH115" s="90" t="n">
        <f aca="false">IF($A115="N/A"," ",RANK(T115,$P$112:$V$123))</f>
        <v>7</v>
      </c>
      <c r="AI115" s="90" t="n">
        <f aca="false">IF($A115="N/A"," ",RANK(U115,$P$112:$V$123))</f>
        <v>7</v>
      </c>
      <c r="AJ115" s="91" t="n">
        <f aca="false">IF($A115="N/A"," ",RANK(V115,$P$112:$V$123))</f>
        <v>7</v>
      </c>
      <c r="AK115" s="81" t="n">
        <f aca="false">IF($A115="N/A"," ",IF(AD115&lt;=$AJ$2,W115,0))</f>
        <v>0</v>
      </c>
      <c r="AL115" s="92" t="n">
        <f aca="false">IF($A115="N/A"," ",IF(AE115&lt;=$AJ$2,X115,0))</f>
        <v>0</v>
      </c>
      <c r="AM115" s="92" t="n">
        <f aca="false">IF($A115="N/A"," ",IF(AF115&lt;=$AJ$2,Y115,0))</f>
        <v>0</v>
      </c>
      <c r="AN115" s="92" t="n">
        <f aca="false">IF($A115="N/A"," ",IF(AG115&lt;=$AJ$2,Z115,0))</f>
        <v>0</v>
      </c>
      <c r="AO115" s="92" t="n">
        <f aca="false">IF($A115="N/A"," ",IF(AH115&lt;=$AJ$2,AA115,0))</f>
        <v>0</v>
      </c>
      <c r="AP115" s="92" t="n">
        <f aca="false">IF($A115="N/A"," ",IF(AI115&lt;=$AJ$2,AB115,0))</f>
        <v>0</v>
      </c>
      <c r="AQ115" s="92" t="n">
        <f aca="false">IF($A115="N/A"," ",IF(AJ115&lt;=$AJ$2,AC115,0))</f>
        <v>0</v>
      </c>
      <c r="AR115" s="91"/>
      <c r="AS115" s="83" t="n">
        <f aca="false">IF($A115="N/A"," ",IF(AND(AD115=$AJ$2+1,AK115=0),MIN($AR$123,W115),0))</f>
        <v>0</v>
      </c>
      <c r="AT115" s="93" t="n">
        <f aca="false">IF($A115="N/A"," ",IF(AND(AE115=$AJ$2+1,AL115=0),MIN($AR$123,X115),0))</f>
        <v>0</v>
      </c>
      <c r="AU115" s="93" t="n">
        <f aca="false">IF($A115="N/A"," ",IF(AND(AF115=$AJ$2+1,AM115=0),MIN($AR$123,Y115),0))</f>
        <v>0</v>
      </c>
      <c r="AV115" s="93" t="n">
        <f aca="false">IF($A115="N/A"," ",IF(AND(AG115=$AJ$2+1,AN115=0),MIN($AR$123,Z115),0))</f>
        <v>0</v>
      </c>
      <c r="AW115" s="93" t="n">
        <f aca="false">IF($A115="N/A"," ",IF(AND(AH115=$AJ$2+1,AO115=0),MIN($AR$123,AA115),0))</f>
        <v>0</v>
      </c>
      <c r="AX115" s="93" t="n">
        <f aca="false">IF($A115="N/A"," ",IF(AND(AI115=$AJ$2+1,AP115=0),MIN($AR$123,AB115),0))</f>
        <v>0</v>
      </c>
      <c r="AY115" s="93" t="n">
        <f aca="false">IF($A115="N/A"," ",IF(AND(AJ115=$AJ$2+1,AQ115=0),MIN($AR$123,AC115),0))</f>
        <v>0</v>
      </c>
      <c r="AZ115" s="91"/>
      <c r="BA115" s="86" t="n">
        <f aca="false">IF($A115="N/A"," ",(IF(MONTH(A115)&gt;=4,IF(MONTH(A115)&lt;=10,Inputs!$F$13,Inputs!$F$14),Inputs!$F$14)))</f>
        <v>119</v>
      </c>
      <c r="BB115" s="87" t="n">
        <f aca="false">IF($A115="N/A"," ",(IF(AK115&gt;0,($BA115*(8*(VLOOKUP($A115,NumberofDaysTable,2)))*P115),0)+IF(AS115&gt;0,($BA115*((AS115))*P115),0)))</f>
        <v>0</v>
      </c>
      <c r="BC115" s="87" t="n">
        <f aca="false">IF($A115="N/A"," ",(IF(AL115&gt;0,($BA115*(8*(VLOOKUP($A115,NumberofDaysTable,2)))*Q115),0)+IF(AT115&gt;0,($BA115*((AT115))*Q115),0)))</f>
        <v>0</v>
      </c>
      <c r="BD115" s="87" t="n">
        <f aca="false">IF($A115="N/A"," ",(IF(AM115&gt;0,($BA115*(8*(VLOOKUP($A115,NumberofDaysTable,3)))*R115),0)+IF(AU115&gt;0,($BA115*((AU115))*R115),0)))</f>
        <v>0</v>
      </c>
      <c r="BE115" s="87" t="n">
        <f aca="false">IF($A115="N/A"," ",(IF(AN115&gt;0,($BA115*(8*(VLOOKUP($A115,NumberofDaysTable,3)))*S115),0)+IF(AV115&gt;0,($BA115*((AV115))*S115),0)))</f>
        <v>0</v>
      </c>
      <c r="BF115" s="87" t="n">
        <f aca="false">IF($A115="N/A"," ",(IF(AO115&gt;0,($BA115*(8*(VLOOKUP($A115,NumberofDaysTable,4)+VLOOKUP($A115,NumberofDaysTable,5)))*T115),0)+IF(AW115&gt;0,($BA115*((AW115))*T115),0)))</f>
        <v>0</v>
      </c>
      <c r="BG115" s="87" t="n">
        <f aca="false">IF($A115="N/A"," ",(IF(AP115&gt;0,($BA115*(8*(VLOOKUP($A115,NumberofDaysTable,4)+VLOOKUP($A115,NumberofDaysTable,5)))*U115),0)+IF(AX115&gt;0,($BA115*((AX115))*U115),0)))</f>
        <v>0</v>
      </c>
      <c r="BH115" s="87" t="n">
        <f aca="false">IF($A115="N/A"," ",($BA115*AQ115*V115)+($BA115*AY115*V115))</f>
        <v>0</v>
      </c>
      <c r="BI115" s="87" t="n">
        <f aca="false">IF($A115="N/A"," ",SUM(BB115:BH115))</f>
        <v>0</v>
      </c>
      <c r="BJ115" s="88" t="n">
        <f aca="false">IF($A115="N/A"," ",(H115*(SUM(AK115:AQ115)+SUM(AS115:AY115))*BA115))</f>
        <v>0</v>
      </c>
      <c r="BK115" s="88" t="n">
        <f aca="false">IF($A115="N/A"," ",((C115*D115)*(SUM($AK115:$AQ115)+SUM($AS115:$AY115))*$BA115))</f>
        <v>0</v>
      </c>
      <c r="BL115" s="88" t="n">
        <f aca="false">IF($A115="N/A"," ",(F115*(SUM($AK115:$AQ115)+SUM($AS115:$AY115))*$BA115))</f>
        <v>0</v>
      </c>
      <c r="BM115" s="88" t="n">
        <f aca="false">IF($A115="N/A"," ",(G115*(SUM($AK115:$AQ115)+SUM($AS115:$AY115))*$BA115))</f>
        <v>0</v>
      </c>
    </row>
    <row r="116" customFormat="false" ht="12.75" hidden="false" customHeight="false" outlineLevel="0" collapsed="false">
      <c r="A116" s="67" t="n">
        <f aca="false">IF(A115="N/A","N/A",IF(EDATE(A115,1)&gt;Inputs!$K$3,"N/A",EDATE(A115,1)))</f>
        <v>40087</v>
      </c>
      <c r="B116" s="68" t="n">
        <f aca="false">IF(A116="N/A"," ",YEAR(A116))</f>
        <v>2009</v>
      </c>
      <c r="C116" s="69" t="n">
        <f aca="false">IF(A116="N/A"," ",VLOOKUP(A116,ScaledPrice,10))</f>
        <v>3.23</v>
      </c>
      <c r="D116" s="70" t="n">
        <f aca="false">IF(A116="N/A"," ",(VLOOKUP(MONTH($A116),Inputs!$A$14:$B$25,2))/1000)</f>
        <v>12.6</v>
      </c>
      <c r="E116" s="71" t="n">
        <f aca="false">IF($A116="N/A"," ",C116*D116)</f>
        <v>40.698</v>
      </c>
      <c r="F116" s="72" t="n">
        <f aca="false">IF(A116="N/A"," ",Inputs!$F$6)</f>
        <v>1.17</v>
      </c>
      <c r="G116" s="72" t="n">
        <f aca="false">IF(A116="N/A"," ",Inputs!$F$9/IF(AND('Pricing Inputs'!$AA$3&gt;=4,'Pricing Inputs'!$AA$3&lt;=6),16,IF(AND('Pricing Inputs'!$AA$3&gt;=7,'Pricing Inputs'!$AA$3&lt;=9),8,24))/(BA116))</f>
        <v>0.829831932773109</v>
      </c>
      <c r="H116" s="73" t="n">
        <f aca="false">IF(A116="N/A"," ",(C116*D116)+F116+G116)</f>
        <v>42.6978319327731</v>
      </c>
      <c r="I116" s="74" t="n">
        <f aca="false">VLOOKUP(A116,ScaledPrice,(IF(AND('Pricing Inputs'!$AA$3&gt;=4,'Pricing Inputs'!$AA$3&lt;=6),2,4)))</f>
        <v>27.2999973297119</v>
      </c>
      <c r="J116" s="74" t="n">
        <f aca="false">IF(A116="N/A"," ",IF(AND('Pricing Inputs'!$AA$3&gt;=4,'Pricing Inputs'!$AA$3&lt;=6),I116,(VLOOKUP(A116,ScaledPrice,2))*(2-(VLOOKUP(A116,ScaledPrice,3)))))</f>
        <v>27.2999973297119</v>
      </c>
      <c r="K116" s="74" t="n">
        <f aca="false">IF(A116="N/A"," ",IF(OR('Pricing Inputs'!$AA$3=5,'Pricing Inputs'!$AA$3=6,'Pricing Inputs'!$AA$3=8,'Pricing Inputs'!$AA$3=9),VLOOKUP(A116,ScaledPrice,IF(AND('Pricing Inputs'!$AA$3&gt;=4,'Pricing Inputs'!$AA$3&lt;=6),5,6)),0))</f>
        <v>19.996000289917</v>
      </c>
      <c r="L116" s="74" t="n">
        <f aca="false">IF(A116="N/A"," ",IF(OR('Pricing Inputs'!$AA$3=5,'Pricing Inputs'!$AA$3=6,'Pricing Inputs'!$AA$3=8,'Pricing Inputs'!$AA$3=9),IF(AND('Pricing Inputs'!$AA$3&gt;=4,'Pricing Inputs'!$AA$3&lt;=6),K116,(VLOOKUP(A116,ScaledPrice,5))*(2-(VLOOKUP(A116,ScaledPrice,3)))),0))</f>
        <v>19.996000289917</v>
      </c>
      <c r="M116" s="74" t="n">
        <f aca="false">IF(A116="N/A"," ",IF(OR('Pricing Inputs'!$AA$3=6,'Pricing Inputs'!$AA$3=9),(VLOOKUP(A116,ScaledPrice,IF(AND('Pricing Inputs'!$AA$3&gt;=4,'Pricing Inputs'!$AA$3&lt;=6),7,8))),0))</f>
        <v>18.9965000152588</v>
      </c>
      <c r="N116" s="74" t="n">
        <f aca="false">IF(A116="N/A"," ",IF(OR('Pricing Inputs'!$AA$3=6,'Pricing Inputs'!$AA$3=9),IF(AND('Pricing Inputs'!$AA$3&gt;=4,'Pricing Inputs'!$AA$3&lt;=6),M116,(VLOOKUP(A116,ScaledPrice,7))*(2-(VLOOKUP(A116,ScaledPrice,3)))),0))</f>
        <v>18.9965000152588</v>
      </c>
      <c r="O116" s="74" t="n">
        <f aca="false">IF(A116="N/A"," ",VLOOKUP(A116,ScaledPrice,9))</f>
        <v>21.4000015258789</v>
      </c>
      <c r="P116" s="75" t="n">
        <f aca="false">IF($A116="N/A"," ",IF((I116-$H116)&gt;0,I116-$H116,0))</f>
        <v>0</v>
      </c>
      <c r="Q116" s="75" t="n">
        <f aca="false">IF($A116="N/A"," ",IF((J116-$H116)&gt;0,J116-$H116,0))</f>
        <v>0</v>
      </c>
      <c r="R116" s="75" t="n">
        <f aca="false">IF($A116="N/A"," ",IF((K116-$H116)&gt;0,K116-$H116,0))</f>
        <v>0</v>
      </c>
      <c r="S116" s="75" t="n">
        <f aca="false">IF($A116="N/A"," ",IF((L116-$H116)&gt;0,L116-$H116,0))</f>
        <v>0</v>
      </c>
      <c r="T116" s="75" t="n">
        <f aca="false">IF($A116="N/A"," ",IF((M116-$H116)&gt;0,M116-$H116,0))</f>
        <v>0</v>
      </c>
      <c r="U116" s="75" t="n">
        <f aca="false">IF($A116="N/A"," ",IF((N116-$H116)&gt;0,N116-$H116,0))</f>
        <v>0</v>
      </c>
      <c r="V116" s="76" t="n">
        <f aca="false">IF($A116="N/A"," ",(IF((O116-$H116)&lt;=0,0,(O116-$H116))))</f>
        <v>0</v>
      </c>
      <c r="W116" s="77" t="n">
        <f aca="false">IF($A116="N/A"," ",IF(P116&gt;0,8*VLOOKUP($A116,NumberofDaysTable,2),0))</f>
        <v>0</v>
      </c>
      <c r="X116" s="77" t="n">
        <f aca="false">IF($A116="N/A"," ",IF(Q116&gt;0,8*VLOOKUP($A116,NumberofDaysTable,2),0))</f>
        <v>0</v>
      </c>
      <c r="Y116" s="77" t="n">
        <f aca="false">IF($A116="N/A"," ",IF(R116&gt;0,8*VLOOKUP($A116,NumberofDaysTable,3),0))</f>
        <v>0</v>
      </c>
      <c r="Z116" s="77" t="n">
        <f aca="false">IF($A116="N/A"," ",IF(S116&gt;0,8*VLOOKUP($A116,NumberofDaysTable,3),0))</f>
        <v>0</v>
      </c>
      <c r="AA116" s="77" t="n">
        <f aca="false">IF($A116="N/A"," ",IF(T116&gt;0,8*(VLOOKUP($A116,NumberofDaysTable,4)+VLOOKUP($A116,NumberofDaysTable,5)),0))</f>
        <v>0</v>
      </c>
      <c r="AB116" s="77" t="n">
        <f aca="false">IF($A116="N/A"," ",IF(U116&gt;0,(8*VLOOKUP($A116,NumberofDaysTable,4)+VLOOKUP($A116,NumberofDaysTable,5)),0))</f>
        <v>0</v>
      </c>
      <c r="AC116" s="77" t="n">
        <f aca="false">IF($A116="N/A"," ",(IF(V116&gt;0,(8*VLOOKUP($A116,NumberofDaysTable,6)),0)))</f>
        <v>0</v>
      </c>
      <c r="AD116" s="89" t="n">
        <f aca="false">IF($A116="N/A"," ",RANK(P116,$P$112:$V$123))</f>
        <v>7</v>
      </c>
      <c r="AE116" s="90" t="n">
        <f aca="false">IF($A116="N/A"," ",RANK(Q116,$P$112:$V$123))</f>
        <v>7</v>
      </c>
      <c r="AF116" s="90" t="n">
        <f aca="false">IF($A116="N/A"," ",RANK(R116,$P$112:$V$123))</f>
        <v>7</v>
      </c>
      <c r="AG116" s="90" t="n">
        <f aca="false">IF($A116="N/A"," ",RANK(S116,$P$112:$V$123))</f>
        <v>7</v>
      </c>
      <c r="AH116" s="90" t="n">
        <f aca="false">IF($A116="N/A"," ",RANK(T116,$P$112:$V$123))</f>
        <v>7</v>
      </c>
      <c r="AI116" s="90" t="n">
        <f aca="false">IF($A116="N/A"," ",RANK(U116,$P$112:$V$123))</f>
        <v>7</v>
      </c>
      <c r="AJ116" s="91" t="n">
        <f aca="false">IF($A116="N/A"," ",RANK(V116,$P$112:$V$123))</f>
        <v>7</v>
      </c>
      <c r="AK116" s="81" t="n">
        <f aca="false">IF($A116="N/A"," ",IF(AD116&lt;=$AJ$2,W116,0))</f>
        <v>0</v>
      </c>
      <c r="AL116" s="92" t="n">
        <f aca="false">IF($A116="N/A"," ",IF(AE116&lt;=$AJ$2,X116,0))</f>
        <v>0</v>
      </c>
      <c r="AM116" s="92" t="n">
        <f aca="false">IF($A116="N/A"," ",IF(AF116&lt;=$AJ$2,Y116,0))</f>
        <v>0</v>
      </c>
      <c r="AN116" s="92" t="n">
        <f aca="false">IF($A116="N/A"," ",IF(AG116&lt;=$AJ$2,Z116,0))</f>
        <v>0</v>
      </c>
      <c r="AO116" s="92" t="n">
        <f aca="false">IF($A116="N/A"," ",IF(AH116&lt;=$AJ$2,AA116,0))</f>
        <v>0</v>
      </c>
      <c r="AP116" s="92" t="n">
        <f aca="false">IF($A116="N/A"," ",IF(AI116&lt;=$AJ$2,AB116,0))</f>
        <v>0</v>
      </c>
      <c r="AQ116" s="92" t="n">
        <f aca="false">IF($A116="N/A"," ",IF(AJ116&lt;=$AJ$2,AC116,0))</f>
        <v>0</v>
      </c>
      <c r="AR116" s="91"/>
      <c r="AS116" s="83" t="n">
        <f aca="false">IF($A116="N/A"," ",IF(AND(AD116=$AJ$2+1,AK116=0),MIN($AR$123,W116),0))</f>
        <v>0</v>
      </c>
      <c r="AT116" s="93" t="n">
        <f aca="false">IF($A116="N/A"," ",IF(AND(AE116=$AJ$2+1,AL116=0),MIN($AR$123,X116),0))</f>
        <v>0</v>
      </c>
      <c r="AU116" s="93" t="n">
        <f aca="false">IF($A116="N/A"," ",IF(AND(AF116=$AJ$2+1,AM116=0),MIN($AR$123,Y116),0))</f>
        <v>0</v>
      </c>
      <c r="AV116" s="93" t="n">
        <f aca="false">IF($A116="N/A"," ",IF(AND(AG116=$AJ$2+1,AN116=0),MIN($AR$123,Z116),0))</f>
        <v>0</v>
      </c>
      <c r="AW116" s="93" t="n">
        <f aca="false">IF($A116="N/A"," ",IF(AND(AH116=$AJ$2+1,AO116=0),MIN($AR$123,AA116),0))</f>
        <v>0</v>
      </c>
      <c r="AX116" s="93" t="n">
        <f aca="false">IF($A116="N/A"," ",IF(AND(AI116=$AJ$2+1,AP116=0),MIN($AR$123,AB116),0))</f>
        <v>0</v>
      </c>
      <c r="AY116" s="93" t="n">
        <f aca="false">IF($A116="N/A"," ",IF(AND(AJ116=$AJ$2+1,AQ116=0),MIN($AR$123,AC116),0))</f>
        <v>0</v>
      </c>
      <c r="AZ116" s="91"/>
      <c r="BA116" s="86" t="n">
        <f aca="false">IF($A116="N/A"," ",(IF(MONTH(A116)&gt;=4,IF(MONTH(A116)&lt;=10,Inputs!$F$13,Inputs!$F$14),Inputs!$F$14)))</f>
        <v>119</v>
      </c>
      <c r="BB116" s="87" t="n">
        <f aca="false">IF($A116="N/A"," ",(IF(AK116&gt;0,($BA116*(8*(VLOOKUP($A116,NumberofDaysTable,2)))*P116),0)+IF(AS116&gt;0,($BA116*((AS116))*P116),0)))</f>
        <v>0</v>
      </c>
      <c r="BC116" s="87" t="n">
        <f aca="false">IF($A116="N/A"," ",(IF(AL116&gt;0,($BA116*(8*(VLOOKUP($A116,NumberofDaysTable,2)))*Q116),0)+IF(AT116&gt;0,($BA116*((AT116))*Q116),0)))</f>
        <v>0</v>
      </c>
      <c r="BD116" s="87" t="n">
        <f aca="false">IF($A116="N/A"," ",(IF(AM116&gt;0,($BA116*(8*(VLOOKUP($A116,NumberofDaysTable,3)))*R116),0)+IF(AU116&gt;0,($BA116*((AU116))*R116),0)))</f>
        <v>0</v>
      </c>
      <c r="BE116" s="87" t="n">
        <f aca="false">IF($A116="N/A"," ",(IF(AN116&gt;0,($BA116*(8*(VLOOKUP($A116,NumberofDaysTable,3)))*S116),0)+IF(AV116&gt;0,($BA116*((AV116))*S116),0)))</f>
        <v>0</v>
      </c>
      <c r="BF116" s="87" t="n">
        <f aca="false">IF($A116="N/A"," ",(IF(AO116&gt;0,($BA116*(8*(VLOOKUP($A116,NumberofDaysTable,4)+VLOOKUP($A116,NumberofDaysTable,5)))*T116),0)+IF(AW116&gt;0,($BA116*((AW116))*T116),0)))</f>
        <v>0</v>
      </c>
      <c r="BG116" s="87" t="n">
        <f aca="false">IF($A116="N/A"," ",(IF(AP116&gt;0,($BA116*(8*(VLOOKUP($A116,NumberofDaysTable,4)+VLOOKUP($A116,NumberofDaysTable,5)))*U116),0)+IF(AX116&gt;0,($BA116*((AX116))*U116),0)))</f>
        <v>0</v>
      </c>
      <c r="BH116" s="87" t="n">
        <f aca="false">IF($A116="N/A"," ",($BA116*AQ116*V116)+($BA116*AY116*V116))</f>
        <v>0</v>
      </c>
      <c r="BI116" s="87" t="n">
        <f aca="false">IF($A116="N/A"," ",SUM(BB116:BH116))</f>
        <v>0</v>
      </c>
      <c r="BJ116" s="88" t="n">
        <f aca="false">IF($A116="N/A"," ",(H116*(SUM(AK116:AQ116)+SUM(AS116:AY116))*BA116))</f>
        <v>0</v>
      </c>
      <c r="BK116" s="88" t="n">
        <f aca="false">IF($A116="N/A"," ",((C116*D116)*(SUM($AK116:$AQ116)+SUM($AS116:$AY116))*$BA116))</f>
        <v>0</v>
      </c>
      <c r="BL116" s="88" t="n">
        <f aca="false">IF($A116="N/A"," ",(F116*(SUM($AK116:$AQ116)+SUM($AS116:$AY116))*$BA116))</f>
        <v>0</v>
      </c>
      <c r="BM116" s="88" t="n">
        <f aca="false">IF($A116="N/A"," ",(G116*(SUM($AK116:$AQ116)+SUM($AS116:$AY116))*$BA116))</f>
        <v>0</v>
      </c>
    </row>
    <row r="117" customFormat="false" ht="12.75" hidden="false" customHeight="false" outlineLevel="0" collapsed="false">
      <c r="A117" s="67" t="n">
        <f aca="false">IF(A116="N/A","N/A",IF(EDATE(A116,1)&gt;Inputs!$K$3,"N/A",EDATE(A116,1)))</f>
        <v>40118</v>
      </c>
      <c r="B117" s="68" t="n">
        <f aca="false">IF(A117="N/A"," ",YEAR(A117))</f>
        <v>2009</v>
      </c>
      <c r="C117" s="69" t="n">
        <f aca="false">IF(A117="N/A"," ",VLOOKUP(A117,ScaledPrice,10))</f>
        <v>3.4455</v>
      </c>
      <c r="D117" s="70" t="n">
        <f aca="false">IF(A117="N/A"," ",(VLOOKUP(MONTH($A117),Inputs!$A$14:$B$25,2))/1000)</f>
        <v>12.6</v>
      </c>
      <c r="E117" s="71" t="n">
        <f aca="false">IF($A117="N/A"," ",C117*D117)</f>
        <v>43.4133</v>
      </c>
      <c r="F117" s="72" t="n">
        <f aca="false">IF(A117="N/A"," ",Inputs!$F$6)</f>
        <v>1.17</v>
      </c>
      <c r="G117" s="72" t="n">
        <f aca="false">IF(A117="N/A"," ",Inputs!$F$9/IF(AND('Pricing Inputs'!$AA$3&gt;=4,'Pricing Inputs'!$AA$3&lt;=6),16,IF(AND('Pricing Inputs'!$AA$3&gt;=7,'Pricing Inputs'!$AA$3&lt;=9),8,24))/(BA117))</f>
        <v>0.829831932773109</v>
      </c>
      <c r="H117" s="73" t="n">
        <f aca="false">IF(A117="N/A"," ",(C117*D117)+F117+G117)</f>
        <v>45.4131319327731</v>
      </c>
      <c r="I117" s="74" t="n">
        <f aca="false">VLOOKUP(A117,ScaledPrice,(IF(AND('Pricing Inputs'!$AA$3&gt;=4,'Pricing Inputs'!$AA$3&lt;=6),2,4)))</f>
        <v>27.1799983978272</v>
      </c>
      <c r="J117" s="74" t="n">
        <f aca="false">IF(A117="N/A"," ",IF(AND('Pricing Inputs'!$AA$3&gt;=4,'Pricing Inputs'!$AA$3&lt;=6),I117,(VLOOKUP(A117,ScaledPrice,2))*(2-(VLOOKUP(A117,ScaledPrice,3)))))</f>
        <v>27.1799983978272</v>
      </c>
      <c r="K117" s="74" t="n">
        <f aca="false">IF(A117="N/A"," ",IF(OR('Pricing Inputs'!$AA$3=5,'Pricing Inputs'!$AA$3=6,'Pricing Inputs'!$AA$3=8,'Pricing Inputs'!$AA$3=9),VLOOKUP(A117,ScaledPrice,IF(AND('Pricing Inputs'!$AA$3&gt;=4,'Pricing Inputs'!$AA$3&lt;=6),5,6)),0))</f>
        <v>20</v>
      </c>
      <c r="L117" s="74" t="n">
        <f aca="false">IF(A117="N/A"," ",IF(OR('Pricing Inputs'!$AA$3=5,'Pricing Inputs'!$AA$3=6,'Pricing Inputs'!$AA$3=8,'Pricing Inputs'!$AA$3=9),IF(AND('Pricing Inputs'!$AA$3&gt;=4,'Pricing Inputs'!$AA$3&lt;=6),K117,(VLOOKUP(A117,ScaledPrice,5))*(2-(VLOOKUP(A117,ScaledPrice,3)))),0))</f>
        <v>20</v>
      </c>
      <c r="M117" s="74" t="n">
        <f aca="false">IF(A117="N/A"," ",IF(OR('Pricing Inputs'!$AA$3=6,'Pricing Inputs'!$AA$3=9),(VLOOKUP(A117,ScaledPrice,IF(AND('Pricing Inputs'!$AA$3&gt;=4,'Pricing Inputs'!$AA$3&lt;=6),7,8))),0))</f>
        <v>19</v>
      </c>
      <c r="N117" s="74" t="n">
        <f aca="false">IF(A117="N/A"," ",IF(OR('Pricing Inputs'!$AA$3=6,'Pricing Inputs'!$AA$3=9),IF(AND('Pricing Inputs'!$AA$3&gt;=4,'Pricing Inputs'!$AA$3&lt;=6),M117,(VLOOKUP(A117,ScaledPrice,7))*(2-(VLOOKUP(A117,ScaledPrice,3)))),0))</f>
        <v>19</v>
      </c>
      <c r="O117" s="74" t="n">
        <f aca="false">IF(A117="N/A"," ",VLOOKUP(A117,ScaledPrice,9))</f>
        <v>21.7999992370605</v>
      </c>
      <c r="P117" s="75" t="n">
        <f aca="false">IF($A117="N/A"," ",IF((I117-$H117)&gt;0,I117-$H117,0))</f>
        <v>0</v>
      </c>
      <c r="Q117" s="75" t="n">
        <f aca="false">IF($A117="N/A"," ",IF((J117-$H117)&gt;0,J117-$H117,0))</f>
        <v>0</v>
      </c>
      <c r="R117" s="75" t="n">
        <f aca="false">IF($A117="N/A"," ",IF((K117-$H117)&gt;0,K117-$H117,0))</f>
        <v>0</v>
      </c>
      <c r="S117" s="75" t="n">
        <f aca="false">IF($A117="N/A"," ",IF((L117-$H117)&gt;0,L117-$H117,0))</f>
        <v>0</v>
      </c>
      <c r="T117" s="75" t="n">
        <f aca="false">IF($A117="N/A"," ",IF((M117-$H117)&gt;0,M117-$H117,0))</f>
        <v>0</v>
      </c>
      <c r="U117" s="75" t="n">
        <f aca="false">IF($A117="N/A"," ",IF((N117-$H117)&gt;0,N117-$H117,0))</f>
        <v>0</v>
      </c>
      <c r="V117" s="76" t="n">
        <f aca="false">IF($A117="N/A"," ",(IF((O117-$H117)&lt;=0,0,(O117-$H117))))</f>
        <v>0</v>
      </c>
      <c r="W117" s="77" t="n">
        <f aca="false">IF($A117="N/A"," ",IF(P117&gt;0,8*VLOOKUP($A117,NumberofDaysTable,2),0))</f>
        <v>0</v>
      </c>
      <c r="X117" s="77" t="n">
        <f aca="false">IF($A117="N/A"," ",IF(Q117&gt;0,8*VLOOKUP($A117,NumberofDaysTable,2),0))</f>
        <v>0</v>
      </c>
      <c r="Y117" s="77" t="n">
        <f aca="false">IF($A117="N/A"," ",IF(R117&gt;0,8*VLOOKUP($A117,NumberofDaysTable,3),0))</f>
        <v>0</v>
      </c>
      <c r="Z117" s="77" t="n">
        <f aca="false">IF($A117="N/A"," ",IF(S117&gt;0,8*VLOOKUP($A117,NumberofDaysTable,3),0))</f>
        <v>0</v>
      </c>
      <c r="AA117" s="77" t="n">
        <f aca="false">IF($A117="N/A"," ",IF(T117&gt;0,8*(VLOOKUP($A117,NumberofDaysTable,4)+VLOOKUP($A117,NumberofDaysTable,5)),0))</f>
        <v>0</v>
      </c>
      <c r="AB117" s="77" t="n">
        <f aca="false">IF($A117="N/A"," ",IF(U117&gt;0,(8*VLOOKUP($A117,NumberofDaysTable,4)+VLOOKUP($A117,NumberofDaysTable,5)),0))</f>
        <v>0</v>
      </c>
      <c r="AC117" s="77" t="n">
        <f aca="false">IF($A117="N/A"," ",(IF(V117&gt;0,(8*VLOOKUP($A117,NumberofDaysTable,6)),0)))</f>
        <v>0</v>
      </c>
      <c r="AD117" s="89" t="n">
        <f aca="false">IF($A117="N/A"," ",RANK(P117,$P$112:$V$123))</f>
        <v>7</v>
      </c>
      <c r="AE117" s="90" t="n">
        <f aca="false">IF($A117="N/A"," ",RANK(Q117,$P$112:$V$123))</f>
        <v>7</v>
      </c>
      <c r="AF117" s="90" t="n">
        <f aca="false">IF($A117="N/A"," ",RANK(R117,$P$112:$V$123))</f>
        <v>7</v>
      </c>
      <c r="AG117" s="90" t="n">
        <f aca="false">IF($A117="N/A"," ",RANK(S117,$P$112:$V$123))</f>
        <v>7</v>
      </c>
      <c r="AH117" s="90" t="n">
        <f aca="false">IF($A117="N/A"," ",RANK(T117,$P$112:$V$123))</f>
        <v>7</v>
      </c>
      <c r="AI117" s="90" t="n">
        <f aca="false">IF($A117="N/A"," ",RANK(U117,$P$112:$V$123))</f>
        <v>7</v>
      </c>
      <c r="AJ117" s="91" t="n">
        <f aca="false">IF($A117="N/A"," ",RANK(V117,$P$112:$V$123))</f>
        <v>7</v>
      </c>
      <c r="AK117" s="81" t="n">
        <f aca="false">IF($A117="N/A"," ",IF(AD117&lt;=$AJ$2,W117,0))</f>
        <v>0</v>
      </c>
      <c r="AL117" s="92" t="n">
        <f aca="false">IF($A117="N/A"," ",IF(AE117&lt;=$AJ$2,X117,0))</f>
        <v>0</v>
      </c>
      <c r="AM117" s="92" t="n">
        <f aca="false">IF($A117="N/A"," ",IF(AF117&lt;=$AJ$2,Y117,0))</f>
        <v>0</v>
      </c>
      <c r="AN117" s="92" t="n">
        <f aca="false">IF($A117="N/A"," ",IF(AG117&lt;=$AJ$2,Z117,0))</f>
        <v>0</v>
      </c>
      <c r="AO117" s="92" t="n">
        <f aca="false">IF($A117="N/A"," ",IF(AH117&lt;=$AJ$2,AA117,0))</f>
        <v>0</v>
      </c>
      <c r="AP117" s="92" t="n">
        <f aca="false">IF($A117="N/A"," ",IF(AI117&lt;=$AJ$2,AB117,0))</f>
        <v>0</v>
      </c>
      <c r="AQ117" s="92" t="n">
        <f aca="false">IF($A117="N/A"," ",IF(AJ117&lt;=$AJ$2,AC117,0))</f>
        <v>0</v>
      </c>
      <c r="AR117" s="91"/>
      <c r="AS117" s="83" t="n">
        <f aca="false">IF($A117="N/A"," ",IF(AND(AD117=$AJ$2+1,AK117=0),MIN($AR$123,W117),0))</f>
        <v>0</v>
      </c>
      <c r="AT117" s="93" t="n">
        <f aca="false">IF($A117="N/A"," ",IF(AND(AE117=$AJ$2+1,AL117=0),MIN($AR$123,X117),0))</f>
        <v>0</v>
      </c>
      <c r="AU117" s="93" t="n">
        <f aca="false">IF($A117="N/A"," ",IF(AND(AF117=$AJ$2+1,AM117=0),MIN($AR$123,Y117),0))</f>
        <v>0</v>
      </c>
      <c r="AV117" s="93" t="n">
        <f aca="false">IF($A117="N/A"," ",IF(AND(AG117=$AJ$2+1,AN117=0),MIN($AR$123,Z117),0))</f>
        <v>0</v>
      </c>
      <c r="AW117" s="93" t="n">
        <f aca="false">IF($A117="N/A"," ",IF(AND(AH117=$AJ$2+1,AO117=0),MIN($AR$123,AA117),0))</f>
        <v>0</v>
      </c>
      <c r="AX117" s="93" t="n">
        <f aca="false">IF($A117="N/A"," ",IF(AND(AI117=$AJ$2+1,AP117=0),MIN($AR$123,AB117),0))</f>
        <v>0</v>
      </c>
      <c r="AY117" s="93" t="n">
        <f aca="false">IF($A117="N/A"," ",IF(AND(AJ117=$AJ$2+1,AQ117=0),MIN($AR$123,AC117),0))</f>
        <v>0</v>
      </c>
      <c r="AZ117" s="91"/>
      <c r="BA117" s="86" t="n">
        <f aca="false">IF($A117="N/A"," ",(IF(MONTH(A117)&gt;=4,IF(MONTH(A117)&lt;=10,Inputs!$F$13,Inputs!$F$14),Inputs!$F$14)))</f>
        <v>119</v>
      </c>
      <c r="BB117" s="87" t="n">
        <f aca="false">IF($A117="N/A"," ",(IF(AK117&gt;0,($BA117*(8*(VLOOKUP($A117,NumberofDaysTable,2)))*P117),0)+IF(AS117&gt;0,($BA117*((AS117))*P117),0)))</f>
        <v>0</v>
      </c>
      <c r="BC117" s="87" t="n">
        <f aca="false">IF($A117="N/A"," ",(IF(AL117&gt;0,($BA117*(8*(VLOOKUP($A117,NumberofDaysTable,2)))*Q117),0)+IF(AT117&gt;0,($BA117*((AT117))*Q117),0)))</f>
        <v>0</v>
      </c>
      <c r="BD117" s="87" t="n">
        <f aca="false">IF($A117="N/A"," ",(IF(AM117&gt;0,($BA117*(8*(VLOOKUP($A117,NumberofDaysTable,3)))*R117),0)+IF(AU117&gt;0,($BA117*((AU117))*R117),0)))</f>
        <v>0</v>
      </c>
      <c r="BE117" s="87" t="n">
        <f aca="false">IF($A117="N/A"," ",(IF(AN117&gt;0,($BA117*(8*(VLOOKUP($A117,NumberofDaysTable,3)))*S117),0)+IF(AV117&gt;0,($BA117*((AV117))*S117),0)))</f>
        <v>0</v>
      </c>
      <c r="BF117" s="87" t="n">
        <f aca="false">IF($A117="N/A"," ",(IF(AO117&gt;0,($BA117*(8*(VLOOKUP($A117,NumberofDaysTable,4)+VLOOKUP($A117,NumberofDaysTable,5)))*T117),0)+IF(AW117&gt;0,($BA117*((AW117))*T117),0)))</f>
        <v>0</v>
      </c>
      <c r="BG117" s="87" t="n">
        <f aca="false">IF($A117="N/A"," ",(IF(AP117&gt;0,($BA117*(8*(VLOOKUP($A117,NumberofDaysTable,4)+VLOOKUP($A117,NumberofDaysTable,5)))*U117),0)+IF(AX117&gt;0,($BA117*((AX117))*U117),0)))</f>
        <v>0</v>
      </c>
      <c r="BH117" s="87" t="n">
        <f aca="false">IF($A117="N/A"," ",($BA117*AQ117*V117)+($BA117*AY117*V117))</f>
        <v>0</v>
      </c>
      <c r="BI117" s="87" t="n">
        <f aca="false">IF($A117="N/A"," ",SUM(BB117:BH117))</f>
        <v>0</v>
      </c>
      <c r="BJ117" s="88" t="n">
        <f aca="false">IF($A117="N/A"," ",(H117*(SUM(AK117:AQ117)+SUM(AS117:AY117))*BA117))</f>
        <v>0</v>
      </c>
      <c r="BK117" s="88" t="n">
        <f aca="false">IF($A117="N/A"," ",((C117*D117)*(SUM($AK117:$AQ117)+SUM($AS117:$AY117))*$BA117))</f>
        <v>0</v>
      </c>
      <c r="BL117" s="88" t="n">
        <f aca="false">IF($A117="N/A"," ",(F117*(SUM($AK117:$AQ117)+SUM($AS117:$AY117))*$BA117))</f>
        <v>0</v>
      </c>
      <c r="BM117" s="88" t="n">
        <f aca="false">IF($A117="N/A"," ",(G117*(SUM($AK117:$AQ117)+SUM($AS117:$AY117))*$BA117))</f>
        <v>0</v>
      </c>
    </row>
    <row r="118" customFormat="false" ht="12.75" hidden="false" customHeight="false" outlineLevel="0" collapsed="false">
      <c r="A118" s="67" t="n">
        <f aca="false">IF(A117="N/A","N/A",IF(EDATE(A117,1)&gt;Inputs!$K$3,"N/A",EDATE(A117,1)))</f>
        <v>40148</v>
      </c>
      <c r="B118" s="68" t="n">
        <f aca="false">IF(A118="N/A"," ",YEAR(A118))</f>
        <v>2009</v>
      </c>
      <c r="C118" s="69" t="n">
        <f aca="false">IF(A118="N/A"," ",VLOOKUP(A118,ScaledPrice,10))</f>
        <v>3.6115</v>
      </c>
      <c r="D118" s="70" t="n">
        <f aca="false">IF(A118="N/A"," ",(VLOOKUP(MONTH($A118),Inputs!$A$14:$B$25,2))/1000)</f>
        <v>12.6</v>
      </c>
      <c r="E118" s="71" t="n">
        <f aca="false">IF($A118="N/A"," ",C118*D118)</f>
        <v>45.5049</v>
      </c>
      <c r="F118" s="72" t="n">
        <f aca="false">IF(A118="N/A"," ",Inputs!$F$6)</f>
        <v>1.17</v>
      </c>
      <c r="G118" s="72" t="n">
        <f aca="false">IF(A118="N/A"," ",Inputs!$F$9/IF(AND('Pricing Inputs'!$AA$3&gt;=4,'Pricing Inputs'!$AA$3&lt;=6),16,IF(AND('Pricing Inputs'!$AA$3&gt;=7,'Pricing Inputs'!$AA$3&lt;=9),8,24))/(BA118))</f>
        <v>0.829831932773109</v>
      </c>
      <c r="H118" s="73" t="n">
        <f aca="false">IF(A118="N/A"," ",(C118*D118)+F118+G118)</f>
        <v>47.5047319327731</v>
      </c>
      <c r="I118" s="74" t="n">
        <f aca="false">VLOOKUP(A118,ScaledPrice,(IF(AND('Pricing Inputs'!$AA$3&gt;=4,'Pricing Inputs'!$AA$3&lt;=6),2,4)))</f>
        <v>27.6499977111816</v>
      </c>
      <c r="J118" s="74" t="n">
        <f aca="false">IF(A118="N/A"," ",IF(AND('Pricing Inputs'!$AA$3&gt;=4,'Pricing Inputs'!$AA$3&lt;=6),I118,(VLOOKUP(A118,ScaledPrice,2))*(2-(VLOOKUP(A118,ScaledPrice,3)))))</f>
        <v>27.6499977111816</v>
      </c>
      <c r="K118" s="74" t="n">
        <f aca="false">IF(A118="N/A"," ",IF(OR('Pricing Inputs'!$AA$3=5,'Pricing Inputs'!$AA$3=6,'Pricing Inputs'!$AA$3=8,'Pricing Inputs'!$AA$3=9),VLOOKUP(A118,ScaledPrice,IF(AND('Pricing Inputs'!$AA$3&gt;=4,'Pricing Inputs'!$AA$3&lt;=6),5,6)),0))</f>
        <v>20</v>
      </c>
      <c r="L118" s="74" t="n">
        <f aca="false">IF(A118="N/A"," ",IF(OR('Pricing Inputs'!$AA$3=5,'Pricing Inputs'!$AA$3=6,'Pricing Inputs'!$AA$3=8,'Pricing Inputs'!$AA$3=9),IF(AND('Pricing Inputs'!$AA$3&gt;=4,'Pricing Inputs'!$AA$3&lt;=6),K118,(VLOOKUP(A118,ScaledPrice,5))*(2-(VLOOKUP(A118,ScaledPrice,3)))),0))</f>
        <v>20</v>
      </c>
      <c r="M118" s="74" t="n">
        <f aca="false">IF(A118="N/A"," ",IF(OR('Pricing Inputs'!$AA$3=6,'Pricing Inputs'!$AA$3=9),(VLOOKUP(A118,ScaledPrice,IF(AND('Pricing Inputs'!$AA$3&gt;=4,'Pricing Inputs'!$AA$3&lt;=6),7,8))),0))</f>
        <v>19</v>
      </c>
      <c r="N118" s="74" t="n">
        <f aca="false">IF(A118="N/A"," ",IF(OR('Pricing Inputs'!$AA$3=6,'Pricing Inputs'!$AA$3=9),IF(AND('Pricing Inputs'!$AA$3&gt;=4,'Pricing Inputs'!$AA$3&lt;=6),M118,(VLOOKUP(A118,ScaledPrice,7))*(2-(VLOOKUP(A118,ScaledPrice,3)))),0))</f>
        <v>19</v>
      </c>
      <c r="O118" s="74" t="n">
        <f aca="false">IF(A118="N/A"," ",VLOOKUP(A118,ScaledPrice,9))</f>
        <v>21.9500007629395</v>
      </c>
      <c r="P118" s="75" t="n">
        <f aca="false">IF($A118="N/A"," ",IF((I118-$H118)&gt;0,I118-$H118,0))</f>
        <v>0</v>
      </c>
      <c r="Q118" s="75" t="n">
        <f aca="false">IF($A118="N/A"," ",IF((J118-$H118)&gt;0,J118-$H118,0))</f>
        <v>0</v>
      </c>
      <c r="R118" s="75" t="n">
        <f aca="false">IF($A118="N/A"," ",IF((K118-$H118)&gt;0,K118-$H118,0))</f>
        <v>0</v>
      </c>
      <c r="S118" s="75" t="n">
        <f aca="false">IF($A118="N/A"," ",IF((L118-$H118)&gt;0,L118-$H118,0))</f>
        <v>0</v>
      </c>
      <c r="T118" s="75" t="n">
        <f aca="false">IF($A118="N/A"," ",IF((M118-$H118)&gt;0,M118-$H118,0))</f>
        <v>0</v>
      </c>
      <c r="U118" s="75" t="n">
        <f aca="false">IF($A118="N/A"," ",IF((N118-$H118)&gt;0,N118-$H118,0))</f>
        <v>0</v>
      </c>
      <c r="V118" s="76" t="n">
        <f aca="false">IF($A118="N/A"," ",(IF((O118-$H118)&lt;=0,0,(O118-$H118))))</f>
        <v>0</v>
      </c>
      <c r="W118" s="77" t="n">
        <f aca="false">IF($A118="N/A"," ",IF(P118&gt;0,8*VLOOKUP($A118,NumberofDaysTable,2),0))</f>
        <v>0</v>
      </c>
      <c r="X118" s="77" t="n">
        <f aca="false">IF($A118="N/A"," ",IF(Q118&gt;0,8*VLOOKUP($A118,NumberofDaysTable,2),0))</f>
        <v>0</v>
      </c>
      <c r="Y118" s="77" t="n">
        <f aca="false">IF($A118="N/A"," ",IF(R118&gt;0,8*VLOOKUP($A118,NumberofDaysTable,3),0))</f>
        <v>0</v>
      </c>
      <c r="Z118" s="77" t="n">
        <f aca="false">IF($A118="N/A"," ",IF(S118&gt;0,8*VLOOKUP($A118,NumberofDaysTable,3),0))</f>
        <v>0</v>
      </c>
      <c r="AA118" s="77" t="n">
        <f aca="false">IF($A118="N/A"," ",IF(T118&gt;0,8*(VLOOKUP($A118,NumberofDaysTable,4)+VLOOKUP($A118,NumberofDaysTable,5)),0))</f>
        <v>0</v>
      </c>
      <c r="AB118" s="77" t="n">
        <f aca="false">IF($A118="N/A"," ",IF(U118&gt;0,(8*VLOOKUP($A118,NumberofDaysTable,4)+VLOOKUP($A118,NumberofDaysTable,5)),0))</f>
        <v>0</v>
      </c>
      <c r="AC118" s="77" t="n">
        <f aca="false">IF($A118="N/A"," ",(IF(V118&gt;0,(8*VLOOKUP($A118,NumberofDaysTable,6)),0)))</f>
        <v>0</v>
      </c>
      <c r="AD118" s="89" t="n">
        <f aca="false">IF($A118="N/A"," ",RANK(P118,$P$112:$V$123))</f>
        <v>7</v>
      </c>
      <c r="AE118" s="90" t="n">
        <f aca="false">IF($A118="N/A"," ",RANK(Q118,$P$112:$V$123))</f>
        <v>7</v>
      </c>
      <c r="AF118" s="90" t="n">
        <f aca="false">IF($A118="N/A"," ",RANK(R118,$P$112:$V$123))</f>
        <v>7</v>
      </c>
      <c r="AG118" s="90" t="n">
        <f aca="false">IF($A118="N/A"," ",RANK(S118,$P$112:$V$123))</f>
        <v>7</v>
      </c>
      <c r="AH118" s="90" t="n">
        <f aca="false">IF($A118="N/A"," ",RANK(T118,$P$112:$V$123))</f>
        <v>7</v>
      </c>
      <c r="AI118" s="90" t="n">
        <f aca="false">IF($A118="N/A"," ",RANK(U118,$P$112:$V$123))</f>
        <v>7</v>
      </c>
      <c r="AJ118" s="91" t="n">
        <f aca="false">IF($A118="N/A"," ",RANK(V118,$P$112:$V$123))</f>
        <v>7</v>
      </c>
      <c r="AK118" s="81" t="n">
        <f aca="false">IF($A118="N/A"," ",IF(AD118&lt;=$AJ$2,W118,0))</f>
        <v>0</v>
      </c>
      <c r="AL118" s="92" t="n">
        <f aca="false">IF($A118="N/A"," ",IF(AE118&lt;=$AJ$2,X118,0))</f>
        <v>0</v>
      </c>
      <c r="AM118" s="92" t="n">
        <f aca="false">IF($A118="N/A"," ",IF(AF118&lt;=$AJ$2,Y118,0))</f>
        <v>0</v>
      </c>
      <c r="AN118" s="92" t="n">
        <f aca="false">IF($A118="N/A"," ",IF(AG118&lt;=$AJ$2,Z118,0))</f>
        <v>0</v>
      </c>
      <c r="AO118" s="92" t="n">
        <f aca="false">IF($A118="N/A"," ",IF(AH118&lt;=$AJ$2,AA118,0))</f>
        <v>0</v>
      </c>
      <c r="AP118" s="92" t="n">
        <f aca="false">IF($A118="N/A"," ",IF(AI118&lt;=$AJ$2,AB118,0))</f>
        <v>0</v>
      </c>
      <c r="AQ118" s="92" t="n">
        <f aca="false">IF($A118="N/A"," ",IF(AJ118&lt;=$AJ$2,AC118,0))</f>
        <v>0</v>
      </c>
      <c r="AR118" s="91"/>
      <c r="AS118" s="83" t="n">
        <f aca="false">IF($A118="N/A"," ",IF(AND(AD118=$AJ$2+1,AK118=0),MIN($AR$123,W118),0))</f>
        <v>0</v>
      </c>
      <c r="AT118" s="93" t="n">
        <f aca="false">IF($A118="N/A"," ",IF(AND(AE118=$AJ$2+1,AL118=0),MIN($AR$123,X118),0))</f>
        <v>0</v>
      </c>
      <c r="AU118" s="93" t="n">
        <f aca="false">IF($A118="N/A"," ",IF(AND(AF118=$AJ$2+1,AM118=0),MIN($AR$123,Y118),0))</f>
        <v>0</v>
      </c>
      <c r="AV118" s="93" t="n">
        <f aca="false">IF($A118="N/A"," ",IF(AND(AG118=$AJ$2+1,AN118=0),MIN($AR$123,Z118),0))</f>
        <v>0</v>
      </c>
      <c r="AW118" s="93" t="n">
        <f aca="false">IF($A118="N/A"," ",IF(AND(AH118=$AJ$2+1,AO118=0),MIN($AR$123,AA118),0))</f>
        <v>0</v>
      </c>
      <c r="AX118" s="93" t="n">
        <f aca="false">IF($A118="N/A"," ",IF(AND(AI118=$AJ$2+1,AP118=0),MIN($AR$123,AB118),0))</f>
        <v>0</v>
      </c>
      <c r="AY118" s="93" t="n">
        <f aca="false">IF($A118="N/A"," ",IF(AND(AJ118=$AJ$2+1,AQ118=0),MIN($AR$123,AC118),0))</f>
        <v>0</v>
      </c>
      <c r="AZ118" s="91"/>
      <c r="BA118" s="86" t="n">
        <f aca="false">IF($A118="N/A"," ",(IF(MONTH(A118)&gt;=4,IF(MONTH(A118)&lt;=10,Inputs!$F$13,Inputs!$F$14),Inputs!$F$14)))</f>
        <v>119</v>
      </c>
      <c r="BB118" s="87" t="n">
        <f aca="false">IF($A118="N/A"," ",(IF(AK118&gt;0,($BA118*(8*(VLOOKUP($A118,NumberofDaysTable,2)))*P118),0)+IF(AS118&gt;0,($BA118*((AS118))*P118),0)))</f>
        <v>0</v>
      </c>
      <c r="BC118" s="87" t="n">
        <f aca="false">IF($A118="N/A"," ",(IF(AL118&gt;0,($BA118*(8*(VLOOKUP($A118,NumberofDaysTable,2)))*Q118),0)+IF(AT118&gt;0,($BA118*((AT118))*Q118),0)))</f>
        <v>0</v>
      </c>
      <c r="BD118" s="87" t="n">
        <f aca="false">IF($A118="N/A"," ",(IF(AM118&gt;0,($BA118*(8*(VLOOKUP($A118,NumberofDaysTable,3)))*R118),0)+IF(AU118&gt;0,($BA118*((AU118))*R118),0)))</f>
        <v>0</v>
      </c>
      <c r="BE118" s="87" t="n">
        <f aca="false">IF($A118="N/A"," ",(IF(AN118&gt;0,($BA118*(8*(VLOOKUP($A118,NumberofDaysTable,3)))*S118),0)+IF(AV118&gt;0,($BA118*((AV118))*S118),0)))</f>
        <v>0</v>
      </c>
      <c r="BF118" s="87" t="n">
        <f aca="false">IF($A118="N/A"," ",(IF(AO118&gt;0,($BA118*(8*(VLOOKUP($A118,NumberofDaysTable,4)+VLOOKUP($A118,NumberofDaysTable,5)))*T118),0)+IF(AW118&gt;0,($BA118*((AW118))*T118),0)))</f>
        <v>0</v>
      </c>
      <c r="BG118" s="87" t="n">
        <f aca="false">IF($A118="N/A"," ",(IF(AP118&gt;0,($BA118*(8*(VLOOKUP($A118,NumberofDaysTable,4)+VLOOKUP($A118,NumberofDaysTable,5)))*U118),0)+IF(AX118&gt;0,($BA118*((AX118))*U118),0)))</f>
        <v>0</v>
      </c>
      <c r="BH118" s="87" t="n">
        <f aca="false">IF($A118="N/A"," ",($BA118*AQ118*V118)+($BA118*AY118*V118))</f>
        <v>0</v>
      </c>
      <c r="BI118" s="87" t="n">
        <f aca="false">IF($A118="N/A"," ",SUM(BB118:BH118))</f>
        <v>0</v>
      </c>
      <c r="BJ118" s="88" t="n">
        <f aca="false">IF($A118="N/A"," ",(H118*(SUM(AK118:AQ118)+SUM(AS118:AY118))*BA118))</f>
        <v>0</v>
      </c>
      <c r="BK118" s="88" t="n">
        <f aca="false">IF($A118="N/A"," ",((C118*D118)*(SUM($AK118:$AQ118)+SUM($AS118:$AY118))*$BA118))</f>
        <v>0</v>
      </c>
      <c r="BL118" s="88" t="n">
        <f aca="false">IF($A118="N/A"," ",(F118*(SUM($AK118:$AQ118)+SUM($AS118:$AY118))*$BA118))</f>
        <v>0</v>
      </c>
      <c r="BM118" s="88" t="n">
        <f aca="false">IF($A118="N/A"," ",(G118*(SUM($AK118:$AQ118)+SUM($AS118:$AY118))*$BA118))</f>
        <v>0</v>
      </c>
    </row>
    <row r="119" customFormat="false" ht="12.75" hidden="false" customHeight="false" outlineLevel="0" collapsed="false">
      <c r="A119" s="67" t="n">
        <f aca="false">IF(A118="N/A","N/A",IF(EDATE(A118,1)&gt;Inputs!$K$3,"N/A",EDATE(A118,1)))</f>
        <v>40179</v>
      </c>
      <c r="B119" s="68" t="n">
        <f aca="false">IF(A119="N/A"," ",YEAR(A119))</f>
        <v>2010</v>
      </c>
      <c r="C119" s="69" t="n">
        <f aca="false">IF(A119="N/A"," ",VLOOKUP(A119,ScaledPrice,10))</f>
        <v>3.6975</v>
      </c>
      <c r="D119" s="70" t="n">
        <f aca="false">IF(A119="N/A"," ",(VLOOKUP(MONTH($A119),Inputs!$A$14:$B$25,2))/1000)</f>
        <v>12.6</v>
      </c>
      <c r="E119" s="71" t="n">
        <f aca="false">IF($A119="N/A"," ",C119*D119)</f>
        <v>46.5885</v>
      </c>
      <c r="F119" s="72" t="n">
        <f aca="false">IF(A119="N/A"," ",Inputs!$F$6)</f>
        <v>1.17</v>
      </c>
      <c r="G119" s="72" t="n">
        <f aca="false">IF(A119="N/A"," ",Inputs!$F$9/IF(AND('Pricing Inputs'!$AA$3&gt;=4,'Pricing Inputs'!$AA$3&lt;=6),16,IF(AND('Pricing Inputs'!$AA$3&gt;=7,'Pricing Inputs'!$AA$3&lt;=9),8,24))/(BA119))</f>
        <v>0.829831932773109</v>
      </c>
      <c r="H119" s="73" t="n">
        <f aca="false">IF(A119="N/A"," ",(C119*D119)+F119+G119)</f>
        <v>48.5883319327731</v>
      </c>
      <c r="I119" s="74" t="n">
        <f aca="false">VLOOKUP(A119,ScaledPrice,(IF(AND('Pricing Inputs'!$AA$3&gt;=4,'Pricing Inputs'!$AA$3&lt;=6),2,4)))</f>
        <v>31.8999996185303</v>
      </c>
      <c r="J119" s="74" t="n">
        <f aca="false">IF(A119="N/A"," ",IF(AND('Pricing Inputs'!$AA$3&gt;=4,'Pricing Inputs'!$AA$3&lt;=6),I119,(VLOOKUP(A119,ScaledPrice,2))*(2-(VLOOKUP(A119,ScaledPrice,3)))))</f>
        <v>31.8999996185303</v>
      </c>
      <c r="K119" s="74" t="n">
        <f aca="false">IF(A119="N/A"," ",IF(OR('Pricing Inputs'!$AA$3=5,'Pricing Inputs'!$AA$3=6,'Pricing Inputs'!$AA$3=8,'Pricing Inputs'!$AA$3=9),VLOOKUP(A119,ScaledPrice,IF(AND('Pricing Inputs'!$AA$3&gt;=4,'Pricing Inputs'!$AA$3&lt;=6),5,6)),0))</f>
        <v>22</v>
      </c>
      <c r="L119" s="74" t="n">
        <f aca="false">IF(A119="N/A"," ",IF(OR('Pricing Inputs'!$AA$3=5,'Pricing Inputs'!$AA$3=6,'Pricing Inputs'!$AA$3=8,'Pricing Inputs'!$AA$3=9),IF(AND('Pricing Inputs'!$AA$3&gt;=4,'Pricing Inputs'!$AA$3&lt;=6),K119,(VLOOKUP(A119,ScaledPrice,5))*(2-(VLOOKUP(A119,ScaledPrice,3)))),0))</f>
        <v>22</v>
      </c>
      <c r="M119" s="74" t="n">
        <f aca="false">IF(A119="N/A"," ",IF(OR('Pricing Inputs'!$AA$3=6,'Pricing Inputs'!$AA$3=9),(VLOOKUP(A119,ScaledPrice,IF(AND('Pricing Inputs'!$AA$3&gt;=4,'Pricing Inputs'!$AA$3&lt;=6),7,8))),0))</f>
        <v>21</v>
      </c>
      <c r="N119" s="74" t="n">
        <f aca="false">IF(A119="N/A"," ",IF(OR('Pricing Inputs'!$AA$3=6,'Pricing Inputs'!$AA$3=9),IF(AND('Pricing Inputs'!$AA$3&gt;=4,'Pricing Inputs'!$AA$3&lt;=6),M119,(VLOOKUP(A119,ScaledPrice,7))*(2-(VLOOKUP(A119,ScaledPrice,3)))),0))</f>
        <v>21</v>
      </c>
      <c r="O119" s="74" t="n">
        <f aca="false">IF(A119="N/A"," ",VLOOKUP(A119,ScaledPrice,9))</f>
        <v>22.2000007629395</v>
      </c>
      <c r="P119" s="75" t="n">
        <f aca="false">IF($A119="N/A"," ",IF((I119-$H119)&gt;0,I119-$H119,0))</f>
        <v>0</v>
      </c>
      <c r="Q119" s="75" t="n">
        <f aca="false">IF($A119="N/A"," ",IF((J119-$H119)&gt;0,J119-$H119,0))</f>
        <v>0</v>
      </c>
      <c r="R119" s="75" t="n">
        <f aca="false">IF($A119="N/A"," ",IF((K119-$H119)&gt;0,K119-$H119,0))</f>
        <v>0</v>
      </c>
      <c r="S119" s="75" t="n">
        <f aca="false">IF($A119="N/A"," ",IF((L119-$H119)&gt;0,L119-$H119,0))</f>
        <v>0</v>
      </c>
      <c r="T119" s="75" t="n">
        <f aca="false">IF($A119="N/A"," ",IF((M119-$H119)&gt;0,M119-$H119,0))</f>
        <v>0</v>
      </c>
      <c r="U119" s="75" t="n">
        <f aca="false">IF($A119="N/A"," ",IF((N119-$H119)&gt;0,N119-$H119,0))</f>
        <v>0</v>
      </c>
      <c r="V119" s="76" t="n">
        <f aca="false">IF($A119="N/A"," ",(IF((O119-$H119)&lt;=0,0,(O119-$H119))))</f>
        <v>0</v>
      </c>
      <c r="W119" s="77" t="n">
        <f aca="false">IF($A119="N/A"," ",IF(P119&gt;0,8*VLOOKUP($A119,NumberofDaysTable,2),0))</f>
        <v>0</v>
      </c>
      <c r="X119" s="77" t="n">
        <f aca="false">IF($A119="N/A"," ",IF(Q119&gt;0,8*VLOOKUP($A119,NumberofDaysTable,2),0))</f>
        <v>0</v>
      </c>
      <c r="Y119" s="77" t="n">
        <f aca="false">IF($A119="N/A"," ",IF(R119&gt;0,8*VLOOKUP($A119,NumberofDaysTable,3),0))</f>
        <v>0</v>
      </c>
      <c r="Z119" s="77" t="n">
        <f aca="false">IF($A119="N/A"," ",IF(S119&gt;0,8*VLOOKUP($A119,NumberofDaysTable,3),0))</f>
        <v>0</v>
      </c>
      <c r="AA119" s="77" t="n">
        <f aca="false">IF($A119="N/A"," ",IF(T119&gt;0,8*(VLOOKUP($A119,NumberofDaysTable,4)+VLOOKUP($A119,NumberofDaysTable,5)),0))</f>
        <v>0</v>
      </c>
      <c r="AB119" s="77" t="n">
        <f aca="false">IF($A119="N/A"," ",IF(U119&gt;0,(8*VLOOKUP($A119,NumberofDaysTable,4)+VLOOKUP($A119,NumberofDaysTable,5)),0))</f>
        <v>0</v>
      </c>
      <c r="AC119" s="77" t="n">
        <f aca="false">IF($A119="N/A"," ",(IF(V119&gt;0,(8*VLOOKUP($A119,NumberofDaysTable,6)),0)))</f>
        <v>0</v>
      </c>
      <c r="AD119" s="89" t="n">
        <f aca="false">IF($A119="N/A"," ",RANK(P119,$P$112:$V$123))</f>
        <v>7</v>
      </c>
      <c r="AE119" s="90" t="n">
        <f aca="false">IF($A119="N/A"," ",RANK(Q119,$P$112:$V$123))</f>
        <v>7</v>
      </c>
      <c r="AF119" s="90" t="n">
        <f aca="false">IF($A119="N/A"," ",RANK(R119,$P$112:$V$123))</f>
        <v>7</v>
      </c>
      <c r="AG119" s="90" t="n">
        <f aca="false">IF($A119="N/A"," ",RANK(S119,$P$112:$V$123))</f>
        <v>7</v>
      </c>
      <c r="AH119" s="90" t="n">
        <f aca="false">IF($A119="N/A"," ",RANK(T119,$P$112:$V$123))</f>
        <v>7</v>
      </c>
      <c r="AI119" s="90" t="n">
        <f aca="false">IF($A119="N/A"," ",RANK(U119,$P$112:$V$123))</f>
        <v>7</v>
      </c>
      <c r="AJ119" s="91" t="n">
        <f aca="false">IF($A119="N/A"," ",RANK(V119,$P$112:$V$123))</f>
        <v>7</v>
      </c>
      <c r="AK119" s="81" t="n">
        <f aca="false">IF($A119="N/A"," ",IF(AD119&lt;=$AJ$2,W119,0))</f>
        <v>0</v>
      </c>
      <c r="AL119" s="92" t="n">
        <f aca="false">IF($A119="N/A"," ",IF(AE119&lt;=$AJ$2,X119,0))</f>
        <v>0</v>
      </c>
      <c r="AM119" s="92" t="n">
        <f aca="false">IF($A119="N/A"," ",IF(AF119&lt;=$AJ$2,Y119,0))</f>
        <v>0</v>
      </c>
      <c r="AN119" s="92" t="n">
        <f aca="false">IF($A119="N/A"," ",IF(AG119&lt;=$AJ$2,Z119,0))</f>
        <v>0</v>
      </c>
      <c r="AO119" s="92" t="n">
        <f aca="false">IF($A119="N/A"," ",IF(AH119&lt;=$AJ$2,AA119,0))</f>
        <v>0</v>
      </c>
      <c r="AP119" s="92" t="n">
        <f aca="false">IF($A119="N/A"," ",IF(AI119&lt;=$AJ$2,AB119,0))</f>
        <v>0</v>
      </c>
      <c r="AQ119" s="92" t="n">
        <f aca="false">IF($A119="N/A"," ",IF(AJ119&lt;=$AJ$2,AC119,0))</f>
        <v>0</v>
      </c>
      <c r="AR119" s="91"/>
      <c r="AS119" s="83" t="n">
        <f aca="false">IF($A119="N/A"," ",IF(AND(AD119=$AJ$2+1,AK119=0),MIN($AR$123,W119),0))</f>
        <v>0</v>
      </c>
      <c r="AT119" s="93" t="n">
        <f aca="false">IF($A119="N/A"," ",IF(AND(AE119=$AJ$2+1,AL119=0),MIN($AR$123,X119),0))</f>
        <v>0</v>
      </c>
      <c r="AU119" s="93" t="n">
        <f aca="false">IF($A119="N/A"," ",IF(AND(AF119=$AJ$2+1,AM119=0),MIN($AR$123,Y119),0))</f>
        <v>0</v>
      </c>
      <c r="AV119" s="93" t="n">
        <f aca="false">IF($A119="N/A"," ",IF(AND(AG119=$AJ$2+1,AN119=0),MIN($AR$123,Z119),0))</f>
        <v>0</v>
      </c>
      <c r="AW119" s="93" t="n">
        <f aca="false">IF($A119="N/A"," ",IF(AND(AH119=$AJ$2+1,AO119=0),MIN($AR$123,AA119),0))</f>
        <v>0</v>
      </c>
      <c r="AX119" s="93" t="n">
        <f aca="false">IF($A119="N/A"," ",IF(AND(AI119=$AJ$2+1,AP119=0),MIN($AR$123,AB119),0))</f>
        <v>0</v>
      </c>
      <c r="AY119" s="93" t="n">
        <f aca="false">IF($A119="N/A"," ",IF(AND(AJ119=$AJ$2+1,AQ119=0),MIN($AR$123,AC119),0))</f>
        <v>0</v>
      </c>
      <c r="AZ119" s="91"/>
      <c r="BA119" s="86" t="n">
        <f aca="false">IF($A119="N/A"," ",(IF(MONTH(A119)&gt;=4,IF(MONTH(A119)&lt;=10,Inputs!$F$13,Inputs!$F$14),Inputs!$F$14)))</f>
        <v>119</v>
      </c>
      <c r="BB119" s="87" t="n">
        <f aca="false">IF($A119="N/A"," ",(IF(AK119&gt;0,($BA119*(8*(VLOOKUP($A119,NumberofDaysTable,2)))*P119),0)+IF(AS119&gt;0,($BA119*((AS119))*P119),0)))</f>
        <v>0</v>
      </c>
      <c r="BC119" s="87" t="n">
        <f aca="false">IF($A119="N/A"," ",(IF(AL119&gt;0,($BA119*(8*(VLOOKUP($A119,NumberofDaysTable,2)))*Q119),0)+IF(AT119&gt;0,($BA119*((AT119))*Q119),0)))</f>
        <v>0</v>
      </c>
      <c r="BD119" s="87" t="n">
        <f aca="false">IF($A119="N/A"," ",(IF(AM119&gt;0,($BA119*(8*(VLOOKUP($A119,NumberofDaysTable,3)))*R119),0)+IF(AU119&gt;0,($BA119*((AU119))*R119),0)))</f>
        <v>0</v>
      </c>
      <c r="BE119" s="87" t="n">
        <f aca="false">IF($A119="N/A"," ",(IF(AN119&gt;0,($BA119*(8*(VLOOKUP($A119,NumberofDaysTable,3)))*S119),0)+IF(AV119&gt;0,($BA119*((AV119))*S119),0)))</f>
        <v>0</v>
      </c>
      <c r="BF119" s="87" t="n">
        <f aca="false">IF($A119="N/A"," ",(IF(AO119&gt;0,($BA119*(8*(VLOOKUP($A119,NumberofDaysTable,4)+VLOOKUP($A119,NumberofDaysTable,5)))*T119),0)+IF(AW119&gt;0,($BA119*((AW119))*T119),0)))</f>
        <v>0</v>
      </c>
      <c r="BG119" s="87" t="n">
        <f aca="false">IF($A119="N/A"," ",(IF(AP119&gt;0,($BA119*(8*(VLOOKUP($A119,NumberofDaysTable,4)+VLOOKUP($A119,NumberofDaysTable,5)))*U119),0)+IF(AX119&gt;0,($BA119*((AX119))*U119),0)))</f>
        <v>0</v>
      </c>
      <c r="BH119" s="87" t="n">
        <f aca="false">IF($A119="N/A"," ",($BA119*AQ119*V119)+($BA119*AY119*V119))</f>
        <v>0</v>
      </c>
      <c r="BI119" s="87" t="n">
        <f aca="false">IF($A119="N/A"," ",SUM(BB119:BH119))</f>
        <v>0</v>
      </c>
      <c r="BJ119" s="88" t="n">
        <f aca="false">IF($A119="N/A"," ",(H119*(SUM(AK119:AQ119)+SUM(AS119:AY119))*BA119))</f>
        <v>0</v>
      </c>
      <c r="BK119" s="88" t="n">
        <f aca="false">IF($A119="N/A"," ",((C119*D119)*(SUM($AK119:$AQ119)+SUM($AS119:$AY119))*$BA119))</f>
        <v>0</v>
      </c>
      <c r="BL119" s="88" t="n">
        <f aca="false">IF($A119="N/A"," ",(F119*(SUM($AK119:$AQ119)+SUM($AS119:$AY119))*$BA119))</f>
        <v>0</v>
      </c>
      <c r="BM119" s="88" t="n">
        <f aca="false">IF($A119="N/A"," ",(G119*(SUM($AK119:$AQ119)+SUM($AS119:$AY119))*$BA119))</f>
        <v>0</v>
      </c>
    </row>
    <row r="120" customFormat="false" ht="12.75" hidden="false" customHeight="false" outlineLevel="0" collapsed="false">
      <c r="A120" s="67" t="n">
        <f aca="false">IF(A119="N/A","N/A",IF(EDATE(A119,1)&gt;Inputs!$K$3,"N/A",EDATE(A119,1)))</f>
        <v>40210</v>
      </c>
      <c r="B120" s="68" t="n">
        <f aca="false">IF(A120="N/A"," ",YEAR(A120))</f>
        <v>2010</v>
      </c>
      <c r="C120" s="69" t="n">
        <f aca="false">IF(A120="N/A"," ",VLOOKUP(A120,ScaledPrice,10))</f>
        <v>3.5545</v>
      </c>
      <c r="D120" s="70" t="n">
        <f aca="false">IF(A120="N/A"," ",(VLOOKUP(MONTH($A120),Inputs!$A$14:$B$25,2))/1000)</f>
        <v>12.6</v>
      </c>
      <c r="E120" s="71" t="n">
        <f aca="false">IF($A120="N/A"," ",C120*D120)</f>
        <v>44.7867</v>
      </c>
      <c r="F120" s="72" t="n">
        <f aca="false">IF(A120="N/A"," ",Inputs!$F$6)</f>
        <v>1.17</v>
      </c>
      <c r="G120" s="72" t="n">
        <f aca="false">IF(A120="N/A"," ",Inputs!$F$9/IF(AND('Pricing Inputs'!$AA$3&gt;=4,'Pricing Inputs'!$AA$3&lt;=6),16,IF(AND('Pricing Inputs'!$AA$3&gt;=7,'Pricing Inputs'!$AA$3&lt;=9),8,24))/(BA120))</f>
        <v>0.829831932773109</v>
      </c>
      <c r="H120" s="73" t="n">
        <f aca="false">IF(A120="N/A"," ",(C120*D120)+F120+G120)</f>
        <v>46.7865319327731</v>
      </c>
      <c r="I120" s="74" t="n">
        <f aca="false">VLOOKUP(A120,ScaledPrice,(IF(AND('Pricing Inputs'!$AA$3&gt;=4,'Pricing Inputs'!$AA$3&lt;=6),2,4)))</f>
        <v>32</v>
      </c>
      <c r="J120" s="74" t="n">
        <f aca="false">IF(A120="N/A"," ",IF(AND('Pricing Inputs'!$AA$3&gt;=4,'Pricing Inputs'!$AA$3&lt;=6),I120,(VLOOKUP(A120,ScaledPrice,2))*(2-(VLOOKUP(A120,ScaledPrice,3)))))</f>
        <v>32</v>
      </c>
      <c r="K120" s="74" t="n">
        <f aca="false">IF(A120="N/A"," ",IF(OR('Pricing Inputs'!$AA$3=5,'Pricing Inputs'!$AA$3=6,'Pricing Inputs'!$AA$3=8,'Pricing Inputs'!$AA$3=9),VLOOKUP(A120,ScaledPrice,IF(AND('Pricing Inputs'!$AA$3&gt;=4,'Pricing Inputs'!$AA$3&lt;=6),5,6)),0))</f>
        <v>21.996000289917</v>
      </c>
      <c r="L120" s="74" t="n">
        <f aca="false">IF(A120="N/A"," ",IF(OR('Pricing Inputs'!$AA$3=5,'Pricing Inputs'!$AA$3=6,'Pricing Inputs'!$AA$3=8,'Pricing Inputs'!$AA$3=9),IF(AND('Pricing Inputs'!$AA$3&gt;=4,'Pricing Inputs'!$AA$3&lt;=6),K120,(VLOOKUP(A120,ScaledPrice,5))*(2-(VLOOKUP(A120,ScaledPrice,3)))),0))</f>
        <v>21.996000289917</v>
      </c>
      <c r="M120" s="74" t="n">
        <f aca="false">IF(A120="N/A"," ",IF(OR('Pricing Inputs'!$AA$3=6,'Pricing Inputs'!$AA$3=9),(VLOOKUP(A120,ScaledPrice,IF(AND('Pricing Inputs'!$AA$3&gt;=4,'Pricing Inputs'!$AA$3&lt;=6),7,8))),0))</f>
        <v>20.9965019226074</v>
      </c>
      <c r="N120" s="74" t="n">
        <f aca="false">IF(A120="N/A"," ",IF(OR('Pricing Inputs'!$AA$3=6,'Pricing Inputs'!$AA$3=9),IF(AND('Pricing Inputs'!$AA$3&gt;=4,'Pricing Inputs'!$AA$3&lt;=6),M120,(VLOOKUP(A120,ScaledPrice,7))*(2-(VLOOKUP(A120,ScaledPrice,3)))),0))</f>
        <v>20.9965019226074</v>
      </c>
      <c r="O120" s="74" t="n">
        <f aca="false">IF(A120="N/A"," ",VLOOKUP(A120,ScaledPrice,9))</f>
        <v>20.5</v>
      </c>
      <c r="P120" s="75" t="n">
        <f aca="false">IF($A120="N/A"," ",IF((I120-$H120)&gt;0,I120-$H120,0))</f>
        <v>0</v>
      </c>
      <c r="Q120" s="75" t="n">
        <f aca="false">IF($A120="N/A"," ",IF((J120-$H120)&gt;0,J120-$H120,0))</f>
        <v>0</v>
      </c>
      <c r="R120" s="75" t="n">
        <f aca="false">IF($A120="N/A"," ",IF((K120-$H120)&gt;0,K120-$H120,0))</f>
        <v>0</v>
      </c>
      <c r="S120" s="75" t="n">
        <f aca="false">IF($A120="N/A"," ",IF((L120-$H120)&gt;0,L120-$H120,0))</f>
        <v>0</v>
      </c>
      <c r="T120" s="75" t="n">
        <f aca="false">IF($A120="N/A"," ",IF((M120-$H120)&gt;0,M120-$H120,0))</f>
        <v>0</v>
      </c>
      <c r="U120" s="75" t="n">
        <f aca="false">IF($A120="N/A"," ",IF((N120-$H120)&gt;0,N120-$H120,0))</f>
        <v>0</v>
      </c>
      <c r="V120" s="76" t="n">
        <f aca="false">IF($A120="N/A"," ",(IF((O120-$H120)&lt;=0,0,(O120-$H120))))</f>
        <v>0</v>
      </c>
      <c r="W120" s="77" t="n">
        <f aca="false">IF($A120="N/A"," ",IF(P120&gt;0,8*VLOOKUP($A120,NumberofDaysTable,2),0))</f>
        <v>0</v>
      </c>
      <c r="X120" s="77" t="n">
        <f aca="false">IF($A120="N/A"," ",IF(Q120&gt;0,8*VLOOKUP($A120,NumberofDaysTable,2),0))</f>
        <v>0</v>
      </c>
      <c r="Y120" s="77" t="n">
        <f aca="false">IF($A120="N/A"," ",IF(R120&gt;0,8*VLOOKUP($A120,NumberofDaysTable,3),0))</f>
        <v>0</v>
      </c>
      <c r="Z120" s="77" t="n">
        <f aca="false">IF($A120="N/A"," ",IF(S120&gt;0,8*VLOOKUP($A120,NumberofDaysTable,3),0))</f>
        <v>0</v>
      </c>
      <c r="AA120" s="77" t="n">
        <f aca="false">IF($A120="N/A"," ",IF(T120&gt;0,8*(VLOOKUP($A120,NumberofDaysTable,4)+VLOOKUP($A120,NumberofDaysTable,5)),0))</f>
        <v>0</v>
      </c>
      <c r="AB120" s="77" t="n">
        <f aca="false">IF($A120="N/A"," ",IF(U120&gt;0,(8*VLOOKUP($A120,NumberofDaysTable,4)+VLOOKUP($A120,NumberofDaysTable,5)),0))</f>
        <v>0</v>
      </c>
      <c r="AC120" s="77" t="n">
        <f aca="false">IF($A120="N/A"," ",(IF(V120&gt;0,(8*VLOOKUP($A120,NumberofDaysTable,6)),0)))</f>
        <v>0</v>
      </c>
      <c r="AD120" s="89" t="n">
        <f aca="false">IF($A120="N/A"," ",RANK(P120,$P$112:$V$123))</f>
        <v>7</v>
      </c>
      <c r="AE120" s="90" t="n">
        <f aca="false">IF($A120="N/A"," ",RANK(Q120,$P$112:$V$123))</f>
        <v>7</v>
      </c>
      <c r="AF120" s="90" t="n">
        <f aca="false">IF($A120="N/A"," ",RANK(R120,$P$112:$V$123))</f>
        <v>7</v>
      </c>
      <c r="AG120" s="90" t="n">
        <f aca="false">IF($A120="N/A"," ",RANK(S120,$P$112:$V$123))</f>
        <v>7</v>
      </c>
      <c r="AH120" s="90" t="n">
        <f aca="false">IF($A120="N/A"," ",RANK(T120,$P$112:$V$123))</f>
        <v>7</v>
      </c>
      <c r="AI120" s="90" t="n">
        <f aca="false">IF($A120="N/A"," ",RANK(U120,$P$112:$V$123))</f>
        <v>7</v>
      </c>
      <c r="AJ120" s="91" t="n">
        <f aca="false">IF($A120="N/A"," ",RANK(V120,$P$112:$V$123))</f>
        <v>7</v>
      </c>
      <c r="AK120" s="81" t="n">
        <f aca="false">IF($A120="N/A"," ",IF(AD120&lt;=$AJ$2,W120,0))</f>
        <v>0</v>
      </c>
      <c r="AL120" s="92" t="n">
        <f aca="false">IF($A120="N/A"," ",IF(AE120&lt;=$AJ$2,X120,0))</f>
        <v>0</v>
      </c>
      <c r="AM120" s="92" t="n">
        <f aca="false">IF($A120="N/A"," ",IF(AF120&lt;=$AJ$2,Y120,0))</f>
        <v>0</v>
      </c>
      <c r="AN120" s="92" t="n">
        <f aca="false">IF($A120="N/A"," ",IF(AG120&lt;=$AJ$2,Z120,0))</f>
        <v>0</v>
      </c>
      <c r="AO120" s="92" t="n">
        <f aca="false">IF($A120="N/A"," ",IF(AH120&lt;=$AJ$2,AA120,0))</f>
        <v>0</v>
      </c>
      <c r="AP120" s="92" t="n">
        <f aca="false">IF($A120="N/A"," ",IF(AI120&lt;=$AJ$2,AB120,0))</f>
        <v>0</v>
      </c>
      <c r="AQ120" s="92" t="n">
        <f aca="false">IF($A120="N/A"," ",IF(AJ120&lt;=$AJ$2,AC120,0))</f>
        <v>0</v>
      </c>
      <c r="AR120" s="91"/>
      <c r="AS120" s="83" t="n">
        <f aca="false">IF($A120="N/A"," ",IF(AND(AD120=$AJ$2+1,AK120=0),MIN($AR$123,W120),0))</f>
        <v>0</v>
      </c>
      <c r="AT120" s="93" t="n">
        <f aca="false">IF($A120="N/A"," ",IF(AND(AE120=$AJ$2+1,AL120=0),MIN($AR$123,X120),0))</f>
        <v>0</v>
      </c>
      <c r="AU120" s="93" t="n">
        <f aca="false">IF($A120="N/A"," ",IF(AND(AF120=$AJ$2+1,AM120=0),MIN($AR$123,Y120),0))</f>
        <v>0</v>
      </c>
      <c r="AV120" s="93" t="n">
        <f aca="false">IF($A120="N/A"," ",IF(AND(AG120=$AJ$2+1,AN120=0),MIN($AR$123,Z120),0))</f>
        <v>0</v>
      </c>
      <c r="AW120" s="93" t="n">
        <f aca="false">IF($A120="N/A"," ",IF(AND(AH120=$AJ$2+1,AO120=0),MIN($AR$123,AA120),0))</f>
        <v>0</v>
      </c>
      <c r="AX120" s="93" t="n">
        <f aca="false">IF($A120="N/A"," ",IF(AND(AI120=$AJ$2+1,AP120=0),MIN($AR$123,AB120),0))</f>
        <v>0</v>
      </c>
      <c r="AY120" s="93" t="n">
        <f aca="false">IF($A120="N/A"," ",IF(AND(AJ120=$AJ$2+1,AQ120=0),MIN($AR$123,AC120),0))</f>
        <v>0</v>
      </c>
      <c r="AZ120" s="91"/>
      <c r="BA120" s="86" t="n">
        <f aca="false">IF($A120="N/A"," ",(IF(MONTH(A120)&gt;=4,IF(MONTH(A120)&lt;=10,Inputs!$F$13,Inputs!$F$14),Inputs!$F$14)))</f>
        <v>119</v>
      </c>
      <c r="BB120" s="87" t="n">
        <f aca="false">IF($A120="N/A"," ",(IF(AK120&gt;0,($BA120*(8*(VLOOKUP($A120,NumberofDaysTable,2)))*P120),0)+IF(AS120&gt;0,($BA120*((AS120))*P120),0)))</f>
        <v>0</v>
      </c>
      <c r="BC120" s="87" t="n">
        <f aca="false">IF($A120="N/A"," ",(IF(AL120&gt;0,($BA120*(8*(VLOOKUP($A120,NumberofDaysTable,2)))*Q120),0)+IF(AT120&gt;0,($BA120*((AT120))*Q120),0)))</f>
        <v>0</v>
      </c>
      <c r="BD120" s="87" t="n">
        <f aca="false">IF($A120="N/A"," ",(IF(AM120&gt;0,($BA120*(8*(VLOOKUP($A120,NumberofDaysTable,3)))*R120),0)+IF(AU120&gt;0,($BA120*((AU120))*R120),0)))</f>
        <v>0</v>
      </c>
      <c r="BE120" s="87" t="n">
        <f aca="false">IF($A120="N/A"," ",(IF(AN120&gt;0,($BA120*(8*(VLOOKUP($A120,NumberofDaysTable,3)))*S120),0)+IF(AV120&gt;0,($BA120*((AV120))*S120),0)))</f>
        <v>0</v>
      </c>
      <c r="BF120" s="87" t="n">
        <f aca="false">IF($A120="N/A"," ",(IF(AO120&gt;0,($BA120*(8*(VLOOKUP($A120,NumberofDaysTable,4)+VLOOKUP($A120,NumberofDaysTable,5)))*T120),0)+IF(AW120&gt;0,($BA120*((AW120))*T120),0)))</f>
        <v>0</v>
      </c>
      <c r="BG120" s="87" t="n">
        <f aca="false">IF($A120="N/A"," ",(IF(AP120&gt;0,($BA120*(8*(VLOOKUP($A120,NumberofDaysTable,4)+VLOOKUP($A120,NumberofDaysTable,5)))*U120),0)+IF(AX120&gt;0,($BA120*((AX120))*U120),0)))</f>
        <v>0</v>
      </c>
      <c r="BH120" s="87" t="n">
        <f aca="false">IF($A120="N/A"," ",($BA120*AQ120*V120)+($BA120*AY120*V120))</f>
        <v>0</v>
      </c>
      <c r="BI120" s="87" t="n">
        <f aca="false">IF($A120="N/A"," ",SUM(BB120:BH120))</f>
        <v>0</v>
      </c>
      <c r="BJ120" s="88" t="n">
        <f aca="false">IF($A120="N/A"," ",(H120*(SUM(AK120:AQ120)+SUM(AS120:AY120))*BA120))</f>
        <v>0</v>
      </c>
      <c r="BK120" s="88" t="n">
        <f aca="false">IF($A120="N/A"," ",((C120*D120)*(SUM($AK120:$AQ120)+SUM($AS120:$AY120))*$BA120))</f>
        <v>0</v>
      </c>
      <c r="BL120" s="88" t="n">
        <f aca="false">IF($A120="N/A"," ",(F120*(SUM($AK120:$AQ120)+SUM($AS120:$AY120))*$BA120))</f>
        <v>0</v>
      </c>
      <c r="BM120" s="88" t="n">
        <f aca="false">IF($A120="N/A"," ",(G120*(SUM($AK120:$AQ120)+SUM($AS120:$AY120))*$BA120))</f>
        <v>0</v>
      </c>
    </row>
    <row r="121" customFormat="false" ht="12.75" hidden="false" customHeight="false" outlineLevel="0" collapsed="false">
      <c r="A121" s="67" t="n">
        <f aca="false">IF(A120="N/A","N/A",IF(EDATE(A120,1)&gt;Inputs!$K$3,"N/A",EDATE(A120,1)))</f>
        <v>40238</v>
      </c>
      <c r="B121" s="68" t="n">
        <f aca="false">IF(A121="N/A"," ",YEAR(A121))</f>
        <v>2010</v>
      </c>
      <c r="C121" s="69" t="n">
        <f aca="false">IF(A121="N/A"," ",VLOOKUP(A121,ScaledPrice,10))</f>
        <v>3.47</v>
      </c>
      <c r="D121" s="70" t="n">
        <f aca="false">IF(A121="N/A"," ",(VLOOKUP(MONTH($A121),Inputs!$A$14:$B$25,2))/1000)</f>
        <v>12.6</v>
      </c>
      <c r="E121" s="71" t="n">
        <f aca="false">IF($A121="N/A"," ",C121*D121)</f>
        <v>43.722</v>
      </c>
      <c r="F121" s="72" t="n">
        <f aca="false">IF(A121="N/A"," ",Inputs!$F$6)</f>
        <v>1.17</v>
      </c>
      <c r="G121" s="72" t="n">
        <f aca="false">IF(A121="N/A"," ",Inputs!$F$9/IF(AND('Pricing Inputs'!$AA$3&gt;=4,'Pricing Inputs'!$AA$3&lt;=6),16,IF(AND('Pricing Inputs'!$AA$3&gt;=7,'Pricing Inputs'!$AA$3&lt;=9),8,24))/(BA121))</f>
        <v>0.829831932773109</v>
      </c>
      <c r="H121" s="73" t="n">
        <f aca="false">IF(A121="N/A"," ",(C121*D121)+F121+G121)</f>
        <v>45.7218319327731</v>
      </c>
      <c r="I121" s="74" t="n">
        <f aca="false">VLOOKUP(A121,ScaledPrice,(IF(AND('Pricing Inputs'!$AA$3&gt;=4,'Pricing Inputs'!$AA$3&lt;=6),2,4)))</f>
        <v>27.5</v>
      </c>
      <c r="J121" s="74" t="n">
        <f aca="false">IF(A121="N/A"," ",IF(AND('Pricing Inputs'!$AA$3&gt;=4,'Pricing Inputs'!$AA$3&lt;=6),I121,(VLOOKUP(A121,ScaledPrice,2))*(2-(VLOOKUP(A121,ScaledPrice,3)))))</f>
        <v>27.5</v>
      </c>
      <c r="K121" s="74" t="n">
        <f aca="false">IF(A121="N/A"," ",IF(OR('Pricing Inputs'!$AA$3=5,'Pricing Inputs'!$AA$3=6,'Pricing Inputs'!$AA$3=8,'Pricing Inputs'!$AA$3=9),VLOOKUP(A121,ScaledPrice,IF(AND('Pricing Inputs'!$AA$3&gt;=4,'Pricing Inputs'!$AA$3&lt;=6),5,6)),0))</f>
        <v>20</v>
      </c>
      <c r="L121" s="74" t="n">
        <f aca="false">IF(A121="N/A"," ",IF(OR('Pricing Inputs'!$AA$3=5,'Pricing Inputs'!$AA$3=6,'Pricing Inputs'!$AA$3=8,'Pricing Inputs'!$AA$3=9),IF(AND('Pricing Inputs'!$AA$3&gt;=4,'Pricing Inputs'!$AA$3&lt;=6),K121,(VLOOKUP(A121,ScaledPrice,5))*(2-(VLOOKUP(A121,ScaledPrice,3)))),0))</f>
        <v>20</v>
      </c>
      <c r="M121" s="74" t="n">
        <f aca="false">IF(A121="N/A"," ",IF(OR('Pricing Inputs'!$AA$3=6,'Pricing Inputs'!$AA$3=9),(VLOOKUP(A121,ScaledPrice,IF(AND('Pricing Inputs'!$AA$3&gt;=4,'Pricing Inputs'!$AA$3&lt;=6),7,8))),0))</f>
        <v>19</v>
      </c>
      <c r="N121" s="74" t="n">
        <f aca="false">IF(A121="N/A"," ",IF(OR('Pricing Inputs'!$AA$3=6,'Pricing Inputs'!$AA$3=9),IF(AND('Pricing Inputs'!$AA$3&gt;=4,'Pricing Inputs'!$AA$3&lt;=6),M121,(VLOOKUP(A121,ScaledPrice,7))*(2-(VLOOKUP(A121,ScaledPrice,3)))),0))</f>
        <v>19</v>
      </c>
      <c r="O121" s="74" t="n">
        <f aca="false">IF(A121="N/A"," ",VLOOKUP(A121,ScaledPrice,9))</f>
        <v>20.9000015258789</v>
      </c>
      <c r="P121" s="75" t="n">
        <f aca="false">IF($A121="N/A"," ",IF((I121-$H121)&gt;0,I121-$H121,0))</f>
        <v>0</v>
      </c>
      <c r="Q121" s="75" t="n">
        <f aca="false">IF($A121="N/A"," ",IF((J121-$H121)&gt;0,J121-$H121,0))</f>
        <v>0</v>
      </c>
      <c r="R121" s="75" t="n">
        <f aca="false">IF($A121="N/A"," ",IF((K121-$H121)&gt;0,K121-$H121,0))</f>
        <v>0</v>
      </c>
      <c r="S121" s="75" t="n">
        <f aca="false">IF($A121="N/A"," ",IF((L121-$H121)&gt;0,L121-$H121,0))</f>
        <v>0</v>
      </c>
      <c r="T121" s="75" t="n">
        <f aca="false">IF($A121="N/A"," ",IF((M121-$H121)&gt;0,M121-$H121,0))</f>
        <v>0</v>
      </c>
      <c r="U121" s="75" t="n">
        <f aca="false">IF($A121="N/A"," ",IF((N121-$H121)&gt;0,N121-$H121,0))</f>
        <v>0</v>
      </c>
      <c r="V121" s="76" t="n">
        <f aca="false">IF($A121="N/A"," ",(IF((O121-$H121)&lt;=0,0,(O121-$H121))))</f>
        <v>0</v>
      </c>
      <c r="W121" s="77" t="n">
        <f aca="false">IF($A121="N/A"," ",IF(P121&gt;0,8*VLOOKUP($A121,NumberofDaysTable,2),0))</f>
        <v>0</v>
      </c>
      <c r="X121" s="77" t="n">
        <f aca="false">IF($A121="N/A"," ",IF(Q121&gt;0,8*VLOOKUP($A121,NumberofDaysTable,2),0))</f>
        <v>0</v>
      </c>
      <c r="Y121" s="77" t="n">
        <f aca="false">IF($A121="N/A"," ",IF(R121&gt;0,8*VLOOKUP($A121,NumberofDaysTable,3),0))</f>
        <v>0</v>
      </c>
      <c r="Z121" s="77" t="n">
        <f aca="false">IF($A121="N/A"," ",IF(S121&gt;0,8*VLOOKUP($A121,NumberofDaysTable,3),0))</f>
        <v>0</v>
      </c>
      <c r="AA121" s="77" t="n">
        <f aca="false">IF($A121="N/A"," ",IF(T121&gt;0,8*(VLOOKUP($A121,NumberofDaysTable,4)+VLOOKUP($A121,NumberofDaysTable,5)),0))</f>
        <v>0</v>
      </c>
      <c r="AB121" s="77" t="n">
        <f aca="false">IF($A121="N/A"," ",IF(U121&gt;0,(8*VLOOKUP($A121,NumberofDaysTable,4)+VLOOKUP($A121,NumberofDaysTable,5)),0))</f>
        <v>0</v>
      </c>
      <c r="AC121" s="77" t="n">
        <f aca="false">IF($A121="N/A"," ",(IF(V121&gt;0,(8*VLOOKUP($A121,NumberofDaysTable,6)),0)))</f>
        <v>0</v>
      </c>
      <c r="AD121" s="89" t="n">
        <f aca="false">IF($A121="N/A"," ",RANK(P121,$P$112:$V$123))</f>
        <v>7</v>
      </c>
      <c r="AE121" s="90" t="n">
        <f aca="false">IF($A121="N/A"," ",RANK(Q121,$P$112:$V$123))</f>
        <v>7</v>
      </c>
      <c r="AF121" s="90" t="n">
        <f aca="false">IF($A121="N/A"," ",RANK(R121,$P$112:$V$123))</f>
        <v>7</v>
      </c>
      <c r="AG121" s="90" t="n">
        <f aca="false">IF($A121="N/A"," ",RANK(S121,$P$112:$V$123))</f>
        <v>7</v>
      </c>
      <c r="AH121" s="90" t="n">
        <f aca="false">IF($A121="N/A"," ",RANK(T121,$P$112:$V$123))</f>
        <v>7</v>
      </c>
      <c r="AI121" s="90" t="n">
        <f aca="false">IF($A121="N/A"," ",RANK(U121,$P$112:$V$123))</f>
        <v>7</v>
      </c>
      <c r="AJ121" s="91" t="n">
        <f aca="false">IF($A121="N/A"," ",RANK(V121,$P$112:$V$123))</f>
        <v>7</v>
      </c>
      <c r="AK121" s="81" t="n">
        <f aca="false">IF($A121="N/A"," ",IF(AD121&lt;=$AJ$2,W121,0))</f>
        <v>0</v>
      </c>
      <c r="AL121" s="92" t="n">
        <f aca="false">IF($A121="N/A"," ",IF(AE121&lt;=$AJ$2,X121,0))</f>
        <v>0</v>
      </c>
      <c r="AM121" s="92" t="n">
        <f aca="false">IF($A121="N/A"," ",IF(AF121&lt;=$AJ$2,Y121,0))</f>
        <v>0</v>
      </c>
      <c r="AN121" s="92" t="n">
        <f aca="false">IF($A121="N/A"," ",IF(AG121&lt;=$AJ$2,Z121,0))</f>
        <v>0</v>
      </c>
      <c r="AO121" s="92" t="n">
        <f aca="false">IF($A121="N/A"," ",IF(AH121&lt;=$AJ$2,AA121,0))</f>
        <v>0</v>
      </c>
      <c r="AP121" s="92" t="n">
        <f aca="false">IF($A121="N/A"," ",IF(AI121&lt;=$AJ$2,AB121,0))</f>
        <v>0</v>
      </c>
      <c r="AQ121" s="92" t="n">
        <f aca="false">IF($A121="N/A"," ",IF(AJ121&lt;=$AJ$2,AC121,0))</f>
        <v>0</v>
      </c>
      <c r="AR121" s="95" t="s">
        <v>32</v>
      </c>
      <c r="AS121" s="83" t="n">
        <f aca="false">IF($A121="N/A"," ",IF(AND(AD121=$AJ$2+1,AK121=0),MIN($AR$123,W121),0))</f>
        <v>0</v>
      </c>
      <c r="AT121" s="93" t="n">
        <f aca="false">IF($A121="N/A"," ",IF(AND(AE121=$AJ$2+1,AL121=0),MIN($AR$123,X121),0))</f>
        <v>0</v>
      </c>
      <c r="AU121" s="93" t="n">
        <f aca="false">IF($A121="N/A"," ",IF(AND(AF121=$AJ$2+1,AM121=0),MIN($AR$123,Y121),0))</f>
        <v>0</v>
      </c>
      <c r="AV121" s="93" t="n">
        <f aca="false">IF($A121="N/A"," ",IF(AND(AG121=$AJ$2+1,AN121=0),MIN($AR$123,Z121),0))</f>
        <v>0</v>
      </c>
      <c r="AW121" s="93" t="n">
        <f aca="false">IF($A121="N/A"," ",IF(AND(AH121=$AJ$2+1,AO121=0),MIN($AR$123,AA121),0))</f>
        <v>0</v>
      </c>
      <c r="AX121" s="93" t="n">
        <f aca="false">IF($A121="N/A"," ",IF(AND(AI121=$AJ$2+1,AP121=0),MIN($AR$123,AB121),0))</f>
        <v>0</v>
      </c>
      <c r="AY121" s="93" t="n">
        <f aca="false">IF($A121="N/A"," ",IF(AND(AJ121=$AJ$2+1,AQ121=0),MIN($AR$123,AC121),0))</f>
        <v>0</v>
      </c>
      <c r="AZ121" s="94" t="s">
        <v>51</v>
      </c>
      <c r="BA121" s="86" t="n">
        <f aca="false">IF($A121="N/A"," ",(IF(MONTH(A121)&gt;=4,IF(MONTH(A121)&lt;=10,Inputs!$F$13,Inputs!$F$14),Inputs!$F$14)))</f>
        <v>119</v>
      </c>
      <c r="BB121" s="87" t="n">
        <f aca="false">IF($A121="N/A"," ",(IF(AK121&gt;0,($BA121*(8*(VLOOKUP($A121,NumberofDaysTable,2)))*P121),0)+IF(AS121&gt;0,($BA121*((AS121))*P121),0)))</f>
        <v>0</v>
      </c>
      <c r="BC121" s="87" t="n">
        <f aca="false">IF($A121="N/A"," ",(IF(AL121&gt;0,($BA121*(8*(VLOOKUP($A121,NumberofDaysTable,2)))*Q121),0)+IF(AT121&gt;0,($BA121*((AT121))*Q121),0)))</f>
        <v>0</v>
      </c>
      <c r="BD121" s="87" t="n">
        <f aca="false">IF($A121="N/A"," ",(IF(AM121&gt;0,($BA121*(8*(VLOOKUP($A121,NumberofDaysTable,3)))*R121),0)+IF(AU121&gt;0,($BA121*((AU121))*R121),0)))</f>
        <v>0</v>
      </c>
      <c r="BE121" s="87" t="n">
        <f aca="false">IF($A121="N/A"," ",(IF(AN121&gt;0,($BA121*(8*(VLOOKUP($A121,NumberofDaysTable,3)))*S121),0)+IF(AV121&gt;0,($BA121*((AV121))*S121),0)))</f>
        <v>0</v>
      </c>
      <c r="BF121" s="87" t="n">
        <f aca="false">IF($A121="N/A"," ",(IF(AO121&gt;0,($BA121*(8*(VLOOKUP($A121,NumberofDaysTable,4)+VLOOKUP($A121,NumberofDaysTable,5)))*T121),0)+IF(AW121&gt;0,($BA121*((AW121))*T121),0)))</f>
        <v>0</v>
      </c>
      <c r="BG121" s="87" t="n">
        <f aca="false">IF($A121="N/A"," ",(IF(AP121&gt;0,($BA121*(8*(VLOOKUP($A121,NumberofDaysTable,4)+VLOOKUP($A121,NumberofDaysTable,5)))*U121),0)+IF(AX121&gt;0,($BA121*((AX121))*U121),0)))</f>
        <v>0</v>
      </c>
      <c r="BH121" s="87" t="n">
        <f aca="false">IF($A121="N/A"," ",($BA121*AQ121*V121)+($BA121*AY121*V121))</f>
        <v>0</v>
      </c>
      <c r="BI121" s="87" t="n">
        <f aca="false">IF($A121="N/A"," ",SUM(BB121:BH121))</f>
        <v>0</v>
      </c>
      <c r="BJ121" s="88" t="n">
        <f aca="false">IF($A121="N/A"," ",(H121*(SUM(AK121:AQ121)+SUM(AS121:AY121))*BA121))</f>
        <v>0</v>
      </c>
      <c r="BK121" s="88" t="n">
        <f aca="false">IF($A121="N/A"," ",((C121*D121)*(SUM($AK121:$AQ121)+SUM($AS121:$AY121))*$BA121))</f>
        <v>0</v>
      </c>
      <c r="BL121" s="88" t="n">
        <f aca="false">IF($A121="N/A"," ",(F121*(SUM($AK121:$AQ121)+SUM($AS121:$AY121))*$BA121))</f>
        <v>0</v>
      </c>
      <c r="BM121" s="88" t="n">
        <f aca="false">IF($A121="N/A"," ",(G121*(SUM($AK121:$AQ121)+SUM($AS121:$AY121))*$BA121))</f>
        <v>0</v>
      </c>
    </row>
    <row r="122" customFormat="false" ht="12.75" hidden="false" customHeight="false" outlineLevel="0" collapsed="false">
      <c r="A122" s="67" t="n">
        <f aca="false">IF(A121="N/A","N/A",IF(EDATE(A121,1)&gt;Inputs!$K$3,"N/A",EDATE(A121,1)))</f>
        <v>40269</v>
      </c>
      <c r="B122" s="68" t="n">
        <f aca="false">IF(A122="N/A"," ",YEAR(A122))</f>
        <v>2010</v>
      </c>
      <c r="C122" s="69" t="n">
        <f aca="false">IF(A122="N/A"," ",VLOOKUP(A122,ScaledPrice,10))</f>
        <v>3.272</v>
      </c>
      <c r="D122" s="70" t="n">
        <f aca="false">IF(A122="N/A"," ",(VLOOKUP(MONTH($A122),Inputs!$A$14:$B$25,2))/1000)</f>
        <v>12.6</v>
      </c>
      <c r="E122" s="71" t="n">
        <f aca="false">IF($A122="N/A"," ",C122*D122)</f>
        <v>41.2272</v>
      </c>
      <c r="F122" s="72" t="n">
        <f aca="false">IF(A122="N/A"," ",Inputs!$F$6)</f>
        <v>1.17</v>
      </c>
      <c r="G122" s="72" t="n">
        <f aca="false">IF(A122="N/A"," ",Inputs!$F$9/IF(AND('Pricing Inputs'!$AA$3&gt;=4,'Pricing Inputs'!$AA$3&lt;=6),16,IF(AND('Pricing Inputs'!$AA$3&gt;=7,'Pricing Inputs'!$AA$3&lt;=9),8,24))/(BA122))</f>
        <v>0.829831932773109</v>
      </c>
      <c r="H122" s="73" t="n">
        <f aca="false">IF(A122="N/A"," ",(C122*D122)+F122+G122)</f>
        <v>43.2270319327731</v>
      </c>
      <c r="I122" s="74" t="n">
        <f aca="false">VLOOKUP(A122,ScaledPrice,(IF(AND('Pricing Inputs'!$AA$3&gt;=4,'Pricing Inputs'!$AA$3&lt;=6),2,4)))</f>
        <v>28.25</v>
      </c>
      <c r="J122" s="74" t="n">
        <f aca="false">IF(A122="N/A"," ",IF(AND('Pricing Inputs'!$AA$3&gt;=4,'Pricing Inputs'!$AA$3&lt;=6),I122,(VLOOKUP(A122,ScaledPrice,2))*(2-(VLOOKUP(A122,ScaledPrice,3)))))</f>
        <v>28.25</v>
      </c>
      <c r="K122" s="74" t="n">
        <f aca="false">IF(A122="N/A"," ",IF(OR('Pricing Inputs'!$AA$3=5,'Pricing Inputs'!$AA$3=6,'Pricing Inputs'!$AA$3=8,'Pricing Inputs'!$AA$3=9),VLOOKUP(A122,ScaledPrice,IF(AND('Pricing Inputs'!$AA$3&gt;=4,'Pricing Inputs'!$AA$3&lt;=6),5,6)),0))</f>
        <v>20</v>
      </c>
      <c r="L122" s="74" t="n">
        <f aca="false">IF(A122="N/A"," ",IF(OR('Pricing Inputs'!$AA$3=5,'Pricing Inputs'!$AA$3=6,'Pricing Inputs'!$AA$3=8,'Pricing Inputs'!$AA$3=9),IF(AND('Pricing Inputs'!$AA$3&gt;=4,'Pricing Inputs'!$AA$3&lt;=6),K122,(VLOOKUP(A122,ScaledPrice,5))*(2-(VLOOKUP(A122,ScaledPrice,3)))),0))</f>
        <v>20</v>
      </c>
      <c r="M122" s="74" t="n">
        <f aca="false">IF(A122="N/A"," ",IF(OR('Pricing Inputs'!$AA$3=6,'Pricing Inputs'!$AA$3=9),(VLOOKUP(A122,ScaledPrice,IF(AND('Pricing Inputs'!$AA$3&gt;=4,'Pricing Inputs'!$AA$3&lt;=6),7,8))),0))</f>
        <v>18.9950008392334</v>
      </c>
      <c r="N122" s="74" t="n">
        <f aca="false">IF(A122="N/A"," ",IF(OR('Pricing Inputs'!$AA$3=6,'Pricing Inputs'!$AA$3=9),IF(AND('Pricing Inputs'!$AA$3&gt;=4,'Pricing Inputs'!$AA$3&lt;=6),M122,(VLOOKUP(A122,ScaledPrice,7))*(2-(VLOOKUP(A122,ScaledPrice,3)))),0))</f>
        <v>18.9950008392334</v>
      </c>
      <c r="O122" s="74" t="n">
        <f aca="false">IF(A122="N/A"," ",VLOOKUP(A122,ScaledPrice,9))</f>
        <v>20.1000003814697</v>
      </c>
      <c r="P122" s="75" t="n">
        <f aca="false">IF($A122="N/A"," ",IF((I122-$H122)&gt;0,I122-$H122,0))</f>
        <v>0</v>
      </c>
      <c r="Q122" s="75" t="n">
        <f aca="false">IF($A122="N/A"," ",IF((J122-$H122)&gt;0,J122-$H122,0))</f>
        <v>0</v>
      </c>
      <c r="R122" s="75" t="n">
        <f aca="false">IF($A122="N/A"," ",IF((K122-$H122)&gt;0,K122-$H122,0))</f>
        <v>0</v>
      </c>
      <c r="S122" s="75" t="n">
        <f aca="false">IF($A122="N/A"," ",IF((L122-$H122)&gt;0,L122-$H122,0))</f>
        <v>0</v>
      </c>
      <c r="T122" s="75" t="n">
        <f aca="false">IF($A122="N/A"," ",IF((M122-$H122)&gt;0,M122-$H122,0))</f>
        <v>0</v>
      </c>
      <c r="U122" s="75" t="n">
        <f aca="false">IF($A122="N/A"," ",IF((N122-$H122)&gt;0,N122-$H122,0))</f>
        <v>0</v>
      </c>
      <c r="V122" s="76" t="n">
        <f aca="false">IF($A122="N/A"," ",(IF((O122-$H122)&lt;=0,0,(O122-$H122))))</f>
        <v>0</v>
      </c>
      <c r="W122" s="77" t="n">
        <f aca="false">IF($A122="N/A"," ",IF(P122&gt;0,8*VLOOKUP($A122,NumberofDaysTable,2),0))</f>
        <v>0</v>
      </c>
      <c r="X122" s="77" t="n">
        <f aca="false">IF($A122="N/A"," ",IF(Q122&gt;0,8*VLOOKUP($A122,NumberofDaysTable,2),0))</f>
        <v>0</v>
      </c>
      <c r="Y122" s="77" t="n">
        <f aca="false">IF($A122="N/A"," ",IF(R122&gt;0,8*VLOOKUP($A122,NumberofDaysTable,3),0))</f>
        <v>0</v>
      </c>
      <c r="Z122" s="77" t="n">
        <f aca="false">IF($A122="N/A"," ",IF(S122&gt;0,8*VLOOKUP($A122,NumberofDaysTable,3),0))</f>
        <v>0</v>
      </c>
      <c r="AA122" s="77" t="n">
        <f aca="false">IF($A122="N/A"," ",IF(T122&gt;0,8*(VLOOKUP($A122,NumberofDaysTable,4)+VLOOKUP($A122,NumberofDaysTable,5)),0))</f>
        <v>0</v>
      </c>
      <c r="AB122" s="77" t="n">
        <f aca="false">IF($A122="N/A"," ",IF(U122&gt;0,(8*VLOOKUP($A122,NumberofDaysTable,4)+VLOOKUP($A122,NumberofDaysTable,5)),0))</f>
        <v>0</v>
      </c>
      <c r="AC122" s="77" t="n">
        <f aca="false">IF($A122="N/A"," ",(IF(V122&gt;0,(8*VLOOKUP($A122,NumberofDaysTable,6)),0)))</f>
        <v>0</v>
      </c>
      <c r="AD122" s="89" t="n">
        <f aca="false">IF($A122="N/A"," ",RANK(P122,$P$112:$V$123))</f>
        <v>7</v>
      </c>
      <c r="AE122" s="90" t="n">
        <f aca="false">IF($A122="N/A"," ",RANK(Q122,$P$112:$V$123))</f>
        <v>7</v>
      </c>
      <c r="AF122" s="90" t="n">
        <f aca="false">IF($A122="N/A"," ",RANK(R122,$P$112:$V$123))</f>
        <v>7</v>
      </c>
      <c r="AG122" s="90" t="n">
        <f aca="false">IF($A122="N/A"," ",RANK(S122,$P$112:$V$123))</f>
        <v>7</v>
      </c>
      <c r="AH122" s="90" t="n">
        <f aca="false">IF($A122="N/A"," ",RANK(T122,$P$112:$V$123))</f>
        <v>7</v>
      </c>
      <c r="AI122" s="90" t="n">
        <f aca="false">IF($A122="N/A"," ",RANK(U122,$P$112:$V$123))</f>
        <v>7</v>
      </c>
      <c r="AJ122" s="91" t="n">
        <f aca="false">IF($A122="N/A"," ",RANK(V122,$P$112:$V$123))</f>
        <v>7</v>
      </c>
      <c r="AK122" s="81" t="n">
        <f aca="false">IF($A122="N/A"," ",IF(AD122&lt;=$AJ$2,W122,0))</f>
        <v>0</v>
      </c>
      <c r="AL122" s="92" t="n">
        <f aca="false">IF($A122="N/A"," ",IF(AE122&lt;=$AJ$2,X122,0))</f>
        <v>0</v>
      </c>
      <c r="AM122" s="92" t="n">
        <f aca="false">IF($A122="N/A"," ",IF(AF122&lt;=$AJ$2,Y122,0))</f>
        <v>0</v>
      </c>
      <c r="AN122" s="92" t="n">
        <f aca="false">IF($A122="N/A"," ",IF(AG122&lt;=$AJ$2,Z122,0))</f>
        <v>0</v>
      </c>
      <c r="AO122" s="92" t="n">
        <f aca="false">IF($A122="N/A"," ",IF(AH122&lt;=$AJ$2,AA122,0))</f>
        <v>0</v>
      </c>
      <c r="AP122" s="92" t="n">
        <f aca="false">IF($A122="N/A"," ",IF(AI122&lt;=$AJ$2,AB122,0))</f>
        <v>0</v>
      </c>
      <c r="AQ122" s="92" t="n">
        <f aca="false">IF($A122="N/A"," ",IF(AJ122&lt;=$AJ$2,AC122,0))</f>
        <v>0</v>
      </c>
      <c r="AR122" s="91" t="n">
        <f aca="false">SUM(AK112:AQ123)</f>
        <v>1056</v>
      </c>
      <c r="AS122" s="83" t="n">
        <f aca="false">IF($A122="N/A"," ",IF(AND(AD122=$AJ$2+1,AK122=0),MIN($AR$123,W122),0))</f>
        <v>0</v>
      </c>
      <c r="AT122" s="93" t="n">
        <f aca="false">IF($A122="N/A"," ",IF(AND(AE122=$AJ$2+1,AL122=0),MIN($AR$123,X122),0))</f>
        <v>0</v>
      </c>
      <c r="AU122" s="93" t="n">
        <f aca="false">IF($A122="N/A"," ",IF(AND(AF122=$AJ$2+1,AM122=0),MIN($AR$123,Y122),0))</f>
        <v>0</v>
      </c>
      <c r="AV122" s="93" t="n">
        <f aca="false">IF($A122="N/A"," ",IF(AND(AG122=$AJ$2+1,AN122=0),MIN($AR$123,Z122),0))</f>
        <v>0</v>
      </c>
      <c r="AW122" s="93" t="n">
        <f aca="false">IF($A122="N/A"," ",IF(AND(AH122=$AJ$2+1,AO122=0),MIN($AR$123,AA122),0))</f>
        <v>0</v>
      </c>
      <c r="AX122" s="93" t="n">
        <f aca="false">IF($A122="N/A"," ",IF(AND(AI122=$AJ$2+1,AP122=0),MIN($AR$123,AB122),0))</f>
        <v>0</v>
      </c>
      <c r="AY122" s="93" t="n">
        <f aca="false">IF($A122="N/A"," ",IF(AND(AJ122=$AJ$2+1,AQ122=0),MIN($AR$123,AC122),0))</f>
        <v>0</v>
      </c>
      <c r="AZ122" s="91" t="n">
        <f aca="false">SUM(AS112:AY123)</f>
        <v>0</v>
      </c>
      <c r="BA122" s="86" t="n">
        <f aca="false">IF($A122="N/A"," ",(IF(MONTH(A122)&gt;=4,IF(MONTH(A122)&lt;=10,Inputs!$F$13,Inputs!$F$14),Inputs!$F$14)))</f>
        <v>119</v>
      </c>
      <c r="BB122" s="87" t="n">
        <f aca="false">IF($A122="N/A"," ",(IF(AK122&gt;0,($BA122*(8*(VLOOKUP($A122,NumberofDaysTable,2)))*P122),0)+IF(AS122&gt;0,($BA122*((AS122))*P122),0)))</f>
        <v>0</v>
      </c>
      <c r="BC122" s="87" t="n">
        <f aca="false">IF($A122="N/A"," ",(IF(AL122&gt;0,($BA122*(8*(VLOOKUP($A122,NumberofDaysTable,2)))*Q122),0)+IF(AT122&gt;0,($BA122*((AT122))*Q122),0)))</f>
        <v>0</v>
      </c>
      <c r="BD122" s="87" t="n">
        <f aca="false">IF($A122="N/A"," ",(IF(AM122&gt;0,($BA122*(8*(VLOOKUP($A122,NumberofDaysTable,3)))*R122),0)+IF(AU122&gt;0,($BA122*((AU122))*R122),0)))</f>
        <v>0</v>
      </c>
      <c r="BE122" s="87" t="n">
        <f aca="false">IF($A122="N/A"," ",(IF(AN122&gt;0,($BA122*(8*(VLOOKUP($A122,NumberofDaysTable,3)))*S122),0)+IF(AV122&gt;0,($BA122*((AV122))*S122),0)))</f>
        <v>0</v>
      </c>
      <c r="BF122" s="87" t="n">
        <f aca="false">IF($A122="N/A"," ",(IF(AO122&gt;0,($BA122*(8*(VLOOKUP($A122,NumberofDaysTable,4)+VLOOKUP($A122,NumberofDaysTable,5)))*T122),0)+IF(AW122&gt;0,($BA122*((AW122))*T122),0)))</f>
        <v>0</v>
      </c>
      <c r="BG122" s="87" t="n">
        <f aca="false">IF($A122="N/A"," ",(IF(AP122&gt;0,($BA122*(8*(VLOOKUP($A122,NumberofDaysTable,4)+VLOOKUP($A122,NumberofDaysTable,5)))*U122),0)+IF(AX122&gt;0,($BA122*((AX122))*U122),0)))</f>
        <v>0</v>
      </c>
      <c r="BH122" s="87" t="n">
        <f aca="false">IF($A122="N/A"," ",($BA122*AQ122*V122)+($BA122*AY122*V122))</f>
        <v>0</v>
      </c>
      <c r="BI122" s="87" t="n">
        <f aca="false">IF($A122="N/A"," ",SUM(BB122:BH122))</f>
        <v>0</v>
      </c>
      <c r="BJ122" s="88" t="n">
        <f aca="false">IF($A122="N/A"," ",(H122*(SUM(AK122:AQ122)+SUM(AS122:AY122))*BA122))</f>
        <v>0</v>
      </c>
      <c r="BK122" s="88" t="n">
        <f aca="false">IF($A122="N/A"," ",((C122*D122)*(SUM($AK122:$AQ122)+SUM($AS122:$AY122))*$BA122))</f>
        <v>0</v>
      </c>
      <c r="BL122" s="88" t="n">
        <f aca="false">IF($A122="N/A"," ",(F122*(SUM($AK122:$AQ122)+SUM($AS122:$AY122))*$BA122))</f>
        <v>0</v>
      </c>
      <c r="BM122" s="88" t="n">
        <f aca="false">IF($A122="N/A"," ",(G122*(SUM($AK122:$AQ122)+SUM($AS122:$AY122))*$BA122))</f>
        <v>0</v>
      </c>
    </row>
    <row r="123" customFormat="false" ht="12.75" hidden="false" customHeight="false" outlineLevel="0" collapsed="false">
      <c r="A123" s="67" t="n">
        <f aca="false">IF(A122="N/A","N/A",IF(EDATE(A122,1)&gt;Inputs!$K$3,"N/A",EDATE(A122,1)))</f>
        <v>40299</v>
      </c>
      <c r="B123" s="68" t="n">
        <f aca="false">IF(A123="N/A"," ",YEAR(A123))</f>
        <v>2010</v>
      </c>
      <c r="C123" s="69" t="n">
        <f aca="false">IF(A123="N/A"," ",VLOOKUP(A123,ScaledPrice,10))</f>
        <v>3.256</v>
      </c>
      <c r="D123" s="70" t="n">
        <f aca="false">IF(A123="N/A"," ",(VLOOKUP(MONTH($A123),Inputs!$A$14:$B$25,2))/1000)</f>
        <v>12.6</v>
      </c>
      <c r="E123" s="71" t="n">
        <f aca="false">IF($A123="N/A"," ",C123*D123)</f>
        <v>41.0256</v>
      </c>
      <c r="F123" s="72" t="n">
        <f aca="false">IF(A123="N/A"," ",Inputs!$F$6)</f>
        <v>1.17</v>
      </c>
      <c r="G123" s="72" t="n">
        <f aca="false">IF(A123="N/A"," ",Inputs!$F$9/IF(AND('Pricing Inputs'!$AA$3&gt;=4,'Pricing Inputs'!$AA$3&lt;=6),16,IF(AND('Pricing Inputs'!$AA$3&gt;=7,'Pricing Inputs'!$AA$3&lt;=9),8,24))/(BA123))</f>
        <v>0.829831932773109</v>
      </c>
      <c r="H123" s="73" t="n">
        <f aca="false">IF(A123="N/A"," ",(C123*D123)+F123+G123)</f>
        <v>43.0254319327731</v>
      </c>
      <c r="I123" s="74" t="n">
        <f aca="false">VLOOKUP(A123,ScaledPrice,(IF(AND('Pricing Inputs'!$AA$3&gt;=4,'Pricing Inputs'!$AA$3&lt;=6),2,4)))</f>
        <v>32.75</v>
      </c>
      <c r="J123" s="74" t="n">
        <f aca="false">IF(A123="N/A"," ",IF(AND('Pricing Inputs'!$AA$3&gt;=4,'Pricing Inputs'!$AA$3&lt;=6),I123,(VLOOKUP(A123,ScaledPrice,2))*(2-(VLOOKUP(A123,ScaledPrice,3)))))</f>
        <v>32.75</v>
      </c>
      <c r="K123" s="74" t="n">
        <f aca="false">IF(A123="N/A"," ",IF(OR('Pricing Inputs'!$AA$3=5,'Pricing Inputs'!$AA$3=6,'Pricing Inputs'!$AA$3=8,'Pricing Inputs'!$AA$3=9),VLOOKUP(A123,ScaledPrice,IF(AND('Pricing Inputs'!$AA$3&gt;=4,'Pricing Inputs'!$AA$3&lt;=6),5,6)),0))</f>
        <v>21</v>
      </c>
      <c r="L123" s="74" t="n">
        <f aca="false">IF(A123="N/A"," ",IF(OR('Pricing Inputs'!$AA$3=5,'Pricing Inputs'!$AA$3=6,'Pricing Inputs'!$AA$3=8,'Pricing Inputs'!$AA$3=9),IF(AND('Pricing Inputs'!$AA$3&gt;=4,'Pricing Inputs'!$AA$3&lt;=6),K123,(VLOOKUP(A123,ScaledPrice,5))*(2-(VLOOKUP(A123,ScaledPrice,3)))),0))</f>
        <v>21</v>
      </c>
      <c r="M123" s="74" t="n">
        <f aca="false">IF(A123="N/A"," ",IF(OR('Pricing Inputs'!$AA$3=6,'Pricing Inputs'!$AA$3=9),(VLOOKUP(A123,ScaledPrice,IF(AND('Pricing Inputs'!$AA$3&gt;=4,'Pricing Inputs'!$AA$3&lt;=6),7,8))),0))</f>
        <v>20.0049991607666</v>
      </c>
      <c r="N123" s="74" t="n">
        <f aca="false">IF(A123="N/A"," ",IF(OR('Pricing Inputs'!$AA$3=6,'Pricing Inputs'!$AA$3=9),IF(AND('Pricing Inputs'!$AA$3&gt;=4,'Pricing Inputs'!$AA$3&lt;=6),M123,(VLOOKUP(A123,ScaledPrice,7))*(2-(VLOOKUP(A123,ScaledPrice,3)))),0))</f>
        <v>20.0049991607666</v>
      </c>
      <c r="O123" s="74" t="n">
        <f aca="false">IF(A123="N/A"," ",VLOOKUP(A123,ScaledPrice,9))</f>
        <v>19.9500007629395</v>
      </c>
      <c r="P123" s="75" t="n">
        <f aca="false">IF($A123="N/A"," ",IF((I123-$H123)&gt;0,I123-$H123,0))</f>
        <v>0</v>
      </c>
      <c r="Q123" s="75" t="n">
        <f aca="false">IF($A123="N/A"," ",IF((J123-$H123)&gt;0,J123-$H123,0))</f>
        <v>0</v>
      </c>
      <c r="R123" s="75" t="n">
        <f aca="false">IF($A123="N/A"," ",IF((K123-$H123)&gt;0,K123-$H123,0))</f>
        <v>0</v>
      </c>
      <c r="S123" s="75" t="n">
        <f aca="false">IF($A123="N/A"," ",IF((L123-$H123)&gt;0,L123-$H123,0))</f>
        <v>0</v>
      </c>
      <c r="T123" s="75" t="n">
        <f aca="false">IF($A123="N/A"," ",IF((M123-$H123)&gt;0,M123-$H123,0))</f>
        <v>0</v>
      </c>
      <c r="U123" s="75" t="n">
        <f aca="false">IF($A123="N/A"," ",IF((N123-$H123)&gt;0,N123-$H123,0))</f>
        <v>0</v>
      </c>
      <c r="V123" s="76" t="n">
        <f aca="false">IF($A123="N/A"," ",(IF((O123-$H123)&lt;=0,0,(O123-$H123))))</f>
        <v>0</v>
      </c>
      <c r="W123" s="77" t="n">
        <f aca="false">IF($A123="N/A"," ",IF(P123&gt;0,8*VLOOKUP($A123,NumberofDaysTable,2),0))</f>
        <v>0</v>
      </c>
      <c r="X123" s="77" t="n">
        <f aca="false">IF($A123="N/A"," ",IF(Q123&gt;0,8*VLOOKUP($A123,NumberofDaysTable,2),0))</f>
        <v>0</v>
      </c>
      <c r="Y123" s="77" t="n">
        <f aca="false">IF($A123="N/A"," ",IF(R123&gt;0,8*VLOOKUP($A123,NumberofDaysTable,3),0))</f>
        <v>0</v>
      </c>
      <c r="Z123" s="77" t="n">
        <f aca="false">IF($A123="N/A"," ",IF(S123&gt;0,8*VLOOKUP($A123,NumberofDaysTable,3),0))</f>
        <v>0</v>
      </c>
      <c r="AA123" s="77" t="n">
        <f aca="false">IF($A123="N/A"," ",IF(T123&gt;0,8*(VLOOKUP($A123,NumberofDaysTable,4)+VLOOKUP($A123,NumberofDaysTable,5)),0))</f>
        <v>0</v>
      </c>
      <c r="AB123" s="77" t="n">
        <f aca="false">IF($A123="N/A"," ",IF(U123&gt;0,(8*VLOOKUP($A123,NumberofDaysTable,4)+VLOOKUP($A123,NumberofDaysTable,5)),0))</f>
        <v>0</v>
      </c>
      <c r="AC123" s="77" t="n">
        <f aca="false">IF($A123="N/A"," ",(IF(V123&gt;0,(8*VLOOKUP($A123,NumberofDaysTable,6)),0)))</f>
        <v>0</v>
      </c>
      <c r="AD123" s="96" t="n">
        <f aca="false">IF($A123="N/A"," ",RANK(P123,$P$112:$V$123))</f>
        <v>7</v>
      </c>
      <c r="AE123" s="97" t="n">
        <f aca="false">IF($A123="N/A"," ",RANK(Q123,$P$112:$V$123))</f>
        <v>7</v>
      </c>
      <c r="AF123" s="97" t="n">
        <f aca="false">IF($A123="N/A"," ",RANK(R123,$P$112:$V$123))</f>
        <v>7</v>
      </c>
      <c r="AG123" s="97" t="n">
        <f aca="false">IF($A123="N/A"," ",RANK(S123,$P$112:$V$123))</f>
        <v>7</v>
      </c>
      <c r="AH123" s="97" t="n">
        <f aca="false">IF($A123="N/A"," ",RANK(T123,$P$112:$V$123))</f>
        <v>7</v>
      </c>
      <c r="AI123" s="97" t="n">
        <f aca="false">IF($A123="N/A"," ",RANK(U123,$P$112:$V$123))</f>
        <v>7</v>
      </c>
      <c r="AJ123" s="98" t="n">
        <f aca="false">IF($A123="N/A"," ",RANK(V123,$P$112:$V$123))</f>
        <v>7</v>
      </c>
      <c r="AK123" s="99" t="n">
        <f aca="false">IF($A123="N/A"," ",IF(AD123&lt;=$AJ$2,W123,0))</f>
        <v>0</v>
      </c>
      <c r="AL123" s="100" t="n">
        <f aca="false">IF($A123="N/A"," ",IF(AE123&lt;=$AJ$2,X123,0))</f>
        <v>0</v>
      </c>
      <c r="AM123" s="100" t="n">
        <f aca="false">IF($A123="N/A"," ",IF(AF123&lt;=$AJ$2,Y123,0))</f>
        <v>0</v>
      </c>
      <c r="AN123" s="100" t="n">
        <f aca="false">IF($A123="N/A"," ",IF(AG123&lt;=$AJ$2,Z123,0))</f>
        <v>0</v>
      </c>
      <c r="AO123" s="100" t="n">
        <f aca="false">IF($A123="N/A"," ",IF(AH123&lt;=$AJ$2,AA123,0))</f>
        <v>0</v>
      </c>
      <c r="AP123" s="100" t="n">
        <f aca="false">IF($A123="N/A"," ",IF(AI123&lt;=$AJ$2,AB123,0))</f>
        <v>0</v>
      </c>
      <c r="AQ123" s="100" t="n">
        <f aca="false">IF($A123="N/A"," ",IF(AJ123&lt;=$AJ$2,AC123,0))</f>
        <v>0</v>
      </c>
      <c r="AR123" s="98" t="n">
        <f aca="false">IF(($AP$2-AR122)&gt;=0,$AP$2-AR122,0)</f>
        <v>344</v>
      </c>
      <c r="AS123" s="101" t="n">
        <f aca="false">IF($A123="N/A"," ",IF(AND(AD123=$AJ$2+1,AK123=0),MIN($AR$123,W123),0))</f>
        <v>0</v>
      </c>
      <c r="AT123" s="102" t="n">
        <f aca="false">IF($A123="N/A"," ",IF(AND(AE123=$AJ$2+1,AL123=0),MIN($AR$123,X123),0))</f>
        <v>0</v>
      </c>
      <c r="AU123" s="102" t="n">
        <f aca="false">IF($A123="N/A"," ",IF(AND(AF123=$AJ$2+1,AM123=0),MIN($AR$123,Y123),0))</f>
        <v>0</v>
      </c>
      <c r="AV123" s="102" t="n">
        <f aca="false">IF($A123="N/A"," ",IF(AND(AG123=$AJ$2+1,AN123=0),MIN($AR$123,Z123),0))</f>
        <v>0</v>
      </c>
      <c r="AW123" s="102" t="n">
        <f aca="false">IF($A123="N/A"," ",IF(AND(AH123=$AJ$2+1,AO123=0),MIN($AR$123,AA123),0))</f>
        <v>0</v>
      </c>
      <c r="AX123" s="102" t="n">
        <f aca="false">IF($A123="N/A"," ",IF(AND(AI123=$AJ$2+1,AP123=0),MIN($AR$123,AB123),0))</f>
        <v>0</v>
      </c>
      <c r="AY123" s="102" t="n">
        <f aca="false">IF($A123="N/A"," ",IF(AND(AJ123=$AJ$2+1,AQ123=0),MIN($AR$123,AC123),0))</f>
        <v>0</v>
      </c>
      <c r="AZ123" s="103" t="n">
        <f aca="false">AR122+AZ122</f>
        <v>1056</v>
      </c>
      <c r="BA123" s="86" t="n">
        <f aca="false">IF($A123="N/A"," ",(IF(MONTH(A123)&gt;=4,IF(MONTH(A123)&lt;=10,Inputs!$F$13,Inputs!$F$14),Inputs!$F$14)))</f>
        <v>119</v>
      </c>
      <c r="BB123" s="87" t="n">
        <f aca="false">IF($A123="N/A"," ",(IF(AK123&gt;0,($BA123*(8*(VLOOKUP($A123,NumberofDaysTable,2)))*P123),0)+IF(AS123&gt;0,($BA123*((AS123))*P123),0)))</f>
        <v>0</v>
      </c>
      <c r="BC123" s="87" t="n">
        <f aca="false">IF($A123="N/A"," ",(IF(AL123&gt;0,($BA123*(8*(VLOOKUP($A123,NumberofDaysTable,2)))*Q123),0)+IF(AT123&gt;0,($BA123*((AT123))*Q123),0)))</f>
        <v>0</v>
      </c>
      <c r="BD123" s="87" t="n">
        <f aca="false">IF($A123="N/A"," ",(IF(AM123&gt;0,($BA123*(8*(VLOOKUP($A123,NumberofDaysTable,3)))*R123),0)+IF(AU123&gt;0,($BA123*((AU123))*R123),0)))</f>
        <v>0</v>
      </c>
      <c r="BE123" s="87" t="n">
        <f aca="false">IF($A123="N/A"," ",(IF(AN123&gt;0,($BA123*(8*(VLOOKUP($A123,NumberofDaysTable,3)))*S123),0)+IF(AV123&gt;0,($BA123*((AV123))*S123),0)))</f>
        <v>0</v>
      </c>
      <c r="BF123" s="87" t="n">
        <f aca="false">IF($A123="N/A"," ",(IF(AO123&gt;0,($BA123*(8*(VLOOKUP($A123,NumberofDaysTable,4)+VLOOKUP($A123,NumberofDaysTable,5)))*T123),0)+IF(AW123&gt;0,($BA123*((AW123))*T123),0)))</f>
        <v>0</v>
      </c>
      <c r="BG123" s="87" t="n">
        <f aca="false">IF($A123="N/A"," ",(IF(AP123&gt;0,($BA123*(8*(VLOOKUP($A123,NumberofDaysTable,4)+VLOOKUP($A123,NumberofDaysTable,5)))*U123),0)+IF(AX123&gt;0,($BA123*((AX123))*U123),0)))</f>
        <v>0</v>
      </c>
      <c r="BH123" s="87" t="n">
        <f aca="false">IF($A123="N/A"," ",($BA123*AQ123*V123)+($BA123*AY123*V123))</f>
        <v>0</v>
      </c>
      <c r="BI123" s="87" t="n">
        <f aca="false">IF($A123="N/A"," ",SUM(BB123:BH123))</f>
        <v>0</v>
      </c>
      <c r="BJ123" s="88" t="n">
        <f aca="false">IF($A123="N/A"," ",(H123*(SUM(AK123:AQ123)+SUM(AS123:AY123))*BA123))</f>
        <v>0</v>
      </c>
      <c r="BK123" s="88" t="n">
        <f aca="false">IF($A123="N/A"," ",((C123*D123)*(SUM($AK123:$AQ123)+SUM($AS123:$AY123))*$BA123))</f>
        <v>0</v>
      </c>
      <c r="BL123" s="88" t="n">
        <f aca="false">IF($A123="N/A"," ",(F123*(SUM($AK123:$AQ123)+SUM($AS123:$AY123))*$BA123))</f>
        <v>0</v>
      </c>
      <c r="BM123" s="88" t="n">
        <f aca="false">IF($A123="N/A"," ",(G123*(SUM($AK123:$AQ123)+SUM($AS123:$AY123))*$BA123))</f>
        <v>0</v>
      </c>
    </row>
    <row r="124" customFormat="false" ht="12.75" hidden="false" customHeight="false" outlineLevel="0" collapsed="false">
      <c r="A124" s="67" t="n">
        <f aca="false">IF(A123="N/A","N/A",IF(EDATE(A123,1)&gt;Inputs!$K$3,"N/A",EDATE(A123,1)))</f>
        <v>40330</v>
      </c>
      <c r="B124" s="68" t="n">
        <f aca="false">IF(A124="N/A"," ",YEAR(A124))</f>
        <v>2010</v>
      </c>
      <c r="C124" s="69" t="n">
        <f aca="false">IF(A124="N/A"," ",VLOOKUP(A124,ScaledPrice,10))</f>
        <v>3.262</v>
      </c>
      <c r="D124" s="70" t="n">
        <f aca="false">IF(A124="N/A"," ",(VLOOKUP(MONTH($A124),Inputs!$A$14:$B$25,2))/1000)</f>
        <v>12.6</v>
      </c>
      <c r="E124" s="71" t="n">
        <f aca="false">IF($A124="N/A"," ",C124*D124)</f>
        <v>41.1012</v>
      </c>
      <c r="F124" s="72" t="n">
        <f aca="false">IF(A124="N/A"," ",Inputs!$F$6)</f>
        <v>1.17</v>
      </c>
      <c r="G124" s="72" t="n">
        <f aca="false">IF(A124="N/A"," ",Inputs!$F$9/IF(AND('Pricing Inputs'!$AA$3&gt;=4,'Pricing Inputs'!$AA$3&lt;=6),16,IF(AND('Pricing Inputs'!$AA$3&gt;=7,'Pricing Inputs'!$AA$3&lt;=9),8,24))/(BA124))</f>
        <v>0.829831932773109</v>
      </c>
      <c r="H124" s="73" t="n">
        <f aca="false">IF(A124="N/A"," ",(C124*D124)+F124+G124)</f>
        <v>43.1010319327731</v>
      </c>
      <c r="I124" s="74" t="n">
        <f aca="false">VLOOKUP(A124,ScaledPrice,(IF(AND('Pricing Inputs'!$AA$3&gt;=4,'Pricing Inputs'!$AA$3&lt;=6),2,4)))</f>
        <v>53.5</v>
      </c>
      <c r="J124" s="74" t="n">
        <f aca="false">IF(A124="N/A"," ",IF(AND('Pricing Inputs'!$AA$3&gt;=4,'Pricing Inputs'!$AA$3&lt;=6),I124,(VLOOKUP(A124,ScaledPrice,2))*(2-(VLOOKUP(A124,ScaledPrice,3)))))</f>
        <v>53.5</v>
      </c>
      <c r="K124" s="74" t="n">
        <f aca="false">IF(A124="N/A"," ",IF(OR('Pricing Inputs'!$AA$3=5,'Pricing Inputs'!$AA$3=6,'Pricing Inputs'!$AA$3=8,'Pricing Inputs'!$AA$3=9),VLOOKUP(A124,ScaledPrice,IF(AND('Pricing Inputs'!$AA$3&gt;=4,'Pricing Inputs'!$AA$3&lt;=6),5,6)),0))</f>
        <v>26</v>
      </c>
      <c r="L124" s="74" t="n">
        <f aca="false">IF(A124="N/A"," ",IF(OR('Pricing Inputs'!$AA$3=5,'Pricing Inputs'!$AA$3=6,'Pricing Inputs'!$AA$3=8,'Pricing Inputs'!$AA$3=9),IF(AND('Pricing Inputs'!$AA$3&gt;=4,'Pricing Inputs'!$AA$3&lt;=6),K124,(VLOOKUP(A124,ScaledPrice,5))*(2-(VLOOKUP(A124,ScaledPrice,3)))),0))</f>
        <v>26</v>
      </c>
      <c r="M124" s="74" t="n">
        <f aca="false">IF(A124="N/A"," ",IF(OR('Pricing Inputs'!$AA$3=6,'Pricing Inputs'!$AA$3=9),(VLOOKUP(A124,ScaledPrice,IF(AND('Pricing Inputs'!$AA$3&gt;=4,'Pricing Inputs'!$AA$3&lt;=6),7,8))),0))</f>
        <v>24</v>
      </c>
      <c r="N124" s="74" t="n">
        <f aca="false">IF(A124="N/A"," ",IF(OR('Pricing Inputs'!$AA$3=6,'Pricing Inputs'!$AA$3=9),IF(AND('Pricing Inputs'!$AA$3&gt;=4,'Pricing Inputs'!$AA$3&lt;=6),M124,(VLOOKUP(A124,ScaledPrice,7))*(2-(VLOOKUP(A124,ScaledPrice,3)))),0))</f>
        <v>24</v>
      </c>
      <c r="O124" s="74" t="n">
        <f aca="false">IF(A124="N/A"," ",VLOOKUP(A124,ScaledPrice,9))</f>
        <v>19.4499998092651</v>
      </c>
      <c r="P124" s="75" t="n">
        <f aca="false">IF($A124="N/A"," ",IF((I124-$H124)&gt;0,I124-$H124,0))</f>
        <v>10.3989680672269</v>
      </c>
      <c r="Q124" s="75" t="n">
        <f aca="false">IF($A124="N/A"," ",IF((J124-$H124)&gt;0,J124-$H124,0))</f>
        <v>10.3989680672269</v>
      </c>
      <c r="R124" s="75" t="n">
        <f aca="false">IF($A124="N/A"," ",IF((K124-$H124)&gt;0,K124-$H124,0))</f>
        <v>0</v>
      </c>
      <c r="S124" s="75" t="n">
        <f aca="false">IF($A124="N/A"," ",IF((L124-$H124)&gt;0,L124-$H124,0))</f>
        <v>0</v>
      </c>
      <c r="T124" s="75" t="n">
        <f aca="false">IF($A124="N/A"," ",IF((M124-$H124)&gt;0,M124-$H124,0))</f>
        <v>0</v>
      </c>
      <c r="U124" s="75" t="n">
        <f aca="false">IF($A124="N/A"," ",IF((N124-$H124)&gt;0,N124-$H124,0))</f>
        <v>0</v>
      </c>
      <c r="V124" s="76" t="n">
        <f aca="false">IF($A124="N/A"," ",(IF((O124-$H124)&lt;=0,0,(O124-$H124))))</f>
        <v>0</v>
      </c>
      <c r="W124" s="77" t="n">
        <f aca="false">IF($A124="N/A"," ",IF(P124&gt;0,8*VLOOKUP($A124,NumberofDaysTable,2),0))</f>
        <v>176</v>
      </c>
      <c r="X124" s="77" t="n">
        <f aca="false">IF($A124="N/A"," ",IF(Q124&gt;0,8*VLOOKUP($A124,NumberofDaysTable,2),0))</f>
        <v>176</v>
      </c>
      <c r="Y124" s="77" t="n">
        <f aca="false">IF($A124="N/A"," ",IF(R124&gt;0,8*VLOOKUP($A124,NumberofDaysTable,3),0))</f>
        <v>0</v>
      </c>
      <c r="Z124" s="77" t="n">
        <f aca="false">IF($A124="N/A"," ",IF(S124&gt;0,8*VLOOKUP($A124,NumberofDaysTable,3),0))</f>
        <v>0</v>
      </c>
      <c r="AA124" s="77" t="n">
        <f aca="false">IF($A124="N/A"," ",IF(T124&gt;0,8*(VLOOKUP($A124,NumberofDaysTable,4)+VLOOKUP($A124,NumberofDaysTable,5)),0))</f>
        <v>0</v>
      </c>
      <c r="AB124" s="77" t="n">
        <f aca="false">IF($A124="N/A"," ",IF(U124&gt;0,(8*VLOOKUP($A124,NumberofDaysTable,4)+VLOOKUP($A124,NumberofDaysTable,5)),0))</f>
        <v>0</v>
      </c>
      <c r="AC124" s="77" t="n">
        <f aca="false">IF($A124="N/A"," ",(IF(V124&gt;0,(8*VLOOKUP($A124,NumberofDaysTable,6)),0)))</f>
        <v>0</v>
      </c>
      <c r="AD124" s="78" t="n">
        <f aca="false">IF($A124="N/A"," ",RANK(P124,$P$124:$V$135))</f>
        <v>5</v>
      </c>
      <c r="AE124" s="79" t="n">
        <f aca="false">IF($A124="N/A"," ",RANK(Q124,$P$124:$V$135))</f>
        <v>5</v>
      </c>
      <c r="AF124" s="79" t="n">
        <f aca="false">IF($A124="N/A"," ",RANK(R124,$P$124:$V$135))</f>
        <v>7</v>
      </c>
      <c r="AG124" s="79" t="n">
        <f aca="false">IF($A124="N/A"," ",RANK(S124,$P$124:$V$135))</f>
        <v>7</v>
      </c>
      <c r="AH124" s="79" t="n">
        <f aca="false">IF($A124="N/A"," ",RANK(T124,$P$124:$V$135))</f>
        <v>7</v>
      </c>
      <c r="AI124" s="79" t="n">
        <f aca="false">IF($A124="N/A"," ",RANK(U124,$P$124:$V$135))</f>
        <v>7</v>
      </c>
      <c r="AJ124" s="80" t="n">
        <f aca="false">IF($A124="N/A"," ",RANK(V124,$P$124:$V$135))</f>
        <v>7</v>
      </c>
      <c r="AK124" s="104" t="n">
        <f aca="false">IF($A124="N/A"," ",IF(AD124&lt;=$AJ$2,W124,0))</f>
        <v>176</v>
      </c>
      <c r="AL124" s="82" t="n">
        <f aca="false">IF($A124="N/A"," ",IF(AE124&lt;=$AJ$2,X124,0))</f>
        <v>176</v>
      </c>
      <c r="AM124" s="82" t="n">
        <f aca="false">IF($A124="N/A"," ",IF(AF124&lt;=$AJ$2,Y124,0))</f>
        <v>0</v>
      </c>
      <c r="AN124" s="82" t="n">
        <f aca="false">IF($A124="N/A"," ",IF(AG124&lt;=$AJ$2,Z124,0))</f>
        <v>0</v>
      </c>
      <c r="AO124" s="82" t="n">
        <f aca="false">IF($A124="N/A"," ",IF(AH124&lt;=$AJ$2,AA124,0))</f>
        <v>0</v>
      </c>
      <c r="AP124" s="82" t="n">
        <f aca="false">IF($A124="N/A"," ",IF(AI124&lt;=$AJ$2,AB124,0))</f>
        <v>0</v>
      </c>
      <c r="AQ124" s="82" t="n">
        <f aca="false">IF($A124="N/A"," ",IF(AJ124&lt;=$AJ$2,AC124,0))</f>
        <v>0</v>
      </c>
      <c r="AR124" s="80"/>
      <c r="AS124" s="105" t="n">
        <f aca="false">IF($A124="N/A"," ",IF(AND(AD124=$AJ$2+1,AK124=0),MIN($AR$135,W124),0))</f>
        <v>0</v>
      </c>
      <c r="AT124" s="84" t="n">
        <f aca="false">IF($A124="N/A"," ",IF(AND(AE124=$AJ$2+1,AL124=0),MIN($AR$135,X124),0))</f>
        <v>0</v>
      </c>
      <c r="AU124" s="84" t="n">
        <f aca="false">IF($A124="N/A"," ",IF(AND(AF124=$AJ$2+1,AM124=0),MIN($AR$135,Y124),0))</f>
        <v>0</v>
      </c>
      <c r="AV124" s="84" t="n">
        <f aca="false">IF($A124="N/A"," ",IF(AND(AG124=$AJ$2+1,AN124=0),MIN($AR$135,Z124),0))</f>
        <v>0</v>
      </c>
      <c r="AW124" s="84" t="n">
        <f aca="false">IF($A124="N/A"," ",IF(AND(AH124=$AJ$2+1,AO124=0),MIN($AR$135,AA124),0))</f>
        <v>0</v>
      </c>
      <c r="AX124" s="84" t="n">
        <f aca="false">IF($A124="N/A"," ",IF(AND(AI124=$AJ$2+1,AP124=0),MIN($AR$135,AB124),0))</f>
        <v>0</v>
      </c>
      <c r="AY124" s="84" t="n">
        <f aca="false">IF($A124="N/A"," ",IF(AND(AJ124=$AJ$2+1,AQ124=0),MIN($AR$135,AC124),0))</f>
        <v>0</v>
      </c>
      <c r="AZ124" s="80"/>
      <c r="BA124" s="86" t="n">
        <f aca="false">IF($A124="N/A"," ",(IF(MONTH(A124)&gt;=4,IF(MONTH(A124)&lt;=10,Inputs!$F$13,Inputs!$F$14),Inputs!$F$14)))</f>
        <v>119</v>
      </c>
      <c r="BB124" s="87" t="n">
        <f aca="false">IF($A124="N/A"," ",(IF(AK124&gt;0,($BA124*(8*(VLOOKUP($A124,NumberofDaysTable,2)))*P124),0)+IF(AS124&gt;0,($BA124*((AS124))*P124),0)))</f>
        <v>217795.9872</v>
      </c>
      <c r="BC124" s="87" t="n">
        <f aca="false">IF($A124="N/A"," ",(IF(AL124&gt;0,($BA124*(8*(VLOOKUP($A124,NumberofDaysTable,2)))*Q124),0)+IF(AT124&gt;0,($BA124*((AT124))*Q124),0)))</f>
        <v>217795.9872</v>
      </c>
      <c r="BD124" s="87" t="n">
        <f aca="false">IF($A124="N/A"," ",(IF(AM124&gt;0,($BA124*(8*(VLOOKUP($A124,NumberofDaysTable,3)))*R124),0)+IF(AU124&gt;0,($BA124*((AU124))*R124),0)))</f>
        <v>0</v>
      </c>
      <c r="BE124" s="87" t="n">
        <f aca="false">IF($A124="N/A"," ",(IF(AN124&gt;0,($BA124*(8*(VLOOKUP($A124,NumberofDaysTable,3)))*S124),0)+IF(AV124&gt;0,($BA124*((AV124))*S124),0)))</f>
        <v>0</v>
      </c>
      <c r="BF124" s="87" t="n">
        <f aca="false">IF($A124="N/A"," ",(IF(AO124&gt;0,($BA124*(8*(VLOOKUP($A124,NumberofDaysTable,4)+VLOOKUP($A124,NumberofDaysTable,5)))*T124),0)+IF(AW124&gt;0,($BA124*((AW124))*T124),0)))</f>
        <v>0</v>
      </c>
      <c r="BG124" s="87" t="n">
        <f aca="false">IF($A124="N/A"," ",(IF(AP124&gt;0,($BA124*(8*(VLOOKUP($A124,NumberofDaysTable,4)+VLOOKUP($A124,NumberofDaysTable,5)))*U124),0)+IF(AX124&gt;0,($BA124*((AX124))*U124),0)))</f>
        <v>0</v>
      </c>
      <c r="BH124" s="87" t="n">
        <f aca="false">IF($A124="N/A"," ",($BA124*AQ124*V124)+($BA124*AY124*V124))</f>
        <v>0</v>
      </c>
      <c r="BI124" s="87" t="n">
        <f aca="false">IF($A124="N/A"," ",SUM(BB124:BH124))</f>
        <v>435591.9744</v>
      </c>
      <c r="BJ124" s="88" t="n">
        <f aca="false">IF($A124="N/A"," ",(H124*(SUM(AK124:AQ124)+SUM(AS124:AY124))*BA124))</f>
        <v>1805416.0256</v>
      </c>
      <c r="BK124" s="88" t="n">
        <f aca="false">IF($A124="N/A"," ",((C124*D124)*(SUM($AK124:$AQ124)+SUM($AS124:$AY124))*$BA124))</f>
        <v>1721647.0656</v>
      </c>
      <c r="BL124" s="88" t="n">
        <f aca="false">IF($A124="N/A"," ",(F124*(SUM($AK124:$AQ124)+SUM($AS124:$AY124))*$BA124))</f>
        <v>49008.96</v>
      </c>
      <c r="BM124" s="88" t="n">
        <f aca="false">IF($A124="N/A"," ",(G124*(SUM($AK124:$AQ124)+SUM($AS124:$AY124))*$BA124))</f>
        <v>34760</v>
      </c>
    </row>
    <row r="125" customFormat="false" ht="12.75" hidden="false" customHeight="false" outlineLevel="0" collapsed="false">
      <c r="A125" s="67" t="n">
        <f aca="false">IF(A124="N/A","N/A",IF(EDATE(A124,1)&gt;Inputs!$K$3,"N/A",EDATE(A124,1)))</f>
        <v>40360</v>
      </c>
      <c r="B125" s="68" t="n">
        <f aca="false">IF(A125="N/A"," ",YEAR(A125))</f>
        <v>2010</v>
      </c>
      <c r="C125" s="69" t="n">
        <f aca="false">IF(A125="N/A"," ",VLOOKUP(A125,ScaledPrice,10))</f>
        <v>3.257</v>
      </c>
      <c r="D125" s="70" t="n">
        <f aca="false">IF(A125="N/A"," ",(VLOOKUP(MONTH($A125),Inputs!$A$14:$B$25,2))/1000)</f>
        <v>12.6</v>
      </c>
      <c r="E125" s="71" t="n">
        <f aca="false">IF($A125="N/A"," ",C125*D125)</f>
        <v>41.0382</v>
      </c>
      <c r="F125" s="72" t="n">
        <f aca="false">IF(A125="N/A"," ",Inputs!$F$6)</f>
        <v>1.17</v>
      </c>
      <c r="G125" s="72" t="n">
        <f aca="false">IF(A125="N/A"," ",Inputs!$F$9/IF(AND('Pricing Inputs'!$AA$3&gt;=4,'Pricing Inputs'!$AA$3&lt;=6),16,IF(AND('Pricing Inputs'!$AA$3&gt;=7,'Pricing Inputs'!$AA$3&lt;=9),8,24))/(BA125))</f>
        <v>0.829831932773109</v>
      </c>
      <c r="H125" s="73" t="n">
        <f aca="false">IF(A125="N/A"," ",(C125*D125)+F125+G125)</f>
        <v>43.0380319327731</v>
      </c>
      <c r="I125" s="74" t="n">
        <f aca="false">VLOOKUP(A125,ScaledPrice,(IF(AND('Pricing Inputs'!$AA$3&gt;=4,'Pricing Inputs'!$AA$3&lt;=6),2,4)))</f>
        <v>90</v>
      </c>
      <c r="J125" s="74" t="n">
        <f aca="false">IF(A125="N/A"," ",IF(AND('Pricing Inputs'!$AA$3&gt;=4,'Pricing Inputs'!$AA$3&lt;=6),I125,(VLOOKUP(A125,ScaledPrice,2))*(2-(VLOOKUP(A125,ScaledPrice,3)))))</f>
        <v>90</v>
      </c>
      <c r="K125" s="74" t="n">
        <f aca="false">IF(A125="N/A"," ",IF(OR('Pricing Inputs'!$AA$3=5,'Pricing Inputs'!$AA$3=6,'Pricing Inputs'!$AA$3=8,'Pricing Inputs'!$AA$3=9),VLOOKUP(A125,ScaledPrice,IF(AND('Pricing Inputs'!$AA$3&gt;=4,'Pricing Inputs'!$AA$3&lt;=6),5,6)),0))</f>
        <v>35</v>
      </c>
      <c r="L125" s="74" t="n">
        <f aca="false">IF(A125="N/A"," ",IF(OR('Pricing Inputs'!$AA$3=5,'Pricing Inputs'!$AA$3=6,'Pricing Inputs'!$AA$3=8,'Pricing Inputs'!$AA$3=9),IF(AND('Pricing Inputs'!$AA$3&gt;=4,'Pricing Inputs'!$AA$3&lt;=6),K125,(VLOOKUP(A125,ScaledPrice,5))*(2-(VLOOKUP(A125,ScaledPrice,3)))),0))</f>
        <v>35</v>
      </c>
      <c r="M125" s="74" t="n">
        <f aca="false">IF(A125="N/A"," ",IF(OR('Pricing Inputs'!$AA$3=6,'Pricing Inputs'!$AA$3=9),(VLOOKUP(A125,ScaledPrice,IF(AND('Pricing Inputs'!$AA$3&gt;=4,'Pricing Inputs'!$AA$3&lt;=6),7,8))),0))</f>
        <v>30.9999980926514</v>
      </c>
      <c r="N125" s="74" t="n">
        <f aca="false">IF(A125="N/A"," ",IF(OR('Pricing Inputs'!$AA$3=6,'Pricing Inputs'!$AA$3=9),IF(AND('Pricing Inputs'!$AA$3&gt;=4,'Pricing Inputs'!$AA$3&lt;=6),M125,(VLOOKUP(A125,ScaledPrice,7))*(2-(VLOOKUP(A125,ScaledPrice,3)))),0))</f>
        <v>30.9999980926514</v>
      </c>
      <c r="O125" s="74" t="n">
        <f aca="false">IF(A125="N/A"," ",VLOOKUP(A125,ScaledPrice,9))</f>
        <v>20.3500003814697</v>
      </c>
      <c r="P125" s="75" t="n">
        <f aca="false">IF($A125="N/A"," ",IF((I125-$H125)&gt;0,I125-$H125,0))</f>
        <v>46.9619680672269</v>
      </c>
      <c r="Q125" s="75" t="n">
        <f aca="false">IF($A125="N/A"," ",IF((J125-$H125)&gt;0,J125-$H125,0))</f>
        <v>46.9619680672269</v>
      </c>
      <c r="R125" s="75" t="n">
        <f aca="false">IF($A125="N/A"," ",IF((K125-$H125)&gt;0,K125-$H125,0))</f>
        <v>0</v>
      </c>
      <c r="S125" s="75" t="n">
        <f aca="false">IF($A125="N/A"," ",IF((L125-$H125)&gt;0,L125-$H125,0))</f>
        <v>0</v>
      </c>
      <c r="T125" s="75" t="n">
        <f aca="false">IF($A125="N/A"," ",IF((M125-$H125)&gt;0,M125-$H125,0))</f>
        <v>0</v>
      </c>
      <c r="U125" s="75" t="n">
        <f aca="false">IF($A125="N/A"," ",IF((N125-$H125)&gt;0,N125-$H125,0))</f>
        <v>0</v>
      </c>
      <c r="V125" s="76" t="n">
        <f aca="false">IF($A125="N/A"," ",(IF((O125-$H125)&lt;=0,0,(O125-$H125))))</f>
        <v>0</v>
      </c>
      <c r="W125" s="77" t="n">
        <f aca="false">IF($A125="N/A"," ",IF(P125&gt;0,8*VLOOKUP($A125,NumberofDaysTable,2),0))</f>
        <v>168</v>
      </c>
      <c r="X125" s="77" t="n">
        <f aca="false">IF($A125="N/A"," ",IF(Q125&gt;0,8*VLOOKUP($A125,NumberofDaysTable,2),0))</f>
        <v>168</v>
      </c>
      <c r="Y125" s="77" t="n">
        <f aca="false">IF($A125="N/A"," ",IF(R125&gt;0,8*VLOOKUP($A125,NumberofDaysTable,3),0))</f>
        <v>0</v>
      </c>
      <c r="Z125" s="77" t="n">
        <f aca="false">IF($A125="N/A"," ",IF(S125&gt;0,8*VLOOKUP($A125,NumberofDaysTable,3),0))</f>
        <v>0</v>
      </c>
      <c r="AA125" s="77" t="n">
        <f aca="false">IF($A125="N/A"," ",IF(T125&gt;0,8*(VLOOKUP($A125,NumberofDaysTable,4)+VLOOKUP($A125,NumberofDaysTable,5)),0))</f>
        <v>0</v>
      </c>
      <c r="AB125" s="77" t="n">
        <f aca="false">IF($A125="N/A"," ",IF(U125&gt;0,(8*VLOOKUP($A125,NumberofDaysTable,4)+VLOOKUP($A125,NumberofDaysTable,5)),0))</f>
        <v>0</v>
      </c>
      <c r="AC125" s="77" t="n">
        <f aca="false">IF($A125="N/A"," ",(IF(V125&gt;0,(8*VLOOKUP($A125,NumberofDaysTable,6)),0)))</f>
        <v>0</v>
      </c>
      <c r="AD125" s="89" t="n">
        <f aca="false">IF($A125="N/A"," ",RANK(P125,$P$124:$V$135))</f>
        <v>1</v>
      </c>
      <c r="AE125" s="90" t="n">
        <f aca="false">IF($A125="N/A"," ",RANK(Q125,$P$124:$V$135))</f>
        <v>1</v>
      </c>
      <c r="AF125" s="90" t="n">
        <f aca="false">IF($A125="N/A"," ",RANK(R125,$P$124:$V$135))</f>
        <v>7</v>
      </c>
      <c r="AG125" s="90" t="n">
        <f aca="false">IF($A125="N/A"," ",RANK(S125,$P$124:$V$135))</f>
        <v>7</v>
      </c>
      <c r="AH125" s="90" t="n">
        <f aca="false">IF($A125="N/A"," ",RANK(T125,$P$124:$V$135))</f>
        <v>7</v>
      </c>
      <c r="AI125" s="90" t="n">
        <f aca="false">IF($A125="N/A"," ",RANK(U125,$P$124:$V$135))</f>
        <v>7</v>
      </c>
      <c r="AJ125" s="91" t="n">
        <f aca="false">IF($A125="N/A"," ",RANK(V125,$P$124:$V$135))</f>
        <v>7</v>
      </c>
      <c r="AK125" s="81" t="n">
        <f aca="false">IF($A125="N/A"," ",IF(AD125&lt;=$AJ$2,W125,0))</f>
        <v>168</v>
      </c>
      <c r="AL125" s="92" t="n">
        <f aca="false">IF($A125="N/A"," ",IF(AE125&lt;=$AJ$2,X125,0))</f>
        <v>168</v>
      </c>
      <c r="AM125" s="92" t="n">
        <f aca="false">IF($A125="N/A"," ",IF(AF125&lt;=$AJ$2,Y125,0))</f>
        <v>0</v>
      </c>
      <c r="AN125" s="92" t="n">
        <f aca="false">IF($A125="N/A"," ",IF(AG125&lt;=$AJ$2,Z125,0))</f>
        <v>0</v>
      </c>
      <c r="AO125" s="92" t="n">
        <f aca="false">IF($A125="N/A"," ",IF(AH125&lt;=$AJ$2,AA125,0))</f>
        <v>0</v>
      </c>
      <c r="AP125" s="92" t="n">
        <f aca="false">IF($A125="N/A"," ",IF(AI125&lt;=$AJ$2,AB125,0))</f>
        <v>0</v>
      </c>
      <c r="AQ125" s="92" t="n">
        <f aca="false">IF($A125="N/A"," ",IF(AJ125&lt;=$AJ$2,AC125,0))</f>
        <v>0</v>
      </c>
      <c r="AR125" s="91"/>
      <c r="AS125" s="83" t="n">
        <f aca="false">IF($A125="N/A"," ",IF(AND(AD125=$AJ$2+1,AK125=0),MIN($AR$135,W125),0))</f>
        <v>0</v>
      </c>
      <c r="AT125" s="93" t="n">
        <f aca="false">IF($A125="N/A"," ",IF(AND(AE125=$AJ$2+1,AL125=0),MIN($AR$135,X125),0))</f>
        <v>0</v>
      </c>
      <c r="AU125" s="93" t="n">
        <f aca="false">IF($A125="N/A"," ",IF(AND(AF125=$AJ$2+1,AM125=0),MIN($AR$135,Y125),0))</f>
        <v>0</v>
      </c>
      <c r="AV125" s="93" t="n">
        <f aca="false">IF($A125="N/A"," ",IF(AND(AG125=$AJ$2+1,AN125=0),MIN($AR$135,Z125),0))</f>
        <v>0</v>
      </c>
      <c r="AW125" s="93" t="n">
        <f aca="false">IF($A125="N/A"," ",IF(AND(AH125=$AJ$2+1,AO125=0),MIN($AR$135,AA125),0))</f>
        <v>0</v>
      </c>
      <c r="AX125" s="93" t="n">
        <f aca="false">IF($A125="N/A"," ",IF(AND(AI125=$AJ$2+1,AP125=0),MIN($AR$135,AB125),0))</f>
        <v>0</v>
      </c>
      <c r="AY125" s="93" t="n">
        <f aca="false">IF($A125="N/A"," ",IF(AND(AJ125=$AJ$2+1,AQ125=0),MIN($AR$135,AC125),0))</f>
        <v>0</v>
      </c>
      <c r="AZ125" s="91"/>
      <c r="BA125" s="86" t="n">
        <f aca="false">IF($A125="N/A"," ",(IF(MONTH(A125)&gt;=4,IF(MONTH(A125)&lt;=10,Inputs!$F$13,Inputs!$F$14),Inputs!$F$14)))</f>
        <v>119</v>
      </c>
      <c r="BB125" s="87" t="n">
        <f aca="false">IF($A125="N/A"," ",(IF(AK125&gt;0,($BA125*(8*(VLOOKUP($A125,NumberofDaysTable,2)))*P125),0)+IF(AS125&gt;0,($BA125*((AS125))*P125),0)))</f>
        <v>938863.6656</v>
      </c>
      <c r="BC125" s="87" t="n">
        <f aca="false">IF($A125="N/A"," ",(IF(AL125&gt;0,($BA125*(8*(VLOOKUP($A125,NumberofDaysTable,2)))*Q125),0)+IF(AT125&gt;0,($BA125*((AT125))*Q125),0)))</f>
        <v>938863.6656</v>
      </c>
      <c r="BD125" s="87" t="n">
        <f aca="false">IF($A125="N/A"," ",(IF(AM125&gt;0,($BA125*(8*(VLOOKUP($A125,NumberofDaysTable,3)))*R125),0)+IF(AU125&gt;0,($BA125*((AU125))*R125),0)))</f>
        <v>0</v>
      </c>
      <c r="BE125" s="87" t="n">
        <f aca="false">IF($A125="N/A"," ",(IF(AN125&gt;0,($BA125*(8*(VLOOKUP($A125,NumberofDaysTable,3)))*S125),0)+IF(AV125&gt;0,($BA125*((AV125))*S125),0)))</f>
        <v>0</v>
      </c>
      <c r="BF125" s="87" t="n">
        <f aca="false">IF($A125="N/A"," ",(IF(AO125&gt;0,($BA125*(8*(VLOOKUP($A125,NumberofDaysTable,4)+VLOOKUP($A125,NumberofDaysTable,5)))*T125),0)+IF(AW125&gt;0,($BA125*((AW125))*T125),0)))</f>
        <v>0</v>
      </c>
      <c r="BG125" s="87" t="n">
        <f aca="false">IF($A125="N/A"," ",(IF(AP125&gt;0,($BA125*(8*(VLOOKUP($A125,NumberofDaysTable,4)+VLOOKUP($A125,NumberofDaysTable,5)))*U125),0)+IF(AX125&gt;0,($BA125*((AX125))*U125),0)))</f>
        <v>0</v>
      </c>
      <c r="BH125" s="87" t="n">
        <f aca="false">IF($A125="N/A"," ",($BA125*AQ125*V125)+($BA125*AY125*V125))</f>
        <v>0</v>
      </c>
      <c r="BI125" s="87" t="n">
        <f aca="false">IF($A125="N/A"," ",SUM(BB125:BH125))</f>
        <v>1877727.3312</v>
      </c>
      <c r="BJ125" s="88" t="n">
        <f aca="false">IF($A125="N/A"," ",(H125*(SUM(AK125:AQ125)+SUM(AS125:AY125))*BA125))</f>
        <v>1720832.6688</v>
      </c>
      <c r="BK125" s="88" t="n">
        <f aca="false">IF($A125="N/A"," ",((C125*D125)*(SUM($AK125:$AQ125)+SUM($AS125:$AY125))*$BA125))</f>
        <v>1640871.3888</v>
      </c>
      <c r="BL125" s="88" t="n">
        <f aca="false">IF($A125="N/A"," ",(F125*(SUM($AK125:$AQ125)+SUM($AS125:$AY125))*$BA125))</f>
        <v>46781.28</v>
      </c>
      <c r="BM125" s="88" t="n">
        <f aca="false">IF($A125="N/A"," ",(G125*(SUM($AK125:$AQ125)+SUM($AS125:$AY125))*$BA125))</f>
        <v>33180</v>
      </c>
    </row>
    <row r="126" customFormat="false" ht="12.75" hidden="false" customHeight="false" outlineLevel="0" collapsed="false">
      <c r="A126" s="67" t="n">
        <f aca="false">IF(A125="N/A","N/A",IF(EDATE(A125,1)&gt;Inputs!$K$3,"N/A",EDATE(A125,1)))</f>
        <v>40391</v>
      </c>
      <c r="B126" s="68" t="n">
        <f aca="false">IF(A126="N/A"," ",YEAR(A126))</f>
        <v>2010</v>
      </c>
      <c r="C126" s="69" t="n">
        <f aca="false">IF(A126="N/A"," ",VLOOKUP(A126,ScaledPrice,10))</f>
        <v>3.263</v>
      </c>
      <c r="D126" s="70" t="n">
        <f aca="false">IF(A126="N/A"," ",(VLOOKUP(MONTH($A126),Inputs!$A$14:$B$25,2))/1000)</f>
        <v>12.6</v>
      </c>
      <c r="E126" s="71" t="n">
        <f aca="false">IF($A126="N/A"," ",C126*D126)</f>
        <v>41.1138</v>
      </c>
      <c r="F126" s="72" t="n">
        <f aca="false">IF(A126="N/A"," ",Inputs!$F$6)</f>
        <v>1.17</v>
      </c>
      <c r="G126" s="72" t="n">
        <f aca="false">IF(A126="N/A"," ",Inputs!$F$9/IF(AND('Pricing Inputs'!$AA$3&gt;=4,'Pricing Inputs'!$AA$3&lt;=6),16,IF(AND('Pricing Inputs'!$AA$3&gt;=7,'Pricing Inputs'!$AA$3&lt;=9),8,24))/(BA126))</f>
        <v>0.829831932773109</v>
      </c>
      <c r="H126" s="73" t="n">
        <f aca="false">IF(A126="N/A"," ",(C126*D126)+F126+G126)</f>
        <v>43.1136319327731</v>
      </c>
      <c r="I126" s="74" t="n">
        <f aca="false">VLOOKUP(A126,ScaledPrice,(IF(AND('Pricing Inputs'!$AA$3&gt;=4,'Pricing Inputs'!$AA$3&lt;=6),2,4)))</f>
        <v>90</v>
      </c>
      <c r="J126" s="74" t="n">
        <f aca="false">IF(A126="N/A"," ",IF(AND('Pricing Inputs'!$AA$3&gt;=4,'Pricing Inputs'!$AA$3&lt;=6),I126,(VLOOKUP(A126,ScaledPrice,2))*(2-(VLOOKUP(A126,ScaledPrice,3)))))</f>
        <v>90</v>
      </c>
      <c r="K126" s="74" t="n">
        <f aca="false">IF(A126="N/A"," ",IF(OR('Pricing Inputs'!$AA$3=5,'Pricing Inputs'!$AA$3=6,'Pricing Inputs'!$AA$3=8,'Pricing Inputs'!$AA$3=9),VLOOKUP(A126,ScaledPrice,IF(AND('Pricing Inputs'!$AA$3&gt;=4,'Pricing Inputs'!$AA$3&lt;=6),5,6)),0))</f>
        <v>35.0000038146973</v>
      </c>
      <c r="L126" s="74" t="n">
        <f aca="false">IF(A126="N/A"," ",IF(OR('Pricing Inputs'!$AA$3=5,'Pricing Inputs'!$AA$3=6,'Pricing Inputs'!$AA$3=8,'Pricing Inputs'!$AA$3=9),IF(AND('Pricing Inputs'!$AA$3&gt;=4,'Pricing Inputs'!$AA$3&lt;=6),K126,(VLOOKUP(A126,ScaledPrice,5))*(2-(VLOOKUP(A126,ScaledPrice,3)))),0))</f>
        <v>35.0000038146973</v>
      </c>
      <c r="M126" s="74" t="n">
        <f aca="false">IF(A126="N/A"," ",IF(OR('Pricing Inputs'!$AA$3=6,'Pricing Inputs'!$AA$3=9),(VLOOKUP(A126,ScaledPrice,IF(AND('Pricing Inputs'!$AA$3&gt;=4,'Pricing Inputs'!$AA$3&lt;=6),7,8))),0))</f>
        <v>31</v>
      </c>
      <c r="N126" s="74" t="n">
        <f aca="false">IF(A126="N/A"," ",IF(OR('Pricing Inputs'!$AA$3=6,'Pricing Inputs'!$AA$3=9),IF(AND('Pricing Inputs'!$AA$3&gt;=4,'Pricing Inputs'!$AA$3&lt;=6),M126,(VLOOKUP(A126,ScaledPrice,7))*(2-(VLOOKUP(A126,ScaledPrice,3)))),0))</f>
        <v>31</v>
      </c>
      <c r="O126" s="74" t="n">
        <f aca="false">IF(A126="N/A"," ",VLOOKUP(A126,ScaledPrice,9))</f>
        <v>20.3500003814697</v>
      </c>
      <c r="P126" s="75" t="n">
        <f aca="false">IF($A126="N/A"," ",IF((I126-$H126)&gt;0,I126-$H126,0))</f>
        <v>46.8863680672269</v>
      </c>
      <c r="Q126" s="75" t="n">
        <f aca="false">IF($A126="N/A"," ",IF((J126-$H126)&gt;0,J126-$H126,0))</f>
        <v>46.8863680672269</v>
      </c>
      <c r="R126" s="75" t="n">
        <f aca="false">IF($A126="N/A"," ",IF((K126-$H126)&gt;0,K126-$H126,0))</f>
        <v>0</v>
      </c>
      <c r="S126" s="75" t="n">
        <f aca="false">IF($A126="N/A"," ",IF((L126-$H126)&gt;0,L126-$H126,0))</f>
        <v>0</v>
      </c>
      <c r="T126" s="75" t="n">
        <f aca="false">IF($A126="N/A"," ",IF((M126-$H126)&gt;0,M126-$H126,0))</f>
        <v>0</v>
      </c>
      <c r="U126" s="75" t="n">
        <f aca="false">IF($A126="N/A"," ",IF((N126-$H126)&gt;0,N126-$H126,0))</f>
        <v>0</v>
      </c>
      <c r="V126" s="76" t="n">
        <f aca="false">IF($A126="N/A"," ",(IF((O126-$H126)&lt;=0,0,(O126-$H126))))</f>
        <v>0</v>
      </c>
      <c r="W126" s="77" t="n">
        <f aca="false">IF($A126="N/A"," ",IF(P126&gt;0,8*VLOOKUP($A126,NumberofDaysTable,2),0))</f>
        <v>176</v>
      </c>
      <c r="X126" s="77" t="n">
        <f aca="false">IF($A126="N/A"," ",IF(Q126&gt;0,8*VLOOKUP($A126,NumberofDaysTable,2),0))</f>
        <v>176</v>
      </c>
      <c r="Y126" s="77" t="n">
        <f aca="false">IF($A126="N/A"," ",IF(R126&gt;0,8*VLOOKUP($A126,NumberofDaysTable,3),0))</f>
        <v>0</v>
      </c>
      <c r="Z126" s="77" t="n">
        <f aca="false">IF($A126="N/A"," ",IF(S126&gt;0,8*VLOOKUP($A126,NumberofDaysTable,3),0))</f>
        <v>0</v>
      </c>
      <c r="AA126" s="77" t="n">
        <f aca="false">IF($A126="N/A"," ",IF(T126&gt;0,8*(VLOOKUP($A126,NumberofDaysTable,4)+VLOOKUP($A126,NumberofDaysTable,5)),0))</f>
        <v>0</v>
      </c>
      <c r="AB126" s="77" t="n">
        <f aca="false">IF($A126="N/A"," ",IF(U126&gt;0,(8*VLOOKUP($A126,NumberofDaysTable,4)+VLOOKUP($A126,NumberofDaysTable,5)),0))</f>
        <v>0</v>
      </c>
      <c r="AC126" s="77" t="n">
        <f aca="false">IF($A126="N/A"," ",(IF(V126&gt;0,(8*VLOOKUP($A126,NumberofDaysTable,6)),0)))</f>
        <v>0</v>
      </c>
      <c r="AD126" s="89" t="n">
        <f aca="false">IF($A126="N/A"," ",RANK(P126,$P$124:$V$135))</f>
        <v>3</v>
      </c>
      <c r="AE126" s="90" t="n">
        <f aca="false">IF($A126="N/A"," ",RANK(Q126,$P$124:$V$135))</f>
        <v>3</v>
      </c>
      <c r="AF126" s="90" t="n">
        <f aca="false">IF($A126="N/A"," ",RANK(R126,$P$124:$V$135))</f>
        <v>7</v>
      </c>
      <c r="AG126" s="90" t="n">
        <f aca="false">IF($A126="N/A"," ",RANK(S126,$P$124:$V$135))</f>
        <v>7</v>
      </c>
      <c r="AH126" s="90" t="n">
        <f aca="false">IF($A126="N/A"," ",RANK(T126,$P$124:$V$135))</f>
        <v>7</v>
      </c>
      <c r="AI126" s="90" t="n">
        <f aca="false">IF($A126="N/A"," ",RANK(U126,$P$124:$V$135))</f>
        <v>7</v>
      </c>
      <c r="AJ126" s="91" t="n">
        <f aca="false">IF($A126="N/A"," ",RANK(V126,$P$124:$V$135))</f>
        <v>7</v>
      </c>
      <c r="AK126" s="81" t="n">
        <f aca="false">IF($A126="N/A"," ",IF(AD126&lt;=$AJ$2,W126,0))</f>
        <v>176</v>
      </c>
      <c r="AL126" s="92" t="n">
        <f aca="false">IF($A126="N/A"," ",IF(AE126&lt;=$AJ$2,X126,0))</f>
        <v>176</v>
      </c>
      <c r="AM126" s="92" t="n">
        <f aca="false">IF($A126="N/A"," ",IF(AF126&lt;=$AJ$2,Y126,0))</f>
        <v>0</v>
      </c>
      <c r="AN126" s="92" t="n">
        <f aca="false">IF($A126="N/A"," ",IF(AG126&lt;=$AJ$2,Z126,0))</f>
        <v>0</v>
      </c>
      <c r="AO126" s="92" t="n">
        <f aca="false">IF($A126="N/A"," ",IF(AH126&lt;=$AJ$2,AA126,0))</f>
        <v>0</v>
      </c>
      <c r="AP126" s="92" t="n">
        <f aca="false">IF($A126="N/A"," ",IF(AI126&lt;=$AJ$2,AB126,0))</f>
        <v>0</v>
      </c>
      <c r="AQ126" s="92" t="n">
        <f aca="false">IF($A126="N/A"," ",IF(AJ126&lt;=$AJ$2,AC126,0))</f>
        <v>0</v>
      </c>
      <c r="AR126" s="91"/>
      <c r="AS126" s="83" t="n">
        <f aca="false">IF($A126="N/A"," ",IF(AND(AD126=$AJ$2+1,AK126=0),MIN($AR$135,W126),0))</f>
        <v>0</v>
      </c>
      <c r="AT126" s="93" t="n">
        <f aca="false">IF($A126="N/A"," ",IF(AND(AE126=$AJ$2+1,AL126=0),MIN($AR$135,X126),0))</f>
        <v>0</v>
      </c>
      <c r="AU126" s="93" t="n">
        <f aca="false">IF($A126="N/A"," ",IF(AND(AF126=$AJ$2+1,AM126=0),MIN($AR$135,Y126),0))</f>
        <v>0</v>
      </c>
      <c r="AV126" s="93" t="n">
        <f aca="false">IF($A126="N/A"," ",IF(AND(AG126=$AJ$2+1,AN126=0),MIN($AR$135,Z126),0))</f>
        <v>0</v>
      </c>
      <c r="AW126" s="93" t="n">
        <f aca="false">IF($A126="N/A"," ",IF(AND(AH126=$AJ$2+1,AO126=0),MIN($AR$135,AA126),0))</f>
        <v>0</v>
      </c>
      <c r="AX126" s="93" t="n">
        <f aca="false">IF($A126="N/A"," ",IF(AND(AI126=$AJ$2+1,AP126=0),MIN($AR$135,AB126),0))</f>
        <v>0</v>
      </c>
      <c r="AY126" s="93" t="n">
        <f aca="false">IF($A126="N/A"," ",IF(AND(AJ126=$AJ$2+1,AQ126=0),MIN($AR$135,AC126),0))</f>
        <v>0</v>
      </c>
      <c r="AZ126" s="91"/>
      <c r="BA126" s="86" t="n">
        <f aca="false">IF($A126="N/A"," ",(IF(MONTH(A126)&gt;=4,IF(MONTH(A126)&lt;=10,Inputs!$F$13,Inputs!$F$14),Inputs!$F$14)))</f>
        <v>119</v>
      </c>
      <c r="BB126" s="87" t="n">
        <f aca="false">IF($A126="N/A"," ",(IF(AK126&gt;0,($BA126*(8*(VLOOKUP($A126,NumberofDaysTable,2)))*P126),0)+IF(AS126&gt;0,($BA126*((AS126))*P126),0)))</f>
        <v>981988.0928</v>
      </c>
      <c r="BC126" s="87" t="n">
        <f aca="false">IF($A126="N/A"," ",(IF(AL126&gt;0,($BA126*(8*(VLOOKUP($A126,NumberofDaysTable,2)))*Q126),0)+IF(AT126&gt;0,($BA126*((AT126))*Q126),0)))</f>
        <v>981988.0928</v>
      </c>
      <c r="BD126" s="87" t="n">
        <f aca="false">IF($A126="N/A"," ",(IF(AM126&gt;0,($BA126*(8*(VLOOKUP($A126,NumberofDaysTable,3)))*R126),0)+IF(AU126&gt;0,($BA126*((AU126))*R126),0)))</f>
        <v>0</v>
      </c>
      <c r="BE126" s="87" t="n">
        <f aca="false">IF($A126="N/A"," ",(IF(AN126&gt;0,($BA126*(8*(VLOOKUP($A126,NumberofDaysTable,3)))*S126),0)+IF(AV126&gt;0,($BA126*((AV126))*S126),0)))</f>
        <v>0</v>
      </c>
      <c r="BF126" s="87" t="n">
        <f aca="false">IF($A126="N/A"," ",(IF(AO126&gt;0,($BA126*(8*(VLOOKUP($A126,NumberofDaysTable,4)+VLOOKUP($A126,NumberofDaysTable,5)))*T126),0)+IF(AW126&gt;0,($BA126*((AW126))*T126),0)))</f>
        <v>0</v>
      </c>
      <c r="BG126" s="87" t="n">
        <f aca="false">IF($A126="N/A"," ",(IF(AP126&gt;0,($BA126*(8*(VLOOKUP($A126,NumberofDaysTable,4)+VLOOKUP($A126,NumberofDaysTable,5)))*U126),0)+IF(AX126&gt;0,($BA126*((AX126))*U126),0)))</f>
        <v>0</v>
      </c>
      <c r="BH126" s="87" t="n">
        <f aca="false">IF($A126="N/A"," ",($BA126*AQ126*V126)+($BA126*AY126*V126))</f>
        <v>0</v>
      </c>
      <c r="BI126" s="87" t="n">
        <f aca="false">IF($A126="N/A"," ",SUM(BB126:BH126))</f>
        <v>1963976.1856</v>
      </c>
      <c r="BJ126" s="88" t="n">
        <f aca="false">IF($A126="N/A"," ",(H126*(SUM(AK126:AQ126)+SUM(AS126:AY126))*BA126))</f>
        <v>1805943.8144</v>
      </c>
      <c r="BK126" s="88" t="n">
        <f aca="false">IF($A126="N/A"," ",((C126*D126)*(SUM($AK126:$AQ126)+SUM($AS126:$AY126))*$BA126))</f>
        <v>1722174.8544</v>
      </c>
      <c r="BL126" s="88" t="n">
        <f aca="false">IF($A126="N/A"," ",(F126*(SUM($AK126:$AQ126)+SUM($AS126:$AY126))*$BA126))</f>
        <v>49008.96</v>
      </c>
      <c r="BM126" s="88" t="n">
        <f aca="false">IF($A126="N/A"," ",(G126*(SUM($AK126:$AQ126)+SUM($AS126:$AY126))*$BA126))</f>
        <v>34760</v>
      </c>
    </row>
    <row r="127" customFormat="false" ht="12.75" hidden="false" customHeight="false" outlineLevel="0" collapsed="false">
      <c r="A127" s="67" t="n">
        <f aca="false">IF(A126="N/A","N/A",IF(EDATE(A126,1)&gt;Inputs!$K$3,"N/A",EDATE(A126,1)))</f>
        <v>40422</v>
      </c>
      <c r="B127" s="68" t="n">
        <f aca="false">IF(A127="N/A"," ",YEAR(A127))</f>
        <v>2010</v>
      </c>
      <c r="C127" s="69" t="n">
        <f aca="false">IF(A127="N/A"," ",VLOOKUP(A127,ScaledPrice,10))</f>
        <v>3.263</v>
      </c>
      <c r="D127" s="70" t="n">
        <f aca="false">IF(A127="N/A"," ",(VLOOKUP(MONTH($A127),Inputs!$A$14:$B$25,2))/1000)</f>
        <v>12.6</v>
      </c>
      <c r="E127" s="71" t="n">
        <f aca="false">IF($A127="N/A"," ",C127*D127)</f>
        <v>41.1138</v>
      </c>
      <c r="F127" s="72" t="n">
        <f aca="false">IF(A127="N/A"," ",Inputs!$F$6)</f>
        <v>1.17</v>
      </c>
      <c r="G127" s="72" t="n">
        <f aca="false">IF(A127="N/A"," ",Inputs!$F$9/IF(AND('Pricing Inputs'!$AA$3&gt;=4,'Pricing Inputs'!$AA$3&lt;=6),16,IF(AND('Pricing Inputs'!$AA$3&gt;=7,'Pricing Inputs'!$AA$3&lt;=9),8,24))/(BA127))</f>
        <v>0.829831932773109</v>
      </c>
      <c r="H127" s="73" t="n">
        <f aca="false">IF(A127="N/A"," ",(C127*D127)+F127+G127)</f>
        <v>43.1136319327731</v>
      </c>
      <c r="I127" s="74" t="n">
        <f aca="false">VLOOKUP(A127,ScaledPrice,(IF(AND('Pricing Inputs'!$AA$3&gt;=4,'Pricing Inputs'!$AA$3&lt;=6),2,4)))</f>
        <v>35</v>
      </c>
      <c r="J127" s="74" t="n">
        <f aca="false">IF(A127="N/A"," ",IF(AND('Pricing Inputs'!$AA$3&gt;=4,'Pricing Inputs'!$AA$3&lt;=6),I127,(VLOOKUP(A127,ScaledPrice,2))*(2-(VLOOKUP(A127,ScaledPrice,3)))))</f>
        <v>35</v>
      </c>
      <c r="K127" s="74" t="n">
        <f aca="false">IF(A127="N/A"," ",IF(OR('Pricing Inputs'!$AA$3=5,'Pricing Inputs'!$AA$3=6,'Pricing Inputs'!$AA$3=8,'Pricing Inputs'!$AA$3=9),VLOOKUP(A127,ScaledPrice,IF(AND('Pricing Inputs'!$AA$3&gt;=4,'Pricing Inputs'!$AA$3&lt;=6),5,6)),0))</f>
        <v>25</v>
      </c>
      <c r="L127" s="74" t="n">
        <f aca="false">IF(A127="N/A"," ",IF(OR('Pricing Inputs'!$AA$3=5,'Pricing Inputs'!$AA$3=6,'Pricing Inputs'!$AA$3=8,'Pricing Inputs'!$AA$3=9),IF(AND('Pricing Inputs'!$AA$3&gt;=4,'Pricing Inputs'!$AA$3&lt;=6),K127,(VLOOKUP(A127,ScaledPrice,5))*(2-(VLOOKUP(A127,ScaledPrice,3)))),0))</f>
        <v>25</v>
      </c>
      <c r="M127" s="74" t="n">
        <f aca="false">IF(A127="N/A"," ",IF(OR('Pricing Inputs'!$AA$3=6,'Pricing Inputs'!$AA$3=9),(VLOOKUP(A127,ScaledPrice,IF(AND('Pricing Inputs'!$AA$3&gt;=4,'Pricing Inputs'!$AA$3&lt;=6),7,8))),0))</f>
        <v>24</v>
      </c>
      <c r="N127" s="74" t="n">
        <f aca="false">IF(A127="N/A"," ",IF(OR('Pricing Inputs'!$AA$3=6,'Pricing Inputs'!$AA$3=9),IF(AND('Pricing Inputs'!$AA$3&gt;=4,'Pricing Inputs'!$AA$3&lt;=6),M127,(VLOOKUP(A127,ScaledPrice,7))*(2-(VLOOKUP(A127,ScaledPrice,3)))),0))</f>
        <v>24</v>
      </c>
      <c r="O127" s="74" t="n">
        <f aca="false">IF(A127="N/A"," ",VLOOKUP(A127,ScaledPrice,9))</f>
        <v>20.5</v>
      </c>
      <c r="P127" s="75" t="n">
        <f aca="false">IF($A127="N/A"," ",IF((I127-$H127)&gt;0,I127-$H127,0))</f>
        <v>0</v>
      </c>
      <c r="Q127" s="75" t="n">
        <f aca="false">IF($A127="N/A"," ",IF((J127-$H127)&gt;0,J127-$H127,0))</f>
        <v>0</v>
      </c>
      <c r="R127" s="75" t="n">
        <f aca="false">IF($A127="N/A"," ",IF((K127-$H127)&gt;0,K127-$H127,0))</f>
        <v>0</v>
      </c>
      <c r="S127" s="75" t="n">
        <f aca="false">IF($A127="N/A"," ",IF((L127-$H127)&gt;0,L127-$H127,0))</f>
        <v>0</v>
      </c>
      <c r="T127" s="75" t="n">
        <f aca="false">IF($A127="N/A"," ",IF((M127-$H127)&gt;0,M127-$H127,0))</f>
        <v>0</v>
      </c>
      <c r="U127" s="75" t="n">
        <f aca="false">IF($A127="N/A"," ",IF((N127-$H127)&gt;0,N127-$H127,0))</f>
        <v>0</v>
      </c>
      <c r="V127" s="76" t="n">
        <f aca="false">IF($A127="N/A"," ",(IF((O127-$H127)&lt;=0,0,(O127-$H127))))</f>
        <v>0</v>
      </c>
      <c r="W127" s="77" t="n">
        <f aca="false">IF($A127="N/A"," ",IF(P127&gt;0,8*VLOOKUP($A127,NumberofDaysTable,2),0))</f>
        <v>0</v>
      </c>
      <c r="X127" s="77" t="n">
        <f aca="false">IF($A127="N/A"," ",IF(Q127&gt;0,8*VLOOKUP($A127,NumberofDaysTable,2),0))</f>
        <v>0</v>
      </c>
      <c r="Y127" s="77" t="n">
        <f aca="false">IF($A127="N/A"," ",IF(R127&gt;0,8*VLOOKUP($A127,NumberofDaysTable,3),0))</f>
        <v>0</v>
      </c>
      <c r="Z127" s="77" t="n">
        <f aca="false">IF($A127="N/A"," ",IF(S127&gt;0,8*VLOOKUP($A127,NumberofDaysTable,3),0))</f>
        <v>0</v>
      </c>
      <c r="AA127" s="77" t="n">
        <f aca="false">IF($A127="N/A"," ",IF(T127&gt;0,8*(VLOOKUP($A127,NumberofDaysTable,4)+VLOOKUP($A127,NumberofDaysTable,5)),0))</f>
        <v>0</v>
      </c>
      <c r="AB127" s="77" t="n">
        <f aca="false">IF($A127="N/A"," ",IF(U127&gt;0,(8*VLOOKUP($A127,NumberofDaysTable,4)+VLOOKUP($A127,NumberofDaysTable,5)),0))</f>
        <v>0</v>
      </c>
      <c r="AC127" s="77" t="n">
        <f aca="false">IF($A127="N/A"," ",(IF(V127&gt;0,(8*VLOOKUP($A127,NumberofDaysTable,6)),0)))</f>
        <v>0</v>
      </c>
      <c r="AD127" s="89" t="n">
        <f aca="false">IF($A127="N/A"," ",RANK(P127,$P$124:$V$135))</f>
        <v>7</v>
      </c>
      <c r="AE127" s="90" t="n">
        <f aca="false">IF($A127="N/A"," ",RANK(Q127,$P$124:$V$135))</f>
        <v>7</v>
      </c>
      <c r="AF127" s="90" t="n">
        <f aca="false">IF($A127="N/A"," ",RANK(R127,$P$124:$V$135))</f>
        <v>7</v>
      </c>
      <c r="AG127" s="90" t="n">
        <f aca="false">IF($A127="N/A"," ",RANK(S127,$P$124:$V$135))</f>
        <v>7</v>
      </c>
      <c r="AH127" s="90" t="n">
        <f aca="false">IF($A127="N/A"," ",RANK(T127,$P$124:$V$135))</f>
        <v>7</v>
      </c>
      <c r="AI127" s="90" t="n">
        <f aca="false">IF($A127="N/A"," ",RANK(U127,$P$124:$V$135))</f>
        <v>7</v>
      </c>
      <c r="AJ127" s="91" t="n">
        <f aca="false">IF($A127="N/A"," ",RANK(V127,$P$124:$V$135))</f>
        <v>7</v>
      </c>
      <c r="AK127" s="81" t="n">
        <f aca="false">IF($A127="N/A"," ",IF(AD127&lt;=$AJ$2,W127,0))</f>
        <v>0</v>
      </c>
      <c r="AL127" s="92" t="n">
        <f aca="false">IF($A127="N/A"," ",IF(AE127&lt;=$AJ$2,X127,0))</f>
        <v>0</v>
      </c>
      <c r="AM127" s="92" t="n">
        <f aca="false">IF($A127="N/A"," ",IF(AF127&lt;=$AJ$2,Y127,0))</f>
        <v>0</v>
      </c>
      <c r="AN127" s="92" t="n">
        <f aca="false">IF($A127="N/A"," ",IF(AG127&lt;=$AJ$2,Z127,0))</f>
        <v>0</v>
      </c>
      <c r="AO127" s="92" t="n">
        <f aca="false">IF($A127="N/A"," ",IF(AH127&lt;=$AJ$2,AA127,0))</f>
        <v>0</v>
      </c>
      <c r="AP127" s="92" t="n">
        <f aca="false">IF($A127="N/A"," ",IF(AI127&lt;=$AJ$2,AB127,0))</f>
        <v>0</v>
      </c>
      <c r="AQ127" s="92" t="n">
        <f aca="false">IF($A127="N/A"," ",IF(AJ127&lt;=$AJ$2,AC127,0))</f>
        <v>0</v>
      </c>
      <c r="AR127" s="91"/>
      <c r="AS127" s="83" t="n">
        <f aca="false">IF($A127="N/A"," ",IF(AND(AD127=$AJ$2+1,AK127=0),MIN($AR$135,W127),0))</f>
        <v>0</v>
      </c>
      <c r="AT127" s="93" t="n">
        <f aca="false">IF($A127="N/A"," ",IF(AND(AE127=$AJ$2+1,AL127=0),MIN($AR$135,X127),0))</f>
        <v>0</v>
      </c>
      <c r="AU127" s="93" t="n">
        <f aca="false">IF($A127="N/A"," ",IF(AND(AF127=$AJ$2+1,AM127=0),MIN($AR$135,Y127),0))</f>
        <v>0</v>
      </c>
      <c r="AV127" s="93" t="n">
        <f aca="false">IF($A127="N/A"," ",IF(AND(AG127=$AJ$2+1,AN127=0),MIN($AR$135,Z127),0))</f>
        <v>0</v>
      </c>
      <c r="AW127" s="93" t="n">
        <f aca="false">IF($A127="N/A"," ",IF(AND(AH127=$AJ$2+1,AO127=0),MIN($AR$135,AA127),0))</f>
        <v>0</v>
      </c>
      <c r="AX127" s="93" t="n">
        <f aca="false">IF($A127="N/A"," ",IF(AND(AI127=$AJ$2+1,AP127=0),MIN($AR$135,AB127),0))</f>
        <v>0</v>
      </c>
      <c r="AY127" s="93" t="n">
        <f aca="false">IF($A127="N/A"," ",IF(AND(AJ127=$AJ$2+1,AQ127=0),MIN($AR$135,AC127),0))</f>
        <v>0</v>
      </c>
      <c r="AZ127" s="91"/>
      <c r="BA127" s="86" t="n">
        <f aca="false">IF($A127="N/A"," ",(IF(MONTH(A127)&gt;=4,IF(MONTH(A127)&lt;=10,Inputs!$F$13,Inputs!$F$14),Inputs!$F$14)))</f>
        <v>119</v>
      </c>
      <c r="BB127" s="87" t="n">
        <f aca="false">IF($A127="N/A"," ",(IF(AK127&gt;0,($BA127*(8*(VLOOKUP($A127,NumberofDaysTable,2)))*P127),0)+IF(AS127&gt;0,($BA127*((AS127))*P127),0)))</f>
        <v>0</v>
      </c>
      <c r="BC127" s="87" t="n">
        <f aca="false">IF($A127="N/A"," ",(IF(AL127&gt;0,($BA127*(8*(VLOOKUP($A127,NumberofDaysTable,2)))*Q127),0)+IF(AT127&gt;0,($BA127*((AT127))*Q127),0)))</f>
        <v>0</v>
      </c>
      <c r="BD127" s="87" t="n">
        <f aca="false">IF($A127="N/A"," ",(IF(AM127&gt;0,($BA127*(8*(VLOOKUP($A127,NumberofDaysTable,3)))*R127),0)+IF(AU127&gt;0,($BA127*((AU127))*R127),0)))</f>
        <v>0</v>
      </c>
      <c r="BE127" s="87" t="n">
        <f aca="false">IF($A127="N/A"," ",(IF(AN127&gt;0,($BA127*(8*(VLOOKUP($A127,NumberofDaysTable,3)))*S127),0)+IF(AV127&gt;0,($BA127*((AV127))*S127),0)))</f>
        <v>0</v>
      </c>
      <c r="BF127" s="87" t="n">
        <f aca="false">IF($A127="N/A"," ",(IF(AO127&gt;0,($BA127*(8*(VLOOKUP($A127,NumberofDaysTable,4)+VLOOKUP($A127,NumberofDaysTable,5)))*T127),0)+IF(AW127&gt;0,($BA127*((AW127))*T127),0)))</f>
        <v>0</v>
      </c>
      <c r="BG127" s="87" t="n">
        <f aca="false">IF($A127="N/A"," ",(IF(AP127&gt;0,($BA127*(8*(VLOOKUP($A127,NumberofDaysTable,4)+VLOOKUP($A127,NumberofDaysTable,5)))*U127),0)+IF(AX127&gt;0,($BA127*((AX127))*U127),0)))</f>
        <v>0</v>
      </c>
      <c r="BH127" s="87" t="n">
        <f aca="false">IF($A127="N/A"," ",($BA127*AQ127*V127)+($BA127*AY127*V127))</f>
        <v>0</v>
      </c>
      <c r="BI127" s="87" t="n">
        <f aca="false">IF($A127="N/A"," ",SUM(BB127:BH127))</f>
        <v>0</v>
      </c>
      <c r="BJ127" s="88" t="n">
        <f aca="false">IF($A127="N/A"," ",(H127*(SUM(AK127:AQ127)+SUM(AS127:AY127))*BA127))</f>
        <v>0</v>
      </c>
      <c r="BK127" s="88" t="n">
        <f aca="false">IF($A127="N/A"," ",((C127*D127)*(SUM($AK127:$AQ127)+SUM($AS127:$AY127))*$BA127))</f>
        <v>0</v>
      </c>
      <c r="BL127" s="88" t="n">
        <f aca="false">IF($A127="N/A"," ",(F127*(SUM($AK127:$AQ127)+SUM($AS127:$AY127))*$BA127))</f>
        <v>0</v>
      </c>
      <c r="BM127" s="88" t="n">
        <f aca="false">IF($A127="N/A"," ",(G127*(SUM($AK127:$AQ127)+SUM($AS127:$AY127))*$BA127))</f>
        <v>0</v>
      </c>
    </row>
    <row r="128" customFormat="false" ht="12.75" hidden="false" customHeight="false" outlineLevel="0" collapsed="false">
      <c r="A128" s="67" t="n">
        <f aca="false">IF(A127="N/A","N/A",IF(EDATE(A127,1)&gt;Inputs!$K$3,"N/A",EDATE(A127,1)))</f>
        <v>40452</v>
      </c>
      <c r="B128" s="68" t="n">
        <f aca="false">IF(A128="N/A"," ",YEAR(A128))</f>
        <v>2010</v>
      </c>
      <c r="C128" s="69" t="n">
        <f aca="false">IF(A128="N/A"," ",VLOOKUP(A128,ScaledPrice,10))</f>
        <v>3.313</v>
      </c>
      <c r="D128" s="70" t="n">
        <f aca="false">IF(A128="N/A"," ",(VLOOKUP(MONTH($A128),Inputs!$A$14:$B$25,2))/1000)</f>
        <v>12.6</v>
      </c>
      <c r="E128" s="71" t="n">
        <f aca="false">IF($A128="N/A"," ",C128*D128)</f>
        <v>41.7438</v>
      </c>
      <c r="F128" s="72" t="n">
        <f aca="false">IF(A128="N/A"," ",Inputs!$F$6)</f>
        <v>1.17</v>
      </c>
      <c r="G128" s="72" t="n">
        <f aca="false">IF(A128="N/A"," ",Inputs!$F$9/IF(AND('Pricing Inputs'!$AA$3&gt;=4,'Pricing Inputs'!$AA$3&lt;=6),16,IF(AND('Pricing Inputs'!$AA$3&gt;=7,'Pricing Inputs'!$AA$3&lt;=9),8,24))/(BA128))</f>
        <v>0.829831932773109</v>
      </c>
      <c r="H128" s="73" t="n">
        <f aca="false">IF(A128="N/A"," ",(C128*D128)+F128+G128)</f>
        <v>43.7436319327731</v>
      </c>
      <c r="I128" s="74" t="n">
        <f aca="false">VLOOKUP(A128,ScaledPrice,(IF(AND('Pricing Inputs'!$AA$3&gt;=4,'Pricing Inputs'!$AA$3&lt;=6),2,4)))</f>
        <v>27.7999973297119</v>
      </c>
      <c r="J128" s="74" t="n">
        <f aca="false">IF(A128="N/A"," ",IF(AND('Pricing Inputs'!$AA$3&gt;=4,'Pricing Inputs'!$AA$3&lt;=6),I128,(VLOOKUP(A128,ScaledPrice,2))*(2-(VLOOKUP(A128,ScaledPrice,3)))))</f>
        <v>27.7999973297119</v>
      </c>
      <c r="K128" s="74" t="n">
        <f aca="false">IF(A128="N/A"," ",IF(OR('Pricing Inputs'!$AA$3=5,'Pricing Inputs'!$AA$3=6,'Pricing Inputs'!$AA$3=8,'Pricing Inputs'!$AA$3=9),VLOOKUP(A128,ScaledPrice,IF(AND('Pricing Inputs'!$AA$3&gt;=4,'Pricing Inputs'!$AA$3&lt;=6),5,6)),0))</f>
        <v>19.996000289917</v>
      </c>
      <c r="L128" s="74" t="n">
        <f aca="false">IF(A128="N/A"," ",IF(OR('Pricing Inputs'!$AA$3=5,'Pricing Inputs'!$AA$3=6,'Pricing Inputs'!$AA$3=8,'Pricing Inputs'!$AA$3=9),IF(AND('Pricing Inputs'!$AA$3&gt;=4,'Pricing Inputs'!$AA$3&lt;=6),K128,(VLOOKUP(A128,ScaledPrice,5))*(2-(VLOOKUP(A128,ScaledPrice,3)))),0))</f>
        <v>19.996000289917</v>
      </c>
      <c r="M128" s="74" t="n">
        <f aca="false">IF(A128="N/A"," ",IF(OR('Pricing Inputs'!$AA$3=6,'Pricing Inputs'!$AA$3=9),(VLOOKUP(A128,ScaledPrice,IF(AND('Pricing Inputs'!$AA$3&gt;=4,'Pricing Inputs'!$AA$3&lt;=6),7,8))),0))</f>
        <v>18.9965000152588</v>
      </c>
      <c r="N128" s="74" t="n">
        <f aca="false">IF(A128="N/A"," ",IF(OR('Pricing Inputs'!$AA$3=6,'Pricing Inputs'!$AA$3=9),IF(AND('Pricing Inputs'!$AA$3&gt;=4,'Pricing Inputs'!$AA$3&lt;=6),M128,(VLOOKUP(A128,ScaledPrice,7))*(2-(VLOOKUP(A128,ScaledPrice,3)))),0))</f>
        <v>18.9965000152588</v>
      </c>
      <c r="O128" s="74" t="n">
        <f aca="false">IF(A128="N/A"," ",VLOOKUP(A128,ScaledPrice,9))</f>
        <v>21.9000015258789</v>
      </c>
      <c r="P128" s="75" t="n">
        <f aca="false">IF($A128="N/A"," ",IF((I128-$H128)&gt;0,I128-$H128,0))</f>
        <v>0</v>
      </c>
      <c r="Q128" s="75" t="n">
        <f aca="false">IF($A128="N/A"," ",IF((J128-$H128)&gt;0,J128-$H128,0))</f>
        <v>0</v>
      </c>
      <c r="R128" s="75" t="n">
        <f aca="false">IF($A128="N/A"," ",IF((K128-$H128)&gt;0,K128-$H128,0))</f>
        <v>0</v>
      </c>
      <c r="S128" s="75" t="n">
        <f aca="false">IF($A128="N/A"," ",IF((L128-$H128)&gt;0,L128-$H128,0))</f>
        <v>0</v>
      </c>
      <c r="T128" s="75" t="n">
        <f aca="false">IF($A128="N/A"," ",IF((M128-$H128)&gt;0,M128-$H128,0))</f>
        <v>0</v>
      </c>
      <c r="U128" s="75" t="n">
        <f aca="false">IF($A128="N/A"," ",IF((N128-$H128)&gt;0,N128-$H128,0))</f>
        <v>0</v>
      </c>
      <c r="V128" s="76" t="n">
        <f aca="false">IF($A128="N/A"," ",(IF((O128-$H128)&lt;=0,0,(O128-$H128))))</f>
        <v>0</v>
      </c>
      <c r="W128" s="77" t="n">
        <f aca="false">IF($A128="N/A"," ",IF(P128&gt;0,8*VLOOKUP($A128,NumberofDaysTable,2),0))</f>
        <v>0</v>
      </c>
      <c r="X128" s="77" t="n">
        <f aca="false">IF($A128="N/A"," ",IF(Q128&gt;0,8*VLOOKUP($A128,NumberofDaysTable,2),0))</f>
        <v>0</v>
      </c>
      <c r="Y128" s="77" t="n">
        <f aca="false">IF($A128="N/A"," ",IF(R128&gt;0,8*VLOOKUP($A128,NumberofDaysTable,3),0))</f>
        <v>0</v>
      </c>
      <c r="Z128" s="77" t="n">
        <f aca="false">IF($A128="N/A"," ",IF(S128&gt;0,8*VLOOKUP($A128,NumberofDaysTable,3),0))</f>
        <v>0</v>
      </c>
      <c r="AA128" s="77" t="n">
        <f aca="false">IF($A128="N/A"," ",IF(T128&gt;0,8*(VLOOKUP($A128,NumberofDaysTable,4)+VLOOKUP($A128,NumberofDaysTable,5)),0))</f>
        <v>0</v>
      </c>
      <c r="AB128" s="77" t="n">
        <f aca="false">IF($A128="N/A"," ",IF(U128&gt;0,(8*VLOOKUP($A128,NumberofDaysTable,4)+VLOOKUP($A128,NumberofDaysTable,5)),0))</f>
        <v>0</v>
      </c>
      <c r="AC128" s="77" t="n">
        <f aca="false">IF($A128="N/A"," ",(IF(V128&gt;0,(8*VLOOKUP($A128,NumberofDaysTable,6)),0)))</f>
        <v>0</v>
      </c>
      <c r="AD128" s="89" t="n">
        <f aca="false">IF($A128="N/A"," ",RANK(P128,$P$124:$V$135))</f>
        <v>7</v>
      </c>
      <c r="AE128" s="90" t="n">
        <f aca="false">IF($A128="N/A"," ",RANK(Q128,$P$124:$V$135))</f>
        <v>7</v>
      </c>
      <c r="AF128" s="90" t="n">
        <f aca="false">IF($A128="N/A"," ",RANK(R128,$P$124:$V$135))</f>
        <v>7</v>
      </c>
      <c r="AG128" s="90" t="n">
        <f aca="false">IF($A128="N/A"," ",RANK(S128,$P$124:$V$135))</f>
        <v>7</v>
      </c>
      <c r="AH128" s="90" t="n">
        <f aca="false">IF($A128="N/A"," ",RANK(T128,$P$124:$V$135))</f>
        <v>7</v>
      </c>
      <c r="AI128" s="90" t="n">
        <f aca="false">IF($A128="N/A"," ",RANK(U128,$P$124:$V$135))</f>
        <v>7</v>
      </c>
      <c r="AJ128" s="91" t="n">
        <f aca="false">IF($A128="N/A"," ",RANK(V128,$P$124:$V$135))</f>
        <v>7</v>
      </c>
      <c r="AK128" s="81" t="n">
        <f aca="false">IF($A128="N/A"," ",IF(AD128&lt;=$AJ$2,W128,0))</f>
        <v>0</v>
      </c>
      <c r="AL128" s="92" t="n">
        <f aca="false">IF($A128="N/A"," ",IF(AE128&lt;=$AJ$2,X128,0))</f>
        <v>0</v>
      </c>
      <c r="AM128" s="92" t="n">
        <f aca="false">IF($A128="N/A"," ",IF(AF128&lt;=$AJ$2,Y128,0))</f>
        <v>0</v>
      </c>
      <c r="AN128" s="92" t="n">
        <f aca="false">IF($A128="N/A"," ",IF(AG128&lt;=$AJ$2,Z128,0))</f>
        <v>0</v>
      </c>
      <c r="AO128" s="92" t="n">
        <f aca="false">IF($A128="N/A"," ",IF(AH128&lt;=$AJ$2,AA128,0))</f>
        <v>0</v>
      </c>
      <c r="AP128" s="92" t="n">
        <f aca="false">IF($A128="N/A"," ",IF(AI128&lt;=$AJ$2,AB128,0))</f>
        <v>0</v>
      </c>
      <c r="AQ128" s="92" t="n">
        <f aca="false">IF($A128="N/A"," ",IF(AJ128&lt;=$AJ$2,AC128,0))</f>
        <v>0</v>
      </c>
      <c r="AR128" s="91"/>
      <c r="AS128" s="83" t="n">
        <f aca="false">IF($A128="N/A"," ",IF(AND(AD128=$AJ$2+1,AK128=0),MIN($AR$135,W128),0))</f>
        <v>0</v>
      </c>
      <c r="AT128" s="93" t="n">
        <f aca="false">IF($A128="N/A"," ",IF(AND(AE128=$AJ$2+1,AL128=0),MIN($AR$135,X128),0))</f>
        <v>0</v>
      </c>
      <c r="AU128" s="93" t="n">
        <f aca="false">IF($A128="N/A"," ",IF(AND(AF128=$AJ$2+1,AM128=0),MIN($AR$135,Y128),0))</f>
        <v>0</v>
      </c>
      <c r="AV128" s="93" t="n">
        <f aca="false">IF($A128="N/A"," ",IF(AND(AG128=$AJ$2+1,AN128=0),MIN($AR$135,Z128),0))</f>
        <v>0</v>
      </c>
      <c r="AW128" s="93" t="n">
        <f aca="false">IF($A128="N/A"," ",IF(AND(AH128=$AJ$2+1,AO128=0),MIN($AR$135,AA128),0))</f>
        <v>0</v>
      </c>
      <c r="AX128" s="93" t="n">
        <f aca="false">IF($A128="N/A"," ",IF(AND(AI128=$AJ$2+1,AP128=0),MIN($AR$135,AB128),0))</f>
        <v>0</v>
      </c>
      <c r="AY128" s="93" t="n">
        <f aca="false">IF($A128="N/A"," ",IF(AND(AJ128=$AJ$2+1,AQ128=0),MIN($AR$135,AC128),0))</f>
        <v>0</v>
      </c>
      <c r="AZ128" s="91"/>
      <c r="BA128" s="86" t="n">
        <f aca="false">IF($A128="N/A"," ",(IF(MONTH(A128)&gt;=4,IF(MONTH(A128)&lt;=10,Inputs!$F$13,Inputs!$F$14),Inputs!$F$14)))</f>
        <v>119</v>
      </c>
      <c r="BB128" s="87" t="n">
        <f aca="false">IF($A128="N/A"," ",(IF(AK128&gt;0,($BA128*(8*(VLOOKUP($A128,NumberofDaysTable,2)))*P128),0)+IF(AS128&gt;0,($BA128*((AS128))*P128),0)))</f>
        <v>0</v>
      </c>
      <c r="BC128" s="87" t="n">
        <f aca="false">IF($A128="N/A"," ",(IF(AL128&gt;0,($BA128*(8*(VLOOKUP($A128,NumberofDaysTable,2)))*Q128),0)+IF(AT128&gt;0,($BA128*((AT128))*Q128),0)))</f>
        <v>0</v>
      </c>
      <c r="BD128" s="87" t="n">
        <f aca="false">IF($A128="N/A"," ",(IF(AM128&gt;0,($BA128*(8*(VLOOKUP($A128,NumberofDaysTable,3)))*R128),0)+IF(AU128&gt;0,($BA128*((AU128))*R128),0)))</f>
        <v>0</v>
      </c>
      <c r="BE128" s="87" t="n">
        <f aca="false">IF($A128="N/A"," ",(IF(AN128&gt;0,($BA128*(8*(VLOOKUP($A128,NumberofDaysTable,3)))*S128),0)+IF(AV128&gt;0,($BA128*((AV128))*S128),0)))</f>
        <v>0</v>
      </c>
      <c r="BF128" s="87" t="n">
        <f aca="false">IF($A128="N/A"," ",(IF(AO128&gt;0,($BA128*(8*(VLOOKUP($A128,NumberofDaysTable,4)+VLOOKUP($A128,NumberofDaysTable,5)))*T128),0)+IF(AW128&gt;0,($BA128*((AW128))*T128),0)))</f>
        <v>0</v>
      </c>
      <c r="BG128" s="87" t="n">
        <f aca="false">IF($A128="N/A"," ",(IF(AP128&gt;0,($BA128*(8*(VLOOKUP($A128,NumberofDaysTable,4)+VLOOKUP($A128,NumberofDaysTable,5)))*U128),0)+IF(AX128&gt;0,($BA128*((AX128))*U128),0)))</f>
        <v>0</v>
      </c>
      <c r="BH128" s="87" t="n">
        <f aca="false">IF($A128="N/A"," ",($BA128*AQ128*V128)+($BA128*AY128*V128))</f>
        <v>0</v>
      </c>
      <c r="BI128" s="87" t="n">
        <f aca="false">IF($A128="N/A"," ",SUM(BB128:BH128))</f>
        <v>0</v>
      </c>
      <c r="BJ128" s="88" t="n">
        <f aca="false">IF($A128="N/A"," ",(H128*(SUM(AK128:AQ128)+SUM(AS128:AY128))*BA128))</f>
        <v>0</v>
      </c>
      <c r="BK128" s="88" t="n">
        <f aca="false">IF($A128="N/A"," ",((C128*D128)*(SUM($AK128:$AQ128)+SUM($AS128:$AY128))*$BA128))</f>
        <v>0</v>
      </c>
      <c r="BL128" s="88" t="n">
        <f aca="false">IF($A128="N/A"," ",(F128*(SUM($AK128:$AQ128)+SUM($AS128:$AY128))*$BA128))</f>
        <v>0</v>
      </c>
      <c r="BM128" s="88" t="n">
        <f aca="false">IF($A128="N/A"," ",(G128*(SUM($AK128:$AQ128)+SUM($AS128:$AY128))*$BA128))</f>
        <v>0</v>
      </c>
    </row>
    <row r="129" customFormat="false" ht="12.75" hidden="false" customHeight="false" outlineLevel="0" collapsed="false">
      <c r="A129" s="67" t="n">
        <f aca="false">IF(A128="N/A","N/A",IF(EDATE(A128,1)&gt;Inputs!$K$3,"N/A",EDATE(A128,1)))</f>
        <v>40483</v>
      </c>
      <c r="B129" s="68" t="n">
        <f aca="false">IF(A129="N/A"," ",YEAR(A129))</f>
        <v>2010</v>
      </c>
      <c r="C129" s="69" t="n">
        <f aca="false">IF(A129="N/A"," ",VLOOKUP(A129,ScaledPrice,10))</f>
        <v>3.528</v>
      </c>
      <c r="D129" s="70" t="n">
        <f aca="false">IF(A129="N/A"," ",(VLOOKUP(MONTH($A129),Inputs!$A$14:$B$25,2))/1000)</f>
        <v>12.6</v>
      </c>
      <c r="E129" s="71" t="n">
        <f aca="false">IF($A129="N/A"," ",C129*D129)</f>
        <v>44.4528</v>
      </c>
      <c r="F129" s="72" t="n">
        <f aca="false">IF(A129="N/A"," ",Inputs!$F$6)</f>
        <v>1.17</v>
      </c>
      <c r="G129" s="72" t="n">
        <f aca="false">IF(A129="N/A"," ",Inputs!$F$9/IF(AND('Pricing Inputs'!$AA$3&gt;=4,'Pricing Inputs'!$AA$3&lt;=6),16,IF(AND('Pricing Inputs'!$AA$3&gt;=7,'Pricing Inputs'!$AA$3&lt;=9),8,24))/(BA129))</f>
        <v>0.829831932773109</v>
      </c>
      <c r="H129" s="73" t="n">
        <f aca="false">IF(A129="N/A"," ",(C129*D129)+F129+G129)</f>
        <v>46.4526319327731</v>
      </c>
      <c r="I129" s="74" t="n">
        <f aca="false">VLOOKUP(A129,ScaledPrice,(IF(AND('Pricing Inputs'!$AA$3&gt;=4,'Pricing Inputs'!$AA$3&lt;=6),2,4)))</f>
        <v>27.6799983978272</v>
      </c>
      <c r="J129" s="74" t="n">
        <f aca="false">IF(A129="N/A"," ",IF(AND('Pricing Inputs'!$AA$3&gt;=4,'Pricing Inputs'!$AA$3&lt;=6),I129,(VLOOKUP(A129,ScaledPrice,2))*(2-(VLOOKUP(A129,ScaledPrice,3)))))</f>
        <v>27.6799983978272</v>
      </c>
      <c r="K129" s="74" t="n">
        <f aca="false">IF(A129="N/A"," ",IF(OR('Pricing Inputs'!$AA$3=5,'Pricing Inputs'!$AA$3=6,'Pricing Inputs'!$AA$3=8,'Pricing Inputs'!$AA$3=9),VLOOKUP(A129,ScaledPrice,IF(AND('Pricing Inputs'!$AA$3&gt;=4,'Pricing Inputs'!$AA$3&lt;=6),5,6)),0))</f>
        <v>20</v>
      </c>
      <c r="L129" s="74" t="n">
        <f aca="false">IF(A129="N/A"," ",IF(OR('Pricing Inputs'!$AA$3=5,'Pricing Inputs'!$AA$3=6,'Pricing Inputs'!$AA$3=8,'Pricing Inputs'!$AA$3=9),IF(AND('Pricing Inputs'!$AA$3&gt;=4,'Pricing Inputs'!$AA$3&lt;=6),K129,(VLOOKUP(A129,ScaledPrice,5))*(2-(VLOOKUP(A129,ScaledPrice,3)))),0))</f>
        <v>20</v>
      </c>
      <c r="M129" s="74" t="n">
        <f aca="false">IF(A129="N/A"," ",IF(OR('Pricing Inputs'!$AA$3=6,'Pricing Inputs'!$AA$3=9),(VLOOKUP(A129,ScaledPrice,IF(AND('Pricing Inputs'!$AA$3&gt;=4,'Pricing Inputs'!$AA$3&lt;=6),7,8))),0))</f>
        <v>19</v>
      </c>
      <c r="N129" s="74" t="n">
        <f aca="false">IF(A129="N/A"," ",IF(OR('Pricing Inputs'!$AA$3=6,'Pricing Inputs'!$AA$3=9),IF(AND('Pricing Inputs'!$AA$3&gt;=4,'Pricing Inputs'!$AA$3&lt;=6),M129,(VLOOKUP(A129,ScaledPrice,7))*(2-(VLOOKUP(A129,ScaledPrice,3)))),0))</f>
        <v>19</v>
      </c>
      <c r="O129" s="74" t="n">
        <f aca="false">IF(A129="N/A"," ",VLOOKUP(A129,ScaledPrice,9))</f>
        <v>22.2999992370605</v>
      </c>
      <c r="P129" s="75" t="n">
        <f aca="false">IF($A129="N/A"," ",IF((I129-$H129)&gt;0,I129-$H129,0))</f>
        <v>0</v>
      </c>
      <c r="Q129" s="75" t="n">
        <f aca="false">IF($A129="N/A"," ",IF((J129-$H129)&gt;0,J129-$H129,0))</f>
        <v>0</v>
      </c>
      <c r="R129" s="75" t="n">
        <f aca="false">IF($A129="N/A"," ",IF((K129-$H129)&gt;0,K129-$H129,0))</f>
        <v>0</v>
      </c>
      <c r="S129" s="75" t="n">
        <f aca="false">IF($A129="N/A"," ",IF((L129-$H129)&gt;0,L129-$H129,0))</f>
        <v>0</v>
      </c>
      <c r="T129" s="75" t="n">
        <f aca="false">IF($A129="N/A"," ",IF((M129-$H129)&gt;0,M129-$H129,0))</f>
        <v>0</v>
      </c>
      <c r="U129" s="75" t="n">
        <f aca="false">IF($A129="N/A"," ",IF((N129-$H129)&gt;0,N129-$H129,0))</f>
        <v>0</v>
      </c>
      <c r="V129" s="76" t="n">
        <f aca="false">IF($A129="N/A"," ",(IF((O129-$H129)&lt;=0,0,(O129-$H129))))</f>
        <v>0</v>
      </c>
      <c r="W129" s="77" t="n">
        <f aca="false">IF($A129="N/A"," ",IF(P129&gt;0,8*VLOOKUP($A129,NumberofDaysTable,2),0))</f>
        <v>0</v>
      </c>
      <c r="X129" s="77" t="n">
        <f aca="false">IF($A129="N/A"," ",IF(Q129&gt;0,8*VLOOKUP($A129,NumberofDaysTable,2),0))</f>
        <v>0</v>
      </c>
      <c r="Y129" s="77" t="n">
        <f aca="false">IF($A129="N/A"," ",IF(R129&gt;0,8*VLOOKUP($A129,NumberofDaysTable,3),0))</f>
        <v>0</v>
      </c>
      <c r="Z129" s="77" t="n">
        <f aca="false">IF($A129="N/A"," ",IF(S129&gt;0,8*VLOOKUP($A129,NumberofDaysTable,3),0))</f>
        <v>0</v>
      </c>
      <c r="AA129" s="77" t="n">
        <f aca="false">IF($A129="N/A"," ",IF(T129&gt;0,8*(VLOOKUP($A129,NumberofDaysTable,4)+VLOOKUP($A129,NumberofDaysTable,5)),0))</f>
        <v>0</v>
      </c>
      <c r="AB129" s="77" t="n">
        <f aca="false">IF($A129="N/A"," ",IF(U129&gt;0,(8*VLOOKUP($A129,NumberofDaysTable,4)+VLOOKUP($A129,NumberofDaysTable,5)),0))</f>
        <v>0</v>
      </c>
      <c r="AC129" s="77" t="n">
        <f aca="false">IF($A129="N/A"," ",(IF(V129&gt;0,(8*VLOOKUP($A129,NumberofDaysTable,6)),0)))</f>
        <v>0</v>
      </c>
      <c r="AD129" s="89" t="n">
        <f aca="false">IF($A129="N/A"," ",RANK(P129,$P$124:$V$135))</f>
        <v>7</v>
      </c>
      <c r="AE129" s="90" t="n">
        <f aca="false">IF($A129="N/A"," ",RANK(Q129,$P$124:$V$135))</f>
        <v>7</v>
      </c>
      <c r="AF129" s="90" t="n">
        <f aca="false">IF($A129="N/A"," ",RANK(R129,$P$124:$V$135))</f>
        <v>7</v>
      </c>
      <c r="AG129" s="90" t="n">
        <f aca="false">IF($A129="N/A"," ",RANK(S129,$P$124:$V$135))</f>
        <v>7</v>
      </c>
      <c r="AH129" s="90" t="n">
        <f aca="false">IF($A129="N/A"," ",RANK(T129,$P$124:$V$135))</f>
        <v>7</v>
      </c>
      <c r="AI129" s="90" t="n">
        <f aca="false">IF($A129="N/A"," ",RANK(U129,$P$124:$V$135))</f>
        <v>7</v>
      </c>
      <c r="AJ129" s="91" t="n">
        <f aca="false">IF($A129="N/A"," ",RANK(V129,$P$124:$V$135))</f>
        <v>7</v>
      </c>
      <c r="AK129" s="81" t="n">
        <f aca="false">IF($A129="N/A"," ",IF(AD129&lt;=$AJ$2,W129,0))</f>
        <v>0</v>
      </c>
      <c r="AL129" s="92" t="n">
        <f aca="false">IF($A129="N/A"," ",IF(AE129&lt;=$AJ$2,X129,0))</f>
        <v>0</v>
      </c>
      <c r="AM129" s="92" t="n">
        <f aca="false">IF($A129="N/A"," ",IF(AF129&lt;=$AJ$2,Y129,0))</f>
        <v>0</v>
      </c>
      <c r="AN129" s="92" t="n">
        <f aca="false">IF($A129="N/A"," ",IF(AG129&lt;=$AJ$2,Z129,0))</f>
        <v>0</v>
      </c>
      <c r="AO129" s="92" t="n">
        <f aca="false">IF($A129="N/A"," ",IF(AH129&lt;=$AJ$2,AA129,0))</f>
        <v>0</v>
      </c>
      <c r="AP129" s="92" t="n">
        <f aca="false">IF($A129="N/A"," ",IF(AI129&lt;=$AJ$2,AB129,0))</f>
        <v>0</v>
      </c>
      <c r="AQ129" s="92" t="n">
        <f aca="false">IF($A129="N/A"," ",IF(AJ129&lt;=$AJ$2,AC129,0))</f>
        <v>0</v>
      </c>
      <c r="AR129" s="91"/>
      <c r="AS129" s="83" t="n">
        <f aca="false">IF($A129="N/A"," ",IF(AND(AD129=$AJ$2+1,AK129=0),MIN($AR$135,W129),0))</f>
        <v>0</v>
      </c>
      <c r="AT129" s="93" t="n">
        <f aca="false">IF($A129="N/A"," ",IF(AND(AE129=$AJ$2+1,AL129=0),MIN($AR$135,X129),0))</f>
        <v>0</v>
      </c>
      <c r="AU129" s="93" t="n">
        <f aca="false">IF($A129="N/A"," ",IF(AND(AF129=$AJ$2+1,AM129=0),MIN($AR$135,Y129),0))</f>
        <v>0</v>
      </c>
      <c r="AV129" s="93" t="n">
        <f aca="false">IF($A129="N/A"," ",IF(AND(AG129=$AJ$2+1,AN129=0),MIN($AR$135,Z129),0))</f>
        <v>0</v>
      </c>
      <c r="AW129" s="93" t="n">
        <f aca="false">IF($A129="N/A"," ",IF(AND(AH129=$AJ$2+1,AO129=0),MIN($AR$135,AA129),0))</f>
        <v>0</v>
      </c>
      <c r="AX129" s="93" t="n">
        <f aca="false">IF($A129="N/A"," ",IF(AND(AI129=$AJ$2+1,AP129=0),MIN($AR$135,AB129),0))</f>
        <v>0</v>
      </c>
      <c r="AY129" s="93" t="n">
        <f aca="false">IF($A129="N/A"," ",IF(AND(AJ129=$AJ$2+1,AQ129=0),MIN($AR$135,AC129),0))</f>
        <v>0</v>
      </c>
      <c r="AZ129" s="91"/>
      <c r="BA129" s="86" t="n">
        <f aca="false">IF($A129="N/A"," ",(IF(MONTH(A129)&gt;=4,IF(MONTH(A129)&lt;=10,Inputs!$F$13,Inputs!$F$14),Inputs!$F$14)))</f>
        <v>119</v>
      </c>
      <c r="BB129" s="87" t="n">
        <f aca="false">IF($A129="N/A"," ",(IF(AK129&gt;0,($BA129*(8*(VLOOKUP($A129,NumberofDaysTable,2)))*P129),0)+IF(AS129&gt;0,($BA129*((AS129))*P129),0)))</f>
        <v>0</v>
      </c>
      <c r="BC129" s="87" t="n">
        <f aca="false">IF($A129="N/A"," ",(IF(AL129&gt;0,($BA129*(8*(VLOOKUP($A129,NumberofDaysTable,2)))*Q129),0)+IF(AT129&gt;0,($BA129*((AT129))*Q129),0)))</f>
        <v>0</v>
      </c>
      <c r="BD129" s="87" t="n">
        <f aca="false">IF($A129="N/A"," ",(IF(AM129&gt;0,($BA129*(8*(VLOOKUP($A129,NumberofDaysTable,3)))*R129),0)+IF(AU129&gt;0,($BA129*((AU129))*R129),0)))</f>
        <v>0</v>
      </c>
      <c r="BE129" s="87" t="n">
        <f aca="false">IF($A129="N/A"," ",(IF(AN129&gt;0,($BA129*(8*(VLOOKUP($A129,NumberofDaysTable,3)))*S129),0)+IF(AV129&gt;0,($BA129*((AV129))*S129),0)))</f>
        <v>0</v>
      </c>
      <c r="BF129" s="87" t="n">
        <f aca="false">IF($A129="N/A"," ",(IF(AO129&gt;0,($BA129*(8*(VLOOKUP($A129,NumberofDaysTable,4)+VLOOKUP($A129,NumberofDaysTable,5)))*T129),0)+IF(AW129&gt;0,($BA129*((AW129))*T129),0)))</f>
        <v>0</v>
      </c>
      <c r="BG129" s="87" t="n">
        <f aca="false">IF($A129="N/A"," ",(IF(AP129&gt;0,($BA129*(8*(VLOOKUP($A129,NumberofDaysTable,4)+VLOOKUP($A129,NumberofDaysTable,5)))*U129),0)+IF(AX129&gt;0,($BA129*((AX129))*U129),0)))</f>
        <v>0</v>
      </c>
      <c r="BH129" s="87" t="n">
        <f aca="false">IF($A129="N/A"," ",($BA129*AQ129*V129)+($BA129*AY129*V129))</f>
        <v>0</v>
      </c>
      <c r="BI129" s="87" t="n">
        <f aca="false">IF($A129="N/A"," ",SUM(BB129:BH129))</f>
        <v>0</v>
      </c>
      <c r="BJ129" s="88" t="n">
        <f aca="false">IF($A129="N/A"," ",(H129*(SUM(AK129:AQ129)+SUM(AS129:AY129))*BA129))</f>
        <v>0</v>
      </c>
      <c r="BK129" s="88" t="n">
        <f aca="false">IF($A129="N/A"," ",((C129*D129)*(SUM($AK129:$AQ129)+SUM($AS129:$AY129))*$BA129))</f>
        <v>0</v>
      </c>
      <c r="BL129" s="88" t="n">
        <f aca="false">IF($A129="N/A"," ",(F129*(SUM($AK129:$AQ129)+SUM($AS129:$AY129))*$BA129))</f>
        <v>0</v>
      </c>
      <c r="BM129" s="88" t="n">
        <f aca="false">IF($A129="N/A"," ",(G129*(SUM($AK129:$AQ129)+SUM($AS129:$AY129))*$BA129))</f>
        <v>0</v>
      </c>
    </row>
    <row r="130" customFormat="false" ht="12.75" hidden="false" customHeight="false" outlineLevel="0" collapsed="false">
      <c r="A130" s="67" t="n">
        <f aca="false">IF(A129="N/A","N/A",IF(EDATE(A129,1)&gt;Inputs!$K$3,"N/A",EDATE(A129,1)))</f>
        <v>40513</v>
      </c>
      <c r="B130" s="68" t="n">
        <f aca="false">IF(A130="N/A"," ",YEAR(A130))</f>
        <v>2010</v>
      </c>
      <c r="C130" s="69" t="n">
        <f aca="false">IF(A130="N/A"," ",VLOOKUP(A130,ScaledPrice,10))</f>
        <v>3.694</v>
      </c>
      <c r="D130" s="70" t="n">
        <f aca="false">IF(A130="N/A"," ",(VLOOKUP(MONTH($A130),Inputs!$A$14:$B$25,2))/1000)</f>
        <v>12.6</v>
      </c>
      <c r="E130" s="71" t="n">
        <f aca="false">IF($A130="N/A"," ",C130*D130)</f>
        <v>46.5444</v>
      </c>
      <c r="F130" s="72" t="n">
        <f aca="false">IF(A130="N/A"," ",Inputs!$F$6)</f>
        <v>1.17</v>
      </c>
      <c r="G130" s="72" t="n">
        <f aca="false">IF(A130="N/A"," ",Inputs!$F$9/IF(AND('Pricing Inputs'!$AA$3&gt;=4,'Pricing Inputs'!$AA$3&lt;=6),16,IF(AND('Pricing Inputs'!$AA$3&gt;=7,'Pricing Inputs'!$AA$3&lt;=9),8,24))/(BA130))</f>
        <v>0.829831932773109</v>
      </c>
      <c r="H130" s="73" t="n">
        <f aca="false">IF(A130="N/A"," ",(C130*D130)+F130+G130)</f>
        <v>48.5442319327731</v>
      </c>
      <c r="I130" s="74" t="n">
        <f aca="false">VLOOKUP(A130,ScaledPrice,(IF(AND('Pricing Inputs'!$AA$3&gt;=4,'Pricing Inputs'!$AA$3&lt;=6),2,4)))</f>
        <v>28.1499977111816</v>
      </c>
      <c r="J130" s="74" t="n">
        <f aca="false">IF(A130="N/A"," ",IF(AND('Pricing Inputs'!$AA$3&gt;=4,'Pricing Inputs'!$AA$3&lt;=6),I130,(VLOOKUP(A130,ScaledPrice,2))*(2-(VLOOKUP(A130,ScaledPrice,3)))))</f>
        <v>28.1499977111816</v>
      </c>
      <c r="K130" s="74" t="n">
        <f aca="false">IF(A130="N/A"," ",IF(OR('Pricing Inputs'!$AA$3=5,'Pricing Inputs'!$AA$3=6,'Pricing Inputs'!$AA$3=8,'Pricing Inputs'!$AA$3=9),VLOOKUP(A130,ScaledPrice,IF(AND('Pricing Inputs'!$AA$3&gt;=4,'Pricing Inputs'!$AA$3&lt;=6),5,6)),0))</f>
        <v>20</v>
      </c>
      <c r="L130" s="74" t="n">
        <f aca="false">IF(A130="N/A"," ",IF(OR('Pricing Inputs'!$AA$3=5,'Pricing Inputs'!$AA$3=6,'Pricing Inputs'!$AA$3=8,'Pricing Inputs'!$AA$3=9),IF(AND('Pricing Inputs'!$AA$3&gt;=4,'Pricing Inputs'!$AA$3&lt;=6),K130,(VLOOKUP(A130,ScaledPrice,5))*(2-(VLOOKUP(A130,ScaledPrice,3)))),0))</f>
        <v>20</v>
      </c>
      <c r="M130" s="74" t="n">
        <f aca="false">IF(A130="N/A"," ",IF(OR('Pricing Inputs'!$AA$3=6,'Pricing Inputs'!$AA$3=9),(VLOOKUP(A130,ScaledPrice,IF(AND('Pricing Inputs'!$AA$3&gt;=4,'Pricing Inputs'!$AA$3&lt;=6),7,8))),0))</f>
        <v>19</v>
      </c>
      <c r="N130" s="74" t="n">
        <f aca="false">IF(A130="N/A"," ",IF(OR('Pricing Inputs'!$AA$3=6,'Pricing Inputs'!$AA$3=9),IF(AND('Pricing Inputs'!$AA$3&gt;=4,'Pricing Inputs'!$AA$3&lt;=6),M130,(VLOOKUP(A130,ScaledPrice,7))*(2-(VLOOKUP(A130,ScaledPrice,3)))),0))</f>
        <v>19</v>
      </c>
      <c r="O130" s="74" t="n">
        <f aca="false">IF(A130="N/A"," ",VLOOKUP(A130,ScaledPrice,9))</f>
        <v>22.4500007629395</v>
      </c>
      <c r="P130" s="75" t="n">
        <f aca="false">IF($A130="N/A"," ",IF((I130-$H130)&gt;0,I130-$H130,0))</f>
        <v>0</v>
      </c>
      <c r="Q130" s="75" t="n">
        <f aca="false">IF($A130="N/A"," ",IF((J130-$H130)&gt;0,J130-$H130,0))</f>
        <v>0</v>
      </c>
      <c r="R130" s="75" t="n">
        <f aca="false">IF($A130="N/A"," ",IF((K130-$H130)&gt;0,K130-$H130,0))</f>
        <v>0</v>
      </c>
      <c r="S130" s="75" t="n">
        <f aca="false">IF($A130="N/A"," ",IF((L130-$H130)&gt;0,L130-$H130,0))</f>
        <v>0</v>
      </c>
      <c r="T130" s="75" t="n">
        <f aca="false">IF($A130="N/A"," ",IF((M130-$H130)&gt;0,M130-$H130,0))</f>
        <v>0</v>
      </c>
      <c r="U130" s="75" t="n">
        <f aca="false">IF($A130="N/A"," ",IF((N130-$H130)&gt;0,N130-$H130,0))</f>
        <v>0</v>
      </c>
      <c r="V130" s="76" t="n">
        <f aca="false">IF($A130="N/A"," ",(IF((O130-$H130)&lt;=0,0,(O130-$H130))))</f>
        <v>0</v>
      </c>
      <c r="W130" s="77" t="n">
        <f aca="false">IF($A130="N/A"," ",IF(P130&gt;0,8*VLOOKUP($A130,NumberofDaysTable,2),0))</f>
        <v>0</v>
      </c>
      <c r="X130" s="77" t="n">
        <f aca="false">IF($A130="N/A"," ",IF(Q130&gt;0,8*VLOOKUP($A130,NumberofDaysTable,2),0))</f>
        <v>0</v>
      </c>
      <c r="Y130" s="77" t="n">
        <f aca="false">IF($A130="N/A"," ",IF(R130&gt;0,8*VLOOKUP($A130,NumberofDaysTable,3),0))</f>
        <v>0</v>
      </c>
      <c r="Z130" s="77" t="n">
        <f aca="false">IF($A130="N/A"," ",IF(S130&gt;0,8*VLOOKUP($A130,NumberofDaysTable,3),0))</f>
        <v>0</v>
      </c>
      <c r="AA130" s="77" t="n">
        <f aca="false">IF($A130="N/A"," ",IF(T130&gt;0,8*(VLOOKUP($A130,NumberofDaysTable,4)+VLOOKUP($A130,NumberofDaysTable,5)),0))</f>
        <v>0</v>
      </c>
      <c r="AB130" s="77" t="n">
        <f aca="false">IF($A130="N/A"," ",IF(U130&gt;0,(8*VLOOKUP($A130,NumberofDaysTable,4)+VLOOKUP($A130,NumberofDaysTable,5)),0))</f>
        <v>0</v>
      </c>
      <c r="AC130" s="77" t="n">
        <f aca="false">IF($A130="N/A"," ",(IF(V130&gt;0,(8*VLOOKUP($A130,NumberofDaysTable,6)),0)))</f>
        <v>0</v>
      </c>
      <c r="AD130" s="89" t="n">
        <f aca="false">IF($A130="N/A"," ",RANK(P130,$P$124:$V$135))</f>
        <v>7</v>
      </c>
      <c r="AE130" s="90" t="n">
        <f aca="false">IF($A130="N/A"," ",RANK(Q130,$P$124:$V$135))</f>
        <v>7</v>
      </c>
      <c r="AF130" s="90" t="n">
        <f aca="false">IF($A130="N/A"," ",RANK(R130,$P$124:$V$135))</f>
        <v>7</v>
      </c>
      <c r="AG130" s="90" t="n">
        <f aca="false">IF($A130="N/A"," ",RANK(S130,$P$124:$V$135))</f>
        <v>7</v>
      </c>
      <c r="AH130" s="90" t="n">
        <f aca="false">IF($A130="N/A"," ",RANK(T130,$P$124:$V$135))</f>
        <v>7</v>
      </c>
      <c r="AI130" s="90" t="n">
        <f aca="false">IF($A130="N/A"," ",RANK(U130,$P$124:$V$135))</f>
        <v>7</v>
      </c>
      <c r="AJ130" s="91" t="n">
        <f aca="false">IF($A130="N/A"," ",RANK(V130,$P$124:$V$135))</f>
        <v>7</v>
      </c>
      <c r="AK130" s="81" t="n">
        <f aca="false">IF($A130="N/A"," ",IF(AD130&lt;=$AJ$2,W130,0))</f>
        <v>0</v>
      </c>
      <c r="AL130" s="92" t="n">
        <f aca="false">IF($A130="N/A"," ",IF(AE130&lt;=$AJ$2,X130,0))</f>
        <v>0</v>
      </c>
      <c r="AM130" s="92" t="n">
        <f aca="false">IF($A130="N/A"," ",IF(AF130&lt;=$AJ$2,Y130,0))</f>
        <v>0</v>
      </c>
      <c r="AN130" s="92" t="n">
        <f aca="false">IF($A130="N/A"," ",IF(AG130&lt;=$AJ$2,Z130,0))</f>
        <v>0</v>
      </c>
      <c r="AO130" s="92" t="n">
        <f aca="false">IF($A130="N/A"," ",IF(AH130&lt;=$AJ$2,AA130,0))</f>
        <v>0</v>
      </c>
      <c r="AP130" s="92" t="n">
        <f aca="false">IF($A130="N/A"," ",IF(AI130&lt;=$AJ$2,AB130,0))</f>
        <v>0</v>
      </c>
      <c r="AQ130" s="92" t="n">
        <f aca="false">IF($A130="N/A"," ",IF(AJ130&lt;=$AJ$2,AC130,0))</f>
        <v>0</v>
      </c>
      <c r="AR130" s="91"/>
      <c r="AS130" s="83" t="n">
        <f aca="false">IF($A130="N/A"," ",IF(AND(AD130=$AJ$2+1,AK130=0),MIN($AR$135,W130),0))</f>
        <v>0</v>
      </c>
      <c r="AT130" s="93" t="n">
        <f aca="false">IF($A130="N/A"," ",IF(AND(AE130=$AJ$2+1,AL130=0),MIN($AR$135,X130),0))</f>
        <v>0</v>
      </c>
      <c r="AU130" s="93" t="n">
        <f aca="false">IF($A130="N/A"," ",IF(AND(AF130=$AJ$2+1,AM130=0),MIN($AR$135,Y130),0))</f>
        <v>0</v>
      </c>
      <c r="AV130" s="93" t="n">
        <f aca="false">IF($A130="N/A"," ",IF(AND(AG130=$AJ$2+1,AN130=0),MIN($AR$135,Z130),0))</f>
        <v>0</v>
      </c>
      <c r="AW130" s="93" t="n">
        <f aca="false">IF($A130="N/A"," ",IF(AND(AH130=$AJ$2+1,AO130=0),MIN($AR$135,AA130),0))</f>
        <v>0</v>
      </c>
      <c r="AX130" s="93" t="n">
        <f aca="false">IF($A130="N/A"," ",IF(AND(AI130=$AJ$2+1,AP130=0),MIN($AR$135,AB130),0))</f>
        <v>0</v>
      </c>
      <c r="AY130" s="93" t="n">
        <f aca="false">IF($A130="N/A"," ",IF(AND(AJ130=$AJ$2+1,AQ130=0),MIN($AR$135,AC130),0))</f>
        <v>0</v>
      </c>
      <c r="AZ130" s="91"/>
      <c r="BA130" s="86" t="n">
        <f aca="false">IF($A130="N/A"," ",(IF(MONTH(A130)&gt;=4,IF(MONTH(A130)&lt;=10,Inputs!$F$13,Inputs!$F$14),Inputs!$F$14)))</f>
        <v>119</v>
      </c>
      <c r="BB130" s="87" t="n">
        <f aca="false">IF($A130="N/A"," ",(IF(AK130&gt;0,($BA130*(8*(VLOOKUP($A130,NumberofDaysTable,2)))*P130),0)+IF(AS130&gt;0,($BA130*((AS130))*P130),0)))</f>
        <v>0</v>
      </c>
      <c r="BC130" s="87" t="n">
        <f aca="false">IF($A130="N/A"," ",(IF(AL130&gt;0,($BA130*(8*(VLOOKUP($A130,NumberofDaysTable,2)))*Q130),0)+IF(AT130&gt;0,($BA130*((AT130))*Q130),0)))</f>
        <v>0</v>
      </c>
      <c r="BD130" s="87" t="n">
        <f aca="false">IF($A130="N/A"," ",(IF(AM130&gt;0,($BA130*(8*(VLOOKUP($A130,NumberofDaysTable,3)))*R130),0)+IF(AU130&gt;0,($BA130*((AU130))*R130),0)))</f>
        <v>0</v>
      </c>
      <c r="BE130" s="87" t="n">
        <f aca="false">IF($A130="N/A"," ",(IF(AN130&gt;0,($BA130*(8*(VLOOKUP($A130,NumberofDaysTable,3)))*S130),0)+IF(AV130&gt;0,($BA130*((AV130))*S130),0)))</f>
        <v>0</v>
      </c>
      <c r="BF130" s="87" t="n">
        <f aca="false">IF($A130="N/A"," ",(IF(AO130&gt;0,($BA130*(8*(VLOOKUP($A130,NumberofDaysTable,4)+VLOOKUP($A130,NumberofDaysTable,5)))*T130),0)+IF(AW130&gt;0,($BA130*((AW130))*T130),0)))</f>
        <v>0</v>
      </c>
      <c r="BG130" s="87" t="n">
        <f aca="false">IF($A130="N/A"," ",(IF(AP130&gt;0,($BA130*(8*(VLOOKUP($A130,NumberofDaysTable,4)+VLOOKUP($A130,NumberofDaysTable,5)))*U130),0)+IF(AX130&gt;0,($BA130*((AX130))*U130),0)))</f>
        <v>0</v>
      </c>
      <c r="BH130" s="87" t="n">
        <f aca="false">IF($A130="N/A"," ",($BA130*AQ130*V130)+($BA130*AY130*V130))</f>
        <v>0</v>
      </c>
      <c r="BI130" s="87" t="n">
        <f aca="false">IF($A130="N/A"," ",SUM(BB130:BH130))</f>
        <v>0</v>
      </c>
      <c r="BJ130" s="88" t="n">
        <f aca="false">IF($A130="N/A"," ",(H130*(SUM(AK130:AQ130)+SUM(AS130:AY130))*BA130))</f>
        <v>0</v>
      </c>
      <c r="BK130" s="88" t="n">
        <f aca="false">IF($A130="N/A"," ",((C130*D130)*(SUM($AK130:$AQ130)+SUM($AS130:$AY130))*$BA130))</f>
        <v>0</v>
      </c>
      <c r="BL130" s="88" t="n">
        <f aca="false">IF($A130="N/A"," ",(F130*(SUM($AK130:$AQ130)+SUM($AS130:$AY130))*$BA130))</f>
        <v>0</v>
      </c>
      <c r="BM130" s="88" t="n">
        <f aca="false">IF($A130="N/A"," ",(G130*(SUM($AK130:$AQ130)+SUM($AS130:$AY130))*$BA130))</f>
        <v>0</v>
      </c>
    </row>
    <row r="131" customFormat="false" ht="12.75" hidden="false" customHeight="false" outlineLevel="0" collapsed="false">
      <c r="A131" s="67" t="n">
        <f aca="false">IF(A130="N/A","N/A",IF(EDATE(A130,1)&gt;Inputs!$K$3,"N/A",EDATE(A130,1)))</f>
        <v>40544</v>
      </c>
      <c r="B131" s="68" t="n">
        <f aca="false">IF(A131="N/A"," ",YEAR(A131))</f>
        <v>2011</v>
      </c>
      <c r="C131" s="69" t="n">
        <f aca="false">IF(A131="N/A"," ",VLOOKUP(A131,ScaledPrice,10))</f>
        <v>3.785</v>
      </c>
      <c r="D131" s="70" t="n">
        <f aca="false">IF(A131="N/A"," ",(VLOOKUP(MONTH($A131),Inputs!$A$14:$B$25,2))/1000)</f>
        <v>12.6</v>
      </c>
      <c r="E131" s="71" t="n">
        <f aca="false">IF($A131="N/A"," ",C131*D131)</f>
        <v>47.691</v>
      </c>
      <c r="F131" s="72" t="n">
        <f aca="false">IF(A131="N/A"," ",Inputs!$F$6)</f>
        <v>1.17</v>
      </c>
      <c r="G131" s="72" t="n">
        <f aca="false">IF(A131="N/A"," ",Inputs!$F$9/IF(AND('Pricing Inputs'!$AA$3&gt;=4,'Pricing Inputs'!$AA$3&lt;=6),16,IF(AND('Pricing Inputs'!$AA$3&gt;=7,'Pricing Inputs'!$AA$3&lt;=9),8,24))/(BA131))</f>
        <v>0.829831932773109</v>
      </c>
      <c r="H131" s="73" t="n">
        <f aca="false">IF(A131="N/A"," ",(C131*D131)+F131+G131)</f>
        <v>49.6908319327731</v>
      </c>
      <c r="I131" s="74" t="n">
        <f aca="false">VLOOKUP(A131,ScaledPrice,(IF(AND('Pricing Inputs'!$AA$3&gt;=4,'Pricing Inputs'!$AA$3&lt;=6),2,4)))</f>
        <v>32.3999996185303</v>
      </c>
      <c r="J131" s="74" t="n">
        <f aca="false">IF(A131="N/A"," ",IF(AND('Pricing Inputs'!$AA$3&gt;=4,'Pricing Inputs'!$AA$3&lt;=6),I131,(VLOOKUP(A131,ScaledPrice,2))*(2-(VLOOKUP(A131,ScaledPrice,3)))))</f>
        <v>32.3999996185303</v>
      </c>
      <c r="K131" s="74" t="n">
        <f aca="false">IF(A131="N/A"," ",IF(OR('Pricing Inputs'!$AA$3=5,'Pricing Inputs'!$AA$3=6,'Pricing Inputs'!$AA$3=8,'Pricing Inputs'!$AA$3=9),VLOOKUP(A131,ScaledPrice,IF(AND('Pricing Inputs'!$AA$3&gt;=4,'Pricing Inputs'!$AA$3&lt;=6),5,6)),0))</f>
        <v>22</v>
      </c>
      <c r="L131" s="74" t="n">
        <f aca="false">IF(A131="N/A"," ",IF(OR('Pricing Inputs'!$AA$3=5,'Pricing Inputs'!$AA$3=6,'Pricing Inputs'!$AA$3=8,'Pricing Inputs'!$AA$3=9),IF(AND('Pricing Inputs'!$AA$3&gt;=4,'Pricing Inputs'!$AA$3&lt;=6),K131,(VLOOKUP(A131,ScaledPrice,5))*(2-(VLOOKUP(A131,ScaledPrice,3)))),0))</f>
        <v>22</v>
      </c>
      <c r="M131" s="74" t="n">
        <f aca="false">IF(A131="N/A"," ",IF(OR('Pricing Inputs'!$AA$3=6,'Pricing Inputs'!$AA$3=9),(VLOOKUP(A131,ScaledPrice,IF(AND('Pricing Inputs'!$AA$3&gt;=4,'Pricing Inputs'!$AA$3&lt;=6),7,8))),0))</f>
        <v>21</v>
      </c>
      <c r="N131" s="74" t="n">
        <f aca="false">IF(A131="N/A"," ",IF(OR('Pricing Inputs'!$AA$3=6,'Pricing Inputs'!$AA$3=9),IF(AND('Pricing Inputs'!$AA$3&gt;=4,'Pricing Inputs'!$AA$3&lt;=6),M131,(VLOOKUP(A131,ScaledPrice,7))*(2-(VLOOKUP(A131,ScaledPrice,3)))),0))</f>
        <v>21</v>
      </c>
      <c r="O131" s="74" t="n">
        <f aca="false">IF(A131="N/A"," ",VLOOKUP(A131,ScaledPrice,9))</f>
        <v>22.7000007629395</v>
      </c>
      <c r="P131" s="75" t="n">
        <f aca="false">IF($A131="N/A"," ",IF((I131-$H131)&gt;0,I131-$H131,0))</f>
        <v>0</v>
      </c>
      <c r="Q131" s="75" t="n">
        <f aca="false">IF($A131="N/A"," ",IF((J131-$H131)&gt;0,J131-$H131,0))</f>
        <v>0</v>
      </c>
      <c r="R131" s="75" t="n">
        <f aca="false">IF($A131="N/A"," ",IF((K131-$H131)&gt;0,K131-$H131,0))</f>
        <v>0</v>
      </c>
      <c r="S131" s="75" t="n">
        <f aca="false">IF($A131="N/A"," ",IF((L131-$H131)&gt;0,L131-$H131,0))</f>
        <v>0</v>
      </c>
      <c r="T131" s="75" t="n">
        <f aca="false">IF($A131="N/A"," ",IF((M131-$H131)&gt;0,M131-$H131,0))</f>
        <v>0</v>
      </c>
      <c r="U131" s="75" t="n">
        <f aca="false">IF($A131="N/A"," ",IF((N131-$H131)&gt;0,N131-$H131,0))</f>
        <v>0</v>
      </c>
      <c r="V131" s="76" t="n">
        <f aca="false">IF($A131="N/A"," ",(IF((O131-$H131)&lt;=0,0,(O131-$H131))))</f>
        <v>0</v>
      </c>
      <c r="W131" s="77" t="n">
        <f aca="false">IF($A131="N/A"," ",IF(P131&gt;0,8*VLOOKUP($A131,NumberofDaysTable,2),0))</f>
        <v>0</v>
      </c>
      <c r="X131" s="77" t="n">
        <f aca="false">IF($A131="N/A"," ",IF(Q131&gt;0,8*VLOOKUP($A131,NumberofDaysTable,2),0))</f>
        <v>0</v>
      </c>
      <c r="Y131" s="77" t="n">
        <f aca="false">IF($A131="N/A"," ",IF(R131&gt;0,8*VLOOKUP($A131,NumberofDaysTable,3),0))</f>
        <v>0</v>
      </c>
      <c r="Z131" s="77" t="n">
        <f aca="false">IF($A131="N/A"," ",IF(S131&gt;0,8*VLOOKUP($A131,NumberofDaysTable,3),0))</f>
        <v>0</v>
      </c>
      <c r="AA131" s="77" t="n">
        <f aca="false">IF($A131="N/A"," ",IF(T131&gt;0,8*(VLOOKUP($A131,NumberofDaysTable,4)+VLOOKUP($A131,NumberofDaysTable,5)),0))</f>
        <v>0</v>
      </c>
      <c r="AB131" s="77" t="n">
        <f aca="false">IF($A131="N/A"," ",IF(U131&gt;0,(8*VLOOKUP($A131,NumberofDaysTable,4)+VLOOKUP($A131,NumberofDaysTable,5)),0))</f>
        <v>0</v>
      </c>
      <c r="AC131" s="77" t="n">
        <f aca="false">IF($A131="N/A"," ",(IF(V131&gt;0,(8*VLOOKUP($A131,NumberofDaysTable,6)),0)))</f>
        <v>0</v>
      </c>
      <c r="AD131" s="89" t="n">
        <f aca="false">IF($A131="N/A"," ",RANK(P131,$P$124:$V$135))</f>
        <v>7</v>
      </c>
      <c r="AE131" s="90" t="n">
        <f aca="false">IF($A131="N/A"," ",RANK(Q131,$P$124:$V$135))</f>
        <v>7</v>
      </c>
      <c r="AF131" s="90" t="n">
        <f aca="false">IF($A131="N/A"," ",RANK(R131,$P$124:$V$135))</f>
        <v>7</v>
      </c>
      <c r="AG131" s="90" t="n">
        <f aca="false">IF($A131="N/A"," ",RANK(S131,$P$124:$V$135))</f>
        <v>7</v>
      </c>
      <c r="AH131" s="90" t="n">
        <f aca="false">IF($A131="N/A"," ",RANK(T131,$P$124:$V$135))</f>
        <v>7</v>
      </c>
      <c r="AI131" s="90" t="n">
        <f aca="false">IF($A131="N/A"," ",RANK(U131,$P$124:$V$135))</f>
        <v>7</v>
      </c>
      <c r="AJ131" s="91" t="n">
        <f aca="false">IF($A131="N/A"," ",RANK(V131,$P$124:$V$135))</f>
        <v>7</v>
      </c>
      <c r="AK131" s="81" t="n">
        <f aca="false">IF($A131="N/A"," ",IF(AD131&lt;=$AJ$2,W131,0))</f>
        <v>0</v>
      </c>
      <c r="AL131" s="92" t="n">
        <f aca="false">IF($A131="N/A"," ",IF(AE131&lt;=$AJ$2,X131,0))</f>
        <v>0</v>
      </c>
      <c r="AM131" s="92" t="n">
        <f aca="false">IF($A131="N/A"," ",IF(AF131&lt;=$AJ$2,Y131,0))</f>
        <v>0</v>
      </c>
      <c r="AN131" s="92" t="n">
        <f aca="false">IF($A131="N/A"," ",IF(AG131&lt;=$AJ$2,Z131,0))</f>
        <v>0</v>
      </c>
      <c r="AO131" s="92" t="n">
        <f aca="false">IF($A131="N/A"," ",IF(AH131&lt;=$AJ$2,AA131,0))</f>
        <v>0</v>
      </c>
      <c r="AP131" s="92" t="n">
        <f aca="false">IF($A131="N/A"," ",IF(AI131&lt;=$AJ$2,AB131,0))</f>
        <v>0</v>
      </c>
      <c r="AQ131" s="92" t="n">
        <f aca="false">IF($A131="N/A"," ",IF(AJ131&lt;=$AJ$2,AC131,0))</f>
        <v>0</v>
      </c>
      <c r="AR131" s="91"/>
      <c r="AS131" s="83" t="n">
        <f aca="false">IF($A131="N/A"," ",IF(AND(AD131=$AJ$2+1,AK131=0),MIN($AR$135,W131),0))</f>
        <v>0</v>
      </c>
      <c r="AT131" s="93" t="n">
        <f aca="false">IF($A131="N/A"," ",IF(AND(AE131=$AJ$2+1,AL131=0),MIN($AR$135,X131),0))</f>
        <v>0</v>
      </c>
      <c r="AU131" s="93" t="n">
        <f aca="false">IF($A131="N/A"," ",IF(AND(AF131=$AJ$2+1,AM131=0),MIN($AR$135,Y131),0))</f>
        <v>0</v>
      </c>
      <c r="AV131" s="93" t="n">
        <f aca="false">IF($A131="N/A"," ",IF(AND(AG131=$AJ$2+1,AN131=0),MIN($AR$135,Z131),0))</f>
        <v>0</v>
      </c>
      <c r="AW131" s="93" t="n">
        <f aca="false">IF($A131="N/A"," ",IF(AND(AH131=$AJ$2+1,AO131=0),MIN($AR$135,AA131),0))</f>
        <v>0</v>
      </c>
      <c r="AX131" s="93" t="n">
        <f aca="false">IF($A131="N/A"," ",IF(AND(AI131=$AJ$2+1,AP131=0),MIN($AR$135,AB131),0))</f>
        <v>0</v>
      </c>
      <c r="AY131" s="93" t="n">
        <f aca="false">IF($A131="N/A"," ",IF(AND(AJ131=$AJ$2+1,AQ131=0),MIN($AR$135,AC131),0))</f>
        <v>0</v>
      </c>
      <c r="AZ131" s="91"/>
      <c r="BA131" s="86" t="n">
        <f aca="false">IF($A131="N/A"," ",(IF(MONTH(A131)&gt;=4,IF(MONTH(A131)&lt;=10,Inputs!$F$13,Inputs!$F$14),Inputs!$F$14)))</f>
        <v>119</v>
      </c>
      <c r="BB131" s="87" t="n">
        <f aca="false">IF($A131="N/A"," ",(IF(AK131&gt;0,($BA131*(8*(VLOOKUP($A131,NumberofDaysTable,2)))*P131),0)+IF(AS131&gt;0,($BA131*((AS131))*P131),0)))</f>
        <v>0</v>
      </c>
      <c r="BC131" s="87" t="n">
        <f aca="false">IF($A131="N/A"," ",(IF(AL131&gt;0,($BA131*(8*(VLOOKUP($A131,NumberofDaysTable,2)))*Q131),0)+IF(AT131&gt;0,($BA131*((AT131))*Q131),0)))</f>
        <v>0</v>
      </c>
      <c r="BD131" s="87" t="n">
        <f aca="false">IF($A131="N/A"," ",(IF(AM131&gt;0,($BA131*(8*(VLOOKUP($A131,NumberofDaysTable,3)))*R131),0)+IF(AU131&gt;0,($BA131*((AU131))*R131),0)))</f>
        <v>0</v>
      </c>
      <c r="BE131" s="87" t="n">
        <f aca="false">IF($A131="N/A"," ",(IF(AN131&gt;0,($BA131*(8*(VLOOKUP($A131,NumberofDaysTable,3)))*S131),0)+IF(AV131&gt;0,($BA131*((AV131))*S131),0)))</f>
        <v>0</v>
      </c>
      <c r="BF131" s="87" t="n">
        <f aca="false">IF($A131="N/A"," ",(IF(AO131&gt;0,($BA131*(8*(VLOOKUP($A131,NumberofDaysTable,4)+VLOOKUP($A131,NumberofDaysTable,5)))*T131),0)+IF(AW131&gt;0,($BA131*((AW131))*T131),0)))</f>
        <v>0</v>
      </c>
      <c r="BG131" s="87" t="n">
        <f aca="false">IF($A131="N/A"," ",(IF(AP131&gt;0,($BA131*(8*(VLOOKUP($A131,NumberofDaysTable,4)+VLOOKUP($A131,NumberofDaysTable,5)))*U131),0)+IF(AX131&gt;0,($BA131*((AX131))*U131),0)))</f>
        <v>0</v>
      </c>
      <c r="BH131" s="87" t="n">
        <f aca="false">IF($A131="N/A"," ",($BA131*AQ131*V131)+($BA131*AY131*V131))</f>
        <v>0</v>
      </c>
      <c r="BI131" s="87" t="n">
        <f aca="false">IF($A131="N/A"," ",SUM(BB131:BH131))</f>
        <v>0</v>
      </c>
      <c r="BJ131" s="88" t="n">
        <f aca="false">IF($A131="N/A"," ",(H131*(SUM(AK131:AQ131)+SUM(AS131:AY131))*BA131))</f>
        <v>0</v>
      </c>
      <c r="BK131" s="88" t="n">
        <f aca="false">IF($A131="N/A"," ",((C131*D131)*(SUM($AK131:$AQ131)+SUM($AS131:$AY131))*$BA131))</f>
        <v>0</v>
      </c>
      <c r="BL131" s="88" t="n">
        <f aca="false">IF($A131="N/A"," ",(F131*(SUM($AK131:$AQ131)+SUM($AS131:$AY131))*$BA131))</f>
        <v>0</v>
      </c>
      <c r="BM131" s="88" t="n">
        <f aca="false">IF($A131="N/A"," ",(G131*(SUM($AK131:$AQ131)+SUM($AS131:$AY131))*$BA131))</f>
        <v>0</v>
      </c>
    </row>
    <row r="132" customFormat="false" ht="12.75" hidden="false" customHeight="false" outlineLevel="0" collapsed="false">
      <c r="A132" s="67" t="n">
        <f aca="false">IF(A131="N/A","N/A",IF(EDATE(A131,1)&gt;Inputs!$K$3,"N/A",EDATE(A131,1)))</f>
        <v>40575</v>
      </c>
      <c r="B132" s="68" t="n">
        <f aca="false">IF(A132="N/A"," ",YEAR(A132))</f>
        <v>2011</v>
      </c>
      <c r="C132" s="69" t="n">
        <f aca="false">IF(A132="N/A"," ",VLOOKUP(A132,ScaledPrice,10))</f>
        <v>3.642</v>
      </c>
      <c r="D132" s="70" t="n">
        <f aca="false">IF(A132="N/A"," ",(VLOOKUP(MONTH($A132),Inputs!$A$14:$B$25,2))/1000)</f>
        <v>12.6</v>
      </c>
      <c r="E132" s="71" t="n">
        <f aca="false">IF($A132="N/A"," ",C132*D132)</f>
        <v>45.8892</v>
      </c>
      <c r="F132" s="72" t="n">
        <f aca="false">IF(A132="N/A"," ",Inputs!$F$6)</f>
        <v>1.17</v>
      </c>
      <c r="G132" s="72" t="n">
        <f aca="false">IF(A132="N/A"," ",Inputs!$F$9/IF(AND('Pricing Inputs'!$AA$3&gt;=4,'Pricing Inputs'!$AA$3&lt;=6),16,IF(AND('Pricing Inputs'!$AA$3&gt;=7,'Pricing Inputs'!$AA$3&lt;=9),8,24))/(BA132))</f>
        <v>0.829831932773109</v>
      </c>
      <c r="H132" s="73" t="n">
        <f aca="false">IF(A132="N/A"," ",(C132*D132)+F132+G132)</f>
        <v>47.8890319327731</v>
      </c>
      <c r="I132" s="74" t="n">
        <f aca="false">VLOOKUP(A132,ScaledPrice,(IF(AND('Pricing Inputs'!$AA$3&gt;=4,'Pricing Inputs'!$AA$3&lt;=6),2,4)))</f>
        <v>32.5</v>
      </c>
      <c r="J132" s="74" t="n">
        <f aca="false">IF(A132="N/A"," ",IF(AND('Pricing Inputs'!$AA$3&gt;=4,'Pricing Inputs'!$AA$3&lt;=6),I132,(VLOOKUP(A132,ScaledPrice,2))*(2-(VLOOKUP(A132,ScaledPrice,3)))))</f>
        <v>32.5</v>
      </c>
      <c r="K132" s="74" t="n">
        <f aca="false">IF(A132="N/A"," ",IF(OR('Pricing Inputs'!$AA$3=5,'Pricing Inputs'!$AA$3=6,'Pricing Inputs'!$AA$3=8,'Pricing Inputs'!$AA$3=9),VLOOKUP(A132,ScaledPrice,IF(AND('Pricing Inputs'!$AA$3&gt;=4,'Pricing Inputs'!$AA$3&lt;=6),5,6)),0))</f>
        <v>21.996000289917</v>
      </c>
      <c r="L132" s="74" t="n">
        <f aca="false">IF(A132="N/A"," ",IF(OR('Pricing Inputs'!$AA$3=5,'Pricing Inputs'!$AA$3=6,'Pricing Inputs'!$AA$3=8,'Pricing Inputs'!$AA$3=9),IF(AND('Pricing Inputs'!$AA$3&gt;=4,'Pricing Inputs'!$AA$3&lt;=6),K132,(VLOOKUP(A132,ScaledPrice,5))*(2-(VLOOKUP(A132,ScaledPrice,3)))),0))</f>
        <v>21.996000289917</v>
      </c>
      <c r="M132" s="74" t="n">
        <f aca="false">IF(A132="N/A"," ",IF(OR('Pricing Inputs'!$AA$3=6,'Pricing Inputs'!$AA$3=9),(VLOOKUP(A132,ScaledPrice,IF(AND('Pricing Inputs'!$AA$3&gt;=4,'Pricing Inputs'!$AA$3&lt;=6),7,8))),0))</f>
        <v>20.9965019226074</v>
      </c>
      <c r="N132" s="74" t="n">
        <f aca="false">IF(A132="N/A"," ",IF(OR('Pricing Inputs'!$AA$3=6,'Pricing Inputs'!$AA$3=9),IF(AND('Pricing Inputs'!$AA$3&gt;=4,'Pricing Inputs'!$AA$3&lt;=6),M132,(VLOOKUP(A132,ScaledPrice,7))*(2-(VLOOKUP(A132,ScaledPrice,3)))),0))</f>
        <v>20.9965019226074</v>
      </c>
      <c r="O132" s="74" t="n">
        <f aca="false">IF(A132="N/A"," ",VLOOKUP(A132,ScaledPrice,9))</f>
        <v>21</v>
      </c>
      <c r="P132" s="75" t="n">
        <f aca="false">IF($A132="N/A"," ",IF((I132-$H132)&gt;0,I132-$H132,0))</f>
        <v>0</v>
      </c>
      <c r="Q132" s="75" t="n">
        <f aca="false">IF($A132="N/A"," ",IF((J132-$H132)&gt;0,J132-$H132,0))</f>
        <v>0</v>
      </c>
      <c r="R132" s="75" t="n">
        <f aca="false">IF($A132="N/A"," ",IF((K132-$H132)&gt;0,K132-$H132,0))</f>
        <v>0</v>
      </c>
      <c r="S132" s="75" t="n">
        <f aca="false">IF($A132="N/A"," ",IF((L132-$H132)&gt;0,L132-$H132,0))</f>
        <v>0</v>
      </c>
      <c r="T132" s="75" t="n">
        <f aca="false">IF($A132="N/A"," ",IF((M132-$H132)&gt;0,M132-$H132,0))</f>
        <v>0</v>
      </c>
      <c r="U132" s="75" t="n">
        <f aca="false">IF($A132="N/A"," ",IF((N132-$H132)&gt;0,N132-$H132,0))</f>
        <v>0</v>
      </c>
      <c r="V132" s="76" t="n">
        <f aca="false">IF($A132="N/A"," ",(IF((O132-$H132)&lt;=0,0,(O132-$H132))))</f>
        <v>0</v>
      </c>
      <c r="W132" s="77" t="n">
        <f aca="false">IF($A132="N/A"," ",IF(P132&gt;0,8*VLOOKUP($A132,NumberofDaysTable,2),0))</f>
        <v>0</v>
      </c>
      <c r="X132" s="77" t="n">
        <f aca="false">IF($A132="N/A"," ",IF(Q132&gt;0,8*VLOOKUP($A132,NumberofDaysTable,2),0))</f>
        <v>0</v>
      </c>
      <c r="Y132" s="77" t="n">
        <f aca="false">IF($A132="N/A"," ",IF(R132&gt;0,8*VLOOKUP($A132,NumberofDaysTable,3),0))</f>
        <v>0</v>
      </c>
      <c r="Z132" s="77" t="n">
        <f aca="false">IF($A132="N/A"," ",IF(S132&gt;0,8*VLOOKUP($A132,NumberofDaysTable,3),0))</f>
        <v>0</v>
      </c>
      <c r="AA132" s="77" t="n">
        <f aca="false">IF($A132="N/A"," ",IF(T132&gt;0,8*(VLOOKUP($A132,NumberofDaysTable,4)+VLOOKUP($A132,NumberofDaysTable,5)),0))</f>
        <v>0</v>
      </c>
      <c r="AB132" s="77" t="n">
        <f aca="false">IF($A132="N/A"," ",IF(U132&gt;0,(8*VLOOKUP($A132,NumberofDaysTable,4)+VLOOKUP($A132,NumberofDaysTable,5)),0))</f>
        <v>0</v>
      </c>
      <c r="AC132" s="77" t="n">
        <f aca="false">IF($A132="N/A"," ",(IF(V132&gt;0,(8*VLOOKUP($A132,NumberofDaysTable,6)),0)))</f>
        <v>0</v>
      </c>
      <c r="AD132" s="89" t="n">
        <f aca="false">IF($A132="N/A"," ",RANK(P132,$P$124:$V$135))</f>
        <v>7</v>
      </c>
      <c r="AE132" s="90" t="n">
        <f aca="false">IF($A132="N/A"," ",RANK(Q132,$P$124:$V$135))</f>
        <v>7</v>
      </c>
      <c r="AF132" s="90" t="n">
        <f aca="false">IF($A132="N/A"," ",RANK(R132,$P$124:$V$135))</f>
        <v>7</v>
      </c>
      <c r="AG132" s="90" t="n">
        <f aca="false">IF($A132="N/A"," ",RANK(S132,$P$124:$V$135))</f>
        <v>7</v>
      </c>
      <c r="AH132" s="90" t="n">
        <f aca="false">IF($A132="N/A"," ",RANK(T132,$P$124:$V$135))</f>
        <v>7</v>
      </c>
      <c r="AI132" s="90" t="n">
        <f aca="false">IF($A132="N/A"," ",RANK(U132,$P$124:$V$135))</f>
        <v>7</v>
      </c>
      <c r="AJ132" s="91" t="n">
        <f aca="false">IF($A132="N/A"," ",RANK(V132,$P$124:$V$135))</f>
        <v>7</v>
      </c>
      <c r="AK132" s="81" t="n">
        <f aca="false">IF($A132="N/A"," ",IF(AD132&lt;=$AJ$2,W132,0))</f>
        <v>0</v>
      </c>
      <c r="AL132" s="92" t="n">
        <f aca="false">IF($A132="N/A"," ",IF(AE132&lt;=$AJ$2,X132,0))</f>
        <v>0</v>
      </c>
      <c r="AM132" s="92" t="n">
        <f aca="false">IF($A132="N/A"," ",IF(AF132&lt;=$AJ$2,Y132,0))</f>
        <v>0</v>
      </c>
      <c r="AN132" s="92" t="n">
        <f aca="false">IF($A132="N/A"," ",IF(AG132&lt;=$AJ$2,Z132,0))</f>
        <v>0</v>
      </c>
      <c r="AO132" s="92" t="n">
        <f aca="false">IF($A132="N/A"," ",IF(AH132&lt;=$AJ$2,AA132,0))</f>
        <v>0</v>
      </c>
      <c r="AP132" s="92" t="n">
        <f aca="false">IF($A132="N/A"," ",IF(AI132&lt;=$AJ$2,AB132,0))</f>
        <v>0</v>
      </c>
      <c r="AQ132" s="92" t="n">
        <f aca="false">IF($A132="N/A"," ",IF(AJ132&lt;=$AJ$2,AC132,0))</f>
        <v>0</v>
      </c>
      <c r="AR132" s="91"/>
      <c r="AS132" s="83" t="n">
        <f aca="false">IF($A132="N/A"," ",IF(AND(AD132=$AJ$2+1,AK132=0),MIN($AR$135,W132),0))</f>
        <v>0</v>
      </c>
      <c r="AT132" s="93" t="n">
        <f aca="false">IF($A132="N/A"," ",IF(AND(AE132=$AJ$2+1,AL132=0),MIN($AR$135,X132),0))</f>
        <v>0</v>
      </c>
      <c r="AU132" s="93" t="n">
        <f aca="false">IF($A132="N/A"," ",IF(AND(AF132=$AJ$2+1,AM132=0),MIN($AR$135,Y132),0))</f>
        <v>0</v>
      </c>
      <c r="AV132" s="93" t="n">
        <f aca="false">IF($A132="N/A"," ",IF(AND(AG132=$AJ$2+1,AN132=0),MIN($AR$135,Z132),0))</f>
        <v>0</v>
      </c>
      <c r="AW132" s="93" t="n">
        <f aca="false">IF($A132="N/A"," ",IF(AND(AH132=$AJ$2+1,AO132=0),MIN($AR$135,AA132),0))</f>
        <v>0</v>
      </c>
      <c r="AX132" s="93" t="n">
        <f aca="false">IF($A132="N/A"," ",IF(AND(AI132=$AJ$2+1,AP132=0),MIN($AR$135,AB132),0))</f>
        <v>0</v>
      </c>
      <c r="AY132" s="93" t="n">
        <f aca="false">IF($A132="N/A"," ",IF(AND(AJ132=$AJ$2+1,AQ132=0),MIN($AR$135,AC132),0))</f>
        <v>0</v>
      </c>
      <c r="AZ132" s="94"/>
      <c r="BA132" s="86" t="n">
        <f aca="false">IF($A132="N/A"," ",(IF(MONTH(A132)&gt;=4,IF(MONTH(A132)&lt;=10,Inputs!$F$13,Inputs!$F$14),Inputs!$F$14)))</f>
        <v>119</v>
      </c>
      <c r="BB132" s="87" t="n">
        <f aca="false">IF($A132="N/A"," ",(IF(AK132&gt;0,($BA132*(8*(VLOOKUP($A132,NumberofDaysTable,2)))*P132),0)+IF(AS132&gt;0,($BA132*((AS132))*P132),0)))</f>
        <v>0</v>
      </c>
      <c r="BC132" s="87" t="n">
        <f aca="false">IF($A132="N/A"," ",(IF(AL132&gt;0,($BA132*(8*(VLOOKUP($A132,NumberofDaysTable,2)))*Q132),0)+IF(AT132&gt;0,($BA132*((AT132))*Q132),0)))</f>
        <v>0</v>
      </c>
      <c r="BD132" s="87" t="n">
        <f aca="false">IF($A132="N/A"," ",(IF(AM132&gt;0,($BA132*(8*(VLOOKUP($A132,NumberofDaysTable,3)))*R132),0)+IF(AU132&gt;0,($BA132*((AU132))*R132),0)))</f>
        <v>0</v>
      </c>
      <c r="BE132" s="87" t="n">
        <f aca="false">IF($A132="N/A"," ",(IF(AN132&gt;0,($BA132*(8*(VLOOKUP($A132,NumberofDaysTable,3)))*S132),0)+IF(AV132&gt;0,($BA132*((AV132))*S132),0)))</f>
        <v>0</v>
      </c>
      <c r="BF132" s="87" t="n">
        <f aca="false">IF($A132="N/A"," ",(IF(AO132&gt;0,($BA132*(8*(VLOOKUP($A132,NumberofDaysTable,4)+VLOOKUP($A132,NumberofDaysTable,5)))*T132),0)+IF(AW132&gt;0,($BA132*((AW132))*T132),0)))</f>
        <v>0</v>
      </c>
      <c r="BG132" s="87" t="n">
        <f aca="false">IF($A132="N/A"," ",(IF(AP132&gt;0,($BA132*(8*(VLOOKUP($A132,NumberofDaysTable,4)+VLOOKUP($A132,NumberofDaysTable,5)))*U132),0)+IF(AX132&gt;0,($BA132*((AX132))*U132),0)))</f>
        <v>0</v>
      </c>
      <c r="BH132" s="87" t="n">
        <f aca="false">IF($A132="N/A"," ",($BA132*AQ132*V132)+($BA132*AY132*V132))</f>
        <v>0</v>
      </c>
      <c r="BI132" s="87" t="n">
        <f aca="false">IF($A132="N/A"," ",SUM(BB132:BH132))</f>
        <v>0</v>
      </c>
      <c r="BJ132" s="88" t="n">
        <f aca="false">IF($A132="N/A"," ",(H132*(SUM(AK132:AQ132)+SUM(AS132:AY132))*BA132))</f>
        <v>0</v>
      </c>
      <c r="BK132" s="88" t="n">
        <f aca="false">IF($A132="N/A"," ",((C132*D132)*(SUM($AK132:$AQ132)+SUM($AS132:$AY132))*$BA132))</f>
        <v>0</v>
      </c>
      <c r="BL132" s="88" t="n">
        <f aca="false">IF($A132="N/A"," ",(F132*(SUM($AK132:$AQ132)+SUM($AS132:$AY132))*$BA132))</f>
        <v>0</v>
      </c>
      <c r="BM132" s="88" t="n">
        <f aca="false">IF($A132="N/A"," ",(G132*(SUM($AK132:$AQ132)+SUM($AS132:$AY132))*$BA132))</f>
        <v>0</v>
      </c>
    </row>
    <row r="133" customFormat="false" ht="12.75" hidden="false" customHeight="false" outlineLevel="0" collapsed="false">
      <c r="A133" s="67" t="n">
        <f aca="false">IF(A132="N/A","N/A",IF(EDATE(A132,1)&gt;Inputs!$K$3,"N/A",EDATE(A132,1)))</f>
        <v>40603</v>
      </c>
      <c r="B133" s="68" t="n">
        <f aca="false">IF(A133="N/A"," ",YEAR(A133))</f>
        <v>2011</v>
      </c>
      <c r="C133" s="69" t="n">
        <f aca="false">IF(A133="N/A"," ",VLOOKUP(A133,ScaledPrice,10))</f>
        <v>3.5575</v>
      </c>
      <c r="D133" s="70" t="n">
        <f aca="false">IF(A133="N/A"," ",(VLOOKUP(MONTH($A133),Inputs!$A$14:$B$25,2))/1000)</f>
        <v>12.6</v>
      </c>
      <c r="E133" s="71" t="n">
        <f aca="false">IF($A133="N/A"," ",C133*D133)</f>
        <v>44.8245</v>
      </c>
      <c r="F133" s="72" t="n">
        <f aca="false">IF(A133="N/A"," ",Inputs!$F$6)</f>
        <v>1.17</v>
      </c>
      <c r="G133" s="72" t="n">
        <f aca="false">IF(A133="N/A"," ",Inputs!$F$9/IF(AND('Pricing Inputs'!$AA$3&gt;=4,'Pricing Inputs'!$AA$3&lt;=6),16,IF(AND('Pricing Inputs'!$AA$3&gt;=7,'Pricing Inputs'!$AA$3&lt;=9),8,24))/(BA133))</f>
        <v>0.829831932773109</v>
      </c>
      <c r="H133" s="73" t="n">
        <f aca="false">IF(A133="N/A"," ",(C133*D133)+F133+G133)</f>
        <v>46.8243319327731</v>
      </c>
      <c r="I133" s="74" t="n">
        <f aca="false">VLOOKUP(A133,ScaledPrice,(IF(AND('Pricing Inputs'!$AA$3&gt;=4,'Pricing Inputs'!$AA$3&lt;=6),2,4)))</f>
        <v>28</v>
      </c>
      <c r="J133" s="74" t="n">
        <f aca="false">IF(A133="N/A"," ",IF(AND('Pricing Inputs'!$AA$3&gt;=4,'Pricing Inputs'!$AA$3&lt;=6),I133,(VLOOKUP(A133,ScaledPrice,2))*(2-(VLOOKUP(A133,ScaledPrice,3)))))</f>
        <v>28</v>
      </c>
      <c r="K133" s="74" t="n">
        <f aca="false">IF(A133="N/A"," ",IF(OR('Pricing Inputs'!$AA$3=5,'Pricing Inputs'!$AA$3=6,'Pricing Inputs'!$AA$3=8,'Pricing Inputs'!$AA$3=9),VLOOKUP(A133,ScaledPrice,IF(AND('Pricing Inputs'!$AA$3&gt;=4,'Pricing Inputs'!$AA$3&lt;=6),5,6)),0))</f>
        <v>20</v>
      </c>
      <c r="L133" s="74" t="n">
        <f aca="false">IF(A133="N/A"," ",IF(OR('Pricing Inputs'!$AA$3=5,'Pricing Inputs'!$AA$3=6,'Pricing Inputs'!$AA$3=8,'Pricing Inputs'!$AA$3=9),IF(AND('Pricing Inputs'!$AA$3&gt;=4,'Pricing Inputs'!$AA$3&lt;=6),K133,(VLOOKUP(A133,ScaledPrice,5))*(2-(VLOOKUP(A133,ScaledPrice,3)))),0))</f>
        <v>20</v>
      </c>
      <c r="M133" s="74" t="n">
        <f aca="false">IF(A133="N/A"," ",IF(OR('Pricing Inputs'!$AA$3=6,'Pricing Inputs'!$AA$3=9),(VLOOKUP(A133,ScaledPrice,IF(AND('Pricing Inputs'!$AA$3&gt;=4,'Pricing Inputs'!$AA$3&lt;=6),7,8))),0))</f>
        <v>19</v>
      </c>
      <c r="N133" s="74" t="n">
        <f aca="false">IF(A133="N/A"," ",IF(OR('Pricing Inputs'!$AA$3=6,'Pricing Inputs'!$AA$3=9),IF(AND('Pricing Inputs'!$AA$3&gt;=4,'Pricing Inputs'!$AA$3&lt;=6),M133,(VLOOKUP(A133,ScaledPrice,7))*(2-(VLOOKUP(A133,ScaledPrice,3)))),0))</f>
        <v>19</v>
      </c>
      <c r="O133" s="74" t="n">
        <f aca="false">IF(A133="N/A"," ",VLOOKUP(A133,ScaledPrice,9))</f>
        <v>21.4000015258789</v>
      </c>
      <c r="P133" s="75" t="n">
        <f aca="false">IF($A133="N/A"," ",IF((I133-$H133)&gt;0,I133-$H133,0))</f>
        <v>0</v>
      </c>
      <c r="Q133" s="75" t="n">
        <f aca="false">IF($A133="N/A"," ",IF((J133-$H133)&gt;0,J133-$H133,0))</f>
        <v>0</v>
      </c>
      <c r="R133" s="75" t="n">
        <f aca="false">IF($A133="N/A"," ",IF((K133-$H133)&gt;0,K133-$H133,0))</f>
        <v>0</v>
      </c>
      <c r="S133" s="75" t="n">
        <f aca="false">IF($A133="N/A"," ",IF((L133-$H133)&gt;0,L133-$H133,0))</f>
        <v>0</v>
      </c>
      <c r="T133" s="75" t="n">
        <f aca="false">IF($A133="N/A"," ",IF((M133-$H133)&gt;0,M133-$H133,0))</f>
        <v>0</v>
      </c>
      <c r="U133" s="75" t="n">
        <f aca="false">IF($A133="N/A"," ",IF((N133-$H133)&gt;0,N133-$H133,0))</f>
        <v>0</v>
      </c>
      <c r="V133" s="76" t="n">
        <f aca="false">IF($A133="N/A"," ",(IF((O133-$H133)&lt;=0,0,(O133-$H133))))</f>
        <v>0</v>
      </c>
      <c r="W133" s="77" t="n">
        <f aca="false">IF($A133="N/A"," ",IF(P133&gt;0,8*VLOOKUP($A133,NumberofDaysTable,2),0))</f>
        <v>0</v>
      </c>
      <c r="X133" s="77" t="n">
        <f aca="false">IF($A133="N/A"," ",IF(Q133&gt;0,8*VLOOKUP($A133,NumberofDaysTable,2),0))</f>
        <v>0</v>
      </c>
      <c r="Y133" s="77" t="n">
        <f aca="false">IF($A133="N/A"," ",IF(R133&gt;0,8*VLOOKUP($A133,NumberofDaysTable,3),0))</f>
        <v>0</v>
      </c>
      <c r="Z133" s="77" t="n">
        <f aca="false">IF($A133="N/A"," ",IF(S133&gt;0,8*VLOOKUP($A133,NumberofDaysTable,3),0))</f>
        <v>0</v>
      </c>
      <c r="AA133" s="77" t="n">
        <f aca="false">IF($A133="N/A"," ",IF(T133&gt;0,8*(VLOOKUP($A133,NumberofDaysTable,4)+VLOOKUP($A133,NumberofDaysTable,5)),0))</f>
        <v>0</v>
      </c>
      <c r="AB133" s="77" t="n">
        <f aca="false">IF($A133="N/A"," ",IF(U133&gt;0,(8*VLOOKUP($A133,NumberofDaysTable,4)+VLOOKUP($A133,NumberofDaysTable,5)),0))</f>
        <v>0</v>
      </c>
      <c r="AC133" s="77" t="n">
        <f aca="false">IF($A133="N/A"," ",(IF(V133&gt;0,(8*VLOOKUP($A133,NumberofDaysTable,6)),0)))</f>
        <v>0</v>
      </c>
      <c r="AD133" s="89" t="n">
        <f aca="false">IF($A133="N/A"," ",RANK(P133,$P$124:$V$135))</f>
        <v>7</v>
      </c>
      <c r="AE133" s="90" t="n">
        <f aca="false">IF($A133="N/A"," ",RANK(Q133,$P$124:$V$135))</f>
        <v>7</v>
      </c>
      <c r="AF133" s="90" t="n">
        <f aca="false">IF($A133="N/A"," ",RANK(R133,$P$124:$V$135))</f>
        <v>7</v>
      </c>
      <c r="AG133" s="90" t="n">
        <f aca="false">IF($A133="N/A"," ",RANK(S133,$P$124:$V$135))</f>
        <v>7</v>
      </c>
      <c r="AH133" s="90" t="n">
        <f aca="false">IF($A133="N/A"," ",RANK(T133,$P$124:$V$135))</f>
        <v>7</v>
      </c>
      <c r="AI133" s="90" t="n">
        <f aca="false">IF($A133="N/A"," ",RANK(U133,$P$124:$V$135))</f>
        <v>7</v>
      </c>
      <c r="AJ133" s="91" t="n">
        <f aca="false">IF($A133="N/A"," ",RANK(V133,$P$124:$V$135))</f>
        <v>7</v>
      </c>
      <c r="AK133" s="81" t="n">
        <f aca="false">IF($A133="N/A"," ",IF(AD133&lt;=$AJ$2,W133,0))</f>
        <v>0</v>
      </c>
      <c r="AL133" s="92" t="n">
        <f aca="false">IF($A133="N/A"," ",IF(AE133&lt;=$AJ$2,X133,0))</f>
        <v>0</v>
      </c>
      <c r="AM133" s="92" t="n">
        <f aca="false">IF($A133="N/A"," ",IF(AF133&lt;=$AJ$2,Y133,0))</f>
        <v>0</v>
      </c>
      <c r="AN133" s="92" t="n">
        <f aca="false">IF($A133="N/A"," ",IF(AG133&lt;=$AJ$2,Z133,0))</f>
        <v>0</v>
      </c>
      <c r="AO133" s="92" t="n">
        <f aca="false">IF($A133="N/A"," ",IF(AH133&lt;=$AJ$2,AA133,0))</f>
        <v>0</v>
      </c>
      <c r="AP133" s="92" t="n">
        <f aca="false">IF($A133="N/A"," ",IF(AI133&lt;=$AJ$2,AB133,0))</f>
        <v>0</v>
      </c>
      <c r="AQ133" s="92" t="n">
        <f aca="false">IF($A133="N/A"," ",IF(AJ133&lt;=$AJ$2,AC133,0))</f>
        <v>0</v>
      </c>
      <c r="AR133" s="95" t="s">
        <v>32</v>
      </c>
      <c r="AS133" s="83" t="n">
        <f aca="false">IF($A133="N/A"," ",IF(AND(AD133=$AJ$2+1,AK133=0),MIN($AR$135,W133),0))</f>
        <v>0</v>
      </c>
      <c r="AT133" s="93" t="n">
        <f aca="false">IF($A133="N/A"," ",IF(AND(AE133=$AJ$2+1,AL133=0),MIN($AR$135,X133),0))</f>
        <v>0</v>
      </c>
      <c r="AU133" s="93" t="n">
        <f aca="false">IF($A133="N/A"," ",IF(AND(AF133=$AJ$2+1,AM133=0),MIN($AR$135,Y133),0))</f>
        <v>0</v>
      </c>
      <c r="AV133" s="93" t="n">
        <f aca="false">IF($A133="N/A"," ",IF(AND(AG133=$AJ$2+1,AN133=0),MIN($AR$135,Z133),0))</f>
        <v>0</v>
      </c>
      <c r="AW133" s="93" t="n">
        <f aca="false">IF($A133="N/A"," ",IF(AND(AH133=$AJ$2+1,AO133=0),MIN($AR$135,AA133),0))</f>
        <v>0</v>
      </c>
      <c r="AX133" s="93" t="n">
        <f aca="false">IF($A133="N/A"," ",IF(AND(AI133=$AJ$2+1,AP133=0),MIN($AR$135,AB133),0))</f>
        <v>0</v>
      </c>
      <c r="AY133" s="93" t="n">
        <f aca="false">IF($A133="N/A"," ",IF(AND(AJ133=$AJ$2+1,AQ133=0),MIN($AR$135,AC133),0))</f>
        <v>0</v>
      </c>
      <c r="AZ133" s="94" t="s">
        <v>51</v>
      </c>
      <c r="BA133" s="86" t="n">
        <f aca="false">IF($A133="N/A"," ",(IF(MONTH(A133)&gt;=4,IF(MONTH(A133)&lt;=10,Inputs!$F$13,Inputs!$F$14),Inputs!$F$14)))</f>
        <v>119</v>
      </c>
      <c r="BB133" s="87" t="n">
        <f aca="false">IF($A133="N/A"," ",(IF(AK133&gt;0,($BA133*(8*(VLOOKUP($A133,NumberofDaysTable,2)))*P133),0)+IF(AS133&gt;0,($BA133*((AS133))*P133),0)))</f>
        <v>0</v>
      </c>
      <c r="BC133" s="87" t="n">
        <f aca="false">IF($A133="N/A"," ",(IF(AL133&gt;0,($BA133*(8*(VLOOKUP($A133,NumberofDaysTable,2)))*Q133),0)+IF(AT133&gt;0,($BA133*((AT133))*Q133),0)))</f>
        <v>0</v>
      </c>
      <c r="BD133" s="87" t="n">
        <f aca="false">IF($A133="N/A"," ",(IF(AM133&gt;0,($BA133*(8*(VLOOKUP($A133,NumberofDaysTable,3)))*R133),0)+IF(AU133&gt;0,($BA133*((AU133))*R133),0)))</f>
        <v>0</v>
      </c>
      <c r="BE133" s="87" t="n">
        <f aca="false">IF($A133="N/A"," ",(IF(AN133&gt;0,($BA133*(8*(VLOOKUP($A133,NumberofDaysTable,3)))*S133),0)+IF(AV133&gt;0,($BA133*((AV133))*S133),0)))</f>
        <v>0</v>
      </c>
      <c r="BF133" s="87" t="n">
        <f aca="false">IF($A133="N/A"," ",(IF(AO133&gt;0,($BA133*(8*(VLOOKUP($A133,NumberofDaysTable,4)+VLOOKUP($A133,NumberofDaysTable,5)))*T133),0)+IF(AW133&gt;0,($BA133*((AW133))*T133),0)))</f>
        <v>0</v>
      </c>
      <c r="BG133" s="87" t="n">
        <f aca="false">IF($A133="N/A"," ",(IF(AP133&gt;0,($BA133*(8*(VLOOKUP($A133,NumberofDaysTable,4)+VLOOKUP($A133,NumberofDaysTable,5)))*U133),0)+IF(AX133&gt;0,($BA133*((AX133))*U133),0)))</f>
        <v>0</v>
      </c>
      <c r="BH133" s="87" t="n">
        <f aca="false">IF($A133="N/A"," ",($BA133*AQ133*V133)+($BA133*AY133*V133))</f>
        <v>0</v>
      </c>
      <c r="BI133" s="87" t="n">
        <f aca="false">IF($A133="N/A"," ",SUM(BB133:BH133))</f>
        <v>0</v>
      </c>
      <c r="BJ133" s="88" t="n">
        <f aca="false">IF($A133="N/A"," ",(H133*(SUM(AK133:AQ133)+SUM(AS133:AY133))*BA133))</f>
        <v>0</v>
      </c>
      <c r="BK133" s="88" t="n">
        <f aca="false">IF($A133="N/A"," ",((C133*D133)*(SUM($AK133:$AQ133)+SUM($AS133:$AY133))*$BA133))</f>
        <v>0</v>
      </c>
      <c r="BL133" s="88" t="n">
        <f aca="false">IF($A133="N/A"," ",(F133*(SUM($AK133:$AQ133)+SUM($AS133:$AY133))*$BA133))</f>
        <v>0</v>
      </c>
      <c r="BM133" s="88" t="n">
        <f aca="false">IF($A133="N/A"," ",(G133*(SUM($AK133:$AQ133)+SUM($AS133:$AY133))*$BA133))</f>
        <v>0</v>
      </c>
    </row>
    <row r="134" customFormat="false" ht="12.75" hidden="false" customHeight="false" outlineLevel="0" collapsed="false">
      <c r="A134" s="67" t="n">
        <f aca="false">IF(A133="N/A","N/A",IF(EDATE(A133,1)&gt;Inputs!$K$3,"N/A",EDATE(A133,1)))</f>
        <v>40634</v>
      </c>
      <c r="B134" s="68" t="n">
        <f aca="false">IF(A134="N/A"," ",YEAR(A134))</f>
        <v>2011</v>
      </c>
      <c r="C134" s="69" t="n">
        <f aca="false">IF(A134="N/A"," ",VLOOKUP(A134,ScaledPrice,10))</f>
        <v>3.3595</v>
      </c>
      <c r="D134" s="70" t="n">
        <f aca="false">IF(A134="N/A"," ",(VLOOKUP(MONTH($A134),Inputs!$A$14:$B$25,2))/1000)</f>
        <v>12.6</v>
      </c>
      <c r="E134" s="71" t="n">
        <f aca="false">IF($A134="N/A"," ",C134*D134)</f>
        <v>42.3297</v>
      </c>
      <c r="F134" s="72" t="n">
        <f aca="false">IF(A134="N/A"," ",Inputs!$F$6)</f>
        <v>1.17</v>
      </c>
      <c r="G134" s="72" t="n">
        <f aca="false">IF(A134="N/A"," ",Inputs!$F$9/IF(AND('Pricing Inputs'!$AA$3&gt;=4,'Pricing Inputs'!$AA$3&lt;=6),16,IF(AND('Pricing Inputs'!$AA$3&gt;=7,'Pricing Inputs'!$AA$3&lt;=9),8,24))/(BA134))</f>
        <v>0.829831932773109</v>
      </c>
      <c r="H134" s="73" t="n">
        <f aca="false">IF(A134="N/A"," ",(C134*D134)+F134+G134)</f>
        <v>44.3295319327731</v>
      </c>
      <c r="I134" s="74" t="n">
        <f aca="false">VLOOKUP(A134,ScaledPrice,(IF(AND('Pricing Inputs'!$AA$3&gt;=4,'Pricing Inputs'!$AA$3&lt;=6),2,4)))</f>
        <v>28.75</v>
      </c>
      <c r="J134" s="74" t="n">
        <f aca="false">IF(A134="N/A"," ",IF(AND('Pricing Inputs'!$AA$3&gt;=4,'Pricing Inputs'!$AA$3&lt;=6),I134,(VLOOKUP(A134,ScaledPrice,2))*(2-(VLOOKUP(A134,ScaledPrice,3)))))</f>
        <v>28.75</v>
      </c>
      <c r="K134" s="74" t="n">
        <f aca="false">IF(A134="N/A"," ",IF(OR('Pricing Inputs'!$AA$3=5,'Pricing Inputs'!$AA$3=6,'Pricing Inputs'!$AA$3=8,'Pricing Inputs'!$AA$3=9),VLOOKUP(A134,ScaledPrice,IF(AND('Pricing Inputs'!$AA$3&gt;=4,'Pricing Inputs'!$AA$3&lt;=6),5,6)),0))</f>
        <v>20</v>
      </c>
      <c r="L134" s="74" t="n">
        <f aca="false">IF(A134="N/A"," ",IF(OR('Pricing Inputs'!$AA$3=5,'Pricing Inputs'!$AA$3=6,'Pricing Inputs'!$AA$3=8,'Pricing Inputs'!$AA$3=9),IF(AND('Pricing Inputs'!$AA$3&gt;=4,'Pricing Inputs'!$AA$3&lt;=6),K134,(VLOOKUP(A134,ScaledPrice,5))*(2-(VLOOKUP(A134,ScaledPrice,3)))),0))</f>
        <v>20</v>
      </c>
      <c r="M134" s="74" t="n">
        <f aca="false">IF(A134="N/A"," ",IF(OR('Pricing Inputs'!$AA$3=6,'Pricing Inputs'!$AA$3=9),(VLOOKUP(A134,ScaledPrice,IF(AND('Pricing Inputs'!$AA$3&gt;=4,'Pricing Inputs'!$AA$3&lt;=6),7,8))),0))</f>
        <v>18.9950008392334</v>
      </c>
      <c r="N134" s="74" t="n">
        <f aca="false">IF(A134="N/A"," ",IF(OR('Pricing Inputs'!$AA$3=6,'Pricing Inputs'!$AA$3=9),IF(AND('Pricing Inputs'!$AA$3&gt;=4,'Pricing Inputs'!$AA$3&lt;=6),M134,(VLOOKUP(A134,ScaledPrice,7))*(2-(VLOOKUP(A134,ScaledPrice,3)))),0))</f>
        <v>18.9950008392334</v>
      </c>
      <c r="O134" s="74" t="n">
        <f aca="false">IF(A134="N/A"," ",VLOOKUP(A134,ScaledPrice,9))</f>
        <v>20.6000003814697</v>
      </c>
      <c r="P134" s="75" t="n">
        <f aca="false">IF($A134="N/A"," ",IF((I134-$H134)&gt;0,I134-$H134,0))</f>
        <v>0</v>
      </c>
      <c r="Q134" s="75" t="n">
        <f aca="false">IF($A134="N/A"," ",IF((J134-$H134)&gt;0,J134-$H134,0))</f>
        <v>0</v>
      </c>
      <c r="R134" s="75" t="n">
        <f aca="false">IF($A134="N/A"," ",IF((K134-$H134)&gt;0,K134-$H134,0))</f>
        <v>0</v>
      </c>
      <c r="S134" s="75" t="n">
        <f aca="false">IF($A134="N/A"," ",IF((L134-$H134)&gt;0,L134-$H134,0))</f>
        <v>0</v>
      </c>
      <c r="T134" s="75" t="n">
        <f aca="false">IF($A134="N/A"," ",IF((M134-$H134)&gt;0,M134-$H134,0))</f>
        <v>0</v>
      </c>
      <c r="U134" s="75" t="n">
        <f aca="false">IF($A134="N/A"," ",IF((N134-$H134)&gt;0,N134-$H134,0))</f>
        <v>0</v>
      </c>
      <c r="V134" s="76" t="n">
        <f aca="false">IF($A134="N/A"," ",(IF((O134-$H134)&lt;=0,0,(O134-$H134))))</f>
        <v>0</v>
      </c>
      <c r="W134" s="77" t="n">
        <f aca="false">IF($A134="N/A"," ",IF(P134&gt;0,8*VLOOKUP($A134,NumberofDaysTable,2),0))</f>
        <v>0</v>
      </c>
      <c r="X134" s="77" t="n">
        <f aca="false">IF($A134="N/A"," ",IF(Q134&gt;0,8*VLOOKUP($A134,NumberofDaysTable,2),0))</f>
        <v>0</v>
      </c>
      <c r="Y134" s="77" t="n">
        <f aca="false">IF($A134="N/A"," ",IF(R134&gt;0,8*VLOOKUP($A134,NumberofDaysTable,3),0))</f>
        <v>0</v>
      </c>
      <c r="Z134" s="77" t="n">
        <f aca="false">IF($A134="N/A"," ",IF(S134&gt;0,8*VLOOKUP($A134,NumberofDaysTable,3),0))</f>
        <v>0</v>
      </c>
      <c r="AA134" s="77" t="n">
        <f aca="false">IF($A134="N/A"," ",IF(T134&gt;0,8*(VLOOKUP($A134,NumberofDaysTable,4)+VLOOKUP($A134,NumberofDaysTable,5)),0))</f>
        <v>0</v>
      </c>
      <c r="AB134" s="77" t="n">
        <f aca="false">IF($A134="N/A"," ",IF(U134&gt;0,(8*VLOOKUP($A134,NumberofDaysTable,4)+VLOOKUP($A134,NumberofDaysTable,5)),0))</f>
        <v>0</v>
      </c>
      <c r="AC134" s="77" t="n">
        <f aca="false">IF($A134="N/A"," ",(IF(V134&gt;0,(8*VLOOKUP($A134,NumberofDaysTable,6)),0)))</f>
        <v>0</v>
      </c>
      <c r="AD134" s="89" t="n">
        <f aca="false">IF($A134="N/A"," ",RANK(P134,$P$124:$V$135))</f>
        <v>7</v>
      </c>
      <c r="AE134" s="90" t="n">
        <f aca="false">IF($A134="N/A"," ",RANK(Q134,$P$124:$V$135))</f>
        <v>7</v>
      </c>
      <c r="AF134" s="90" t="n">
        <f aca="false">IF($A134="N/A"," ",RANK(R134,$P$124:$V$135))</f>
        <v>7</v>
      </c>
      <c r="AG134" s="90" t="n">
        <f aca="false">IF($A134="N/A"," ",RANK(S134,$P$124:$V$135))</f>
        <v>7</v>
      </c>
      <c r="AH134" s="90" t="n">
        <f aca="false">IF($A134="N/A"," ",RANK(T134,$P$124:$V$135))</f>
        <v>7</v>
      </c>
      <c r="AI134" s="90" t="n">
        <f aca="false">IF($A134="N/A"," ",RANK(U134,$P$124:$V$135))</f>
        <v>7</v>
      </c>
      <c r="AJ134" s="91" t="n">
        <f aca="false">IF($A134="N/A"," ",RANK(V134,$P$124:$V$135))</f>
        <v>7</v>
      </c>
      <c r="AK134" s="81" t="n">
        <f aca="false">IF($A134="N/A"," ",IF(AD134&lt;=$AJ$2,W134,0))</f>
        <v>0</v>
      </c>
      <c r="AL134" s="92" t="n">
        <f aca="false">IF($A134="N/A"," ",IF(AE134&lt;=$AJ$2,X134,0))</f>
        <v>0</v>
      </c>
      <c r="AM134" s="92" t="n">
        <f aca="false">IF($A134="N/A"," ",IF(AF134&lt;=$AJ$2,Y134,0))</f>
        <v>0</v>
      </c>
      <c r="AN134" s="92" t="n">
        <f aca="false">IF($A134="N/A"," ",IF(AG134&lt;=$AJ$2,Z134,0))</f>
        <v>0</v>
      </c>
      <c r="AO134" s="92" t="n">
        <f aca="false">IF($A134="N/A"," ",IF(AH134&lt;=$AJ$2,AA134,0))</f>
        <v>0</v>
      </c>
      <c r="AP134" s="92" t="n">
        <f aca="false">IF($A134="N/A"," ",IF(AI134&lt;=$AJ$2,AB134,0))</f>
        <v>0</v>
      </c>
      <c r="AQ134" s="92" t="n">
        <f aca="false">IF($A134="N/A"," ",IF(AJ134&lt;=$AJ$2,AC134,0))</f>
        <v>0</v>
      </c>
      <c r="AR134" s="91" t="n">
        <f aca="false">SUM(AK124:AQ135)</f>
        <v>1040</v>
      </c>
      <c r="AS134" s="83" t="n">
        <f aca="false">IF($A134="N/A"," ",IF(AND(AD134=$AJ$2+1,AK134=0),MIN($AR$135,W134),0))</f>
        <v>0</v>
      </c>
      <c r="AT134" s="93" t="n">
        <f aca="false">IF($A134="N/A"," ",IF(AND(AE134=$AJ$2+1,AL134=0),MIN($AR$135,X134),0))</f>
        <v>0</v>
      </c>
      <c r="AU134" s="93" t="n">
        <f aca="false">IF($A134="N/A"," ",IF(AND(AF134=$AJ$2+1,AM134=0),MIN($AR$135,Y134),0))</f>
        <v>0</v>
      </c>
      <c r="AV134" s="93" t="n">
        <f aca="false">IF($A134="N/A"," ",IF(AND(AG134=$AJ$2+1,AN134=0),MIN($AR$135,Z134),0))</f>
        <v>0</v>
      </c>
      <c r="AW134" s="93" t="n">
        <f aca="false">IF($A134="N/A"," ",IF(AND(AH134=$AJ$2+1,AO134=0),MIN($AR$135,AA134),0))</f>
        <v>0</v>
      </c>
      <c r="AX134" s="93" t="n">
        <f aca="false">IF($A134="N/A"," ",IF(AND(AI134=$AJ$2+1,AP134=0),MIN($AR$135,AB134),0))</f>
        <v>0</v>
      </c>
      <c r="AY134" s="93" t="n">
        <f aca="false">IF($A134="N/A"," ",IF(AND(AJ134=$AJ$2+1,AQ134=0),MIN($AR$135,AC134),0))</f>
        <v>0</v>
      </c>
      <c r="AZ134" s="91" t="n">
        <f aca="false">SUM(AS124:AY135)</f>
        <v>0</v>
      </c>
      <c r="BA134" s="86" t="n">
        <f aca="false">IF($A134="N/A"," ",(IF(MONTH(A134)&gt;=4,IF(MONTH(A134)&lt;=10,Inputs!$F$13,Inputs!$F$14),Inputs!$F$14)))</f>
        <v>119</v>
      </c>
      <c r="BB134" s="87" t="n">
        <f aca="false">IF($A134="N/A"," ",(IF(AK134&gt;0,($BA134*(8*(VLOOKUP($A134,NumberofDaysTable,2)))*P134),0)+IF(AS134&gt;0,($BA134*((AS134))*P134),0)))</f>
        <v>0</v>
      </c>
      <c r="BC134" s="87" t="n">
        <f aca="false">IF($A134="N/A"," ",(IF(AL134&gt;0,($BA134*(8*(VLOOKUP($A134,NumberofDaysTable,2)))*Q134),0)+IF(AT134&gt;0,($BA134*((AT134))*Q134),0)))</f>
        <v>0</v>
      </c>
      <c r="BD134" s="87" t="n">
        <f aca="false">IF($A134="N/A"," ",(IF(AM134&gt;0,($BA134*(8*(VLOOKUP($A134,NumberofDaysTable,3)))*R134),0)+IF(AU134&gt;0,($BA134*((AU134))*R134),0)))</f>
        <v>0</v>
      </c>
      <c r="BE134" s="87" t="n">
        <f aca="false">IF($A134="N/A"," ",(IF(AN134&gt;0,($BA134*(8*(VLOOKUP($A134,NumberofDaysTable,3)))*S134),0)+IF(AV134&gt;0,($BA134*((AV134))*S134),0)))</f>
        <v>0</v>
      </c>
      <c r="BF134" s="87" t="n">
        <f aca="false">IF($A134="N/A"," ",(IF(AO134&gt;0,($BA134*(8*(VLOOKUP($A134,NumberofDaysTable,4)+VLOOKUP($A134,NumberofDaysTable,5)))*T134),0)+IF(AW134&gt;0,($BA134*((AW134))*T134),0)))</f>
        <v>0</v>
      </c>
      <c r="BG134" s="87" t="n">
        <f aca="false">IF($A134="N/A"," ",(IF(AP134&gt;0,($BA134*(8*(VLOOKUP($A134,NumberofDaysTable,4)+VLOOKUP($A134,NumberofDaysTable,5)))*U134),0)+IF(AX134&gt;0,($BA134*((AX134))*U134),0)))</f>
        <v>0</v>
      </c>
      <c r="BH134" s="87" t="n">
        <f aca="false">IF($A134="N/A"," ",($BA134*AQ134*V134)+($BA134*AY134*V134))</f>
        <v>0</v>
      </c>
      <c r="BI134" s="87" t="n">
        <f aca="false">IF($A134="N/A"," ",SUM(BB134:BH134))</f>
        <v>0</v>
      </c>
      <c r="BJ134" s="88" t="n">
        <f aca="false">IF($A134="N/A"," ",(H134*(SUM(AK134:AQ134)+SUM(AS134:AY134))*BA134))</f>
        <v>0</v>
      </c>
      <c r="BK134" s="88" t="n">
        <f aca="false">IF($A134="N/A"," ",((C134*D134)*(SUM($AK134:$AQ134)+SUM($AS134:$AY134))*$BA134))</f>
        <v>0</v>
      </c>
      <c r="BL134" s="88" t="n">
        <f aca="false">IF($A134="N/A"," ",(F134*(SUM($AK134:$AQ134)+SUM($AS134:$AY134))*$BA134))</f>
        <v>0</v>
      </c>
      <c r="BM134" s="88" t="n">
        <f aca="false">IF($A134="N/A"," ",(G134*(SUM($AK134:$AQ134)+SUM($AS134:$AY134))*$BA134))</f>
        <v>0</v>
      </c>
    </row>
    <row r="135" customFormat="false" ht="12.75" hidden="false" customHeight="false" outlineLevel="0" collapsed="false">
      <c r="A135" s="67" t="n">
        <f aca="false">IF(A134="N/A","N/A",IF(EDATE(A134,1)&gt;Inputs!$K$3,"N/A",EDATE(A134,1)))</f>
        <v>40664</v>
      </c>
      <c r="B135" s="68" t="n">
        <f aca="false">IF(A135="N/A"," ",YEAR(A135))</f>
        <v>2011</v>
      </c>
      <c r="C135" s="69" t="n">
        <f aca="false">IF(A135="N/A"," ",VLOOKUP(A135,ScaledPrice,10))</f>
        <v>3.3435</v>
      </c>
      <c r="D135" s="70" t="n">
        <f aca="false">IF(A135="N/A"," ",(VLOOKUP(MONTH($A135),Inputs!$A$14:$B$25,2))/1000)</f>
        <v>12.6</v>
      </c>
      <c r="E135" s="71" t="n">
        <f aca="false">IF($A135="N/A"," ",C135*D135)</f>
        <v>42.1281</v>
      </c>
      <c r="F135" s="72" t="n">
        <f aca="false">IF(A135="N/A"," ",Inputs!$F$6)</f>
        <v>1.17</v>
      </c>
      <c r="G135" s="72" t="n">
        <f aca="false">IF(A135="N/A"," ",Inputs!$F$9/IF(AND('Pricing Inputs'!$AA$3&gt;=4,'Pricing Inputs'!$AA$3&lt;=6),16,IF(AND('Pricing Inputs'!$AA$3&gt;=7,'Pricing Inputs'!$AA$3&lt;=9),8,24))/(BA135))</f>
        <v>0.829831932773109</v>
      </c>
      <c r="H135" s="73" t="n">
        <f aca="false">IF(A135="N/A"," ",(C135*D135)+F135+G135)</f>
        <v>44.1279319327731</v>
      </c>
      <c r="I135" s="74" t="n">
        <f aca="false">VLOOKUP(A135,ScaledPrice,(IF(AND('Pricing Inputs'!$AA$3&gt;=4,'Pricing Inputs'!$AA$3&lt;=6),2,4)))</f>
        <v>33.25</v>
      </c>
      <c r="J135" s="74" t="n">
        <f aca="false">IF(A135="N/A"," ",IF(AND('Pricing Inputs'!$AA$3&gt;=4,'Pricing Inputs'!$AA$3&lt;=6),I135,(VLOOKUP(A135,ScaledPrice,2))*(2-(VLOOKUP(A135,ScaledPrice,3)))))</f>
        <v>33.25</v>
      </c>
      <c r="K135" s="74" t="n">
        <f aca="false">IF(A135="N/A"," ",IF(OR('Pricing Inputs'!$AA$3=5,'Pricing Inputs'!$AA$3=6,'Pricing Inputs'!$AA$3=8,'Pricing Inputs'!$AA$3=9),VLOOKUP(A135,ScaledPrice,IF(AND('Pricing Inputs'!$AA$3&gt;=4,'Pricing Inputs'!$AA$3&lt;=6),5,6)),0))</f>
        <v>21</v>
      </c>
      <c r="L135" s="74" t="n">
        <f aca="false">IF(A135="N/A"," ",IF(OR('Pricing Inputs'!$AA$3=5,'Pricing Inputs'!$AA$3=6,'Pricing Inputs'!$AA$3=8,'Pricing Inputs'!$AA$3=9),IF(AND('Pricing Inputs'!$AA$3&gt;=4,'Pricing Inputs'!$AA$3&lt;=6),K135,(VLOOKUP(A135,ScaledPrice,5))*(2-(VLOOKUP(A135,ScaledPrice,3)))),0))</f>
        <v>21</v>
      </c>
      <c r="M135" s="74" t="n">
        <f aca="false">IF(A135="N/A"," ",IF(OR('Pricing Inputs'!$AA$3=6,'Pricing Inputs'!$AA$3=9),(VLOOKUP(A135,ScaledPrice,IF(AND('Pricing Inputs'!$AA$3&gt;=4,'Pricing Inputs'!$AA$3&lt;=6),7,8))),0))</f>
        <v>20.0049991607666</v>
      </c>
      <c r="N135" s="74" t="n">
        <f aca="false">IF(A135="N/A"," ",IF(OR('Pricing Inputs'!$AA$3=6,'Pricing Inputs'!$AA$3=9),IF(AND('Pricing Inputs'!$AA$3&gt;=4,'Pricing Inputs'!$AA$3&lt;=6),M135,(VLOOKUP(A135,ScaledPrice,7))*(2-(VLOOKUP(A135,ScaledPrice,3)))),0))</f>
        <v>20.0049991607666</v>
      </c>
      <c r="O135" s="74" t="n">
        <f aca="false">IF(A135="N/A"," ",VLOOKUP(A135,ScaledPrice,9))</f>
        <v>20.4500007629395</v>
      </c>
      <c r="P135" s="75" t="n">
        <f aca="false">IF($A135="N/A"," ",IF((I135-$H135)&gt;0,I135-$H135,0))</f>
        <v>0</v>
      </c>
      <c r="Q135" s="75" t="n">
        <f aca="false">IF($A135="N/A"," ",IF((J135-$H135)&gt;0,J135-$H135,0))</f>
        <v>0</v>
      </c>
      <c r="R135" s="75" t="n">
        <f aca="false">IF($A135="N/A"," ",IF((K135-$H135)&gt;0,K135-$H135,0))</f>
        <v>0</v>
      </c>
      <c r="S135" s="75" t="n">
        <f aca="false">IF($A135="N/A"," ",IF((L135-$H135)&gt;0,L135-$H135,0))</f>
        <v>0</v>
      </c>
      <c r="T135" s="75" t="n">
        <f aca="false">IF($A135="N/A"," ",IF((M135-$H135)&gt;0,M135-$H135,0))</f>
        <v>0</v>
      </c>
      <c r="U135" s="75" t="n">
        <f aca="false">IF($A135="N/A"," ",IF((N135-$H135)&gt;0,N135-$H135,0))</f>
        <v>0</v>
      </c>
      <c r="V135" s="76" t="n">
        <f aca="false">IF($A135="N/A"," ",(IF((O135-$H135)&lt;=0,0,(O135-$H135))))</f>
        <v>0</v>
      </c>
      <c r="W135" s="77" t="n">
        <f aca="false">IF($A135="N/A"," ",IF(P135&gt;0,8*VLOOKUP($A135,NumberofDaysTable,2),0))</f>
        <v>0</v>
      </c>
      <c r="X135" s="77" t="n">
        <f aca="false">IF($A135="N/A"," ",IF(Q135&gt;0,8*VLOOKUP($A135,NumberofDaysTable,2),0))</f>
        <v>0</v>
      </c>
      <c r="Y135" s="77" t="n">
        <f aca="false">IF($A135="N/A"," ",IF(R135&gt;0,8*VLOOKUP($A135,NumberofDaysTable,3),0))</f>
        <v>0</v>
      </c>
      <c r="Z135" s="77" t="n">
        <f aca="false">IF($A135="N/A"," ",IF(S135&gt;0,8*VLOOKUP($A135,NumberofDaysTable,3),0))</f>
        <v>0</v>
      </c>
      <c r="AA135" s="77" t="n">
        <f aca="false">IF($A135="N/A"," ",IF(T135&gt;0,8*(VLOOKUP($A135,NumberofDaysTable,4)+VLOOKUP($A135,NumberofDaysTable,5)),0))</f>
        <v>0</v>
      </c>
      <c r="AB135" s="77" t="n">
        <f aca="false">IF($A135="N/A"," ",IF(U135&gt;0,(8*VLOOKUP($A135,NumberofDaysTable,4)+VLOOKUP($A135,NumberofDaysTable,5)),0))</f>
        <v>0</v>
      </c>
      <c r="AC135" s="77" t="n">
        <f aca="false">IF($A135="N/A"," ",(IF(V135&gt;0,(8*VLOOKUP($A135,NumberofDaysTable,6)),0)))</f>
        <v>0</v>
      </c>
      <c r="AD135" s="96" t="n">
        <f aca="false">IF($A135="N/A"," ",RANK(P135,$P$124:$V$135))</f>
        <v>7</v>
      </c>
      <c r="AE135" s="97" t="n">
        <f aca="false">IF($A135="N/A"," ",RANK(Q135,$P$124:$V$135))</f>
        <v>7</v>
      </c>
      <c r="AF135" s="97" t="n">
        <f aca="false">IF($A135="N/A"," ",RANK(R135,$P$124:$V$135))</f>
        <v>7</v>
      </c>
      <c r="AG135" s="97" t="n">
        <f aca="false">IF($A135="N/A"," ",RANK(S135,$P$124:$V$135))</f>
        <v>7</v>
      </c>
      <c r="AH135" s="97" t="n">
        <f aca="false">IF($A135="N/A"," ",RANK(T135,$P$124:$V$135))</f>
        <v>7</v>
      </c>
      <c r="AI135" s="97" t="n">
        <f aca="false">IF($A135="N/A"," ",RANK(U135,$P$124:$V$135))</f>
        <v>7</v>
      </c>
      <c r="AJ135" s="98" t="n">
        <f aca="false">IF($A135="N/A"," ",RANK(V135,$P$124:$V$135))</f>
        <v>7</v>
      </c>
      <c r="AK135" s="99" t="n">
        <f aca="false">IF($A135="N/A"," ",IF(AD135&lt;=$AJ$2,W135,0))</f>
        <v>0</v>
      </c>
      <c r="AL135" s="100" t="n">
        <f aca="false">IF($A135="N/A"," ",IF(AE135&lt;=$AJ$2,X135,0))</f>
        <v>0</v>
      </c>
      <c r="AM135" s="100" t="n">
        <f aca="false">IF($A135="N/A"," ",IF(AF135&lt;=$AJ$2,Y135,0))</f>
        <v>0</v>
      </c>
      <c r="AN135" s="100" t="n">
        <f aca="false">IF($A135="N/A"," ",IF(AG135&lt;=$AJ$2,Z135,0))</f>
        <v>0</v>
      </c>
      <c r="AO135" s="100" t="n">
        <f aca="false">IF($A135="N/A"," ",IF(AH135&lt;=$AJ$2,AA135,0))</f>
        <v>0</v>
      </c>
      <c r="AP135" s="100" t="n">
        <f aca="false">IF($A135="N/A"," ",IF(AI135&lt;=$AJ$2,AB135,0))</f>
        <v>0</v>
      </c>
      <c r="AQ135" s="100" t="n">
        <f aca="false">IF($A135="N/A"," ",IF(AJ135&lt;=$AJ$2,AC135,0))</f>
        <v>0</v>
      </c>
      <c r="AR135" s="98" t="n">
        <f aca="false">IF(($AP$2-AR134)&gt;=0,$AP$2-AR134,0)</f>
        <v>360</v>
      </c>
      <c r="AS135" s="101" t="n">
        <f aca="false">IF($A135="N/A"," ",IF(AND(AD135=$AJ$2+1,AK135=0),MIN($AR$135,W135),0))</f>
        <v>0</v>
      </c>
      <c r="AT135" s="102" t="n">
        <f aca="false">IF($A135="N/A"," ",IF(AND(AE135=$AJ$2+1,AL135=0),MIN($AR$135,X135),0))</f>
        <v>0</v>
      </c>
      <c r="AU135" s="102" t="n">
        <f aca="false">IF($A135="N/A"," ",IF(AND(AF135=$AJ$2+1,AM135=0),MIN($AR$135,Y135),0))</f>
        <v>0</v>
      </c>
      <c r="AV135" s="102" t="n">
        <f aca="false">IF($A135="N/A"," ",IF(AND(AG135=$AJ$2+1,AN135=0),MIN($AR$135,Z135),0))</f>
        <v>0</v>
      </c>
      <c r="AW135" s="102" t="n">
        <f aca="false">IF($A135="N/A"," ",IF(AND(AH135=$AJ$2+1,AO135=0),MIN($AR$135,AA135),0))</f>
        <v>0</v>
      </c>
      <c r="AX135" s="102" t="n">
        <f aca="false">IF($A135="N/A"," ",IF(AND(AI135=$AJ$2+1,AP135=0),MIN($AR$135,AB135),0))</f>
        <v>0</v>
      </c>
      <c r="AY135" s="102" t="n">
        <f aca="false">IF($A135="N/A"," ",IF(AND(AJ135=$AJ$2+1,AQ135=0),MIN($AR$135,AC135),0))</f>
        <v>0</v>
      </c>
      <c r="AZ135" s="103" t="n">
        <f aca="false">AR134+AZ134</f>
        <v>1040</v>
      </c>
      <c r="BA135" s="86" t="n">
        <f aca="false">IF($A135="N/A"," ",(IF(MONTH(A135)&gt;=4,IF(MONTH(A135)&lt;=10,Inputs!$F$13,Inputs!$F$14),Inputs!$F$14)))</f>
        <v>119</v>
      </c>
      <c r="BB135" s="87" t="n">
        <f aca="false">IF($A135="N/A"," ",(IF(AK135&gt;0,($BA135*(8*(VLOOKUP($A135,NumberofDaysTable,2)))*P135),0)+IF(AS135&gt;0,($BA135*((AS135))*P135),0)))</f>
        <v>0</v>
      </c>
      <c r="BC135" s="87" t="n">
        <f aca="false">IF($A135="N/A"," ",(IF(AL135&gt;0,($BA135*(8*(VLOOKUP($A135,NumberofDaysTable,2)))*Q135),0)+IF(AT135&gt;0,($BA135*((AT135))*Q135),0)))</f>
        <v>0</v>
      </c>
      <c r="BD135" s="87" t="n">
        <f aca="false">IF($A135="N/A"," ",(IF(AM135&gt;0,($BA135*(8*(VLOOKUP($A135,NumberofDaysTable,3)))*R135),0)+IF(AU135&gt;0,($BA135*((AU135))*R135),0)))</f>
        <v>0</v>
      </c>
      <c r="BE135" s="87" t="n">
        <f aca="false">IF($A135="N/A"," ",(IF(AN135&gt;0,($BA135*(8*(VLOOKUP($A135,NumberofDaysTable,3)))*S135),0)+IF(AV135&gt;0,($BA135*((AV135))*S135),0)))</f>
        <v>0</v>
      </c>
      <c r="BF135" s="87" t="n">
        <f aca="false">IF($A135="N/A"," ",(IF(AO135&gt;0,($BA135*(8*(VLOOKUP($A135,NumberofDaysTable,4)+VLOOKUP($A135,NumberofDaysTable,5)))*T135),0)+IF(AW135&gt;0,($BA135*((AW135))*T135),0)))</f>
        <v>0</v>
      </c>
      <c r="BG135" s="87" t="n">
        <f aca="false">IF($A135="N/A"," ",(IF(AP135&gt;0,($BA135*(8*(VLOOKUP($A135,NumberofDaysTable,4)+VLOOKUP($A135,NumberofDaysTable,5)))*U135),0)+IF(AX135&gt;0,($BA135*((AX135))*U135),0)))</f>
        <v>0</v>
      </c>
      <c r="BH135" s="87" t="n">
        <f aca="false">IF($A135="N/A"," ",($BA135*AQ135*V135)+($BA135*AY135*V135))</f>
        <v>0</v>
      </c>
      <c r="BI135" s="87" t="n">
        <f aca="false">IF($A135="N/A"," ",SUM(BB135:BH135))</f>
        <v>0</v>
      </c>
      <c r="BJ135" s="88" t="n">
        <f aca="false">IF($A135="N/A"," ",(H135*(SUM(AK135:AQ135)+SUM(AS135:AY135))*BA135))</f>
        <v>0</v>
      </c>
      <c r="BK135" s="88" t="n">
        <f aca="false">IF($A135="N/A"," ",((C135*D135)*(SUM($AK135:$AQ135)+SUM($AS135:$AY135))*$BA135))</f>
        <v>0</v>
      </c>
      <c r="BL135" s="88" t="n">
        <f aca="false">IF($A135="N/A"," ",(F135*(SUM($AK135:$AQ135)+SUM($AS135:$AY135))*$BA135))</f>
        <v>0</v>
      </c>
      <c r="BM135" s="88" t="n">
        <f aca="false">IF($A135="N/A"," ",(G135*(SUM($AK135:$AQ135)+SUM($AS135:$AY135))*$BA135))</f>
        <v>0</v>
      </c>
    </row>
    <row r="136" customFormat="false" ht="12.75" hidden="false" customHeight="false" outlineLevel="0" collapsed="false">
      <c r="A136" s="67" t="n">
        <f aca="false">IF(A135="N/A","N/A",IF(EDATE(A135,1)&gt;Inputs!$K$3,"N/A",EDATE(A135,1)))</f>
        <v>40695</v>
      </c>
      <c r="B136" s="68" t="n">
        <f aca="false">IF(A136="N/A"," ",YEAR(A136))</f>
        <v>2011</v>
      </c>
      <c r="C136" s="69" t="n">
        <f aca="false">IF(A136="N/A"," ",VLOOKUP(A136,ScaledPrice,10))</f>
        <v>3.3495</v>
      </c>
      <c r="D136" s="70" t="n">
        <f aca="false">IF(A136="N/A"," ",(VLOOKUP(MONTH($A136),Inputs!$A$14:$B$25,2))/1000)</f>
        <v>12.6</v>
      </c>
      <c r="E136" s="71" t="n">
        <f aca="false">IF($A136="N/A"," ",C136*D136)</f>
        <v>42.2037</v>
      </c>
      <c r="F136" s="72" t="n">
        <f aca="false">IF(A136="N/A"," ",Inputs!$F$6)</f>
        <v>1.17</v>
      </c>
      <c r="G136" s="72" t="n">
        <f aca="false">IF(A136="N/A"," ",Inputs!$F$9/IF(AND('Pricing Inputs'!$AA$3&gt;=4,'Pricing Inputs'!$AA$3&lt;=6),16,IF(AND('Pricing Inputs'!$AA$3&gt;=7,'Pricing Inputs'!$AA$3&lt;=9),8,24))/(BA136))</f>
        <v>0.829831932773109</v>
      </c>
      <c r="H136" s="73" t="n">
        <f aca="false">IF(A136="N/A"," ",(C136*D136)+F136+G136)</f>
        <v>44.2035319327731</v>
      </c>
      <c r="I136" s="74" t="n">
        <f aca="false">VLOOKUP(A136,ScaledPrice,(IF(AND('Pricing Inputs'!$AA$3&gt;=4,'Pricing Inputs'!$AA$3&lt;=6),2,4)))</f>
        <v>54.5</v>
      </c>
      <c r="J136" s="74" t="n">
        <f aca="false">IF(A136="N/A"," ",IF(AND('Pricing Inputs'!$AA$3&gt;=4,'Pricing Inputs'!$AA$3&lt;=6),I136,(VLOOKUP(A136,ScaledPrice,2))*(2-(VLOOKUP(A136,ScaledPrice,3)))))</f>
        <v>54.5</v>
      </c>
      <c r="K136" s="74" t="n">
        <f aca="false">IF(A136="N/A"," ",IF(OR('Pricing Inputs'!$AA$3=5,'Pricing Inputs'!$AA$3=6,'Pricing Inputs'!$AA$3=8,'Pricing Inputs'!$AA$3=9),VLOOKUP(A136,ScaledPrice,IF(AND('Pricing Inputs'!$AA$3&gt;=4,'Pricing Inputs'!$AA$3&lt;=6),5,6)),0))</f>
        <v>26</v>
      </c>
      <c r="L136" s="74" t="n">
        <f aca="false">IF(A136="N/A"," ",IF(OR('Pricing Inputs'!$AA$3=5,'Pricing Inputs'!$AA$3=6,'Pricing Inputs'!$AA$3=8,'Pricing Inputs'!$AA$3=9),IF(AND('Pricing Inputs'!$AA$3&gt;=4,'Pricing Inputs'!$AA$3&lt;=6),K136,(VLOOKUP(A136,ScaledPrice,5))*(2-(VLOOKUP(A136,ScaledPrice,3)))),0))</f>
        <v>26</v>
      </c>
      <c r="M136" s="74" t="n">
        <f aca="false">IF(A136="N/A"," ",IF(OR('Pricing Inputs'!$AA$3=6,'Pricing Inputs'!$AA$3=9),(VLOOKUP(A136,ScaledPrice,IF(AND('Pricing Inputs'!$AA$3&gt;=4,'Pricing Inputs'!$AA$3&lt;=6),7,8))),0))</f>
        <v>24</v>
      </c>
      <c r="N136" s="74" t="n">
        <f aca="false">IF(A136="N/A"," ",IF(OR('Pricing Inputs'!$AA$3=6,'Pricing Inputs'!$AA$3=9),IF(AND('Pricing Inputs'!$AA$3&gt;=4,'Pricing Inputs'!$AA$3&lt;=6),M136,(VLOOKUP(A136,ScaledPrice,7))*(2-(VLOOKUP(A136,ScaledPrice,3)))),0))</f>
        <v>24</v>
      </c>
      <c r="O136" s="74" t="n">
        <f aca="false">IF(A136="N/A"," ",VLOOKUP(A136,ScaledPrice,9))</f>
        <v>19.9499998092651</v>
      </c>
      <c r="P136" s="75" t="n">
        <f aca="false">IF($A136="N/A"," ",IF((I136-$H136)&gt;0,I136-$H136,0))</f>
        <v>10.2964680672269</v>
      </c>
      <c r="Q136" s="75" t="n">
        <f aca="false">IF($A136="N/A"," ",IF((J136-$H136)&gt;0,J136-$H136,0))</f>
        <v>10.2964680672269</v>
      </c>
      <c r="R136" s="75" t="n">
        <f aca="false">IF($A136="N/A"," ",IF((K136-$H136)&gt;0,K136-$H136,0))</f>
        <v>0</v>
      </c>
      <c r="S136" s="75" t="n">
        <f aca="false">IF($A136="N/A"," ",IF((L136-$H136)&gt;0,L136-$H136,0))</f>
        <v>0</v>
      </c>
      <c r="T136" s="75" t="n">
        <f aca="false">IF($A136="N/A"," ",IF((M136-$H136)&gt;0,M136-$H136,0))</f>
        <v>0</v>
      </c>
      <c r="U136" s="75" t="n">
        <f aca="false">IF($A136="N/A"," ",IF((N136-$H136)&gt;0,N136-$H136,0))</f>
        <v>0</v>
      </c>
      <c r="V136" s="76" t="n">
        <f aca="false">IF($A136="N/A"," ",(IF((O136-$H136)&lt;=0,0,(O136-$H136))))</f>
        <v>0</v>
      </c>
      <c r="W136" s="77" t="n">
        <f aca="false">IF($A136="N/A"," ",IF(P136&gt;0,8*VLOOKUP($A136,NumberofDaysTable,2),0))</f>
        <v>176</v>
      </c>
      <c r="X136" s="77" t="n">
        <f aca="false">IF($A136="N/A"," ",IF(Q136&gt;0,8*VLOOKUP($A136,NumberofDaysTable,2),0))</f>
        <v>176</v>
      </c>
      <c r="Y136" s="77" t="n">
        <f aca="false">IF($A136="N/A"," ",IF(R136&gt;0,8*VLOOKUP($A136,NumberofDaysTable,3),0))</f>
        <v>0</v>
      </c>
      <c r="Z136" s="77" t="n">
        <f aca="false">IF($A136="N/A"," ",IF(S136&gt;0,8*VLOOKUP($A136,NumberofDaysTable,3),0))</f>
        <v>0</v>
      </c>
      <c r="AA136" s="77" t="n">
        <f aca="false">IF($A136="N/A"," ",IF(T136&gt;0,8*(VLOOKUP($A136,NumberofDaysTable,4)+VLOOKUP($A136,NumberofDaysTable,5)),0))</f>
        <v>0</v>
      </c>
      <c r="AB136" s="77" t="n">
        <f aca="false">IF($A136="N/A"," ",IF(U136&gt;0,(8*VLOOKUP($A136,NumberofDaysTable,4)+VLOOKUP($A136,NumberofDaysTable,5)),0))</f>
        <v>0</v>
      </c>
      <c r="AC136" s="77" t="n">
        <f aca="false">IF($A136="N/A"," ",(IF(V136&gt;0,(8*VLOOKUP($A136,NumberofDaysTable,6)),0)))</f>
        <v>0</v>
      </c>
      <c r="AD136" s="78" t="n">
        <f aca="false">IF($A136="N/A"," ",RANK(P136,$P$136:$V$147))</f>
        <v>5</v>
      </c>
      <c r="AE136" s="79" t="n">
        <f aca="false">IF($A136="N/A"," ",RANK(Q136,$P$136:$V$147))</f>
        <v>5</v>
      </c>
      <c r="AF136" s="79" t="n">
        <f aca="false">IF($A136="N/A"," ",RANK(R136,$P$136:$V$147))</f>
        <v>7</v>
      </c>
      <c r="AG136" s="79" t="n">
        <f aca="false">IF($A136="N/A"," ",RANK(S136,$P$136:$V$147))</f>
        <v>7</v>
      </c>
      <c r="AH136" s="79" t="n">
        <f aca="false">IF($A136="N/A"," ",RANK(T136,$P$136:$V$147))</f>
        <v>7</v>
      </c>
      <c r="AI136" s="79" t="n">
        <f aca="false">IF($A136="N/A"," ",RANK(U136,$P$136:$V$147))</f>
        <v>7</v>
      </c>
      <c r="AJ136" s="80" t="n">
        <f aca="false">IF($A136="N/A"," ",RANK(V136,$P$136:$V$147))</f>
        <v>7</v>
      </c>
      <c r="AK136" s="104" t="n">
        <f aca="false">IF($A136="N/A"," ",IF(AD136&lt;=$AJ$2,W136,0))</f>
        <v>176</v>
      </c>
      <c r="AL136" s="82" t="n">
        <f aca="false">IF($A136="N/A"," ",IF(AE136&lt;=$AJ$2,X136,0))</f>
        <v>176</v>
      </c>
      <c r="AM136" s="82" t="n">
        <f aca="false">IF($A136="N/A"," ",IF(AF136&lt;=$AJ$2,Y136,0))</f>
        <v>0</v>
      </c>
      <c r="AN136" s="82" t="n">
        <f aca="false">IF($A136="N/A"," ",IF(AG136&lt;=$AJ$2,Z136,0))</f>
        <v>0</v>
      </c>
      <c r="AO136" s="82" t="n">
        <f aca="false">IF($A136="N/A"," ",IF(AH136&lt;=$AJ$2,AA136,0))</f>
        <v>0</v>
      </c>
      <c r="AP136" s="82" t="n">
        <f aca="false">IF($A136="N/A"," ",IF(AI136&lt;=$AJ$2,AB136,0))</f>
        <v>0</v>
      </c>
      <c r="AQ136" s="82" t="n">
        <f aca="false">IF($A136="N/A"," ",IF(AJ136&lt;=$AJ$2,AC136,0))</f>
        <v>0</v>
      </c>
      <c r="AR136" s="80"/>
      <c r="AS136" s="105" t="n">
        <f aca="false">IF($A136="N/A"," ",IF(AND(AD136=$AJ$2+1,AK136=0),MIN($AR$147,W136),0))</f>
        <v>0</v>
      </c>
      <c r="AT136" s="84" t="n">
        <f aca="false">IF($A136="N/A"," ",IF(AND(AE136=$AJ$2+1,AL136=0),MIN($AR$147,X136),0))</f>
        <v>0</v>
      </c>
      <c r="AU136" s="84" t="n">
        <f aca="false">IF($A136="N/A"," ",IF(AND(AF136=$AJ$2+1,AM136=0),MIN($AR$147,Y136),0))</f>
        <v>0</v>
      </c>
      <c r="AV136" s="84" t="n">
        <f aca="false">IF($A136="N/A"," ",IF(AND(AG136=$AJ$2+1,AN136=0),MIN($AR$147,Z136),0))</f>
        <v>0</v>
      </c>
      <c r="AW136" s="84" t="n">
        <f aca="false">IF($A136="N/A"," ",IF(AND(AH136=$AJ$2+1,AO136=0),MIN($AR$147,AA136),0))</f>
        <v>0</v>
      </c>
      <c r="AX136" s="84" t="n">
        <f aca="false">IF($A136="N/A"," ",IF(AND(AI136=$AJ$2+1,AP136=0),MIN($AR$147,AB136),0))</f>
        <v>0</v>
      </c>
      <c r="AY136" s="84" t="n">
        <f aca="false">IF($A136="N/A"," ",IF(AND(AJ136=$AJ$2+1,AQ136=0),MIN($AR$147,AC136),0))</f>
        <v>0</v>
      </c>
      <c r="AZ136" s="80"/>
      <c r="BA136" s="86" t="n">
        <f aca="false">IF($A136="N/A"," ",(IF(MONTH(A136)&gt;=4,IF(MONTH(A136)&lt;=10,Inputs!$F$13,Inputs!$F$14),Inputs!$F$14)))</f>
        <v>119</v>
      </c>
      <c r="BB136" s="87" t="n">
        <f aca="false">IF($A136="N/A"," ",(IF(AK136&gt;0,($BA136*(8*(VLOOKUP($A136,NumberofDaysTable,2)))*P136),0)+IF(AS136&gt;0,($BA136*((AS136))*P136),0)))</f>
        <v>215649.2272</v>
      </c>
      <c r="BC136" s="87" t="n">
        <f aca="false">IF($A136="N/A"," ",(IF(AL136&gt;0,($BA136*(8*(VLOOKUP($A136,NumberofDaysTable,2)))*Q136),0)+IF(AT136&gt;0,($BA136*((AT136))*Q136),0)))</f>
        <v>215649.2272</v>
      </c>
      <c r="BD136" s="87" t="n">
        <f aca="false">IF($A136="N/A"," ",(IF(AM136&gt;0,($BA136*(8*(VLOOKUP($A136,NumberofDaysTable,3)))*R136),0)+IF(AU136&gt;0,($BA136*((AU136))*R136),0)))</f>
        <v>0</v>
      </c>
      <c r="BE136" s="87" t="n">
        <f aca="false">IF($A136="N/A"," ",(IF(AN136&gt;0,($BA136*(8*(VLOOKUP($A136,NumberofDaysTable,3)))*S136),0)+IF(AV136&gt;0,($BA136*((AV136))*S136),0)))</f>
        <v>0</v>
      </c>
      <c r="BF136" s="87" t="n">
        <f aca="false">IF($A136="N/A"," ",(IF(AO136&gt;0,($BA136*(8*(VLOOKUP($A136,NumberofDaysTable,4)+VLOOKUP($A136,NumberofDaysTable,5)))*T136),0)+IF(AW136&gt;0,($BA136*((AW136))*T136),0)))</f>
        <v>0</v>
      </c>
      <c r="BG136" s="87" t="n">
        <f aca="false">IF($A136="N/A"," ",(IF(AP136&gt;0,($BA136*(8*(VLOOKUP($A136,NumberofDaysTable,4)+VLOOKUP($A136,NumberofDaysTable,5)))*U136),0)+IF(AX136&gt;0,($BA136*((AX136))*U136),0)))</f>
        <v>0</v>
      </c>
      <c r="BH136" s="87" t="n">
        <f aca="false">IF($A136="N/A"," ",($BA136*AQ136*V136)+($BA136*AY136*V136))</f>
        <v>0</v>
      </c>
      <c r="BI136" s="87" t="n">
        <f aca="false">IF($A136="N/A"," ",SUM(BB136:BH136))</f>
        <v>431298.454399999</v>
      </c>
      <c r="BJ136" s="88" t="n">
        <f aca="false">IF($A136="N/A"," ",(H136*(SUM(AK136:AQ136)+SUM(AS136:AY136))*BA136))</f>
        <v>1851597.5456</v>
      </c>
      <c r="BK136" s="88" t="n">
        <f aca="false">IF($A136="N/A"," ",((C136*D136)*(SUM($AK136:$AQ136)+SUM($AS136:$AY136))*$BA136))</f>
        <v>1767828.5856</v>
      </c>
      <c r="BL136" s="88" t="n">
        <f aca="false">IF($A136="N/A"," ",(F136*(SUM($AK136:$AQ136)+SUM($AS136:$AY136))*$BA136))</f>
        <v>49008.96</v>
      </c>
      <c r="BM136" s="88" t="n">
        <f aca="false">IF($A136="N/A"," ",(G136*(SUM($AK136:$AQ136)+SUM($AS136:$AY136))*$BA136))</f>
        <v>34760</v>
      </c>
    </row>
    <row r="137" customFormat="false" ht="12.75" hidden="false" customHeight="false" outlineLevel="0" collapsed="false">
      <c r="A137" s="67" t="n">
        <f aca="false">IF(A136="N/A","N/A",IF(EDATE(A136,1)&gt;Inputs!$K$3,"N/A",EDATE(A136,1)))</f>
        <v>40725</v>
      </c>
      <c r="B137" s="68" t="n">
        <f aca="false">IF(A137="N/A"," ",YEAR(A137))</f>
        <v>2011</v>
      </c>
      <c r="C137" s="69" t="n">
        <f aca="false">IF(A137="N/A"," ",VLOOKUP(A137,ScaledPrice,10))</f>
        <v>3.3445</v>
      </c>
      <c r="D137" s="70" t="n">
        <f aca="false">IF(A137="N/A"," ",(VLOOKUP(MONTH($A137),Inputs!$A$14:$B$25,2))/1000)</f>
        <v>12.6</v>
      </c>
      <c r="E137" s="71" t="n">
        <f aca="false">IF($A137="N/A"," ",C137*D137)</f>
        <v>42.1407</v>
      </c>
      <c r="F137" s="72" t="n">
        <f aca="false">IF(A137="N/A"," ",Inputs!$F$6)</f>
        <v>1.17</v>
      </c>
      <c r="G137" s="72" t="n">
        <f aca="false">IF(A137="N/A"," ",Inputs!$F$9/IF(AND('Pricing Inputs'!$AA$3&gt;=4,'Pricing Inputs'!$AA$3&lt;=6),16,IF(AND('Pricing Inputs'!$AA$3&gt;=7,'Pricing Inputs'!$AA$3&lt;=9),8,24))/(BA137))</f>
        <v>0.829831932773109</v>
      </c>
      <c r="H137" s="73" t="n">
        <f aca="false">IF(A137="N/A"," ",(C137*D137)+F137+G137)</f>
        <v>44.1405319327731</v>
      </c>
      <c r="I137" s="74" t="n">
        <f aca="false">VLOOKUP(A137,ScaledPrice,(IF(AND('Pricing Inputs'!$AA$3&gt;=4,'Pricing Inputs'!$AA$3&lt;=6),2,4)))</f>
        <v>93</v>
      </c>
      <c r="J137" s="74" t="n">
        <f aca="false">IF(A137="N/A"," ",IF(AND('Pricing Inputs'!$AA$3&gt;=4,'Pricing Inputs'!$AA$3&lt;=6),I137,(VLOOKUP(A137,ScaledPrice,2))*(2-(VLOOKUP(A137,ScaledPrice,3)))))</f>
        <v>93</v>
      </c>
      <c r="K137" s="74" t="n">
        <f aca="false">IF(A137="N/A"," ",IF(OR('Pricing Inputs'!$AA$3=5,'Pricing Inputs'!$AA$3=6,'Pricing Inputs'!$AA$3=8,'Pricing Inputs'!$AA$3=9),VLOOKUP(A137,ScaledPrice,IF(AND('Pricing Inputs'!$AA$3&gt;=4,'Pricing Inputs'!$AA$3&lt;=6),5,6)),0))</f>
        <v>35</v>
      </c>
      <c r="L137" s="74" t="n">
        <f aca="false">IF(A137="N/A"," ",IF(OR('Pricing Inputs'!$AA$3=5,'Pricing Inputs'!$AA$3=6,'Pricing Inputs'!$AA$3=8,'Pricing Inputs'!$AA$3=9),IF(AND('Pricing Inputs'!$AA$3&gt;=4,'Pricing Inputs'!$AA$3&lt;=6),K137,(VLOOKUP(A137,ScaledPrice,5))*(2-(VLOOKUP(A137,ScaledPrice,3)))),0))</f>
        <v>35</v>
      </c>
      <c r="M137" s="74" t="n">
        <f aca="false">IF(A137="N/A"," ",IF(OR('Pricing Inputs'!$AA$3=6,'Pricing Inputs'!$AA$3=9),(VLOOKUP(A137,ScaledPrice,IF(AND('Pricing Inputs'!$AA$3&gt;=4,'Pricing Inputs'!$AA$3&lt;=6),7,8))),0))</f>
        <v>30.9999980926514</v>
      </c>
      <c r="N137" s="74" t="n">
        <f aca="false">IF(A137="N/A"," ",IF(OR('Pricing Inputs'!$AA$3=6,'Pricing Inputs'!$AA$3=9),IF(AND('Pricing Inputs'!$AA$3&gt;=4,'Pricing Inputs'!$AA$3&lt;=6),M137,(VLOOKUP(A137,ScaledPrice,7))*(2-(VLOOKUP(A137,ScaledPrice,3)))),0))</f>
        <v>30.9999980926514</v>
      </c>
      <c r="O137" s="74" t="n">
        <f aca="false">IF(A137="N/A"," ",VLOOKUP(A137,ScaledPrice,9))</f>
        <v>20.8500003814697</v>
      </c>
      <c r="P137" s="75" t="n">
        <f aca="false">IF($A137="N/A"," ",IF((I137-$H137)&gt;0,I137-$H137,0))</f>
        <v>48.8594680672269</v>
      </c>
      <c r="Q137" s="75" t="n">
        <f aca="false">IF($A137="N/A"," ",IF((J137-$H137)&gt;0,J137-$H137,0))</f>
        <v>48.8594680672269</v>
      </c>
      <c r="R137" s="75" t="n">
        <f aca="false">IF($A137="N/A"," ",IF((K137-$H137)&gt;0,K137-$H137,0))</f>
        <v>0</v>
      </c>
      <c r="S137" s="75" t="n">
        <f aca="false">IF($A137="N/A"," ",IF((L137-$H137)&gt;0,L137-$H137,0))</f>
        <v>0</v>
      </c>
      <c r="T137" s="75" t="n">
        <f aca="false">IF($A137="N/A"," ",IF((M137-$H137)&gt;0,M137-$H137,0))</f>
        <v>0</v>
      </c>
      <c r="U137" s="75" t="n">
        <f aca="false">IF($A137="N/A"," ",IF((N137-$H137)&gt;0,N137-$H137,0))</f>
        <v>0</v>
      </c>
      <c r="V137" s="76" t="n">
        <f aca="false">IF($A137="N/A"," ",(IF((O137-$H137)&lt;=0,0,(O137-$H137))))</f>
        <v>0</v>
      </c>
      <c r="W137" s="77" t="n">
        <f aca="false">IF($A137="N/A"," ",IF(P137&gt;0,8*VLOOKUP($A137,NumberofDaysTable,2),0))</f>
        <v>160</v>
      </c>
      <c r="X137" s="77" t="n">
        <f aca="false">IF($A137="N/A"," ",IF(Q137&gt;0,8*VLOOKUP($A137,NumberofDaysTable,2),0))</f>
        <v>160</v>
      </c>
      <c r="Y137" s="77" t="n">
        <f aca="false">IF($A137="N/A"," ",IF(R137&gt;0,8*VLOOKUP($A137,NumberofDaysTable,3),0))</f>
        <v>0</v>
      </c>
      <c r="Z137" s="77" t="n">
        <f aca="false">IF($A137="N/A"," ",IF(S137&gt;0,8*VLOOKUP($A137,NumberofDaysTable,3),0))</f>
        <v>0</v>
      </c>
      <c r="AA137" s="77" t="n">
        <f aca="false">IF($A137="N/A"," ",IF(T137&gt;0,8*(VLOOKUP($A137,NumberofDaysTable,4)+VLOOKUP($A137,NumberofDaysTable,5)),0))</f>
        <v>0</v>
      </c>
      <c r="AB137" s="77" t="n">
        <f aca="false">IF($A137="N/A"," ",IF(U137&gt;0,(8*VLOOKUP($A137,NumberofDaysTable,4)+VLOOKUP($A137,NumberofDaysTable,5)),0))</f>
        <v>0</v>
      </c>
      <c r="AC137" s="77" t="n">
        <f aca="false">IF($A137="N/A"," ",(IF(V137&gt;0,(8*VLOOKUP($A137,NumberofDaysTable,6)),0)))</f>
        <v>0</v>
      </c>
      <c r="AD137" s="89" t="n">
        <f aca="false">IF($A137="N/A"," ",RANK(P137,$P$136:$V$147))</f>
        <v>1</v>
      </c>
      <c r="AE137" s="90" t="n">
        <f aca="false">IF($A137="N/A"," ",RANK(Q137,$P$136:$V$147))</f>
        <v>1</v>
      </c>
      <c r="AF137" s="90" t="n">
        <f aca="false">IF($A137="N/A"," ",RANK(R137,$P$136:$V$147))</f>
        <v>7</v>
      </c>
      <c r="AG137" s="90" t="n">
        <f aca="false">IF($A137="N/A"," ",RANK(S137,$P$136:$V$147))</f>
        <v>7</v>
      </c>
      <c r="AH137" s="90" t="n">
        <f aca="false">IF($A137="N/A"," ",RANK(T137,$P$136:$V$147))</f>
        <v>7</v>
      </c>
      <c r="AI137" s="90" t="n">
        <f aca="false">IF($A137="N/A"," ",RANK(U137,$P$136:$V$147))</f>
        <v>7</v>
      </c>
      <c r="AJ137" s="91" t="n">
        <f aca="false">IF($A137="N/A"," ",RANK(V137,$P$136:$V$147))</f>
        <v>7</v>
      </c>
      <c r="AK137" s="81" t="n">
        <f aca="false">IF($A137="N/A"," ",IF(AD137&lt;=$AJ$2,W137,0))</f>
        <v>160</v>
      </c>
      <c r="AL137" s="92" t="n">
        <f aca="false">IF($A137="N/A"," ",IF(AE137&lt;=$AJ$2,X137,0))</f>
        <v>160</v>
      </c>
      <c r="AM137" s="92" t="n">
        <f aca="false">IF($A137="N/A"," ",IF(AF137&lt;=$AJ$2,Y137,0))</f>
        <v>0</v>
      </c>
      <c r="AN137" s="92" t="n">
        <f aca="false">IF($A137="N/A"," ",IF(AG137&lt;=$AJ$2,Z137,0))</f>
        <v>0</v>
      </c>
      <c r="AO137" s="92" t="n">
        <f aca="false">IF($A137="N/A"," ",IF(AH137&lt;=$AJ$2,AA137,0))</f>
        <v>0</v>
      </c>
      <c r="AP137" s="92" t="n">
        <f aca="false">IF($A137="N/A"," ",IF(AI137&lt;=$AJ$2,AB137,0))</f>
        <v>0</v>
      </c>
      <c r="AQ137" s="92" t="n">
        <f aca="false">IF($A137="N/A"," ",IF(AJ137&lt;=$AJ$2,AC137,0))</f>
        <v>0</v>
      </c>
      <c r="AR137" s="91"/>
      <c r="AS137" s="83" t="n">
        <f aca="false">IF($A137="N/A"," ",IF(AND(AD137=$AJ$2+1,AK137=0),MIN($AR$147,W137),0))</f>
        <v>0</v>
      </c>
      <c r="AT137" s="93" t="n">
        <f aca="false">IF($A137="N/A"," ",IF(AND(AE137=$AJ$2+1,AL137=0),MIN($AR$147,X137),0))</f>
        <v>0</v>
      </c>
      <c r="AU137" s="93" t="n">
        <f aca="false">IF($A137="N/A"," ",IF(AND(AF137=$AJ$2+1,AM137=0),MIN($AR$147,Y137),0))</f>
        <v>0</v>
      </c>
      <c r="AV137" s="93" t="n">
        <f aca="false">IF($A137="N/A"," ",IF(AND(AG137=$AJ$2+1,AN137=0),MIN($AR$147,Z137),0))</f>
        <v>0</v>
      </c>
      <c r="AW137" s="93" t="n">
        <f aca="false">IF($A137="N/A"," ",IF(AND(AH137=$AJ$2+1,AO137=0),MIN($AR$147,AA137),0))</f>
        <v>0</v>
      </c>
      <c r="AX137" s="93" t="n">
        <f aca="false">IF($A137="N/A"," ",IF(AND(AI137=$AJ$2+1,AP137=0),MIN($AR$147,AB137),0))</f>
        <v>0</v>
      </c>
      <c r="AY137" s="93" t="n">
        <f aca="false">IF($A137="N/A"," ",IF(AND(AJ137=$AJ$2+1,AQ137=0),MIN($AR$147,AC137),0))</f>
        <v>0</v>
      </c>
      <c r="AZ137" s="91"/>
      <c r="BA137" s="86" t="n">
        <f aca="false">IF($A137="N/A"," ",(IF(MONTH(A137)&gt;=4,IF(MONTH(A137)&lt;=10,Inputs!$F$13,Inputs!$F$14),Inputs!$F$14)))</f>
        <v>119</v>
      </c>
      <c r="BB137" s="87" t="n">
        <f aca="false">IF($A137="N/A"," ",(IF(AK137&gt;0,($BA137*(8*(VLOOKUP($A137,NumberofDaysTable,2)))*P137),0)+IF(AS137&gt;0,($BA137*((AS137))*P137),0)))</f>
        <v>930284.272</v>
      </c>
      <c r="BC137" s="87" t="n">
        <f aca="false">IF($A137="N/A"," ",(IF(AL137&gt;0,($BA137*(8*(VLOOKUP($A137,NumberofDaysTable,2)))*Q137),0)+IF(AT137&gt;0,($BA137*((AT137))*Q137),0)))</f>
        <v>930284.272</v>
      </c>
      <c r="BD137" s="87" t="n">
        <f aca="false">IF($A137="N/A"," ",(IF(AM137&gt;0,($BA137*(8*(VLOOKUP($A137,NumberofDaysTable,3)))*R137),0)+IF(AU137&gt;0,($BA137*((AU137))*R137),0)))</f>
        <v>0</v>
      </c>
      <c r="BE137" s="87" t="n">
        <f aca="false">IF($A137="N/A"," ",(IF(AN137&gt;0,($BA137*(8*(VLOOKUP($A137,NumberofDaysTable,3)))*S137),0)+IF(AV137&gt;0,($BA137*((AV137))*S137),0)))</f>
        <v>0</v>
      </c>
      <c r="BF137" s="87" t="n">
        <f aca="false">IF($A137="N/A"," ",(IF(AO137&gt;0,($BA137*(8*(VLOOKUP($A137,NumberofDaysTable,4)+VLOOKUP($A137,NumberofDaysTable,5)))*T137),0)+IF(AW137&gt;0,($BA137*((AW137))*T137),0)))</f>
        <v>0</v>
      </c>
      <c r="BG137" s="87" t="n">
        <f aca="false">IF($A137="N/A"," ",(IF(AP137&gt;0,($BA137*(8*(VLOOKUP($A137,NumberofDaysTable,4)+VLOOKUP($A137,NumberofDaysTable,5)))*U137),0)+IF(AX137&gt;0,($BA137*((AX137))*U137),0)))</f>
        <v>0</v>
      </c>
      <c r="BH137" s="87" t="n">
        <f aca="false">IF($A137="N/A"," ",($BA137*AQ137*V137)+($BA137*AY137*V137))</f>
        <v>0</v>
      </c>
      <c r="BI137" s="87" t="n">
        <f aca="false">IF($A137="N/A"," ",SUM(BB137:BH137))</f>
        <v>1860568.544</v>
      </c>
      <c r="BJ137" s="88" t="n">
        <f aca="false">IF($A137="N/A"," ",(H137*(SUM(AK137:AQ137)+SUM(AS137:AY137))*BA137))</f>
        <v>1680871.456</v>
      </c>
      <c r="BK137" s="88" t="n">
        <f aca="false">IF($A137="N/A"," ",((C137*D137)*(SUM($AK137:$AQ137)+SUM($AS137:$AY137))*$BA137))</f>
        <v>1604717.856</v>
      </c>
      <c r="BL137" s="88" t="n">
        <f aca="false">IF($A137="N/A"," ",(F137*(SUM($AK137:$AQ137)+SUM($AS137:$AY137))*$BA137))</f>
        <v>44553.6</v>
      </c>
      <c r="BM137" s="88" t="n">
        <f aca="false">IF($A137="N/A"," ",(G137*(SUM($AK137:$AQ137)+SUM($AS137:$AY137))*$BA137))</f>
        <v>31600</v>
      </c>
    </row>
    <row r="138" customFormat="false" ht="12.75" hidden="false" customHeight="false" outlineLevel="0" collapsed="false">
      <c r="A138" s="67" t="n">
        <f aca="false">IF(A137="N/A","N/A",IF(EDATE(A137,1)&gt;Inputs!$K$3,"N/A",EDATE(A137,1)))</f>
        <v>40756</v>
      </c>
      <c r="B138" s="68" t="n">
        <f aca="false">IF(A138="N/A"," ",YEAR(A138))</f>
        <v>2011</v>
      </c>
      <c r="C138" s="69" t="n">
        <f aca="false">IF(A138="N/A"," ",VLOOKUP(A138,ScaledPrice,10))</f>
        <v>3.3505</v>
      </c>
      <c r="D138" s="70" t="n">
        <f aca="false">IF(A138="N/A"," ",(VLOOKUP(MONTH($A138),Inputs!$A$14:$B$25,2))/1000)</f>
        <v>12.6</v>
      </c>
      <c r="E138" s="71" t="n">
        <f aca="false">IF($A138="N/A"," ",C138*D138)</f>
        <v>42.2163</v>
      </c>
      <c r="F138" s="72" t="n">
        <f aca="false">IF(A138="N/A"," ",Inputs!$F$6)</f>
        <v>1.17</v>
      </c>
      <c r="G138" s="72" t="n">
        <f aca="false">IF(A138="N/A"," ",Inputs!$F$9/IF(AND('Pricing Inputs'!$AA$3&gt;=4,'Pricing Inputs'!$AA$3&lt;=6),16,IF(AND('Pricing Inputs'!$AA$3&gt;=7,'Pricing Inputs'!$AA$3&lt;=9),8,24))/(BA138))</f>
        <v>0.829831932773109</v>
      </c>
      <c r="H138" s="73" t="n">
        <f aca="false">IF(A138="N/A"," ",(C138*D138)+F138+G138)</f>
        <v>44.2161319327731</v>
      </c>
      <c r="I138" s="74" t="n">
        <f aca="false">VLOOKUP(A138,ScaledPrice,(IF(AND('Pricing Inputs'!$AA$3&gt;=4,'Pricing Inputs'!$AA$3&lt;=6),2,4)))</f>
        <v>93</v>
      </c>
      <c r="J138" s="74" t="n">
        <f aca="false">IF(A138="N/A"," ",IF(AND('Pricing Inputs'!$AA$3&gt;=4,'Pricing Inputs'!$AA$3&lt;=6),I138,(VLOOKUP(A138,ScaledPrice,2))*(2-(VLOOKUP(A138,ScaledPrice,3)))))</f>
        <v>93</v>
      </c>
      <c r="K138" s="74" t="n">
        <f aca="false">IF(A138="N/A"," ",IF(OR('Pricing Inputs'!$AA$3=5,'Pricing Inputs'!$AA$3=6,'Pricing Inputs'!$AA$3=8,'Pricing Inputs'!$AA$3=9),VLOOKUP(A138,ScaledPrice,IF(AND('Pricing Inputs'!$AA$3&gt;=4,'Pricing Inputs'!$AA$3&lt;=6),5,6)),0))</f>
        <v>35.0000038146973</v>
      </c>
      <c r="L138" s="74" t="n">
        <f aca="false">IF(A138="N/A"," ",IF(OR('Pricing Inputs'!$AA$3=5,'Pricing Inputs'!$AA$3=6,'Pricing Inputs'!$AA$3=8,'Pricing Inputs'!$AA$3=9),IF(AND('Pricing Inputs'!$AA$3&gt;=4,'Pricing Inputs'!$AA$3&lt;=6),K138,(VLOOKUP(A138,ScaledPrice,5))*(2-(VLOOKUP(A138,ScaledPrice,3)))),0))</f>
        <v>35.0000038146973</v>
      </c>
      <c r="M138" s="74" t="n">
        <f aca="false">IF(A138="N/A"," ",IF(OR('Pricing Inputs'!$AA$3=6,'Pricing Inputs'!$AA$3=9),(VLOOKUP(A138,ScaledPrice,IF(AND('Pricing Inputs'!$AA$3&gt;=4,'Pricing Inputs'!$AA$3&lt;=6),7,8))),0))</f>
        <v>31</v>
      </c>
      <c r="N138" s="74" t="n">
        <f aca="false">IF(A138="N/A"," ",IF(OR('Pricing Inputs'!$AA$3=6,'Pricing Inputs'!$AA$3=9),IF(AND('Pricing Inputs'!$AA$3&gt;=4,'Pricing Inputs'!$AA$3&lt;=6),M138,(VLOOKUP(A138,ScaledPrice,7))*(2-(VLOOKUP(A138,ScaledPrice,3)))),0))</f>
        <v>31</v>
      </c>
      <c r="O138" s="74" t="n">
        <f aca="false">IF(A138="N/A"," ",VLOOKUP(A138,ScaledPrice,9))</f>
        <v>20.8500003814697</v>
      </c>
      <c r="P138" s="75" t="n">
        <f aca="false">IF($A138="N/A"," ",IF((I138-$H138)&gt;0,I138-$H138,0))</f>
        <v>48.7838680672269</v>
      </c>
      <c r="Q138" s="75" t="n">
        <f aca="false">IF($A138="N/A"," ",IF((J138-$H138)&gt;0,J138-$H138,0))</f>
        <v>48.7838680672269</v>
      </c>
      <c r="R138" s="75" t="n">
        <f aca="false">IF($A138="N/A"," ",IF((K138-$H138)&gt;0,K138-$H138,0))</f>
        <v>0</v>
      </c>
      <c r="S138" s="75" t="n">
        <f aca="false">IF($A138="N/A"," ",IF((L138-$H138)&gt;0,L138-$H138,0))</f>
        <v>0</v>
      </c>
      <c r="T138" s="75" t="n">
        <f aca="false">IF($A138="N/A"," ",IF((M138-$H138)&gt;0,M138-$H138,0))</f>
        <v>0</v>
      </c>
      <c r="U138" s="75" t="n">
        <f aca="false">IF($A138="N/A"," ",IF((N138-$H138)&gt;0,N138-$H138,0))</f>
        <v>0</v>
      </c>
      <c r="V138" s="76" t="n">
        <f aca="false">IF($A138="N/A"," ",(IF((O138-$H138)&lt;=0,0,(O138-$H138))))</f>
        <v>0</v>
      </c>
      <c r="W138" s="77" t="n">
        <f aca="false">IF($A138="N/A"," ",IF(P138&gt;0,8*VLOOKUP($A138,NumberofDaysTable,2),0))</f>
        <v>184</v>
      </c>
      <c r="X138" s="77" t="n">
        <f aca="false">IF($A138="N/A"," ",IF(Q138&gt;0,8*VLOOKUP($A138,NumberofDaysTable,2),0))</f>
        <v>184</v>
      </c>
      <c r="Y138" s="77" t="n">
        <f aca="false">IF($A138="N/A"," ",IF(R138&gt;0,8*VLOOKUP($A138,NumberofDaysTable,3),0))</f>
        <v>0</v>
      </c>
      <c r="Z138" s="77" t="n">
        <f aca="false">IF($A138="N/A"," ",IF(S138&gt;0,8*VLOOKUP($A138,NumberofDaysTable,3),0))</f>
        <v>0</v>
      </c>
      <c r="AA138" s="77" t="n">
        <f aca="false">IF($A138="N/A"," ",IF(T138&gt;0,8*(VLOOKUP($A138,NumberofDaysTable,4)+VLOOKUP($A138,NumberofDaysTable,5)),0))</f>
        <v>0</v>
      </c>
      <c r="AB138" s="77" t="n">
        <f aca="false">IF($A138="N/A"," ",IF(U138&gt;0,(8*VLOOKUP($A138,NumberofDaysTable,4)+VLOOKUP($A138,NumberofDaysTable,5)),0))</f>
        <v>0</v>
      </c>
      <c r="AC138" s="77" t="n">
        <f aca="false">IF($A138="N/A"," ",(IF(V138&gt;0,(8*VLOOKUP($A138,NumberofDaysTable,6)),0)))</f>
        <v>0</v>
      </c>
      <c r="AD138" s="89" t="n">
        <f aca="false">IF($A138="N/A"," ",RANK(P138,$P$136:$V$147))</f>
        <v>3</v>
      </c>
      <c r="AE138" s="90" t="n">
        <f aca="false">IF($A138="N/A"," ",RANK(Q138,$P$136:$V$147))</f>
        <v>3</v>
      </c>
      <c r="AF138" s="90" t="n">
        <f aca="false">IF($A138="N/A"," ",RANK(R138,$P$136:$V$147))</f>
        <v>7</v>
      </c>
      <c r="AG138" s="90" t="n">
        <f aca="false">IF($A138="N/A"," ",RANK(S138,$P$136:$V$147))</f>
        <v>7</v>
      </c>
      <c r="AH138" s="90" t="n">
        <f aca="false">IF($A138="N/A"," ",RANK(T138,$P$136:$V$147))</f>
        <v>7</v>
      </c>
      <c r="AI138" s="90" t="n">
        <f aca="false">IF($A138="N/A"," ",RANK(U138,$P$136:$V$147))</f>
        <v>7</v>
      </c>
      <c r="AJ138" s="91" t="n">
        <f aca="false">IF($A138="N/A"," ",RANK(V138,$P$136:$V$147))</f>
        <v>7</v>
      </c>
      <c r="AK138" s="81" t="n">
        <f aca="false">IF($A138="N/A"," ",IF(AD138&lt;=$AJ$2,W138,0))</f>
        <v>184</v>
      </c>
      <c r="AL138" s="92" t="n">
        <f aca="false">IF($A138="N/A"," ",IF(AE138&lt;=$AJ$2,X138,0))</f>
        <v>184</v>
      </c>
      <c r="AM138" s="92" t="n">
        <f aca="false">IF($A138="N/A"," ",IF(AF138&lt;=$AJ$2,Y138,0))</f>
        <v>0</v>
      </c>
      <c r="AN138" s="92" t="n">
        <f aca="false">IF($A138="N/A"," ",IF(AG138&lt;=$AJ$2,Z138,0))</f>
        <v>0</v>
      </c>
      <c r="AO138" s="92" t="n">
        <f aca="false">IF($A138="N/A"," ",IF(AH138&lt;=$AJ$2,AA138,0))</f>
        <v>0</v>
      </c>
      <c r="AP138" s="92" t="n">
        <f aca="false">IF($A138="N/A"," ",IF(AI138&lt;=$AJ$2,AB138,0))</f>
        <v>0</v>
      </c>
      <c r="AQ138" s="92" t="n">
        <f aca="false">IF($A138="N/A"," ",IF(AJ138&lt;=$AJ$2,AC138,0))</f>
        <v>0</v>
      </c>
      <c r="AR138" s="91"/>
      <c r="AS138" s="83" t="n">
        <f aca="false">IF($A138="N/A"," ",IF(AND(AD138=$AJ$2+1,AK138=0),MIN($AR$147,W138),0))</f>
        <v>0</v>
      </c>
      <c r="AT138" s="93" t="n">
        <f aca="false">IF($A138="N/A"," ",IF(AND(AE138=$AJ$2+1,AL138=0),MIN($AR$147,X138),0))</f>
        <v>0</v>
      </c>
      <c r="AU138" s="93" t="n">
        <f aca="false">IF($A138="N/A"," ",IF(AND(AF138=$AJ$2+1,AM138=0),MIN($AR$147,Y138),0))</f>
        <v>0</v>
      </c>
      <c r="AV138" s="93" t="n">
        <f aca="false">IF($A138="N/A"," ",IF(AND(AG138=$AJ$2+1,AN138=0),MIN($AR$147,Z138),0))</f>
        <v>0</v>
      </c>
      <c r="AW138" s="93" t="n">
        <f aca="false">IF($A138="N/A"," ",IF(AND(AH138=$AJ$2+1,AO138=0),MIN($AR$147,AA138),0))</f>
        <v>0</v>
      </c>
      <c r="AX138" s="93" t="n">
        <f aca="false">IF($A138="N/A"," ",IF(AND(AI138=$AJ$2+1,AP138=0),MIN($AR$147,AB138),0))</f>
        <v>0</v>
      </c>
      <c r="AY138" s="93" t="n">
        <f aca="false">IF($A138="N/A"," ",IF(AND(AJ138=$AJ$2+1,AQ138=0),MIN($AR$147,AC138),0))</f>
        <v>0</v>
      </c>
      <c r="AZ138" s="91"/>
      <c r="BA138" s="86" t="n">
        <f aca="false">IF($A138="N/A"," ",(IF(MONTH(A138)&gt;=4,IF(MONTH(A138)&lt;=10,Inputs!$F$13,Inputs!$F$14),Inputs!$F$14)))</f>
        <v>119</v>
      </c>
      <c r="BB138" s="87" t="n">
        <f aca="false">IF($A138="N/A"," ",(IF(AK138&gt;0,($BA138*(8*(VLOOKUP($A138,NumberofDaysTable,2)))*P138),0)+IF(AS138&gt;0,($BA138*((AS138))*P138),0)))</f>
        <v>1068171.5752</v>
      </c>
      <c r="BC138" s="87" t="n">
        <f aca="false">IF($A138="N/A"," ",(IF(AL138&gt;0,($BA138*(8*(VLOOKUP($A138,NumberofDaysTable,2)))*Q138),0)+IF(AT138&gt;0,($BA138*((AT138))*Q138),0)))</f>
        <v>1068171.5752</v>
      </c>
      <c r="BD138" s="87" t="n">
        <f aca="false">IF($A138="N/A"," ",(IF(AM138&gt;0,($BA138*(8*(VLOOKUP($A138,NumberofDaysTable,3)))*R138),0)+IF(AU138&gt;0,($BA138*((AU138))*R138),0)))</f>
        <v>0</v>
      </c>
      <c r="BE138" s="87" t="n">
        <f aca="false">IF($A138="N/A"," ",(IF(AN138&gt;0,($BA138*(8*(VLOOKUP($A138,NumberofDaysTable,3)))*S138),0)+IF(AV138&gt;0,($BA138*((AV138))*S138),0)))</f>
        <v>0</v>
      </c>
      <c r="BF138" s="87" t="n">
        <f aca="false">IF($A138="N/A"," ",(IF(AO138&gt;0,($BA138*(8*(VLOOKUP($A138,NumberofDaysTable,4)+VLOOKUP($A138,NumberofDaysTable,5)))*T138),0)+IF(AW138&gt;0,($BA138*((AW138))*T138),0)))</f>
        <v>0</v>
      </c>
      <c r="BG138" s="87" t="n">
        <f aca="false">IF($A138="N/A"," ",(IF(AP138&gt;0,($BA138*(8*(VLOOKUP($A138,NumberofDaysTable,4)+VLOOKUP($A138,NumberofDaysTable,5)))*U138),0)+IF(AX138&gt;0,($BA138*((AX138))*U138),0)))</f>
        <v>0</v>
      </c>
      <c r="BH138" s="87" t="n">
        <f aca="false">IF($A138="N/A"," ",($BA138*AQ138*V138)+($BA138*AY138*V138))</f>
        <v>0</v>
      </c>
      <c r="BI138" s="87" t="n">
        <f aca="false">IF($A138="N/A"," ",SUM(BB138:BH138))</f>
        <v>2136343.1504</v>
      </c>
      <c r="BJ138" s="88" t="n">
        <f aca="false">IF($A138="N/A"," ",(H138*(SUM(AK138:AQ138)+SUM(AS138:AY138))*BA138))</f>
        <v>1936312.8496</v>
      </c>
      <c r="BK138" s="88" t="n">
        <f aca="false">IF($A138="N/A"," ",((C138*D138)*(SUM($AK138:$AQ138)+SUM($AS138:$AY138))*$BA138))</f>
        <v>1848736.2096</v>
      </c>
      <c r="BL138" s="88" t="n">
        <f aca="false">IF($A138="N/A"," ",(F138*(SUM($AK138:$AQ138)+SUM($AS138:$AY138))*$BA138))</f>
        <v>51236.64</v>
      </c>
      <c r="BM138" s="88" t="n">
        <f aca="false">IF($A138="N/A"," ",(G138*(SUM($AK138:$AQ138)+SUM($AS138:$AY138))*$BA138))</f>
        <v>36340</v>
      </c>
    </row>
    <row r="139" customFormat="false" ht="12.75" hidden="false" customHeight="false" outlineLevel="0" collapsed="false">
      <c r="A139" s="67" t="n">
        <f aca="false">IF(A138="N/A","N/A",IF(EDATE(A138,1)&gt;Inputs!$K$3,"N/A",EDATE(A138,1)))</f>
        <v>40787</v>
      </c>
      <c r="B139" s="68" t="n">
        <f aca="false">IF(A139="N/A"," ",YEAR(A139))</f>
        <v>2011</v>
      </c>
      <c r="C139" s="69" t="n">
        <f aca="false">IF(A139="N/A"," ",VLOOKUP(A139,ScaledPrice,10))</f>
        <v>3.3505</v>
      </c>
      <c r="D139" s="70" t="n">
        <f aca="false">IF(A139="N/A"," ",(VLOOKUP(MONTH($A139),Inputs!$A$14:$B$25,2))/1000)</f>
        <v>12.6</v>
      </c>
      <c r="E139" s="71" t="n">
        <f aca="false">IF($A139="N/A"," ",C139*D139)</f>
        <v>42.2163</v>
      </c>
      <c r="F139" s="72" t="n">
        <f aca="false">IF(A139="N/A"," ",Inputs!$F$6)</f>
        <v>1.17</v>
      </c>
      <c r="G139" s="72" t="n">
        <f aca="false">IF(A139="N/A"," ",Inputs!$F$9/IF(AND('Pricing Inputs'!$AA$3&gt;=4,'Pricing Inputs'!$AA$3&lt;=6),16,IF(AND('Pricing Inputs'!$AA$3&gt;=7,'Pricing Inputs'!$AA$3&lt;=9),8,24))/(BA139))</f>
        <v>0.829831932773109</v>
      </c>
      <c r="H139" s="73" t="n">
        <f aca="false">IF(A139="N/A"," ",(C139*D139)+F139+G139)</f>
        <v>44.2161319327731</v>
      </c>
      <c r="I139" s="74" t="n">
        <f aca="false">VLOOKUP(A139,ScaledPrice,(IF(AND('Pricing Inputs'!$AA$3&gt;=4,'Pricing Inputs'!$AA$3&lt;=6),2,4)))</f>
        <v>35.5</v>
      </c>
      <c r="J139" s="74" t="n">
        <f aca="false">IF(A139="N/A"," ",IF(AND('Pricing Inputs'!$AA$3&gt;=4,'Pricing Inputs'!$AA$3&lt;=6),I139,(VLOOKUP(A139,ScaledPrice,2))*(2-(VLOOKUP(A139,ScaledPrice,3)))))</f>
        <v>35.5</v>
      </c>
      <c r="K139" s="74" t="n">
        <f aca="false">IF(A139="N/A"," ",IF(OR('Pricing Inputs'!$AA$3=5,'Pricing Inputs'!$AA$3=6,'Pricing Inputs'!$AA$3=8,'Pricing Inputs'!$AA$3=9),VLOOKUP(A139,ScaledPrice,IF(AND('Pricing Inputs'!$AA$3&gt;=4,'Pricing Inputs'!$AA$3&lt;=6),5,6)),0))</f>
        <v>25</v>
      </c>
      <c r="L139" s="74" t="n">
        <f aca="false">IF(A139="N/A"," ",IF(OR('Pricing Inputs'!$AA$3=5,'Pricing Inputs'!$AA$3=6,'Pricing Inputs'!$AA$3=8,'Pricing Inputs'!$AA$3=9),IF(AND('Pricing Inputs'!$AA$3&gt;=4,'Pricing Inputs'!$AA$3&lt;=6),K139,(VLOOKUP(A139,ScaledPrice,5))*(2-(VLOOKUP(A139,ScaledPrice,3)))),0))</f>
        <v>25</v>
      </c>
      <c r="M139" s="74" t="n">
        <f aca="false">IF(A139="N/A"," ",IF(OR('Pricing Inputs'!$AA$3=6,'Pricing Inputs'!$AA$3=9),(VLOOKUP(A139,ScaledPrice,IF(AND('Pricing Inputs'!$AA$3&gt;=4,'Pricing Inputs'!$AA$3&lt;=6),7,8))),0))</f>
        <v>24</v>
      </c>
      <c r="N139" s="74" t="n">
        <f aca="false">IF(A139="N/A"," ",IF(OR('Pricing Inputs'!$AA$3=6,'Pricing Inputs'!$AA$3=9),IF(AND('Pricing Inputs'!$AA$3&gt;=4,'Pricing Inputs'!$AA$3&lt;=6),M139,(VLOOKUP(A139,ScaledPrice,7))*(2-(VLOOKUP(A139,ScaledPrice,3)))),0))</f>
        <v>24</v>
      </c>
      <c r="O139" s="74" t="n">
        <f aca="false">IF(A139="N/A"," ",VLOOKUP(A139,ScaledPrice,9))</f>
        <v>21</v>
      </c>
      <c r="P139" s="75" t="n">
        <f aca="false">IF($A139="N/A"," ",IF((I139-$H139)&gt;0,I139-$H139,0))</f>
        <v>0</v>
      </c>
      <c r="Q139" s="75" t="n">
        <f aca="false">IF($A139="N/A"," ",IF((J139-$H139)&gt;0,J139-$H139,0))</f>
        <v>0</v>
      </c>
      <c r="R139" s="75" t="n">
        <f aca="false">IF($A139="N/A"," ",IF((K139-$H139)&gt;0,K139-$H139,0))</f>
        <v>0</v>
      </c>
      <c r="S139" s="75" t="n">
        <f aca="false">IF($A139="N/A"," ",IF((L139-$H139)&gt;0,L139-$H139,0))</f>
        <v>0</v>
      </c>
      <c r="T139" s="75" t="n">
        <f aca="false">IF($A139="N/A"," ",IF((M139-$H139)&gt;0,M139-$H139,0))</f>
        <v>0</v>
      </c>
      <c r="U139" s="75" t="n">
        <f aca="false">IF($A139="N/A"," ",IF((N139-$H139)&gt;0,N139-$H139,0))</f>
        <v>0</v>
      </c>
      <c r="V139" s="76" t="n">
        <f aca="false">IF($A139="N/A"," ",(IF((O139-$H139)&lt;=0,0,(O139-$H139))))</f>
        <v>0</v>
      </c>
      <c r="W139" s="77" t="n">
        <f aca="false">IF($A139="N/A"," ",IF(P139&gt;0,8*VLOOKUP($A139,NumberofDaysTable,2),0))</f>
        <v>0</v>
      </c>
      <c r="X139" s="77" t="n">
        <f aca="false">IF($A139="N/A"," ",IF(Q139&gt;0,8*VLOOKUP($A139,NumberofDaysTable,2),0))</f>
        <v>0</v>
      </c>
      <c r="Y139" s="77" t="n">
        <f aca="false">IF($A139="N/A"," ",IF(R139&gt;0,8*VLOOKUP($A139,NumberofDaysTable,3),0))</f>
        <v>0</v>
      </c>
      <c r="Z139" s="77" t="n">
        <f aca="false">IF($A139="N/A"," ",IF(S139&gt;0,8*VLOOKUP($A139,NumberofDaysTable,3),0))</f>
        <v>0</v>
      </c>
      <c r="AA139" s="77" t="n">
        <f aca="false">IF($A139="N/A"," ",IF(T139&gt;0,8*(VLOOKUP($A139,NumberofDaysTable,4)+VLOOKUP($A139,NumberofDaysTable,5)),0))</f>
        <v>0</v>
      </c>
      <c r="AB139" s="77" t="n">
        <f aca="false">IF($A139="N/A"," ",IF(U139&gt;0,(8*VLOOKUP($A139,NumberofDaysTable,4)+VLOOKUP($A139,NumberofDaysTable,5)),0))</f>
        <v>0</v>
      </c>
      <c r="AC139" s="77" t="n">
        <f aca="false">IF($A139="N/A"," ",(IF(V139&gt;0,(8*VLOOKUP($A139,NumberofDaysTable,6)),0)))</f>
        <v>0</v>
      </c>
      <c r="AD139" s="89" t="n">
        <f aca="false">IF($A139="N/A"," ",RANK(P139,$P$136:$V$147))</f>
        <v>7</v>
      </c>
      <c r="AE139" s="90" t="n">
        <f aca="false">IF($A139="N/A"," ",RANK(Q139,$P$136:$V$147))</f>
        <v>7</v>
      </c>
      <c r="AF139" s="90" t="n">
        <f aca="false">IF($A139="N/A"," ",RANK(R139,$P$136:$V$147))</f>
        <v>7</v>
      </c>
      <c r="AG139" s="90" t="n">
        <f aca="false">IF($A139="N/A"," ",RANK(S139,$P$136:$V$147))</f>
        <v>7</v>
      </c>
      <c r="AH139" s="90" t="n">
        <f aca="false">IF($A139="N/A"," ",RANK(T139,$P$136:$V$147))</f>
        <v>7</v>
      </c>
      <c r="AI139" s="90" t="n">
        <f aca="false">IF($A139="N/A"," ",RANK(U139,$P$136:$V$147))</f>
        <v>7</v>
      </c>
      <c r="AJ139" s="91" t="n">
        <f aca="false">IF($A139="N/A"," ",RANK(V139,$P$136:$V$147))</f>
        <v>7</v>
      </c>
      <c r="AK139" s="81" t="n">
        <f aca="false">IF($A139="N/A"," ",IF(AD139&lt;=$AJ$2,W139,0))</f>
        <v>0</v>
      </c>
      <c r="AL139" s="92" t="n">
        <f aca="false">IF($A139="N/A"," ",IF(AE139&lt;=$AJ$2,X139,0))</f>
        <v>0</v>
      </c>
      <c r="AM139" s="92" t="n">
        <f aca="false">IF($A139="N/A"," ",IF(AF139&lt;=$AJ$2,Y139,0))</f>
        <v>0</v>
      </c>
      <c r="AN139" s="92" t="n">
        <f aca="false">IF($A139="N/A"," ",IF(AG139&lt;=$AJ$2,Z139,0))</f>
        <v>0</v>
      </c>
      <c r="AO139" s="92" t="n">
        <f aca="false">IF($A139="N/A"," ",IF(AH139&lt;=$AJ$2,AA139,0))</f>
        <v>0</v>
      </c>
      <c r="AP139" s="92" t="n">
        <f aca="false">IF($A139="N/A"," ",IF(AI139&lt;=$AJ$2,AB139,0))</f>
        <v>0</v>
      </c>
      <c r="AQ139" s="92" t="n">
        <f aca="false">IF($A139="N/A"," ",IF(AJ139&lt;=$AJ$2,AC139,0))</f>
        <v>0</v>
      </c>
      <c r="AR139" s="91"/>
      <c r="AS139" s="83" t="n">
        <f aca="false">IF($A139="N/A"," ",IF(AND(AD139=$AJ$2+1,AK139=0),MIN($AR$147,W139),0))</f>
        <v>0</v>
      </c>
      <c r="AT139" s="93" t="n">
        <f aca="false">IF($A139="N/A"," ",IF(AND(AE139=$AJ$2+1,AL139=0),MIN($AR$147,X139),0))</f>
        <v>0</v>
      </c>
      <c r="AU139" s="93" t="n">
        <f aca="false">IF($A139="N/A"," ",IF(AND(AF139=$AJ$2+1,AM139=0),MIN($AR$147,Y139),0))</f>
        <v>0</v>
      </c>
      <c r="AV139" s="93" t="n">
        <f aca="false">IF($A139="N/A"," ",IF(AND(AG139=$AJ$2+1,AN139=0),MIN($AR$147,Z139),0))</f>
        <v>0</v>
      </c>
      <c r="AW139" s="93" t="n">
        <f aca="false">IF($A139="N/A"," ",IF(AND(AH139=$AJ$2+1,AO139=0),MIN($AR$147,AA139),0))</f>
        <v>0</v>
      </c>
      <c r="AX139" s="93" t="n">
        <f aca="false">IF($A139="N/A"," ",IF(AND(AI139=$AJ$2+1,AP139=0),MIN($AR$147,AB139),0))</f>
        <v>0</v>
      </c>
      <c r="AY139" s="93" t="n">
        <f aca="false">IF($A139="N/A"," ",IF(AND(AJ139=$AJ$2+1,AQ139=0),MIN($AR$147,AC139),0))</f>
        <v>0</v>
      </c>
      <c r="AZ139" s="91"/>
      <c r="BA139" s="86" t="n">
        <f aca="false">IF($A139="N/A"," ",(IF(MONTH(A139)&gt;=4,IF(MONTH(A139)&lt;=10,Inputs!$F$13,Inputs!$F$14),Inputs!$F$14)))</f>
        <v>119</v>
      </c>
      <c r="BB139" s="87" t="n">
        <f aca="false">IF($A139="N/A"," ",(IF(AK139&gt;0,($BA139*(8*(VLOOKUP($A139,NumberofDaysTable,2)))*P139),0)+IF(AS139&gt;0,($BA139*((AS139))*P139),0)))</f>
        <v>0</v>
      </c>
      <c r="BC139" s="87" t="n">
        <f aca="false">IF($A139="N/A"," ",(IF(AL139&gt;0,($BA139*(8*(VLOOKUP($A139,NumberofDaysTable,2)))*Q139),0)+IF(AT139&gt;0,($BA139*((AT139))*Q139),0)))</f>
        <v>0</v>
      </c>
      <c r="BD139" s="87" t="n">
        <f aca="false">IF($A139="N/A"," ",(IF(AM139&gt;0,($BA139*(8*(VLOOKUP($A139,NumberofDaysTable,3)))*R139),0)+IF(AU139&gt;0,($BA139*((AU139))*R139),0)))</f>
        <v>0</v>
      </c>
      <c r="BE139" s="87" t="n">
        <f aca="false">IF($A139="N/A"," ",(IF(AN139&gt;0,($BA139*(8*(VLOOKUP($A139,NumberofDaysTable,3)))*S139),0)+IF(AV139&gt;0,($BA139*((AV139))*S139),0)))</f>
        <v>0</v>
      </c>
      <c r="BF139" s="87" t="n">
        <f aca="false">IF($A139="N/A"," ",(IF(AO139&gt;0,($BA139*(8*(VLOOKUP($A139,NumberofDaysTable,4)+VLOOKUP($A139,NumberofDaysTable,5)))*T139),0)+IF(AW139&gt;0,($BA139*((AW139))*T139),0)))</f>
        <v>0</v>
      </c>
      <c r="BG139" s="87" t="n">
        <f aca="false">IF($A139="N/A"," ",(IF(AP139&gt;0,($BA139*(8*(VLOOKUP($A139,NumberofDaysTable,4)+VLOOKUP($A139,NumberofDaysTable,5)))*U139),0)+IF(AX139&gt;0,($BA139*((AX139))*U139),0)))</f>
        <v>0</v>
      </c>
      <c r="BH139" s="87" t="n">
        <f aca="false">IF($A139="N/A"," ",($BA139*AQ139*V139)+($BA139*AY139*V139))</f>
        <v>0</v>
      </c>
      <c r="BI139" s="87" t="n">
        <f aca="false">IF($A139="N/A"," ",SUM(BB139:BH139))</f>
        <v>0</v>
      </c>
      <c r="BJ139" s="88" t="n">
        <f aca="false">IF($A139="N/A"," ",(H139*(SUM(AK139:AQ139)+SUM(AS139:AY139))*BA139))</f>
        <v>0</v>
      </c>
      <c r="BK139" s="88" t="n">
        <f aca="false">IF($A139="N/A"," ",((C139*D139)*(SUM($AK139:$AQ139)+SUM($AS139:$AY139))*$BA139))</f>
        <v>0</v>
      </c>
      <c r="BL139" s="88" t="n">
        <f aca="false">IF($A139="N/A"," ",(F139*(SUM($AK139:$AQ139)+SUM($AS139:$AY139))*$BA139))</f>
        <v>0</v>
      </c>
      <c r="BM139" s="88" t="n">
        <f aca="false">IF($A139="N/A"," ",(G139*(SUM($AK139:$AQ139)+SUM($AS139:$AY139))*$BA139))</f>
        <v>0</v>
      </c>
    </row>
    <row r="140" customFormat="false" ht="12.75" hidden="false" customHeight="false" outlineLevel="0" collapsed="false">
      <c r="A140" s="67" t="n">
        <f aca="false">IF(A139="N/A","N/A",IF(EDATE(A139,1)&gt;Inputs!$K$3,"N/A",EDATE(A139,1)))</f>
        <v>40817</v>
      </c>
      <c r="B140" s="68" t="n">
        <f aca="false">IF(A140="N/A"," ",YEAR(A140))</f>
        <v>2011</v>
      </c>
      <c r="C140" s="69" t="n">
        <f aca="false">IF(A140="N/A"," ",VLOOKUP(A140,ScaledPrice,10))</f>
        <v>3.4005</v>
      </c>
      <c r="D140" s="70" t="n">
        <f aca="false">IF(A140="N/A"," ",(VLOOKUP(MONTH($A140),Inputs!$A$14:$B$25,2))/1000)</f>
        <v>12.6</v>
      </c>
      <c r="E140" s="71" t="n">
        <f aca="false">IF($A140="N/A"," ",C140*D140)</f>
        <v>42.8463</v>
      </c>
      <c r="F140" s="72" t="n">
        <f aca="false">IF(A140="N/A"," ",Inputs!$F$6)</f>
        <v>1.17</v>
      </c>
      <c r="G140" s="72" t="n">
        <f aca="false">IF(A140="N/A"," ",Inputs!$F$9/IF(AND('Pricing Inputs'!$AA$3&gt;=4,'Pricing Inputs'!$AA$3&lt;=6),16,IF(AND('Pricing Inputs'!$AA$3&gt;=7,'Pricing Inputs'!$AA$3&lt;=9),8,24))/(BA140))</f>
        <v>0.829831932773109</v>
      </c>
      <c r="H140" s="73" t="n">
        <f aca="false">IF(A140="N/A"," ",(C140*D140)+F140+G140)</f>
        <v>44.8461319327731</v>
      </c>
      <c r="I140" s="74" t="n">
        <f aca="false">VLOOKUP(A140,ScaledPrice,(IF(AND('Pricing Inputs'!$AA$3&gt;=4,'Pricing Inputs'!$AA$3&lt;=6),2,4)))</f>
        <v>28.2999973297119</v>
      </c>
      <c r="J140" s="74" t="n">
        <f aca="false">IF(A140="N/A"," ",IF(AND('Pricing Inputs'!$AA$3&gt;=4,'Pricing Inputs'!$AA$3&lt;=6),I140,(VLOOKUP(A140,ScaledPrice,2))*(2-(VLOOKUP(A140,ScaledPrice,3)))))</f>
        <v>28.2999973297119</v>
      </c>
      <c r="K140" s="74" t="n">
        <f aca="false">IF(A140="N/A"," ",IF(OR('Pricing Inputs'!$AA$3=5,'Pricing Inputs'!$AA$3=6,'Pricing Inputs'!$AA$3=8,'Pricing Inputs'!$AA$3=9),VLOOKUP(A140,ScaledPrice,IF(AND('Pricing Inputs'!$AA$3&gt;=4,'Pricing Inputs'!$AA$3&lt;=6),5,6)),0))</f>
        <v>19.996000289917</v>
      </c>
      <c r="L140" s="74" t="n">
        <f aca="false">IF(A140="N/A"," ",IF(OR('Pricing Inputs'!$AA$3=5,'Pricing Inputs'!$AA$3=6,'Pricing Inputs'!$AA$3=8,'Pricing Inputs'!$AA$3=9),IF(AND('Pricing Inputs'!$AA$3&gt;=4,'Pricing Inputs'!$AA$3&lt;=6),K140,(VLOOKUP(A140,ScaledPrice,5))*(2-(VLOOKUP(A140,ScaledPrice,3)))),0))</f>
        <v>19.996000289917</v>
      </c>
      <c r="M140" s="74" t="n">
        <f aca="false">IF(A140="N/A"," ",IF(OR('Pricing Inputs'!$AA$3=6,'Pricing Inputs'!$AA$3=9),(VLOOKUP(A140,ScaledPrice,IF(AND('Pricing Inputs'!$AA$3&gt;=4,'Pricing Inputs'!$AA$3&lt;=6),7,8))),0))</f>
        <v>18.9965000152588</v>
      </c>
      <c r="N140" s="74" t="n">
        <f aca="false">IF(A140="N/A"," ",IF(OR('Pricing Inputs'!$AA$3=6,'Pricing Inputs'!$AA$3=9),IF(AND('Pricing Inputs'!$AA$3&gt;=4,'Pricing Inputs'!$AA$3&lt;=6),M140,(VLOOKUP(A140,ScaledPrice,7))*(2-(VLOOKUP(A140,ScaledPrice,3)))),0))</f>
        <v>18.9965000152588</v>
      </c>
      <c r="O140" s="74" t="n">
        <f aca="false">IF(A140="N/A"," ",VLOOKUP(A140,ScaledPrice,9))</f>
        <v>22.4000015258789</v>
      </c>
      <c r="P140" s="75" t="n">
        <f aca="false">IF($A140="N/A"," ",IF((I140-$H140)&gt;0,I140-$H140,0))</f>
        <v>0</v>
      </c>
      <c r="Q140" s="75" t="n">
        <f aca="false">IF($A140="N/A"," ",IF((J140-$H140)&gt;0,J140-$H140,0))</f>
        <v>0</v>
      </c>
      <c r="R140" s="75" t="n">
        <f aca="false">IF($A140="N/A"," ",IF((K140-$H140)&gt;0,K140-$H140,0))</f>
        <v>0</v>
      </c>
      <c r="S140" s="75" t="n">
        <f aca="false">IF($A140="N/A"," ",IF((L140-$H140)&gt;0,L140-$H140,0))</f>
        <v>0</v>
      </c>
      <c r="T140" s="75" t="n">
        <f aca="false">IF($A140="N/A"," ",IF((M140-$H140)&gt;0,M140-$H140,0))</f>
        <v>0</v>
      </c>
      <c r="U140" s="75" t="n">
        <f aca="false">IF($A140="N/A"," ",IF((N140-$H140)&gt;0,N140-$H140,0))</f>
        <v>0</v>
      </c>
      <c r="V140" s="76" t="n">
        <f aca="false">IF($A140="N/A"," ",(IF((O140-$H140)&lt;=0,0,(O140-$H140))))</f>
        <v>0</v>
      </c>
      <c r="W140" s="77" t="n">
        <f aca="false">IF($A140="N/A"," ",IF(P140&gt;0,8*VLOOKUP($A140,NumberofDaysTable,2),0))</f>
        <v>0</v>
      </c>
      <c r="X140" s="77" t="n">
        <f aca="false">IF($A140="N/A"," ",IF(Q140&gt;0,8*VLOOKUP($A140,NumberofDaysTable,2),0))</f>
        <v>0</v>
      </c>
      <c r="Y140" s="77" t="n">
        <f aca="false">IF($A140="N/A"," ",IF(R140&gt;0,8*VLOOKUP($A140,NumberofDaysTable,3),0))</f>
        <v>0</v>
      </c>
      <c r="Z140" s="77" t="n">
        <f aca="false">IF($A140="N/A"," ",IF(S140&gt;0,8*VLOOKUP($A140,NumberofDaysTable,3),0))</f>
        <v>0</v>
      </c>
      <c r="AA140" s="77" t="n">
        <f aca="false">IF($A140="N/A"," ",IF(T140&gt;0,8*(VLOOKUP($A140,NumberofDaysTable,4)+VLOOKUP($A140,NumberofDaysTable,5)),0))</f>
        <v>0</v>
      </c>
      <c r="AB140" s="77" t="n">
        <f aca="false">IF($A140="N/A"," ",IF(U140&gt;0,(8*VLOOKUP($A140,NumberofDaysTable,4)+VLOOKUP($A140,NumberofDaysTable,5)),0))</f>
        <v>0</v>
      </c>
      <c r="AC140" s="77" t="n">
        <f aca="false">IF($A140="N/A"," ",(IF(V140&gt;0,(8*VLOOKUP($A140,NumberofDaysTable,6)),0)))</f>
        <v>0</v>
      </c>
      <c r="AD140" s="89" t="n">
        <f aca="false">IF($A140="N/A"," ",RANK(P140,$P$136:$V$147))</f>
        <v>7</v>
      </c>
      <c r="AE140" s="90" t="n">
        <f aca="false">IF($A140="N/A"," ",RANK(Q140,$P$136:$V$147))</f>
        <v>7</v>
      </c>
      <c r="AF140" s="90" t="n">
        <f aca="false">IF($A140="N/A"," ",RANK(R140,$P$136:$V$147))</f>
        <v>7</v>
      </c>
      <c r="AG140" s="90" t="n">
        <f aca="false">IF($A140="N/A"," ",RANK(S140,$P$136:$V$147))</f>
        <v>7</v>
      </c>
      <c r="AH140" s="90" t="n">
        <f aca="false">IF($A140="N/A"," ",RANK(T140,$P$136:$V$147))</f>
        <v>7</v>
      </c>
      <c r="AI140" s="90" t="n">
        <f aca="false">IF($A140="N/A"," ",RANK(U140,$P$136:$V$147))</f>
        <v>7</v>
      </c>
      <c r="AJ140" s="91" t="n">
        <f aca="false">IF($A140="N/A"," ",RANK(V140,$P$136:$V$147))</f>
        <v>7</v>
      </c>
      <c r="AK140" s="81" t="n">
        <f aca="false">IF($A140="N/A"," ",IF(AD140&lt;=$AJ$2,W140,0))</f>
        <v>0</v>
      </c>
      <c r="AL140" s="92" t="n">
        <f aca="false">IF($A140="N/A"," ",IF(AE140&lt;=$AJ$2,X140,0))</f>
        <v>0</v>
      </c>
      <c r="AM140" s="92" t="n">
        <f aca="false">IF($A140="N/A"," ",IF(AF140&lt;=$AJ$2,Y140,0))</f>
        <v>0</v>
      </c>
      <c r="AN140" s="92" t="n">
        <f aca="false">IF($A140="N/A"," ",IF(AG140&lt;=$AJ$2,Z140,0))</f>
        <v>0</v>
      </c>
      <c r="AO140" s="92" t="n">
        <f aca="false">IF($A140="N/A"," ",IF(AH140&lt;=$AJ$2,AA140,0))</f>
        <v>0</v>
      </c>
      <c r="AP140" s="92" t="n">
        <f aca="false">IF($A140="N/A"," ",IF(AI140&lt;=$AJ$2,AB140,0))</f>
        <v>0</v>
      </c>
      <c r="AQ140" s="92" t="n">
        <f aca="false">IF($A140="N/A"," ",IF(AJ140&lt;=$AJ$2,AC140,0))</f>
        <v>0</v>
      </c>
      <c r="AR140" s="91"/>
      <c r="AS140" s="83" t="n">
        <f aca="false">IF($A140="N/A"," ",IF(AND(AD140=$AJ$2+1,AK140=0),MIN($AR$147,W140),0))</f>
        <v>0</v>
      </c>
      <c r="AT140" s="93" t="n">
        <f aca="false">IF($A140="N/A"," ",IF(AND(AE140=$AJ$2+1,AL140=0),MIN($AR$147,X140),0))</f>
        <v>0</v>
      </c>
      <c r="AU140" s="93" t="n">
        <f aca="false">IF($A140="N/A"," ",IF(AND(AF140=$AJ$2+1,AM140=0),MIN($AR$147,Y140),0))</f>
        <v>0</v>
      </c>
      <c r="AV140" s="93" t="n">
        <f aca="false">IF($A140="N/A"," ",IF(AND(AG140=$AJ$2+1,AN140=0),MIN($AR$147,Z140),0))</f>
        <v>0</v>
      </c>
      <c r="AW140" s="93" t="n">
        <f aca="false">IF($A140="N/A"," ",IF(AND(AH140=$AJ$2+1,AO140=0),MIN($AR$147,AA140),0))</f>
        <v>0</v>
      </c>
      <c r="AX140" s="93" t="n">
        <f aca="false">IF($A140="N/A"," ",IF(AND(AI140=$AJ$2+1,AP140=0),MIN($AR$147,AB140),0))</f>
        <v>0</v>
      </c>
      <c r="AY140" s="93" t="n">
        <f aca="false">IF($A140="N/A"," ",IF(AND(AJ140=$AJ$2+1,AQ140=0),MIN($AR$147,AC140),0))</f>
        <v>0</v>
      </c>
      <c r="AZ140" s="91"/>
      <c r="BA140" s="86" t="n">
        <f aca="false">IF($A140="N/A"," ",(IF(MONTH(A140)&gt;=4,IF(MONTH(A140)&lt;=10,Inputs!$F$13,Inputs!$F$14),Inputs!$F$14)))</f>
        <v>119</v>
      </c>
      <c r="BB140" s="87" t="n">
        <f aca="false">IF($A140="N/A"," ",(IF(AK140&gt;0,($BA140*(8*(VLOOKUP($A140,NumberofDaysTable,2)))*P140),0)+IF(AS140&gt;0,($BA140*((AS140))*P140),0)))</f>
        <v>0</v>
      </c>
      <c r="BC140" s="87" t="n">
        <f aca="false">IF($A140="N/A"," ",(IF(AL140&gt;0,($BA140*(8*(VLOOKUP($A140,NumberofDaysTable,2)))*Q140),0)+IF(AT140&gt;0,($BA140*((AT140))*Q140),0)))</f>
        <v>0</v>
      </c>
      <c r="BD140" s="87" t="n">
        <f aca="false">IF($A140="N/A"," ",(IF(AM140&gt;0,($BA140*(8*(VLOOKUP($A140,NumberofDaysTable,3)))*R140),0)+IF(AU140&gt;0,($BA140*((AU140))*R140),0)))</f>
        <v>0</v>
      </c>
      <c r="BE140" s="87" t="n">
        <f aca="false">IF($A140="N/A"," ",(IF(AN140&gt;0,($BA140*(8*(VLOOKUP($A140,NumberofDaysTable,3)))*S140),0)+IF(AV140&gt;0,($BA140*((AV140))*S140),0)))</f>
        <v>0</v>
      </c>
      <c r="BF140" s="87" t="n">
        <f aca="false">IF($A140="N/A"," ",(IF(AO140&gt;0,($BA140*(8*(VLOOKUP($A140,NumberofDaysTable,4)+VLOOKUP($A140,NumberofDaysTable,5)))*T140),0)+IF(AW140&gt;0,($BA140*((AW140))*T140),0)))</f>
        <v>0</v>
      </c>
      <c r="BG140" s="87" t="n">
        <f aca="false">IF($A140="N/A"," ",(IF(AP140&gt;0,($BA140*(8*(VLOOKUP($A140,NumberofDaysTable,4)+VLOOKUP($A140,NumberofDaysTable,5)))*U140),0)+IF(AX140&gt;0,($BA140*((AX140))*U140),0)))</f>
        <v>0</v>
      </c>
      <c r="BH140" s="87" t="n">
        <f aca="false">IF($A140="N/A"," ",($BA140*AQ140*V140)+($BA140*AY140*V140))</f>
        <v>0</v>
      </c>
      <c r="BI140" s="87" t="n">
        <f aca="false">IF($A140="N/A"," ",SUM(BB140:BH140))</f>
        <v>0</v>
      </c>
      <c r="BJ140" s="88" t="n">
        <f aca="false">IF($A140="N/A"," ",(H140*(SUM(AK140:AQ140)+SUM(AS140:AY140))*BA140))</f>
        <v>0</v>
      </c>
      <c r="BK140" s="88" t="n">
        <f aca="false">IF($A140="N/A"," ",((C140*D140)*(SUM($AK140:$AQ140)+SUM($AS140:$AY140))*$BA140))</f>
        <v>0</v>
      </c>
      <c r="BL140" s="88" t="n">
        <f aca="false">IF($A140="N/A"," ",(F140*(SUM($AK140:$AQ140)+SUM($AS140:$AY140))*$BA140))</f>
        <v>0</v>
      </c>
      <c r="BM140" s="88" t="n">
        <f aca="false">IF($A140="N/A"," ",(G140*(SUM($AK140:$AQ140)+SUM($AS140:$AY140))*$BA140))</f>
        <v>0</v>
      </c>
    </row>
    <row r="141" customFormat="false" ht="12.75" hidden="false" customHeight="false" outlineLevel="0" collapsed="false">
      <c r="A141" s="67" t="n">
        <f aca="false">IF(A140="N/A","N/A",IF(EDATE(A140,1)&gt;Inputs!$K$3,"N/A",EDATE(A140,1)))</f>
        <v>40848</v>
      </c>
      <c r="B141" s="68" t="n">
        <f aca="false">IF(A141="N/A"," ",YEAR(A141))</f>
        <v>2011</v>
      </c>
      <c r="C141" s="69" t="n">
        <f aca="false">IF(A141="N/A"," ",VLOOKUP(A141,ScaledPrice,10))</f>
        <v>3.6155</v>
      </c>
      <c r="D141" s="70" t="n">
        <f aca="false">IF(A141="N/A"," ",(VLOOKUP(MONTH($A141),Inputs!$A$14:$B$25,2))/1000)</f>
        <v>12.6</v>
      </c>
      <c r="E141" s="71" t="n">
        <f aca="false">IF($A141="N/A"," ",C141*D141)</f>
        <v>45.5553</v>
      </c>
      <c r="F141" s="72" t="n">
        <f aca="false">IF(A141="N/A"," ",Inputs!$F$6)</f>
        <v>1.17</v>
      </c>
      <c r="G141" s="72" t="n">
        <f aca="false">IF(A141="N/A"," ",Inputs!$F$9/IF(AND('Pricing Inputs'!$AA$3&gt;=4,'Pricing Inputs'!$AA$3&lt;=6),16,IF(AND('Pricing Inputs'!$AA$3&gt;=7,'Pricing Inputs'!$AA$3&lt;=9),8,24))/(BA141))</f>
        <v>0.829831932773109</v>
      </c>
      <c r="H141" s="73" t="n">
        <f aca="false">IF(A141="N/A"," ",(C141*D141)+F141+G141)</f>
        <v>47.5551319327731</v>
      </c>
      <c r="I141" s="74" t="n">
        <f aca="false">VLOOKUP(A141,ScaledPrice,(IF(AND('Pricing Inputs'!$AA$3&gt;=4,'Pricing Inputs'!$AA$3&lt;=6),2,4)))</f>
        <v>28.1799983978272</v>
      </c>
      <c r="J141" s="74" t="n">
        <f aca="false">IF(A141="N/A"," ",IF(AND('Pricing Inputs'!$AA$3&gt;=4,'Pricing Inputs'!$AA$3&lt;=6),I141,(VLOOKUP(A141,ScaledPrice,2))*(2-(VLOOKUP(A141,ScaledPrice,3)))))</f>
        <v>28.1799983978272</v>
      </c>
      <c r="K141" s="74" t="n">
        <f aca="false">IF(A141="N/A"," ",IF(OR('Pricing Inputs'!$AA$3=5,'Pricing Inputs'!$AA$3=6,'Pricing Inputs'!$AA$3=8,'Pricing Inputs'!$AA$3=9),VLOOKUP(A141,ScaledPrice,IF(AND('Pricing Inputs'!$AA$3&gt;=4,'Pricing Inputs'!$AA$3&lt;=6),5,6)),0))</f>
        <v>20</v>
      </c>
      <c r="L141" s="74" t="n">
        <f aca="false">IF(A141="N/A"," ",IF(OR('Pricing Inputs'!$AA$3=5,'Pricing Inputs'!$AA$3=6,'Pricing Inputs'!$AA$3=8,'Pricing Inputs'!$AA$3=9),IF(AND('Pricing Inputs'!$AA$3&gt;=4,'Pricing Inputs'!$AA$3&lt;=6),K141,(VLOOKUP(A141,ScaledPrice,5))*(2-(VLOOKUP(A141,ScaledPrice,3)))),0))</f>
        <v>20</v>
      </c>
      <c r="M141" s="74" t="n">
        <f aca="false">IF(A141="N/A"," ",IF(OR('Pricing Inputs'!$AA$3=6,'Pricing Inputs'!$AA$3=9),(VLOOKUP(A141,ScaledPrice,IF(AND('Pricing Inputs'!$AA$3&gt;=4,'Pricing Inputs'!$AA$3&lt;=6),7,8))),0))</f>
        <v>19</v>
      </c>
      <c r="N141" s="74" t="n">
        <f aca="false">IF(A141="N/A"," ",IF(OR('Pricing Inputs'!$AA$3=6,'Pricing Inputs'!$AA$3=9),IF(AND('Pricing Inputs'!$AA$3&gt;=4,'Pricing Inputs'!$AA$3&lt;=6),M141,(VLOOKUP(A141,ScaledPrice,7))*(2-(VLOOKUP(A141,ScaledPrice,3)))),0))</f>
        <v>19</v>
      </c>
      <c r="O141" s="74" t="n">
        <f aca="false">IF(A141="N/A"," ",VLOOKUP(A141,ScaledPrice,9))</f>
        <v>22.7999992370605</v>
      </c>
      <c r="P141" s="75" t="n">
        <f aca="false">IF($A141="N/A"," ",IF((I141-$H141)&gt;0,I141-$H141,0))</f>
        <v>0</v>
      </c>
      <c r="Q141" s="75" t="n">
        <f aca="false">IF($A141="N/A"," ",IF((J141-$H141)&gt;0,J141-$H141,0))</f>
        <v>0</v>
      </c>
      <c r="R141" s="75" t="n">
        <f aca="false">IF($A141="N/A"," ",IF((K141-$H141)&gt;0,K141-$H141,0))</f>
        <v>0</v>
      </c>
      <c r="S141" s="75" t="n">
        <f aca="false">IF($A141="N/A"," ",IF((L141-$H141)&gt;0,L141-$H141,0))</f>
        <v>0</v>
      </c>
      <c r="T141" s="75" t="n">
        <f aca="false">IF($A141="N/A"," ",IF((M141-$H141)&gt;0,M141-$H141,0))</f>
        <v>0</v>
      </c>
      <c r="U141" s="75" t="n">
        <f aca="false">IF($A141="N/A"," ",IF((N141-$H141)&gt;0,N141-$H141,0))</f>
        <v>0</v>
      </c>
      <c r="V141" s="76" t="n">
        <f aca="false">IF($A141="N/A"," ",(IF((O141-$H141)&lt;=0,0,(O141-$H141))))</f>
        <v>0</v>
      </c>
      <c r="W141" s="77" t="n">
        <f aca="false">IF($A141="N/A"," ",IF(P141&gt;0,8*VLOOKUP($A141,NumberofDaysTable,2),0))</f>
        <v>0</v>
      </c>
      <c r="X141" s="77" t="n">
        <f aca="false">IF($A141="N/A"," ",IF(Q141&gt;0,8*VLOOKUP($A141,NumberofDaysTable,2),0))</f>
        <v>0</v>
      </c>
      <c r="Y141" s="77" t="n">
        <f aca="false">IF($A141="N/A"," ",IF(R141&gt;0,8*VLOOKUP($A141,NumberofDaysTable,3),0))</f>
        <v>0</v>
      </c>
      <c r="Z141" s="77" t="n">
        <f aca="false">IF($A141="N/A"," ",IF(S141&gt;0,8*VLOOKUP($A141,NumberofDaysTable,3),0))</f>
        <v>0</v>
      </c>
      <c r="AA141" s="77" t="n">
        <f aca="false">IF($A141="N/A"," ",IF(T141&gt;0,8*(VLOOKUP($A141,NumberofDaysTable,4)+VLOOKUP($A141,NumberofDaysTable,5)),0))</f>
        <v>0</v>
      </c>
      <c r="AB141" s="77" t="n">
        <f aca="false">IF($A141="N/A"," ",IF(U141&gt;0,(8*VLOOKUP($A141,NumberofDaysTable,4)+VLOOKUP($A141,NumberofDaysTable,5)),0))</f>
        <v>0</v>
      </c>
      <c r="AC141" s="77" t="n">
        <f aca="false">IF($A141="N/A"," ",(IF(V141&gt;0,(8*VLOOKUP($A141,NumberofDaysTable,6)),0)))</f>
        <v>0</v>
      </c>
      <c r="AD141" s="89" t="n">
        <f aca="false">IF($A141="N/A"," ",RANK(P141,$P$136:$V$147))</f>
        <v>7</v>
      </c>
      <c r="AE141" s="90" t="n">
        <f aca="false">IF($A141="N/A"," ",RANK(Q141,$P$136:$V$147))</f>
        <v>7</v>
      </c>
      <c r="AF141" s="90" t="n">
        <f aca="false">IF($A141="N/A"," ",RANK(R141,$P$136:$V$147))</f>
        <v>7</v>
      </c>
      <c r="AG141" s="90" t="n">
        <f aca="false">IF($A141="N/A"," ",RANK(S141,$P$136:$V$147))</f>
        <v>7</v>
      </c>
      <c r="AH141" s="90" t="n">
        <f aca="false">IF($A141="N/A"," ",RANK(T141,$P$136:$V$147))</f>
        <v>7</v>
      </c>
      <c r="AI141" s="90" t="n">
        <f aca="false">IF($A141="N/A"," ",RANK(U141,$P$136:$V$147))</f>
        <v>7</v>
      </c>
      <c r="AJ141" s="91" t="n">
        <f aca="false">IF($A141="N/A"," ",RANK(V141,$P$136:$V$147))</f>
        <v>7</v>
      </c>
      <c r="AK141" s="81" t="n">
        <f aca="false">IF($A141="N/A"," ",IF(AD141&lt;=$AJ$2,W141,0))</f>
        <v>0</v>
      </c>
      <c r="AL141" s="92" t="n">
        <f aca="false">IF($A141="N/A"," ",IF(AE141&lt;=$AJ$2,X141,0))</f>
        <v>0</v>
      </c>
      <c r="AM141" s="92" t="n">
        <f aca="false">IF($A141="N/A"," ",IF(AF141&lt;=$AJ$2,Y141,0))</f>
        <v>0</v>
      </c>
      <c r="AN141" s="92" t="n">
        <f aca="false">IF($A141="N/A"," ",IF(AG141&lt;=$AJ$2,Z141,0))</f>
        <v>0</v>
      </c>
      <c r="AO141" s="92" t="n">
        <f aca="false">IF($A141="N/A"," ",IF(AH141&lt;=$AJ$2,AA141,0))</f>
        <v>0</v>
      </c>
      <c r="AP141" s="92" t="n">
        <f aca="false">IF($A141="N/A"," ",IF(AI141&lt;=$AJ$2,AB141,0))</f>
        <v>0</v>
      </c>
      <c r="AQ141" s="92" t="n">
        <f aca="false">IF($A141="N/A"," ",IF(AJ141&lt;=$AJ$2,AC141,0))</f>
        <v>0</v>
      </c>
      <c r="AR141" s="91"/>
      <c r="AS141" s="83" t="n">
        <f aca="false">IF($A141="N/A"," ",IF(AND(AD141=$AJ$2+1,AK141=0),MIN($AR$147,W141),0))</f>
        <v>0</v>
      </c>
      <c r="AT141" s="93" t="n">
        <f aca="false">IF($A141="N/A"," ",IF(AND(AE141=$AJ$2+1,AL141=0),MIN($AR$147,X141),0))</f>
        <v>0</v>
      </c>
      <c r="AU141" s="93" t="n">
        <f aca="false">IF($A141="N/A"," ",IF(AND(AF141=$AJ$2+1,AM141=0),MIN($AR$147,Y141),0))</f>
        <v>0</v>
      </c>
      <c r="AV141" s="93" t="n">
        <f aca="false">IF($A141="N/A"," ",IF(AND(AG141=$AJ$2+1,AN141=0),MIN($AR$147,Z141),0))</f>
        <v>0</v>
      </c>
      <c r="AW141" s="93" t="n">
        <f aca="false">IF($A141="N/A"," ",IF(AND(AH141=$AJ$2+1,AO141=0),MIN($AR$147,AA141),0))</f>
        <v>0</v>
      </c>
      <c r="AX141" s="93" t="n">
        <f aca="false">IF($A141="N/A"," ",IF(AND(AI141=$AJ$2+1,AP141=0),MIN($AR$147,AB141),0))</f>
        <v>0</v>
      </c>
      <c r="AY141" s="93" t="n">
        <f aca="false">IF($A141="N/A"," ",IF(AND(AJ141=$AJ$2+1,AQ141=0),MIN($AR$147,AC141),0))</f>
        <v>0</v>
      </c>
      <c r="AZ141" s="91"/>
      <c r="BA141" s="86" t="n">
        <f aca="false">IF($A141="N/A"," ",(IF(MONTH(A141)&gt;=4,IF(MONTH(A141)&lt;=10,Inputs!$F$13,Inputs!$F$14),Inputs!$F$14)))</f>
        <v>119</v>
      </c>
      <c r="BB141" s="87" t="n">
        <f aca="false">IF($A141="N/A"," ",(IF(AK141&gt;0,($BA141*(8*(VLOOKUP($A141,NumberofDaysTable,2)))*P141),0)+IF(AS141&gt;0,($BA141*((AS141))*P141),0)))</f>
        <v>0</v>
      </c>
      <c r="BC141" s="87" t="n">
        <f aca="false">IF($A141="N/A"," ",(IF(AL141&gt;0,($BA141*(8*(VLOOKUP($A141,NumberofDaysTable,2)))*Q141),0)+IF(AT141&gt;0,($BA141*((AT141))*Q141),0)))</f>
        <v>0</v>
      </c>
      <c r="BD141" s="87" t="n">
        <f aca="false">IF($A141="N/A"," ",(IF(AM141&gt;0,($BA141*(8*(VLOOKUP($A141,NumberofDaysTable,3)))*R141),0)+IF(AU141&gt;0,($BA141*((AU141))*R141),0)))</f>
        <v>0</v>
      </c>
      <c r="BE141" s="87" t="n">
        <f aca="false">IF($A141="N/A"," ",(IF(AN141&gt;0,($BA141*(8*(VLOOKUP($A141,NumberofDaysTable,3)))*S141),0)+IF(AV141&gt;0,($BA141*((AV141))*S141),0)))</f>
        <v>0</v>
      </c>
      <c r="BF141" s="87" t="n">
        <f aca="false">IF($A141="N/A"," ",(IF(AO141&gt;0,($BA141*(8*(VLOOKUP($A141,NumberofDaysTable,4)+VLOOKUP($A141,NumberofDaysTable,5)))*T141),0)+IF(AW141&gt;0,($BA141*((AW141))*T141),0)))</f>
        <v>0</v>
      </c>
      <c r="BG141" s="87" t="n">
        <f aca="false">IF($A141="N/A"," ",(IF(AP141&gt;0,($BA141*(8*(VLOOKUP($A141,NumberofDaysTable,4)+VLOOKUP($A141,NumberofDaysTable,5)))*U141),0)+IF(AX141&gt;0,($BA141*((AX141))*U141),0)))</f>
        <v>0</v>
      </c>
      <c r="BH141" s="87" t="n">
        <f aca="false">IF($A141="N/A"," ",($BA141*AQ141*V141)+($BA141*AY141*V141))</f>
        <v>0</v>
      </c>
      <c r="BI141" s="87" t="n">
        <f aca="false">IF($A141="N/A"," ",SUM(BB141:BH141))</f>
        <v>0</v>
      </c>
      <c r="BJ141" s="88" t="n">
        <f aca="false">IF($A141="N/A"," ",(H141*(SUM(AK141:AQ141)+SUM(AS141:AY141))*BA141))</f>
        <v>0</v>
      </c>
      <c r="BK141" s="88" t="n">
        <f aca="false">IF($A141="N/A"," ",((C141*D141)*(SUM($AK141:$AQ141)+SUM($AS141:$AY141))*$BA141))</f>
        <v>0</v>
      </c>
      <c r="BL141" s="88" t="n">
        <f aca="false">IF($A141="N/A"," ",(F141*(SUM($AK141:$AQ141)+SUM($AS141:$AY141))*$BA141))</f>
        <v>0</v>
      </c>
      <c r="BM141" s="88" t="n">
        <f aca="false">IF($A141="N/A"," ",(G141*(SUM($AK141:$AQ141)+SUM($AS141:$AY141))*$BA141))</f>
        <v>0</v>
      </c>
    </row>
    <row r="142" customFormat="false" ht="12.75" hidden="false" customHeight="false" outlineLevel="0" collapsed="false">
      <c r="A142" s="67" t="n">
        <f aca="false">IF(A141="N/A","N/A",IF(EDATE(A141,1)&gt;Inputs!$K$3,"N/A",EDATE(A141,1)))</f>
        <v>40878</v>
      </c>
      <c r="B142" s="68" t="n">
        <f aca="false">IF(A142="N/A"," ",YEAR(A142))</f>
        <v>2011</v>
      </c>
      <c r="C142" s="69" t="n">
        <f aca="false">IF(A142="N/A"," ",VLOOKUP(A142,ScaledPrice,10))</f>
        <v>3.7815</v>
      </c>
      <c r="D142" s="70" t="n">
        <f aca="false">IF(A142="N/A"," ",(VLOOKUP(MONTH($A142),Inputs!$A$14:$B$25,2))/1000)</f>
        <v>12.6</v>
      </c>
      <c r="E142" s="71" t="n">
        <f aca="false">IF($A142="N/A"," ",C142*D142)</f>
        <v>47.6469</v>
      </c>
      <c r="F142" s="72" t="n">
        <f aca="false">IF(A142="N/A"," ",Inputs!$F$6)</f>
        <v>1.17</v>
      </c>
      <c r="G142" s="72" t="n">
        <f aca="false">IF(A142="N/A"," ",Inputs!$F$9/IF(AND('Pricing Inputs'!$AA$3&gt;=4,'Pricing Inputs'!$AA$3&lt;=6),16,IF(AND('Pricing Inputs'!$AA$3&gt;=7,'Pricing Inputs'!$AA$3&lt;=9),8,24))/(BA142))</f>
        <v>0.829831932773109</v>
      </c>
      <c r="H142" s="73" t="n">
        <f aca="false">IF(A142="N/A"," ",(C142*D142)+F142+G142)</f>
        <v>49.6467319327731</v>
      </c>
      <c r="I142" s="74" t="n">
        <f aca="false">VLOOKUP(A142,ScaledPrice,(IF(AND('Pricing Inputs'!$AA$3&gt;=4,'Pricing Inputs'!$AA$3&lt;=6),2,4)))</f>
        <v>28.6499977111816</v>
      </c>
      <c r="J142" s="74" t="n">
        <f aca="false">IF(A142="N/A"," ",IF(AND('Pricing Inputs'!$AA$3&gt;=4,'Pricing Inputs'!$AA$3&lt;=6),I142,(VLOOKUP(A142,ScaledPrice,2))*(2-(VLOOKUP(A142,ScaledPrice,3)))))</f>
        <v>28.6499977111816</v>
      </c>
      <c r="K142" s="74" t="n">
        <f aca="false">IF(A142="N/A"," ",IF(OR('Pricing Inputs'!$AA$3=5,'Pricing Inputs'!$AA$3=6,'Pricing Inputs'!$AA$3=8,'Pricing Inputs'!$AA$3=9),VLOOKUP(A142,ScaledPrice,IF(AND('Pricing Inputs'!$AA$3&gt;=4,'Pricing Inputs'!$AA$3&lt;=6),5,6)),0))</f>
        <v>20</v>
      </c>
      <c r="L142" s="74" t="n">
        <f aca="false">IF(A142="N/A"," ",IF(OR('Pricing Inputs'!$AA$3=5,'Pricing Inputs'!$AA$3=6,'Pricing Inputs'!$AA$3=8,'Pricing Inputs'!$AA$3=9),IF(AND('Pricing Inputs'!$AA$3&gt;=4,'Pricing Inputs'!$AA$3&lt;=6),K142,(VLOOKUP(A142,ScaledPrice,5))*(2-(VLOOKUP(A142,ScaledPrice,3)))),0))</f>
        <v>20</v>
      </c>
      <c r="M142" s="74" t="n">
        <f aca="false">IF(A142="N/A"," ",IF(OR('Pricing Inputs'!$AA$3=6,'Pricing Inputs'!$AA$3=9),(VLOOKUP(A142,ScaledPrice,IF(AND('Pricing Inputs'!$AA$3&gt;=4,'Pricing Inputs'!$AA$3&lt;=6),7,8))),0))</f>
        <v>19</v>
      </c>
      <c r="N142" s="74" t="n">
        <f aca="false">IF(A142="N/A"," ",IF(OR('Pricing Inputs'!$AA$3=6,'Pricing Inputs'!$AA$3=9),IF(AND('Pricing Inputs'!$AA$3&gt;=4,'Pricing Inputs'!$AA$3&lt;=6),M142,(VLOOKUP(A142,ScaledPrice,7))*(2-(VLOOKUP(A142,ScaledPrice,3)))),0))</f>
        <v>19</v>
      </c>
      <c r="O142" s="74" t="n">
        <f aca="false">IF(A142="N/A"," ",VLOOKUP(A142,ScaledPrice,9))</f>
        <v>22.9500007629395</v>
      </c>
      <c r="P142" s="75" t="n">
        <f aca="false">IF($A142="N/A"," ",IF((I142-$H142)&gt;0,I142-$H142,0))</f>
        <v>0</v>
      </c>
      <c r="Q142" s="75" t="n">
        <f aca="false">IF($A142="N/A"," ",IF((J142-$H142)&gt;0,J142-$H142,0))</f>
        <v>0</v>
      </c>
      <c r="R142" s="75" t="n">
        <f aca="false">IF($A142="N/A"," ",IF((K142-$H142)&gt;0,K142-$H142,0))</f>
        <v>0</v>
      </c>
      <c r="S142" s="75" t="n">
        <f aca="false">IF($A142="N/A"," ",IF((L142-$H142)&gt;0,L142-$H142,0))</f>
        <v>0</v>
      </c>
      <c r="T142" s="75" t="n">
        <f aca="false">IF($A142="N/A"," ",IF((M142-$H142)&gt;0,M142-$H142,0))</f>
        <v>0</v>
      </c>
      <c r="U142" s="75" t="n">
        <f aca="false">IF($A142="N/A"," ",IF((N142-$H142)&gt;0,N142-$H142,0))</f>
        <v>0</v>
      </c>
      <c r="V142" s="76" t="n">
        <f aca="false">IF($A142="N/A"," ",(IF((O142-$H142)&lt;=0,0,(O142-$H142))))</f>
        <v>0</v>
      </c>
      <c r="W142" s="77" t="n">
        <f aca="false">IF($A142="N/A"," ",IF(P142&gt;0,8*VLOOKUP($A142,NumberofDaysTable,2),0))</f>
        <v>0</v>
      </c>
      <c r="X142" s="77" t="n">
        <f aca="false">IF($A142="N/A"," ",IF(Q142&gt;0,8*VLOOKUP($A142,NumberofDaysTable,2),0))</f>
        <v>0</v>
      </c>
      <c r="Y142" s="77" t="n">
        <f aca="false">IF($A142="N/A"," ",IF(R142&gt;0,8*VLOOKUP($A142,NumberofDaysTable,3),0))</f>
        <v>0</v>
      </c>
      <c r="Z142" s="77" t="n">
        <f aca="false">IF($A142="N/A"," ",IF(S142&gt;0,8*VLOOKUP($A142,NumberofDaysTable,3),0))</f>
        <v>0</v>
      </c>
      <c r="AA142" s="77" t="n">
        <f aca="false">IF($A142="N/A"," ",IF(T142&gt;0,8*(VLOOKUP($A142,NumberofDaysTable,4)+VLOOKUP($A142,NumberofDaysTable,5)),0))</f>
        <v>0</v>
      </c>
      <c r="AB142" s="77" t="n">
        <f aca="false">IF($A142="N/A"," ",IF(U142&gt;0,(8*VLOOKUP($A142,NumberofDaysTable,4)+VLOOKUP($A142,NumberofDaysTable,5)),0))</f>
        <v>0</v>
      </c>
      <c r="AC142" s="77" t="n">
        <f aca="false">IF($A142="N/A"," ",(IF(V142&gt;0,(8*VLOOKUP($A142,NumberofDaysTable,6)),0)))</f>
        <v>0</v>
      </c>
      <c r="AD142" s="89" t="n">
        <f aca="false">IF($A142="N/A"," ",RANK(P142,$P$136:$V$147))</f>
        <v>7</v>
      </c>
      <c r="AE142" s="90" t="n">
        <f aca="false">IF($A142="N/A"," ",RANK(Q142,$P$136:$V$147))</f>
        <v>7</v>
      </c>
      <c r="AF142" s="90" t="n">
        <f aca="false">IF($A142="N/A"," ",RANK(R142,$P$136:$V$147))</f>
        <v>7</v>
      </c>
      <c r="AG142" s="90" t="n">
        <f aca="false">IF($A142="N/A"," ",RANK(S142,$P$136:$V$147))</f>
        <v>7</v>
      </c>
      <c r="AH142" s="90" t="n">
        <f aca="false">IF($A142="N/A"," ",RANK(T142,$P$136:$V$147))</f>
        <v>7</v>
      </c>
      <c r="AI142" s="90" t="n">
        <f aca="false">IF($A142="N/A"," ",RANK(U142,$P$136:$V$147))</f>
        <v>7</v>
      </c>
      <c r="AJ142" s="91" t="n">
        <f aca="false">IF($A142="N/A"," ",RANK(V142,$P$136:$V$147))</f>
        <v>7</v>
      </c>
      <c r="AK142" s="81" t="n">
        <f aca="false">IF($A142="N/A"," ",IF(AD142&lt;=$AJ$2,W142,0))</f>
        <v>0</v>
      </c>
      <c r="AL142" s="92" t="n">
        <f aca="false">IF($A142="N/A"," ",IF(AE142&lt;=$AJ$2,X142,0))</f>
        <v>0</v>
      </c>
      <c r="AM142" s="92" t="n">
        <f aca="false">IF($A142="N/A"," ",IF(AF142&lt;=$AJ$2,Y142,0))</f>
        <v>0</v>
      </c>
      <c r="AN142" s="92" t="n">
        <f aca="false">IF($A142="N/A"," ",IF(AG142&lt;=$AJ$2,Z142,0))</f>
        <v>0</v>
      </c>
      <c r="AO142" s="92" t="n">
        <f aca="false">IF($A142="N/A"," ",IF(AH142&lt;=$AJ$2,AA142,0))</f>
        <v>0</v>
      </c>
      <c r="AP142" s="92" t="n">
        <f aca="false">IF($A142="N/A"," ",IF(AI142&lt;=$AJ$2,AB142,0))</f>
        <v>0</v>
      </c>
      <c r="AQ142" s="92" t="n">
        <f aca="false">IF($A142="N/A"," ",IF(AJ142&lt;=$AJ$2,AC142,0))</f>
        <v>0</v>
      </c>
      <c r="AR142" s="91"/>
      <c r="AS142" s="83" t="n">
        <f aca="false">IF($A142="N/A"," ",IF(AND(AD142=$AJ$2+1,AK142=0),MIN($AR$147,W142),0))</f>
        <v>0</v>
      </c>
      <c r="AT142" s="93" t="n">
        <f aca="false">IF($A142="N/A"," ",IF(AND(AE142=$AJ$2+1,AL142=0),MIN($AR$147,X142),0))</f>
        <v>0</v>
      </c>
      <c r="AU142" s="93" t="n">
        <f aca="false">IF($A142="N/A"," ",IF(AND(AF142=$AJ$2+1,AM142=0),MIN($AR$147,Y142),0))</f>
        <v>0</v>
      </c>
      <c r="AV142" s="93" t="n">
        <f aca="false">IF($A142="N/A"," ",IF(AND(AG142=$AJ$2+1,AN142=0),MIN($AR$147,Z142),0))</f>
        <v>0</v>
      </c>
      <c r="AW142" s="93" t="n">
        <f aca="false">IF($A142="N/A"," ",IF(AND(AH142=$AJ$2+1,AO142=0),MIN($AR$147,AA142),0))</f>
        <v>0</v>
      </c>
      <c r="AX142" s="93" t="n">
        <f aca="false">IF($A142="N/A"," ",IF(AND(AI142=$AJ$2+1,AP142=0),MIN($AR$147,AB142),0))</f>
        <v>0</v>
      </c>
      <c r="AY142" s="93" t="n">
        <f aca="false">IF($A142="N/A"," ",IF(AND(AJ142=$AJ$2+1,AQ142=0),MIN($AR$147,AC142),0))</f>
        <v>0</v>
      </c>
      <c r="AZ142" s="91"/>
      <c r="BA142" s="86" t="n">
        <f aca="false">IF($A142="N/A"," ",(IF(MONTH(A142)&gt;=4,IF(MONTH(A142)&lt;=10,Inputs!$F$13,Inputs!$F$14),Inputs!$F$14)))</f>
        <v>119</v>
      </c>
      <c r="BB142" s="87" t="n">
        <f aca="false">IF($A142="N/A"," ",(IF(AK142&gt;0,($BA142*(8*(VLOOKUP($A142,NumberofDaysTable,2)))*P142),0)+IF(AS142&gt;0,($BA142*((AS142))*P142),0)))</f>
        <v>0</v>
      </c>
      <c r="BC142" s="87" t="n">
        <f aca="false">IF($A142="N/A"," ",(IF(AL142&gt;0,($BA142*(8*(VLOOKUP($A142,NumberofDaysTable,2)))*Q142),0)+IF(AT142&gt;0,($BA142*((AT142))*Q142),0)))</f>
        <v>0</v>
      </c>
      <c r="BD142" s="87" t="n">
        <f aca="false">IF($A142="N/A"," ",(IF(AM142&gt;0,($BA142*(8*(VLOOKUP($A142,NumberofDaysTable,3)))*R142),0)+IF(AU142&gt;0,($BA142*((AU142))*R142),0)))</f>
        <v>0</v>
      </c>
      <c r="BE142" s="87" t="n">
        <f aca="false">IF($A142="N/A"," ",(IF(AN142&gt;0,($BA142*(8*(VLOOKUP($A142,NumberofDaysTable,3)))*S142),0)+IF(AV142&gt;0,($BA142*((AV142))*S142),0)))</f>
        <v>0</v>
      </c>
      <c r="BF142" s="87" t="n">
        <f aca="false">IF($A142="N/A"," ",(IF(AO142&gt;0,($BA142*(8*(VLOOKUP($A142,NumberofDaysTable,4)+VLOOKUP($A142,NumberofDaysTable,5)))*T142),0)+IF(AW142&gt;0,($BA142*((AW142))*T142),0)))</f>
        <v>0</v>
      </c>
      <c r="BG142" s="87" t="n">
        <f aca="false">IF($A142="N/A"," ",(IF(AP142&gt;0,($BA142*(8*(VLOOKUP($A142,NumberofDaysTable,4)+VLOOKUP($A142,NumberofDaysTable,5)))*U142),0)+IF(AX142&gt;0,($BA142*((AX142))*U142),0)))</f>
        <v>0</v>
      </c>
      <c r="BH142" s="87" t="n">
        <f aca="false">IF($A142="N/A"," ",($BA142*AQ142*V142)+($BA142*AY142*V142))</f>
        <v>0</v>
      </c>
      <c r="BI142" s="87" t="n">
        <f aca="false">IF($A142="N/A"," ",SUM(BB142:BH142))</f>
        <v>0</v>
      </c>
      <c r="BJ142" s="88" t="n">
        <f aca="false">IF($A142="N/A"," ",(H142*(SUM(AK142:AQ142)+SUM(AS142:AY142))*BA142))</f>
        <v>0</v>
      </c>
      <c r="BK142" s="88" t="n">
        <f aca="false">IF($A142="N/A"," ",((C142*D142)*(SUM($AK142:$AQ142)+SUM($AS142:$AY142))*$BA142))</f>
        <v>0</v>
      </c>
      <c r="BL142" s="88" t="n">
        <f aca="false">IF($A142="N/A"," ",(F142*(SUM($AK142:$AQ142)+SUM($AS142:$AY142))*$BA142))</f>
        <v>0</v>
      </c>
      <c r="BM142" s="88" t="n">
        <f aca="false">IF($A142="N/A"," ",(G142*(SUM($AK142:$AQ142)+SUM($AS142:$AY142))*$BA142))</f>
        <v>0</v>
      </c>
    </row>
    <row r="143" customFormat="false" ht="12.75" hidden="false" customHeight="false" outlineLevel="0" collapsed="false">
      <c r="A143" s="67" t="n">
        <f aca="false">IF(A142="N/A","N/A",IF(EDATE(A142,1)&gt;Inputs!$K$3,"N/A",EDATE(A142,1)))</f>
        <v>40909</v>
      </c>
      <c r="B143" s="68" t="n">
        <f aca="false">IF(A143="N/A"," ",YEAR(A143))</f>
        <v>2012</v>
      </c>
      <c r="C143" s="69" t="n">
        <f aca="false">IF(A143="N/A"," ",VLOOKUP(A143,ScaledPrice,10))</f>
        <v>3.8775</v>
      </c>
      <c r="D143" s="70" t="n">
        <f aca="false">IF(A143="N/A"," ",(VLOOKUP(MONTH($A143),Inputs!$A$14:$B$25,2))/1000)</f>
        <v>12.6</v>
      </c>
      <c r="E143" s="71" t="n">
        <f aca="false">IF($A143="N/A"," ",C143*D143)</f>
        <v>48.8565</v>
      </c>
      <c r="F143" s="72" t="n">
        <f aca="false">IF(A143="N/A"," ",Inputs!$F$6)</f>
        <v>1.17</v>
      </c>
      <c r="G143" s="72" t="n">
        <f aca="false">IF(A143="N/A"," ",Inputs!$F$9/IF(AND('Pricing Inputs'!$AA$3&gt;=4,'Pricing Inputs'!$AA$3&lt;=6),16,IF(AND('Pricing Inputs'!$AA$3&gt;=7,'Pricing Inputs'!$AA$3&lt;=9),8,24))/(BA143))</f>
        <v>0.829831932773109</v>
      </c>
      <c r="H143" s="73" t="n">
        <f aca="false">IF(A143="N/A"," ",(C143*D143)+F143+G143)</f>
        <v>50.8563319327731</v>
      </c>
      <c r="I143" s="74" t="n">
        <f aca="false">VLOOKUP(A143,ScaledPrice,(IF(AND('Pricing Inputs'!$AA$3&gt;=4,'Pricing Inputs'!$AA$3&lt;=6),2,4)))</f>
        <v>32.8999996185303</v>
      </c>
      <c r="J143" s="74" t="n">
        <f aca="false">IF(A143="N/A"," ",IF(AND('Pricing Inputs'!$AA$3&gt;=4,'Pricing Inputs'!$AA$3&lt;=6),I143,(VLOOKUP(A143,ScaledPrice,2))*(2-(VLOOKUP(A143,ScaledPrice,3)))))</f>
        <v>32.8999996185303</v>
      </c>
      <c r="K143" s="74" t="n">
        <f aca="false">IF(A143="N/A"," ",IF(OR('Pricing Inputs'!$AA$3=5,'Pricing Inputs'!$AA$3=6,'Pricing Inputs'!$AA$3=8,'Pricing Inputs'!$AA$3=9),VLOOKUP(A143,ScaledPrice,IF(AND('Pricing Inputs'!$AA$3&gt;=4,'Pricing Inputs'!$AA$3&lt;=6),5,6)),0))</f>
        <v>22</v>
      </c>
      <c r="L143" s="74" t="n">
        <f aca="false">IF(A143="N/A"," ",IF(OR('Pricing Inputs'!$AA$3=5,'Pricing Inputs'!$AA$3=6,'Pricing Inputs'!$AA$3=8,'Pricing Inputs'!$AA$3=9),IF(AND('Pricing Inputs'!$AA$3&gt;=4,'Pricing Inputs'!$AA$3&lt;=6),K143,(VLOOKUP(A143,ScaledPrice,5))*(2-(VLOOKUP(A143,ScaledPrice,3)))),0))</f>
        <v>22</v>
      </c>
      <c r="M143" s="74" t="n">
        <f aca="false">IF(A143="N/A"," ",IF(OR('Pricing Inputs'!$AA$3=6,'Pricing Inputs'!$AA$3=9),(VLOOKUP(A143,ScaledPrice,IF(AND('Pricing Inputs'!$AA$3&gt;=4,'Pricing Inputs'!$AA$3&lt;=6),7,8))),0))</f>
        <v>21</v>
      </c>
      <c r="N143" s="74" t="n">
        <f aca="false">IF(A143="N/A"," ",IF(OR('Pricing Inputs'!$AA$3=6,'Pricing Inputs'!$AA$3=9),IF(AND('Pricing Inputs'!$AA$3&gt;=4,'Pricing Inputs'!$AA$3&lt;=6),M143,(VLOOKUP(A143,ScaledPrice,7))*(2-(VLOOKUP(A143,ScaledPrice,3)))),0))</f>
        <v>21</v>
      </c>
      <c r="O143" s="74" t="n">
        <f aca="false">IF(A143="N/A"," ",VLOOKUP(A143,ScaledPrice,9))</f>
        <v>23.2000007629395</v>
      </c>
      <c r="P143" s="75" t="n">
        <f aca="false">IF($A143="N/A"," ",IF((I143-$H143)&gt;0,I143-$H143,0))</f>
        <v>0</v>
      </c>
      <c r="Q143" s="75" t="n">
        <f aca="false">IF($A143="N/A"," ",IF((J143-$H143)&gt;0,J143-$H143,0))</f>
        <v>0</v>
      </c>
      <c r="R143" s="75" t="n">
        <f aca="false">IF($A143="N/A"," ",IF((K143-$H143)&gt;0,K143-$H143,0))</f>
        <v>0</v>
      </c>
      <c r="S143" s="75" t="n">
        <f aca="false">IF($A143="N/A"," ",IF((L143-$H143)&gt;0,L143-$H143,0))</f>
        <v>0</v>
      </c>
      <c r="T143" s="75" t="n">
        <f aca="false">IF($A143="N/A"," ",IF((M143-$H143)&gt;0,M143-$H143,0))</f>
        <v>0</v>
      </c>
      <c r="U143" s="75" t="n">
        <f aca="false">IF($A143="N/A"," ",IF((N143-$H143)&gt;0,N143-$H143,0))</f>
        <v>0</v>
      </c>
      <c r="V143" s="76" t="n">
        <f aca="false">IF($A143="N/A"," ",(IF((O143-$H143)&lt;=0,0,(O143-$H143))))</f>
        <v>0</v>
      </c>
      <c r="W143" s="77" t="n">
        <f aca="false">IF($A143="N/A"," ",IF(P143&gt;0,8*VLOOKUP($A143,NumberofDaysTable,2),0))</f>
        <v>0</v>
      </c>
      <c r="X143" s="77" t="n">
        <f aca="false">IF($A143="N/A"," ",IF(Q143&gt;0,8*VLOOKUP($A143,NumberofDaysTable,2),0))</f>
        <v>0</v>
      </c>
      <c r="Y143" s="77" t="n">
        <f aca="false">IF($A143="N/A"," ",IF(R143&gt;0,8*VLOOKUP($A143,NumberofDaysTable,3),0))</f>
        <v>0</v>
      </c>
      <c r="Z143" s="77" t="n">
        <f aca="false">IF($A143="N/A"," ",IF(S143&gt;0,8*VLOOKUP($A143,NumberofDaysTable,3),0))</f>
        <v>0</v>
      </c>
      <c r="AA143" s="77" t="n">
        <f aca="false">IF($A143="N/A"," ",IF(T143&gt;0,8*(VLOOKUP($A143,NumberofDaysTable,4)+VLOOKUP($A143,NumberofDaysTable,5)),0))</f>
        <v>0</v>
      </c>
      <c r="AB143" s="77" t="n">
        <f aca="false">IF($A143="N/A"," ",IF(U143&gt;0,(8*VLOOKUP($A143,NumberofDaysTable,4)+VLOOKUP($A143,NumberofDaysTable,5)),0))</f>
        <v>0</v>
      </c>
      <c r="AC143" s="77" t="n">
        <f aca="false">IF($A143="N/A"," ",(IF(V143&gt;0,(8*VLOOKUP($A143,NumberofDaysTable,6)),0)))</f>
        <v>0</v>
      </c>
      <c r="AD143" s="89" t="n">
        <f aca="false">IF($A143="N/A"," ",RANK(P143,$P$136:$V$147))</f>
        <v>7</v>
      </c>
      <c r="AE143" s="90" t="n">
        <f aca="false">IF($A143="N/A"," ",RANK(Q143,$P$136:$V$147))</f>
        <v>7</v>
      </c>
      <c r="AF143" s="90" t="n">
        <f aca="false">IF($A143="N/A"," ",RANK(R143,$P$136:$V$147))</f>
        <v>7</v>
      </c>
      <c r="AG143" s="90" t="n">
        <f aca="false">IF($A143="N/A"," ",RANK(S143,$P$136:$V$147))</f>
        <v>7</v>
      </c>
      <c r="AH143" s="90" t="n">
        <f aca="false">IF($A143="N/A"," ",RANK(T143,$P$136:$V$147))</f>
        <v>7</v>
      </c>
      <c r="AI143" s="90" t="n">
        <f aca="false">IF($A143="N/A"," ",RANK(U143,$P$136:$V$147))</f>
        <v>7</v>
      </c>
      <c r="AJ143" s="91" t="n">
        <f aca="false">IF($A143="N/A"," ",RANK(V143,$P$136:$V$147))</f>
        <v>7</v>
      </c>
      <c r="AK143" s="81" t="n">
        <f aca="false">IF($A143="N/A"," ",IF(AD143&lt;=$AJ$2,W143,0))</f>
        <v>0</v>
      </c>
      <c r="AL143" s="92" t="n">
        <f aca="false">IF($A143="N/A"," ",IF(AE143&lt;=$AJ$2,X143,0))</f>
        <v>0</v>
      </c>
      <c r="AM143" s="92" t="n">
        <f aca="false">IF($A143="N/A"," ",IF(AF143&lt;=$AJ$2,Y143,0))</f>
        <v>0</v>
      </c>
      <c r="AN143" s="92" t="n">
        <f aca="false">IF($A143="N/A"," ",IF(AG143&lt;=$AJ$2,Z143,0))</f>
        <v>0</v>
      </c>
      <c r="AO143" s="92" t="n">
        <f aca="false">IF($A143="N/A"," ",IF(AH143&lt;=$AJ$2,AA143,0))</f>
        <v>0</v>
      </c>
      <c r="AP143" s="92" t="n">
        <f aca="false">IF($A143="N/A"," ",IF(AI143&lt;=$AJ$2,AB143,0))</f>
        <v>0</v>
      </c>
      <c r="AQ143" s="92" t="n">
        <f aca="false">IF($A143="N/A"," ",IF(AJ143&lt;=$AJ$2,AC143,0))</f>
        <v>0</v>
      </c>
      <c r="AR143" s="91"/>
      <c r="AS143" s="83" t="n">
        <f aca="false">IF($A143="N/A"," ",IF(AND(AD143=$AJ$2+1,AK143=0),MIN($AR$147,W143),0))</f>
        <v>0</v>
      </c>
      <c r="AT143" s="93" t="n">
        <f aca="false">IF($A143="N/A"," ",IF(AND(AE143=$AJ$2+1,AL143=0),MIN($AR$147,X143),0))</f>
        <v>0</v>
      </c>
      <c r="AU143" s="93" t="n">
        <f aca="false">IF($A143="N/A"," ",IF(AND(AF143=$AJ$2+1,AM143=0),MIN($AR$147,Y143),0))</f>
        <v>0</v>
      </c>
      <c r="AV143" s="93" t="n">
        <f aca="false">IF($A143="N/A"," ",IF(AND(AG143=$AJ$2+1,AN143=0),MIN($AR$147,Z143),0))</f>
        <v>0</v>
      </c>
      <c r="AW143" s="93" t="n">
        <f aca="false">IF($A143="N/A"," ",IF(AND(AH143=$AJ$2+1,AO143=0),MIN($AR$147,AA143),0))</f>
        <v>0</v>
      </c>
      <c r="AX143" s="93" t="n">
        <f aca="false">IF($A143="N/A"," ",IF(AND(AI143=$AJ$2+1,AP143=0),MIN($AR$147,AB143),0))</f>
        <v>0</v>
      </c>
      <c r="AY143" s="93" t="n">
        <f aca="false">IF($A143="N/A"," ",IF(AND(AJ143=$AJ$2+1,AQ143=0),MIN($AR$147,AC143),0))</f>
        <v>0</v>
      </c>
      <c r="AZ143" s="91"/>
      <c r="BA143" s="86" t="n">
        <f aca="false">IF($A143="N/A"," ",(IF(MONTH(A143)&gt;=4,IF(MONTH(A143)&lt;=10,Inputs!$F$13,Inputs!$F$14),Inputs!$F$14)))</f>
        <v>119</v>
      </c>
      <c r="BB143" s="87" t="n">
        <f aca="false">IF($A143="N/A"," ",(IF(AK143&gt;0,($BA143*(8*(VLOOKUP($A143,NumberofDaysTable,2)))*P143),0)+IF(AS143&gt;0,($BA143*((AS143))*P143),0)))</f>
        <v>0</v>
      </c>
      <c r="BC143" s="87" t="n">
        <f aca="false">IF($A143="N/A"," ",(IF(AL143&gt;0,($BA143*(8*(VLOOKUP($A143,NumberofDaysTable,2)))*Q143),0)+IF(AT143&gt;0,($BA143*((AT143))*Q143),0)))</f>
        <v>0</v>
      </c>
      <c r="BD143" s="87" t="n">
        <f aca="false">IF($A143="N/A"," ",(IF(AM143&gt;0,($BA143*(8*(VLOOKUP($A143,NumberofDaysTable,3)))*R143),0)+IF(AU143&gt;0,($BA143*((AU143))*R143),0)))</f>
        <v>0</v>
      </c>
      <c r="BE143" s="87" t="n">
        <f aca="false">IF($A143="N/A"," ",(IF(AN143&gt;0,($BA143*(8*(VLOOKUP($A143,NumberofDaysTable,3)))*S143),0)+IF(AV143&gt;0,($BA143*((AV143))*S143),0)))</f>
        <v>0</v>
      </c>
      <c r="BF143" s="87" t="n">
        <f aca="false">IF($A143="N/A"," ",(IF(AO143&gt;0,($BA143*(8*(VLOOKUP($A143,NumberofDaysTable,4)+VLOOKUP($A143,NumberofDaysTable,5)))*T143),0)+IF(AW143&gt;0,($BA143*((AW143))*T143),0)))</f>
        <v>0</v>
      </c>
      <c r="BG143" s="87" t="n">
        <f aca="false">IF($A143="N/A"," ",(IF(AP143&gt;0,($BA143*(8*(VLOOKUP($A143,NumberofDaysTable,4)+VLOOKUP($A143,NumberofDaysTable,5)))*U143),0)+IF(AX143&gt;0,($BA143*((AX143))*U143),0)))</f>
        <v>0</v>
      </c>
      <c r="BH143" s="87" t="n">
        <f aca="false">IF($A143="N/A"," ",($BA143*AQ143*V143)+($BA143*AY143*V143))</f>
        <v>0</v>
      </c>
      <c r="BI143" s="87" t="n">
        <f aca="false">IF($A143="N/A"," ",SUM(BB143:BH143))</f>
        <v>0</v>
      </c>
      <c r="BJ143" s="88" t="n">
        <f aca="false">IF($A143="N/A"," ",(H143*(SUM(AK143:AQ143)+SUM(AS143:AY143))*BA143))</f>
        <v>0</v>
      </c>
      <c r="BK143" s="88" t="n">
        <f aca="false">IF($A143="N/A"," ",((C143*D143)*(SUM($AK143:$AQ143)+SUM($AS143:$AY143))*$BA143))</f>
        <v>0</v>
      </c>
      <c r="BL143" s="88" t="n">
        <f aca="false">IF($A143="N/A"," ",(F143*(SUM($AK143:$AQ143)+SUM($AS143:$AY143))*$BA143))</f>
        <v>0</v>
      </c>
      <c r="BM143" s="88" t="n">
        <f aca="false">IF($A143="N/A"," ",(G143*(SUM($AK143:$AQ143)+SUM($AS143:$AY143))*$BA143))</f>
        <v>0</v>
      </c>
    </row>
    <row r="144" customFormat="false" ht="12.75" hidden="false" customHeight="false" outlineLevel="0" collapsed="false">
      <c r="A144" s="67" t="n">
        <f aca="false">IF(A143="N/A","N/A",IF(EDATE(A143,1)&gt;Inputs!$K$3,"N/A",EDATE(A143,1)))</f>
        <v>40940</v>
      </c>
      <c r="B144" s="68" t="n">
        <f aca="false">IF(A144="N/A"," ",YEAR(A144))</f>
        <v>2012</v>
      </c>
      <c r="C144" s="69" t="n">
        <f aca="false">IF(A144="N/A"," ",VLOOKUP(A144,ScaledPrice,10))</f>
        <v>3.7345</v>
      </c>
      <c r="D144" s="70" t="n">
        <f aca="false">IF(A144="N/A"," ",(VLOOKUP(MONTH($A144),Inputs!$A$14:$B$25,2))/1000)</f>
        <v>12.6</v>
      </c>
      <c r="E144" s="71" t="n">
        <f aca="false">IF($A144="N/A"," ",C144*D144)</f>
        <v>47.0547</v>
      </c>
      <c r="F144" s="72" t="n">
        <f aca="false">IF(A144="N/A"," ",Inputs!$F$6)</f>
        <v>1.17</v>
      </c>
      <c r="G144" s="72" t="n">
        <f aca="false">IF(A144="N/A"," ",Inputs!$F$9/IF(AND('Pricing Inputs'!$AA$3&gt;=4,'Pricing Inputs'!$AA$3&lt;=6),16,IF(AND('Pricing Inputs'!$AA$3&gt;=7,'Pricing Inputs'!$AA$3&lt;=9),8,24))/(BA144))</f>
        <v>0.829831932773109</v>
      </c>
      <c r="H144" s="73" t="n">
        <f aca="false">IF(A144="N/A"," ",(C144*D144)+F144+G144)</f>
        <v>49.0545319327731</v>
      </c>
      <c r="I144" s="74" t="n">
        <f aca="false">VLOOKUP(A144,ScaledPrice,(IF(AND('Pricing Inputs'!$AA$3&gt;=4,'Pricing Inputs'!$AA$3&lt;=6),2,4)))</f>
        <v>33</v>
      </c>
      <c r="J144" s="74" t="n">
        <f aca="false">IF(A144="N/A"," ",IF(AND('Pricing Inputs'!$AA$3&gt;=4,'Pricing Inputs'!$AA$3&lt;=6),I144,(VLOOKUP(A144,ScaledPrice,2))*(2-(VLOOKUP(A144,ScaledPrice,3)))))</f>
        <v>33</v>
      </c>
      <c r="K144" s="74" t="n">
        <f aca="false">IF(A144="N/A"," ",IF(OR('Pricing Inputs'!$AA$3=5,'Pricing Inputs'!$AA$3=6,'Pricing Inputs'!$AA$3=8,'Pricing Inputs'!$AA$3=9),VLOOKUP(A144,ScaledPrice,IF(AND('Pricing Inputs'!$AA$3&gt;=4,'Pricing Inputs'!$AA$3&lt;=6),5,6)),0))</f>
        <v>21.996000289917</v>
      </c>
      <c r="L144" s="74" t="n">
        <f aca="false">IF(A144="N/A"," ",IF(OR('Pricing Inputs'!$AA$3=5,'Pricing Inputs'!$AA$3=6,'Pricing Inputs'!$AA$3=8,'Pricing Inputs'!$AA$3=9),IF(AND('Pricing Inputs'!$AA$3&gt;=4,'Pricing Inputs'!$AA$3&lt;=6),K144,(VLOOKUP(A144,ScaledPrice,5))*(2-(VLOOKUP(A144,ScaledPrice,3)))),0))</f>
        <v>21.996000289917</v>
      </c>
      <c r="M144" s="74" t="n">
        <f aca="false">IF(A144="N/A"," ",IF(OR('Pricing Inputs'!$AA$3=6,'Pricing Inputs'!$AA$3=9),(VLOOKUP(A144,ScaledPrice,IF(AND('Pricing Inputs'!$AA$3&gt;=4,'Pricing Inputs'!$AA$3&lt;=6),7,8))),0))</f>
        <v>20.9965019226074</v>
      </c>
      <c r="N144" s="74" t="n">
        <f aca="false">IF(A144="N/A"," ",IF(OR('Pricing Inputs'!$AA$3=6,'Pricing Inputs'!$AA$3=9),IF(AND('Pricing Inputs'!$AA$3&gt;=4,'Pricing Inputs'!$AA$3&lt;=6),M144,(VLOOKUP(A144,ScaledPrice,7))*(2-(VLOOKUP(A144,ScaledPrice,3)))),0))</f>
        <v>20.9965019226074</v>
      </c>
      <c r="O144" s="74" t="n">
        <f aca="false">IF(A144="N/A"," ",VLOOKUP(A144,ScaledPrice,9))</f>
        <v>21.5</v>
      </c>
      <c r="P144" s="75" t="n">
        <f aca="false">IF($A144="N/A"," ",IF((I144-$H144)&gt;0,I144-$H144,0))</f>
        <v>0</v>
      </c>
      <c r="Q144" s="75" t="n">
        <f aca="false">IF($A144="N/A"," ",IF((J144-$H144)&gt;0,J144-$H144,0))</f>
        <v>0</v>
      </c>
      <c r="R144" s="75" t="n">
        <f aca="false">IF($A144="N/A"," ",IF((K144-$H144)&gt;0,K144-$H144,0))</f>
        <v>0</v>
      </c>
      <c r="S144" s="75" t="n">
        <f aca="false">IF($A144="N/A"," ",IF((L144-$H144)&gt;0,L144-$H144,0))</f>
        <v>0</v>
      </c>
      <c r="T144" s="75" t="n">
        <f aca="false">IF($A144="N/A"," ",IF((M144-$H144)&gt;0,M144-$H144,0))</f>
        <v>0</v>
      </c>
      <c r="U144" s="75" t="n">
        <f aca="false">IF($A144="N/A"," ",IF((N144-$H144)&gt;0,N144-$H144,0))</f>
        <v>0</v>
      </c>
      <c r="V144" s="76" t="n">
        <f aca="false">IF($A144="N/A"," ",(IF((O144-$H144)&lt;=0,0,(O144-$H144))))</f>
        <v>0</v>
      </c>
      <c r="W144" s="77" t="n">
        <f aca="false">IF($A144="N/A"," ",IF(P144&gt;0,8*VLOOKUP($A144,NumberofDaysTable,2),0))</f>
        <v>0</v>
      </c>
      <c r="X144" s="77" t="n">
        <f aca="false">IF($A144="N/A"," ",IF(Q144&gt;0,8*VLOOKUP($A144,NumberofDaysTable,2),0))</f>
        <v>0</v>
      </c>
      <c r="Y144" s="77" t="n">
        <f aca="false">IF($A144="N/A"," ",IF(R144&gt;0,8*VLOOKUP($A144,NumberofDaysTable,3),0))</f>
        <v>0</v>
      </c>
      <c r="Z144" s="77" t="n">
        <f aca="false">IF($A144="N/A"," ",IF(S144&gt;0,8*VLOOKUP($A144,NumberofDaysTable,3),0))</f>
        <v>0</v>
      </c>
      <c r="AA144" s="77" t="n">
        <f aca="false">IF($A144="N/A"," ",IF(T144&gt;0,8*(VLOOKUP($A144,NumberofDaysTable,4)+VLOOKUP($A144,NumberofDaysTable,5)),0))</f>
        <v>0</v>
      </c>
      <c r="AB144" s="77" t="n">
        <f aca="false">IF($A144="N/A"," ",IF(U144&gt;0,(8*VLOOKUP($A144,NumberofDaysTable,4)+VLOOKUP($A144,NumberofDaysTable,5)),0))</f>
        <v>0</v>
      </c>
      <c r="AC144" s="77" t="n">
        <f aca="false">IF($A144="N/A"," ",(IF(V144&gt;0,(8*VLOOKUP($A144,NumberofDaysTable,6)),0)))</f>
        <v>0</v>
      </c>
      <c r="AD144" s="89" t="n">
        <f aca="false">IF($A144="N/A"," ",RANK(P144,$P$136:$V$147))</f>
        <v>7</v>
      </c>
      <c r="AE144" s="90" t="n">
        <f aca="false">IF($A144="N/A"," ",RANK(Q144,$P$136:$V$147))</f>
        <v>7</v>
      </c>
      <c r="AF144" s="90" t="n">
        <f aca="false">IF($A144="N/A"," ",RANK(R144,$P$136:$V$147))</f>
        <v>7</v>
      </c>
      <c r="AG144" s="90" t="n">
        <f aca="false">IF($A144="N/A"," ",RANK(S144,$P$136:$V$147))</f>
        <v>7</v>
      </c>
      <c r="AH144" s="90" t="n">
        <f aca="false">IF($A144="N/A"," ",RANK(T144,$P$136:$V$147))</f>
        <v>7</v>
      </c>
      <c r="AI144" s="90" t="n">
        <f aca="false">IF($A144="N/A"," ",RANK(U144,$P$136:$V$147))</f>
        <v>7</v>
      </c>
      <c r="AJ144" s="91" t="n">
        <f aca="false">IF($A144="N/A"," ",RANK(V144,$P$136:$V$147))</f>
        <v>7</v>
      </c>
      <c r="AK144" s="81" t="n">
        <f aca="false">IF($A144="N/A"," ",IF(AD144&lt;=$AJ$2,W144,0))</f>
        <v>0</v>
      </c>
      <c r="AL144" s="92" t="n">
        <f aca="false">IF($A144="N/A"," ",IF(AE144&lt;=$AJ$2,X144,0))</f>
        <v>0</v>
      </c>
      <c r="AM144" s="92" t="n">
        <f aca="false">IF($A144="N/A"," ",IF(AF144&lt;=$AJ$2,Y144,0))</f>
        <v>0</v>
      </c>
      <c r="AN144" s="92" t="n">
        <f aca="false">IF($A144="N/A"," ",IF(AG144&lt;=$AJ$2,Z144,0))</f>
        <v>0</v>
      </c>
      <c r="AO144" s="92" t="n">
        <f aca="false">IF($A144="N/A"," ",IF(AH144&lt;=$AJ$2,AA144,0))</f>
        <v>0</v>
      </c>
      <c r="AP144" s="92" t="n">
        <f aca="false">IF($A144="N/A"," ",IF(AI144&lt;=$AJ$2,AB144,0))</f>
        <v>0</v>
      </c>
      <c r="AQ144" s="92" t="n">
        <f aca="false">IF($A144="N/A"," ",IF(AJ144&lt;=$AJ$2,AC144,0))</f>
        <v>0</v>
      </c>
      <c r="AR144" s="91"/>
      <c r="AS144" s="83" t="n">
        <f aca="false">IF($A144="N/A"," ",IF(AND(AD144=$AJ$2+1,AK144=0),MIN($AR$147,W144),0))</f>
        <v>0</v>
      </c>
      <c r="AT144" s="93" t="n">
        <f aca="false">IF($A144="N/A"," ",IF(AND(AE144=$AJ$2+1,AL144=0),MIN($AR$147,X144),0))</f>
        <v>0</v>
      </c>
      <c r="AU144" s="93" t="n">
        <f aca="false">IF($A144="N/A"," ",IF(AND(AF144=$AJ$2+1,AM144=0),MIN($AR$147,Y144),0))</f>
        <v>0</v>
      </c>
      <c r="AV144" s="93" t="n">
        <f aca="false">IF($A144="N/A"," ",IF(AND(AG144=$AJ$2+1,AN144=0),MIN($AR$147,Z144),0))</f>
        <v>0</v>
      </c>
      <c r="AW144" s="93" t="n">
        <f aca="false">IF($A144="N/A"," ",IF(AND(AH144=$AJ$2+1,AO144=0),MIN($AR$147,AA144),0))</f>
        <v>0</v>
      </c>
      <c r="AX144" s="93" t="n">
        <f aca="false">IF($A144="N/A"," ",IF(AND(AI144=$AJ$2+1,AP144=0),MIN($AR$147,AB144),0))</f>
        <v>0</v>
      </c>
      <c r="AY144" s="93" t="n">
        <f aca="false">IF($A144="N/A"," ",IF(AND(AJ144=$AJ$2+1,AQ144=0),MIN($AR$147,AC144),0))</f>
        <v>0</v>
      </c>
      <c r="AZ144" s="91"/>
      <c r="BA144" s="86" t="n">
        <f aca="false">IF($A144="N/A"," ",(IF(MONTH(A144)&gt;=4,IF(MONTH(A144)&lt;=10,Inputs!$F$13,Inputs!$F$14),Inputs!$F$14)))</f>
        <v>119</v>
      </c>
      <c r="BB144" s="87" t="n">
        <f aca="false">IF($A144="N/A"," ",(IF(AK144&gt;0,($BA144*(8*(VLOOKUP($A144,NumberofDaysTable,2)))*P144),0)+IF(AS144&gt;0,($BA144*((AS144))*P144),0)))</f>
        <v>0</v>
      </c>
      <c r="BC144" s="87" t="n">
        <f aca="false">IF($A144="N/A"," ",(IF(AL144&gt;0,($BA144*(8*(VLOOKUP($A144,NumberofDaysTable,2)))*Q144),0)+IF(AT144&gt;0,($BA144*((AT144))*Q144),0)))</f>
        <v>0</v>
      </c>
      <c r="BD144" s="87" t="n">
        <f aca="false">IF($A144="N/A"," ",(IF(AM144&gt;0,($BA144*(8*(VLOOKUP($A144,NumberofDaysTable,3)))*R144),0)+IF(AU144&gt;0,($BA144*((AU144))*R144),0)))</f>
        <v>0</v>
      </c>
      <c r="BE144" s="87" t="n">
        <f aca="false">IF($A144="N/A"," ",(IF(AN144&gt;0,($BA144*(8*(VLOOKUP($A144,NumberofDaysTable,3)))*S144),0)+IF(AV144&gt;0,($BA144*((AV144))*S144),0)))</f>
        <v>0</v>
      </c>
      <c r="BF144" s="87" t="n">
        <f aca="false">IF($A144="N/A"," ",(IF(AO144&gt;0,($BA144*(8*(VLOOKUP($A144,NumberofDaysTable,4)+VLOOKUP($A144,NumberofDaysTable,5)))*T144),0)+IF(AW144&gt;0,($BA144*((AW144))*T144),0)))</f>
        <v>0</v>
      </c>
      <c r="BG144" s="87" t="n">
        <f aca="false">IF($A144="N/A"," ",(IF(AP144&gt;0,($BA144*(8*(VLOOKUP($A144,NumberofDaysTable,4)+VLOOKUP($A144,NumberofDaysTable,5)))*U144),0)+IF(AX144&gt;0,($BA144*((AX144))*U144),0)))</f>
        <v>0</v>
      </c>
      <c r="BH144" s="87" t="n">
        <f aca="false">IF($A144="N/A"," ",($BA144*AQ144*V144)+($BA144*AY144*V144))</f>
        <v>0</v>
      </c>
      <c r="BI144" s="87" t="n">
        <f aca="false">IF($A144="N/A"," ",SUM(BB144:BH144))</f>
        <v>0</v>
      </c>
      <c r="BJ144" s="88" t="n">
        <f aca="false">IF($A144="N/A"," ",(H144*(SUM(AK144:AQ144)+SUM(AS144:AY144))*BA144))</f>
        <v>0</v>
      </c>
      <c r="BK144" s="88" t="n">
        <f aca="false">IF($A144="N/A"," ",((C144*D144)*(SUM($AK144:$AQ144)+SUM($AS144:$AY144))*$BA144))</f>
        <v>0</v>
      </c>
      <c r="BL144" s="88" t="n">
        <f aca="false">IF($A144="N/A"," ",(F144*(SUM($AK144:$AQ144)+SUM($AS144:$AY144))*$BA144))</f>
        <v>0</v>
      </c>
      <c r="BM144" s="88" t="n">
        <f aca="false">IF($A144="N/A"," ",(G144*(SUM($AK144:$AQ144)+SUM($AS144:$AY144))*$BA144))</f>
        <v>0</v>
      </c>
    </row>
    <row r="145" customFormat="false" ht="12.75" hidden="false" customHeight="false" outlineLevel="0" collapsed="false">
      <c r="A145" s="67" t="n">
        <f aca="false">IF(A144="N/A","N/A",IF(EDATE(A144,1)&gt;Inputs!$K$3,"N/A",EDATE(A144,1)))</f>
        <v>40969</v>
      </c>
      <c r="B145" s="68" t="n">
        <f aca="false">IF(A145="N/A"," ",YEAR(A145))</f>
        <v>2012</v>
      </c>
      <c r="C145" s="69" t="n">
        <f aca="false">IF(A145="N/A"," ",VLOOKUP(A145,ScaledPrice,10))</f>
        <v>3.65</v>
      </c>
      <c r="D145" s="70" t="n">
        <f aca="false">IF(A145="N/A"," ",(VLOOKUP(MONTH($A145),Inputs!$A$14:$B$25,2))/1000)</f>
        <v>12.6</v>
      </c>
      <c r="E145" s="71" t="n">
        <f aca="false">IF($A145="N/A"," ",C145*D145)</f>
        <v>45.99</v>
      </c>
      <c r="F145" s="72" t="n">
        <f aca="false">IF(A145="N/A"," ",Inputs!$F$6)</f>
        <v>1.17</v>
      </c>
      <c r="G145" s="72" t="n">
        <f aca="false">IF(A145="N/A"," ",Inputs!$F$9/IF(AND('Pricing Inputs'!$AA$3&gt;=4,'Pricing Inputs'!$AA$3&lt;=6),16,IF(AND('Pricing Inputs'!$AA$3&gt;=7,'Pricing Inputs'!$AA$3&lt;=9),8,24))/(BA145))</f>
        <v>0.829831932773109</v>
      </c>
      <c r="H145" s="73" t="n">
        <f aca="false">IF(A145="N/A"," ",(C145*D145)+F145+G145)</f>
        <v>47.9898319327731</v>
      </c>
      <c r="I145" s="74" t="n">
        <f aca="false">VLOOKUP(A145,ScaledPrice,(IF(AND('Pricing Inputs'!$AA$3&gt;=4,'Pricing Inputs'!$AA$3&lt;=6),2,4)))</f>
        <v>28.5</v>
      </c>
      <c r="J145" s="74" t="n">
        <f aca="false">IF(A145="N/A"," ",IF(AND('Pricing Inputs'!$AA$3&gt;=4,'Pricing Inputs'!$AA$3&lt;=6),I145,(VLOOKUP(A145,ScaledPrice,2))*(2-(VLOOKUP(A145,ScaledPrice,3)))))</f>
        <v>28.5</v>
      </c>
      <c r="K145" s="74" t="n">
        <f aca="false">IF(A145="N/A"," ",IF(OR('Pricing Inputs'!$AA$3=5,'Pricing Inputs'!$AA$3=6,'Pricing Inputs'!$AA$3=8,'Pricing Inputs'!$AA$3=9),VLOOKUP(A145,ScaledPrice,IF(AND('Pricing Inputs'!$AA$3&gt;=4,'Pricing Inputs'!$AA$3&lt;=6),5,6)),0))</f>
        <v>20</v>
      </c>
      <c r="L145" s="74" t="n">
        <f aca="false">IF(A145="N/A"," ",IF(OR('Pricing Inputs'!$AA$3=5,'Pricing Inputs'!$AA$3=6,'Pricing Inputs'!$AA$3=8,'Pricing Inputs'!$AA$3=9),IF(AND('Pricing Inputs'!$AA$3&gt;=4,'Pricing Inputs'!$AA$3&lt;=6),K145,(VLOOKUP(A145,ScaledPrice,5))*(2-(VLOOKUP(A145,ScaledPrice,3)))),0))</f>
        <v>20</v>
      </c>
      <c r="M145" s="74" t="n">
        <f aca="false">IF(A145="N/A"," ",IF(OR('Pricing Inputs'!$AA$3=6,'Pricing Inputs'!$AA$3=9),(VLOOKUP(A145,ScaledPrice,IF(AND('Pricing Inputs'!$AA$3&gt;=4,'Pricing Inputs'!$AA$3&lt;=6),7,8))),0))</f>
        <v>19</v>
      </c>
      <c r="N145" s="74" t="n">
        <f aca="false">IF(A145="N/A"," ",IF(OR('Pricing Inputs'!$AA$3=6,'Pricing Inputs'!$AA$3=9),IF(AND('Pricing Inputs'!$AA$3&gt;=4,'Pricing Inputs'!$AA$3&lt;=6),M145,(VLOOKUP(A145,ScaledPrice,7))*(2-(VLOOKUP(A145,ScaledPrice,3)))),0))</f>
        <v>19</v>
      </c>
      <c r="O145" s="74" t="n">
        <f aca="false">IF(A145="N/A"," ",VLOOKUP(A145,ScaledPrice,9))</f>
        <v>21.9000015258789</v>
      </c>
      <c r="P145" s="75" t="n">
        <f aca="false">IF($A145="N/A"," ",IF((I145-$H145)&gt;0,I145-$H145,0))</f>
        <v>0</v>
      </c>
      <c r="Q145" s="75" t="n">
        <f aca="false">IF($A145="N/A"," ",IF((J145-$H145)&gt;0,J145-$H145,0))</f>
        <v>0</v>
      </c>
      <c r="R145" s="75" t="n">
        <f aca="false">IF($A145="N/A"," ",IF((K145-$H145)&gt;0,K145-$H145,0))</f>
        <v>0</v>
      </c>
      <c r="S145" s="75" t="n">
        <f aca="false">IF($A145="N/A"," ",IF((L145-$H145)&gt;0,L145-$H145,0))</f>
        <v>0</v>
      </c>
      <c r="T145" s="75" t="n">
        <f aca="false">IF($A145="N/A"," ",IF((M145-$H145)&gt;0,M145-$H145,0))</f>
        <v>0</v>
      </c>
      <c r="U145" s="75" t="n">
        <f aca="false">IF($A145="N/A"," ",IF((N145-$H145)&gt;0,N145-$H145,0))</f>
        <v>0</v>
      </c>
      <c r="V145" s="76" t="n">
        <f aca="false">IF($A145="N/A"," ",(IF((O145-$H145)&lt;=0,0,(O145-$H145))))</f>
        <v>0</v>
      </c>
      <c r="W145" s="77" t="n">
        <f aca="false">IF($A145="N/A"," ",IF(P145&gt;0,8*VLOOKUP($A145,NumberofDaysTable,2),0))</f>
        <v>0</v>
      </c>
      <c r="X145" s="77" t="n">
        <f aca="false">IF($A145="N/A"," ",IF(Q145&gt;0,8*VLOOKUP($A145,NumberofDaysTable,2),0))</f>
        <v>0</v>
      </c>
      <c r="Y145" s="77" t="n">
        <f aca="false">IF($A145="N/A"," ",IF(R145&gt;0,8*VLOOKUP($A145,NumberofDaysTable,3),0))</f>
        <v>0</v>
      </c>
      <c r="Z145" s="77" t="n">
        <f aca="false">IF($A145="N/A"," ",IF(S145&gt;0,8*VLOOKUP($A145,NumberofDaysTable,3),0))</f>
        <v>0</v>
      </c>
      <c r="AA145" s="77" t="n">
        <f aca="false">IF($A145="N/A"," ",IF(T145&gt;0,8*(VLOOKUP($A145,NumberofDaysTable,4)+VLOOKUP($A145,NumberofDaysTable,5)),0))</f>
        <v>0</v>
      </c>
      <c r="AB145" s="77" t="n">
        <f aca="false">IF($A145="N/A"," ",IF(U145&gt;0,(8*VLOOKUP($A145,NumberofDaysTable,4)+VLOOKUP($A145,NumberofDaysTable,5)),0))</f>
        <v>0</v>
      </c>
      <c r="AC145" s="77" t="n">
        <f aca="false">IF($A145="N/A"," ",(IF(V145&gt;0,(8*VLOOKUP($A145,NumberofDaysTable,6)),0)))</f>
        <v>0</v>
      </c>
      <c r="AD145" s="89" t="n">
        <f aca="false">IF($A145="N/A"," ",RANK(P145,$P$136:$V$147))</f>
        <v>7</v>
      </c>
      <c r="AE145" s="90" t="n">
        <f aca="false">IF($A145="N/A"," ",RANK(Q145,$P$136:$V$147))</f>
        <v>7</v>
      </c>
      <c r="AF145" s="90" t="n">
        <f aca="false">IF($A145="N/A"," ",RANK(R145,$P$136:$V$147))</f>
        <v>7</v>
      </c>
      <c r="AG145" s="90" t="n">
        <f aca="false">IF($A145="N/A"," ",RANK(S145,$P$136:$V$147))</f>
        <v>7</v>
      </c>
      <c r="AH145" s="90" t="n">
        <f aca="false">IF($A145="N/A"," ",RANK(T145,$P$136:$V$147))</f>
        <v>7</v>
      </c>
      <c r="AI145" s="90" t="n">
        <f aca="false">IF($A145="N/A"," ",RANK(U145,$P$136:$V$147))</f>
        <v>7</v>
      </c>
      <c r="AJ145" s="91" t="n">
        <f aca="false">IF($A145="N/A"," ",RANK(V145,$P$136:$V$147))</f>
        <v>7</v>
      </c>
      <c r="AK145" s="81" t="n">
        <f aca="false">IF($A145="N/A"," ",IF(AD145&lt;=$AJ$2,W145,0))</f>
        <v>0</v>
      </c>
      <c r="AL145" s="92" t="n">
        <f aca="false">IF($A145="N/A"," ",IF(AE145&lt;=$AJ$2,X145,0))</f>
        <v>0</v>
      </c>
      <c r="AM145" s="92" t="n">
        <f aca="false">IF($A145="N/A"," ",IF(AF145&lt;=$AJ$2,Y145,0))</f>
        <v>0</v>
      </c>
      <c r="AN145" s="92" t="n">
        <f aca="false">IF($A145="N/A"," ",IF(AG145&lt;=$AJ$2,Z145,0))</f>
        <v>0</v>
      </c>
      <c r="AO145" s="92" t="n">
        <f aca="false">IF($A145="N/A"," ",IF(AH145&lt;=$AJ$2,AA145,0))</f>
        <v>0</v>
      </c>
      <c r="AP145" s="92" t="n">
        <f aca="false">IF($A145="N/A"," ",IF(AI145&lt;=$AJ$2,AB145,0))</f>
        <v>0</v>
      </c>
      <c r="AQ145" s="92" t="n">
        <f aca="false">IF($A145="N/A"," ",IF(AJ145&lt;=$AJ$2,AC145,0))</f>
        <v>0</v>
      </c>
      <c r="AR145" s="95" t="s">
        <v>32</v>
      </c>
      <c r="AS145" s="83" t="n">
        <f aca="false">IF($A145="N/A"," ",IF(AND(AD145=$AJ$2+1,AK145=0),MIN($AR$147,W145),0))</f>
        <v>0</v>
      </c>
      <c r="AT145" s="93" t="n">
        <f aca="false">IF($A145="N/A"," ",IF(AND(AE145=$AJ$2+1,AL145=0),MIN($AR$147,X145),0))</f>
        <v>0</v>
      </c>
      <c r="AU145" s="93" t="n">
        <f aca="false">IF($A145="N/A"," ",IF(AND(AF145=$AJ$2+1,AM145=0),MIN($AR$147,Y145),0))</f>
        <v>0</v>
      </c>
      <c r="AV145" s="93" t="n">
        <f aca="false">IF($A145="N/A"," ",IF(AND(AG145=$AJ$2+1,AN145=0),MIN($AR$147,Z145),0))</f>
        <v>0</v>
      </c>
      <c r="AW145" s="93" t="n">
        <f aca="false">IF($A145="N/A"," ",IF(AND(AH145=$AJ$2+1,AO145=0),MIN($AR$147,AA145),0))</f>
        <v>0</v>
      </c>
      <c r="AX145" s="93" t="n">
        <f aca="false">IF($A145="N/A"," ",IF(AND(AI145=$AJ$2+1,AP145=0),MIN($AR$147,AB145),0))</f>
        <v>0</v>
      </c>
      <c r="AY145" s="93" t="n">
        <f aca="false">IF($A145="N/A"," ",IF(AND(AJ145=$AJ$2+1,AQ145=0),MIN($AR$147,AC145),0))</f>
        <v>0</v>
      </c>
      <c r="AZ145" s="94" t="s">
        <v>51</v>
      </c>
      <c r="BA145" s="86" t="n">
        <f aca="false">IF($A145="N/A"," ",(IF(MONTH(A145)&gt;=4,IF(MONTH(A145)&lt;=10,Inputs!$F$13,Inputs!$F$14),Inputs!$F$14)))</f>
        <v>119</v>
      </c>
      <c r="BB145" s="87" t="n">
        <f aca="false">IF($A145="N/A"," ",(IF(AK145&gt;0,($BA145*(8*(VLOOKUP($A145,NumberofDaysTable,2)))*P145),0)+IF(AS145&gt;0,($BA145*((AS145))*P145),0)))</f>
        <v>0</v>
      </c>
      <c r="BC145" s="87" t="n">
        <f aca="false">IF($A145="N/A"," ",(IF(AL145&gt;0,($BA145*(8*(VLOOKUP($A145,NumberofDaysTable,2)))*Q145),0)+IF(AT145&gt;0,($BA145*((AT145))*Q145),0)))</f>
        <v>0</v>
      </c>
      <c r="BD145" s="87" t="n">
        <f aca="false">IF($A145="N/A"," ",(IF(AM145&gt;0,($BA145*(8*(VLOOKUP($A145,NumberofDaysTable,3)))*R145),0)+IF(AU145&gt;0,($BA145*((AU145))*R145),0)))</f>
        <v>0</v>
      </c>
      <c r="BE145" s="87" t="n">
        <f aca="false">IF($A145="N/A"," ",(IF(AN145&gt;0,($BA145*(8*(VLOOKUP($A145,NumberofDaysTable,3)))*S145),0)+IF(AV145&gt;0,($BA145*((AV145))*S145),0)))</f>
        <v>0</v>
      </c>
      <c r="BF145" s="87" t="n">
        <f aca="false">IF($A145="N/A"," ",(IF(AO145&gt;0,($BA145*(8*(VLOOKUP($A145,NumberofDaysTable,4)+VLOOKUP($A145,NumberofDaysTable,5)))*T145),0)+IF(AW145&gt;0,($BA145*((AW145))*T145),0)))</f>
        <v>0</v>
      </c>
      <c r="BG145" s="87" t="n">
        <f aca="false">IF($A145="N/A"," ",(IF(AP145&gt;0,($BA145*(8*(VLOOKUP($A145,NumberofDaysTable,4)+VLOOKUP($A145,NumberofDaysTable,5)))*U145),0)+IF(AX145&gt;0,($BA145*((AX145))*U145),0)))</f>
        <v>0</v>
      </c>
      <c r="BH145" s="87" t="n">
        <f aca="false">IF($A145="N/A"," ",($BA145*AQ145*V145)+($BA145*AY145*V145))</f>
        <v>0</v>
      </c>
      <c r="BI145" s="87" t="n">
        <f aca="false">IF($A145="N/A"," ",SUM(BB145:BH145))</f>
        <v>0</v>
      </c>
      <c r="BJ145" s="88" t="n">
        <f aca="false">IF($A145="N/A"," ",(H145*(SUM(AK145:AQ145)+SUM(AS145:AY145))*BA145))</f>
        <v>0</v>
      </c>
      <c r="BK145" s="88" t="n">
        <f aca="false">IF($A145="N/A"," ",((C145*D145)*(SUM($AK145:$AQ145)+SUM($AS145:$AY145))*$BA145))</f>
        <v>0</v>
      </c>
      <c r="BL145" s="88" t="n">
        <f aca="false">IF($A145="N/A"," ",(F145*(SUM($AK145:$AQ145)+SUM($AS145:$AY145))*$BA145))</f>
        <v>0</v>
      </c>
      <c r="BM145" s="88" t="n">
        <f aca="false">IF($A145="N/A"," ",(G145*(SUM($AK145:$AQ145)+SUM($AS145:$AY145))*$BA145))</f>
        <v>0</v>
      </c>
    </row>
    <row r="146" customFormat="false" ht="12.75" hidden="false" customHeight="false" outlineLevel="0" collapsed="false">
      <c r="A146" s="67" t="n">
        <f aca="false">IF(A145="N/A","N/A",IF(EDATE(A145,1)&gt;Inputs!$K$3,"N/A",EDATE(A145,1)))</f>
        <v>41000</v>
      </c>
      <c r="B146" s="68" t="n">
        <f aca="false">IF(A146="N/A"," ",YEAR(A146))</f>
        <v>2012</v>
      </c>
      <c r="C146" s="69" t="n">
        <f aca="false">IF(A146="N/A"," ",VLOOKUP(A146,ScaledPrice,10))</f>
        <v>3.452</v>
      </c>
      <c r="D146" s="70" t="n">
        <f aca="false">IF(A146="N/A"," ",(VLOOKUP(MONTH($A146),Inputs!$A$14:$B$25,2))/1000)</f>
        <v>12.6</v>
      </c>
      <c r="E146" s="71" t="n">
        <f aca="false">IF($A146="N/A"," ",C146*D146)</f>
        <v>43.4952</v>
      </c>
      <c r="F146" s="72" t="n">
        <f aca="false">IF(A146="N/A"," ",Inputs!$F$6)</f>
        <v>1.17</v>
      </c>
      <c r="G146" s="72" t="n">
        <f aca="false">IF(A146="N/A"," ",Inputs!$F$9/IF(AND('Pricing Inputs'!$AA$3&gt;=4,'Pricing Inputs'!$AA$3&lt;=6),16,IF(AND('Pricing Inputs'!$AA$3&gt;=7,'Pricing Inputs'!$AA$3&lt;=9),8,24))/(BA146))</f>
        <v>0.829831932773109</v>
      </c>
      <c r="H146" s="73" t="n">
        <f aca="false">IF(A146="N/A"," ",(C146*D146)+F146+G146)</f>
        <v>45.4950319327731</v>
      </c>
      <c r="I146" s="74" t="n">
        <f aca="false">VLOOKUP(A146,ScaledPrice,(IF(AND('Pricing Inputs'!$AA$3&gt;=4,'Pricing Inputs'!$AA$3&lt;=6),2,4)))</f>
        <v>29.25</v>
      </c>
      <c r="J146" s="74" t="n">
        <f aca="false">IF(A146="N/A"," ",IF(AND('Pricing Inputs'!$AA$3&gt;=4,'Pricing Inputs'!$AA$3&lt;=6),I146,(VLOOKUP(A146,ScaledPrice,2))*(2-(VLOOKUP(A146,ScaledPrice,3)))))</f>
        <v>29.25</v>
      </c>
      <c r="K146" s="74" t="n">
        <f aca="false">IF(A146="N/A"," ",IF(OR('Pricing Inputs'!$AA$3=5,'Pricing Inputs'!$AA$3=6,'Pricing Inputs'!$AA$3=8,'Pricing Inputs'!$AA$3=9),VLOOKUP(A146,ScaledPrice,IF(AND('Pricing Inputs'!$AA$3&gt;=4,'Pricing Inputs'!$AA$3&lt;=6),5,6)),0))</f>
        <v>20</v>
      </c>
      <c r="L146" s="74" t="n">
        <f aca="false">IF(A146="N/A"," ",IF(OR('Pricing Inputs'!$AA$3=5,'Pricing Inputs'!$AA$3=6,'Pricing Inputs'!$AA$3=8,'Pricing Inputs'!$AA$3=9),IF(AND('Pricing Inputs'!$AA$3&gt;=4,'Pricing Inputs'!$AA$3&lt;=6),K146,(VLOOKUP(A146,ScaledPrice,5))*(2-(VLOOKUP(A146,ScaledPrice,3)))),0))</f>
        <v>20</v>
      </c>
      <c r="M146" s="74" t="n">
        <f aca="false">IF(A146="N/A"," ",IF(OR('Pricing Inputs'!$AA$3=6,'Pricing Inputs'!$AA$3=9),(VLOOKUP(A146,ScaledPrice,IF(AND('Pricing Inputs'!$AA$3&gt;=4,'Pricing Inputs'!$AA$3&lt;=6),7,8))),0))</f>
        <v>18.9950008392334</v>
      </c>
      <c r="N146" s="74" t="n">
        <f aca="false">IF(A146="N/A"," ",IF(OR('Pricing Inputs'!$AA$3=6,'Pricing Inputs'!$AA$3=9),IF(AND('Pricing Inputs'!$AA$3&gt;=4,'Pricing Inputs'!$AA$3&lt;=6),M146,(VLOOKUP(A146,ScaledPrice,7))*(2-(VLOOKUP(A146,ScaledPrice,3)))),0))</f>
        <v>18.9950008392334</v>
      </c>
      <c r="O146" s="74" t="n">
        <f aca="false">IF(A146="N/A"," ",VLOOKUP(A146,ScaledPrice,9))</f>
        <v>21.1000003814697</v>
      </c>
      <c r="P146" s="75" t="n">
        <f aca="false">IF($A146="N/A"," ",IF((I146-$H146)&gt;0,I146-$H146,0))</f>
        <v>0</v>
      </c>
      <c r="Q146" s="75" t="n">
        <f aca="false">IF($A146="N/A"," ",IF((J146-$H146)&gt;0,J146-$H146,0))</f>
        <v>0</v>
      </c>
      <c r="R146" s="75" t="n">
        <f aca="false">IF($A146="N/A"," ",IF((K146-$H146)&gt;0,K146-$H146,0))</f>
        <v>0</v>
      </c>
      <c r="S146" s="75" t="n">
        <f aca="false">IF($A146="N/A"," ",IF((L146-$H146)&gt;0,L146-$H146,0))</f>
        <v>0</v>
      </c>
      <c r="T146" s="75" t="n">
        <f aca="false">IF($A146="N/A"," ",IF((M146-$H146)&gt;0,M146-$H146,0))</f>
        <v>0</v>
      </c>
      <c r="U146" s="75" t="n">
        <f aca="false">IF($A146="N/A"," ",IF((N146-$H146)&gt;0,N146-$H146,0))</f>
        <v>0</v>
      </c>
      <c r="V146" s="76" t="n">
        <f aca="false">IF($A146="N/A"," ",(IF((O146-$H146)&lt;=0,0,(O146-$H146))))</f>
        <v>0</v>
      </c>
      <c r="W146" s="77" t="n">
        <f aca="false">IF($A146="N/A"," ",IF(P146&gt;0,8*VLOOKUP($A146,NumberofDaysTable,2),0))</f>
        <v>0</v>
      </c>
      <c r="X146" s="77" t="n">
        <f aca="false">IF($A146="N/A"," ",IF(Q146&gt;0,8*VLOOKUP($A146,NumberofDaysTable,2),0))</f>
        <v>0</v>
      </c>
      <c r="Y146" s="77" t="n">
        <f aca="false">IF($A146="N/A"," ",IF(R146&gt;0,8*VLOOKUP($A146,NumberofDaysTable,3),0))</f>
        <v>0</v>
      </c>
      <c r="Z146" s="77" t="n">
        <f aca="false">IF($A146="N/A"," ",IF(S146&gt;0,8*VLOOKUP($A146,NumberofDaysTable,3),0))</f>
        <v>0</v>
      </c>
      <c r="AA146" s="77" t="n">
        <f aca="false">IF($A146="N/A"," ",IF(T146&gt;0,8*(VLOOKUP($A146,NumberofDaysTable,4)+VLOOKUP($A146,NumberofDaysTable,5)),0))</f>
        <v>0</v>
      </c>
      <c r="AB146" s="77" t="n">
        <f aca="false">IF($A146="N/A"," ",IF(U146&gt;0,(8*VLOOKUP($A146,NumberofDaysTable,4)+VLOOKUP($A146,NumberofDaysTable,5)),0))</f>
        <v>0</v>
      </c>
      <c r="AC146" s="77" t="n">
        <f aca="false">IF($A146="N/A"," ",(IF(V146&gt;0,(8*VLOOKUP($A146,NumberofDaysTable,6)),0)))</f>
        <v>0</v>
      </c>
      <c r="AD146" s="89" t="n">
        <f aca="false">IF($A146="N/A"," ",RANK(P146,$P$136:$V$147))</f>
        <v>7</v>
      </c>
      <c r="AE146" s="90" t="n">
        <f aca="false">IF($A146="N/A"," ",RANK(Q146,$P$136:$V$147))</f>
        <v>7</v>
      </c>
      <c r="AF146" s="90" t="n">
        <f aca="false">IF($A146="N/A"," ",RANK(R146,$P$136:$V$147))</f>
        <v>7</v>
      </c>
      <c r="AG146" s="90" t="n">
        <f aca="false">IF($A146="N/A"," ",RANK(S146,$P$136:$V$147))</f>
        <v>7</v>
      </c>
      <c r="AH146" s="90" t="n">
        <f aca="false">IF($A146="N/A"," ",RANK(T146,$P$136:$V$147))</f>
        <v>7</v>
      </c>
      <c r="AI146" s="90" t="n">
        <f aca="false">IF($A146="N/A"," ",RANK(U146,$P$136:$V$147))</f>
        <v>7</v>
      </c>
      <c r="AJ146" s="91" t="n">
        <f aca="false">IF($A146="N/A"," ",RANK(V146,$P$136:$V$147))</f>
        <v>7</v>
      </c>
      <c r="AK146" s="81" t="n">
        <f aca="false">IF($A146="N/A"," ",IF(AD146&lt;=$AJ$2,W146,0))</f>
        <v>0</v>
      </c>
      <c r="AL146" s="92" t="n">
        <f aca="false">IF($A146="N/A"," ",IF(AE146&lt;=$AJ$2,X146,0))</f>
        <v>0</v>
      </c>
      <c r="AM146" s="92" t="n">
        <f aca="false">IF($A146="N/A"," ",IF(AF146&lt;=$AJ$2,Y146,0))</f>
        <v>0</v>
      </c>
      <c r="AN146" s="92" t="n">
        <f aca="false">IF($A146="N/A"," ",IF(AG146&lt;=$AJ$2,Z146,0))</f>
        <v>0</v>
      </c>
      <c r="AO146" s="92" t="n">
        <f aca="false">IF($A146="N/A"," ",IF(AH146&lt;=$AJ$2,AA146,0))</f>
        <v>0</v>
      </c>
      <c r="AP146" s="92" t="n">
        <f aca="false">IF($A146="N/A"," ",IF(AI146&lt;=$AJ$2,AB146,0))</f>
        <v>0</v>
      </c>
      <c r="AQ146" s="92" t="n">
        <f aca="false">IF($A146="N/A"," ",IF(AJ146&lt;=$AJ$2,AC146,0))</f>
        <v>0</v>
      </c>
      <c r="AR146" s="91" t="n">
        <f aca="false">SUM(AK136:AQ147)</f>
        <v>1040</v>
      </c>
      <c r="AS146" s="83" t="n">
        <f aca="false">IF($A146="N/A"," ",IF(AND(AD146=$AJ$2+1,AK146=0),MIN($AR$147,W146),0))</f>
        <v>0</v>
      </c>
      <c r="AT146" s="93" t="n">
        <f aca="false">IF($A146="N/A"," ",IF(AND(AE146=$AJ$2+1,AL146=0),MIN($AR$147,X146),0))</f>
        <v>0</v>
      </c>
      <c r="AU146" s="93" t="n">
        <f aca="false">IF($A146="N/A"," ",IF(AND(AF146=$AJ$2+1,AM146=0),MIN($AR$147,Y146),0))</f>
        <v>0</v>
      </c>
      <c r="AV146" s="93" t="n">
        <f aca="false">IF($A146="N/A"," ",IF(AND(AG146=$AJ$2+1,AN146=0),MIN($AR$147,Z146),0))</f>
        <v>0</v>
      </c>
      <c r="AW146" s="93" t="n">
        <f aca="false">IF($A146="N/A"," ",IF(AND(AH146=$AJ$2+1,AO146=0),MIN($AR$147,AA146),0))</f>
        <v>0</v>
      </c>
      <c r="AX146" s="93" t="n">
        <f aca="false">IF($A146="N/A"," ",IF(AND(AI146=$AJ$2+1,AP146=0),MIN($AR$147,AB146),0))</f>
        <v>0</v>
      </c>
      <c r="AY146" s="93" t="n">
        <f aca="false">IF($A146="N/A"," ",IF(AND(AJ146=$AJ$2+1,AQ146=0),MIN($AR$147,AC146),0))</f>
        <v>0</v>
      </c>
      <c r="AZ146" s="91" t="n">
        <f aca="false">SUM(AS136:AY147)</f>
        <v>0</v>
      </c>
      <c r="BA146" s="86" t="n">
        <f aca="false">IF($A146="N/A"," ",(IF(MONTH(A146)&gt;=4,IF(MONTH(A146)&lt;=10,Inputs!$F$13,Inputs!$F$14),Inputs!$F$14)))</f>
        <v>119</v>
      </c>
      <c r="BB146" s="87" t="n">
        <f aca="false">IF($A146="N/A"," ",(IF(AK146&gt;0,($BA146*(8*(VLOOKUP($A146,NumberofDaysTable,2)))*P146),0)+IF(AS146&gt;0,($BA146*((AS146))*P146),0)))</f>
        <v>0</v>
      </c>
      <c r="BC146" s="87" t="n">
        <f aca="false">IF($A146="N/A"," ",(IF(AL146&gt;0,($BA146*(8*(VLOOKUP($A146,NumberofDaysTable,2)))*Q146),0)+IF(AT146&gt;0,($BA146*((AT146))*Q146),0)))</f>
        <v>0</v>
      </c>
      <c r="BD146" s="87" t="n">
        <f aca="false">IF($A146="N/A"," ",(IF(AM146&gt;0,($BA146*(8*(VLOOKUP($A146,NumberofDaysTable,3)))*R146),0)+IF(AU146&gt;0,($BA146*((AU146))*R146),0)))</f>
        <v>0</v>
      </c>
      <c r="BE146" s="87" t="n">
        <f aca="false">IF($A146="N/A"," ",(IF(AN146&gt;0,($BA146*(8*(VLOOKUP($A146,NumberofDaysTable,3)))*S146),0)+IF(AV146&gt;0,($BA146*((AV146))*S146),0)))</f>
        <v>0</v>
      </c>
      <c r="BF146" s="87" t="n">
        <f aca="false">IF($A146="N/A"," ",(IF(AO146&gt;0,($BA146*(8*(VLOOKUP($A146,NumberofDaysTable,4)+VLOOKUP($A146,NumberofDaysTable,5)))*T146),0)+IF(AW146&gt;0,($BA146*((AW146))*T146),0)))</f>
        <v>0</v>
      </c>
      <c r="BG146" s="87" t="n">
        <f aca="false">IF($A146="N/A"," ",(IF(AP146&gt;0,($BA146*(8*(VLOOKUP($A146,NumberofDaysTable,4)+VLOOKUP($A146,NumberofDaysTable,5)))*U146),0)+IF(AX146&gt;0,($BA146*((AX146))*U146),0)))</f>
        <v>0</v>
      </c>
      <c r="BH146" s="87" t="n">
        <f aca="false">IF($A146="N/A"," ",($BA146*AQ146*V146)+($BA146*AY146*V146))</f>
        <v>0</v>
      </c>
      <c r="BI146" s="87" t="n">
        <f aca="false">IF($A146="N/A"," ",SUM(BB146:BH146))</f>
        <v>0</v>
      </c>
      <c r="BJ146" s="88" t="n">
        <f aca="false">IF($A146="N/A"," ",(H146*(SUM(AK146:AQ146)+SUM(AS146:AY146))*BA146))</f>
        <v>0</v>
      </c>
      <c r="BK146" s="88" t="n">
        <f aca="false">IF($A146="N/A"," ",((C146*D146)*(SUM($AK146:$AQ146)+SUM($AS146:$AY146))*$BA146))</f>
        <v>0</v>
      </c>
      <c r="BL146" s="88" t="n">
        <f aca="false">IF($A146="N/A"," ",(F146*(SUM($AK146:$AQ146)+SUM($AS146:$AY146))*$BA146))</f>
        <v>0</v>
      </c>
      <c r="BM146" s="88" t="n">
        <f aca="false">IF($A146="N/A"," ",(G146*(SUM($AK146:$AQ146)+SUM($AS146:$AY146))*$BA146))</f>
        <v>0</v>
      </c>
    </row>
    <row r="147" customFormat="false" ht="12.75" hidden="false" customHeight="false" outlineLevel="0" collapsed="false">
      <c r="A147" s="67" t="n">
        <f aca="false">IF(A146="N/A","N/A",IF(EDATE(A146,1)&gt;Inputs!$K$3,"N/A",EDATE(A146,1)))</f>
        <v>41030</v>
      </c>
      <c r="B147" s="68" t="n">
        <f aca="false">IF(A147="N/A"," ",YEAR(A147))</f>
        <v>2012</v>
      </c>
      <c r="C147" s="69" t="n">
        <f aca="false">IF(A147="N/A"," ",VLOOKUP(A147,ScaledPrice,10))</f>
        <v>3.436</v>
      </c>
      <c r="D147" s="70" t="n">
        <f aca="false">IF(A147="N/A"," ",(VLOOKUP(MONTH($A147),Inputs!$A$14:$B$25,2))/1000)</f>
        <v>12.6</v>
      </c>
      <c r="E147" s="71" t="n">
        <f aca="false">IF($A147="N/A"," ",C147*D147)</f>
        <v>43.2936</v>
      </c>
      <c r="F147" s="72" t="n">
        <f aca="false">IF(A147="N/A"," ",Inputs!$F$6)</f>
        <v>1.17</v>
      </c>
      <c r="G147" s="72" t="n">
        <f aca="false">IF(A147="N/A"," ",Inputs!$F$9/IF(AND('Pricing Inputs'!$AA$3&gt;=4,'Pricing Inputs'!$AA$3&lt;=6),16,IF(AND('Pricing Inputs'!$AA$3&gt;=7,'Pricing Inputs'!$AA$3&lt;=9),8,24))/(BA147))</f>
        <v>0.829831932773109</v>
      </c>
      <c r="H147" s="73" t="n">
        <f aca="false">IF(A147="N/A"," ",(C147*D147)+F147+G147)</f>
        <v>45.2934319327731</v>
      </c>
      <c r="I147" s="74" t="n">
        <f aca="false">VLOOKUP(A147,ScaledPrice,(IF(AND('Pricing Inputs'!$AA$3&gt;=4,'Pricing Inputs'!$AA$3&lt;=6),2,4)))</f>
        <v>33.75</v>
      </c>
      <c r="J147" s="74" t="n">
        <f aca="false">IF(A147="N/A"," ",IF(AND('Pricing Inputs'!$AA$3&gt;=4,'Pricing Inputs'!$AA$3&lt;=6),I147,(VLOOKUP(A147,ScaledPrice,2))*(2-(VLOOKUP(A147,ScaledPrice,3)))))</f>
        <v>33.75</v>
      </c>
      <c r="K147" s="74" t="n">
        <f aca="false">IF(A147="N/A"," ",IF(OR('Pricing Inputs'!$AA$3=5,'Pricing Inputs'!$AA$3=6,'Pricing Inputs'!$AA$3=8,'Pricing Inputs'!$AA$3=9),VLOOKUP(A147,ScaledPrice,IF(AND('Pricing Inputs'!$AA$3&gt;=4,'Pricing Inputs'!$AA$3&lt;=6),5,6)),0))</f>
        <v>21</v>
      </c>
      <c r="L147" s="74" t="n">
        <f aca="false">IF(A147="N/A"," ",IF(OR('Pricing Inputs'!$AA$3=5,'Pricing Inputs'!$AA$3=6,'Pricing Inputs'!$AA$3=8,'Pricing Inputs'!$AA$3=9),IF(AND('Pricing Inputs'!$AA$3&gt;=4,'Pricing Inputs'!$AA$3&lt;=6),K147,(VLOOKUP(A147,ScaledPrice,5))*(2-(VLOOKUP(A147,ScaledPrice,3)))),0))</f>
        <v>21</v>
      </c>
      <c r="M147" s="74" t="n">
        <f aca="false">IF(A147="N/A"," ",IF(OR('Pricing Inputs'!$AA$3=6,'Pricing Inputs'!$AA$3=9),(VLOOKUP(A147,ScaledPrice,IF(AND('Pricing Inputs'!$AA$3&gt;=4,'Pricing Inputs'!$AA$3&lt;=6),7,8))),0))</f>
        <v>20.0049991607666</v>
      </c>
      <c r="N147" s="74" t="n">
        <f aca="false">IF(A147="N/A"," ",IF(OR('Pricing Inputs'!$AA$3=6,'Pricing Inputs'!$AA$3=9),IF(AND('Pricing Inputs'!$AA$3&gt;=4,'Pricing Inputs'!$AA$3&lt;=6),M147,(VLOOKUP(A147,ScaledPrice,7))*(2-(VLOOKUP(A147,ScaledPrice,3)))),0))</f>
        <v>20.0049991607666</v>
      </c>
      <c r="O147" s="74" t="n">
        <f aca="false">IF(A147="N/A"," ",VLOOKUP(A147,ScaledPrice,9))</f>
        <v>20.9500007629395</v>
      </c>
      <c r="P147" s="75" t="n">
        <f aca="false">IF($A147="N/A"," ",IF((I147-$H147)&gt;0,I147-$H147,0))</f>
        <v>0</v>
      </c>
      <c r="Q147" s="75" t="n">
        <f aca="false">IF($A147="N/A"," ",IF((J147-$H147)&gt;0,J147-$H147,0))</f>
        <v>0</v>
      </c>
      <c r="R147" s="75" t="n">
        <f aca="false">IF($A147="N/A"," ",IF((K147-$H147)&gt;0,K147-$H147,0))</f>
        <v>0</v>
      </c>
      <c r="S147" s="75" t="n">
        <f aca="false">IF($A147="N/A"," ",IF((L147-$H147)&gt;0,L147-$H147,0))</f>
        <v>0</v>
      </c>
      <c r="T147" s="75" t="n">
        <f aca="false">IF($A147="N/A"," ",IF((M147-$H147)&gt;0,M147-$H147,0))</f>
        <v>0</v>
      </c>
      <c r="U147" s="75" t="n">
        <f aca="false">IF($A147="N/A"," ",IF((N147-$H147)&gt;0,N147-$H147,0))</f>
        <v>0</v>
      </c>
      <c r="V147" s="76" t="n">
        <f aca="false">IF($A147="N/A"," ",(IF((O147-$H147)&lt;=0,0,(O147-$H147))))</f>
        <v>0</v>
      </c>
      <c r="W147" s="77" t="n">
        <f aca="false">IF($A147="N/A"," ",IF(P147&gt;0,8*VLOOKUP($A147,NumberofDaysTable,2),0))</f>
        <v>0</v>
      </c>
      <c r="X147" s="77" t="n">
        <f aca="false">IF($A147="N/A"," ",IF(Q147&gt;0,8*VLOOKUP($A147,NumberofDaysTable,2),0))</f>
        <v>0</v>
      </c>
      <c r="Y147" s="77" t="n">
        <f aca="false">IF($A147="N/A"," ",IF(R147&gt;0,8*VLOOKUP($A147,NumberofDaysTable,3),0))</f>
        <v>0</v>
      </c>
      <c r="Z147" s="77" t="n">
        <f aca="false">IF($A147="N/A"," ",IF(S147&gt;0,8*VLOOKUP($A147,NumberofDaysTable,3),0))</f>
        <v>0</v>
      </c>
      <c r="AA147" s="77" t="n">
        <f aca="false">IF($A147="N/A"," ",IF(T147&gt;0,8*(VLOOKUP($A147,NumberofDaysTable,4)+VLOOKUP($A147,NumberofDaysTable,5)),0))</f>
        <v>0</v>
      </c>
      <c r="AB147" s="77" t="n">
        <f aca="false">IF($A147="N/A"," ",IF(U147&gt;0,(8*VLOOKUP($A147,NumberofDaysTable,4)+VLOOKUP($A147,NumberofDaysTable,5)),0))</f>
        <v>0</v>
      </c>
      <c r="AC147" s="77" t="n">
        <f aca="false">IF($A147="N/A"," ",(IF(V147&gt;0,(8*VLOOKUP($A147,NumberofDaysTable,6)),0)))</f>
        <v>0</v>
      </c>
      <c r="AD147" s="96" t="n">
        <f aca="false">IF($A147="N/A"," ",RANK(P147,$P$136:$V$147))</f>
        <v>7</v>
      </c>
      <c r="AE147" s="97" t="n">
        <f aca="false">IF($A147="N/A"," ",RANK(Q147,$P$136:$V$147))</f>
        <v>7</v>
      </c>
      <c r="AF147" s="97" t="n">
        <f aca="false">IF($A147="N/A"," ",RANK(R147,$P$136:$V$147))</f>
        <v>7</v>
      </c>
      <c r="AG147" s="97" t="n">
        <f aca="false">IF($A147="N/A"," ",RANK(S147,$P$136:$V$147))</f>
        <v>7</v>
      </c>
      <c r="AH147" s="97" t="n">
        <f aca="false">IF($A147="N/A"," ",RANK(T147,$P$136:$V$147))</f>
        <v>7</v>
      </c>
      <c r="AI147" s="97" t="n">
        <f aca="false">IF($A147="N/A"," ",RANK(U147,$P$136:$V$147))</f>
        <v>7</v>
      </c>
      <c r="AJ147" s="98" t="n">
        <f aca="false">IF($A147="N/A"," ",RANK(V147,$P$136:$V$147))</f>
        <v>7</v>
      </c>
      <c r="AK147" s="99" t="n">
        <f aca="false">IF($A147="N/A"," ",IF(AD147&lt;=$AJ$2,W147,0))</f>
        <v>0</v>
      </c>
      <c r="AL147" s="100" t="n">
        <f aca="false">IF($A147="N/A"," ",IF(AE147&lt;=$AJ$2,X147,0))</f>
        <v>0</v>
      </c>
      <c r="AM147" s="100" t="n">
        <f aca="false">IF($A147="N/A"," ",IF(AF147&lt;=$AJ$2,Y147,0))</f>
        <v>0</v>
      </c>
      <c r="AN147" s="100" t="n">
        <f aca="false">IF($A147="N/A"," ",IF(AG147&lt;=$AJ$2,Z147,0))</f>
        <v>0</v>
      </c>
      <c r="AO147" s="100" t="n">
        <f aca="false">IF($A147="N/A"," ",IF(AH147&lt;=$AJ$2,AA147,0))</f>
        <v>0</v>
      </c>
      <c r="AP147" s="100" t="n">
        <f aca="false">IF($A147="N/A"," ",IF(AI147&lt;=$AJ$2,AB147,0))</f>
        <v>0</v>
      </c>
      <c r="AQ147" s="100" t="n">
        <f aca="false">IF($A147="N/A"," ",IF(AJ147&lt;=$AJ$2,AC147,0))</f>
        <v>0</v>
      </c>
      <c r="AR147" s="98" t="n">
        <f aca="false">IF(($AP$2-AR146)&gt;=0,$AP$2-AR146,0)</f>
        <v>360</v>
      </c>
      <c r="AS147" s="101" t="n">
        <f aca="false">IF($A147="N/A"," ",IF(AND(AD147=$AJ$2+1,AK147=0),MIN($AR$147,W147),0))</f>
        <v>0</v>
      </c>
      <c r="AT147" s="102" t="n">
        <f aca="false">IF($A147="N/A"," ",IF(AND(AE147=$AJ$2+1,AL147=0),MIN($AR$147,X147),0))</f>
        <v>0</v>
      </c>
      <c r="AU147" s="102" t="n">
        <f aca="false">IF($A147="N/A"," ",IF(AND(AF147=$AJ$2+1,AM147=0),MIN($AR$147,Y147),0))</f>
        <v>0</v>
      </c>
      <c r="AV147" s="102" t="n">
        <f aca="false">IF($A147="N/A"," ",IF(AND(AG147=$AJ$2+1,AN147=0),MIN($AR$147,Z147),0))</f>
        <v>0</v>
      </c>
      <c r="AW147" s="102" t="n">
        <f aca="false">IF($A147="N/A"," ",IF(AND(AH147=$AJ$2+1,AO147=0),MIN($AR$147,AA147),0))</f>
        <v>0</v>
      </c>
      <c r="AX147" s="102" t="n">
        <f aca="false">IF($A147="N/A"," ",IF(AND(AI147=$AJ$2+1,AP147=0),MIN($AR$147,AB147),0))</f>
        <v>0</v>
      </c>
      <c r="AY147" s="102" t="n">
        <f aca="false">IF($A147="N/A"," ",IF(AND(AJ147=$AJ$2+1,AQ147=0),MIN($AR$147,AC147),0))</f>
        <v>0</v>
      </c>
      <c r="AZ147" s="103" t="n">
        <f aca="false">AR146+AZ146</f>
        <v>1040</v>
      </c>
      <c r="BA147" s="86" t="n">
        <f aca="false">IF($A147="N/A"," ",(IF(MONTH(A147)&gt;=4,IF(MONTH(A147)&lt;=10,Inputs!$F$13,Inputs!$F$14),Inputs!$F$14)))</f>
        <v>119</v>
      </c>
      <c r="BB147" s="87" t="n">
        <f aca="false">IF($A147="N/A"," ",(IF(AK147&gt;0,($BA147*(8*(VLOOKUP($A147,NumberofDaysTable,2)))*P147),0)+IF(AS147&gt;0,($BA147*((AS147))*P147),0)))</f>
        <v>0</v>
      </c>
      <c r="BC147" s="87" t="n">
        <f aca="false">IF($A147="N/A"," ",(IF(AL147&gt;0,($BA147*(8*(VLOOKUP($A147,NumberofDaysTable,2)))*Q147),0)+IF(AT147&gt;0,($BA147*((AT147))*Q147),0)))</f>
        <v>0</v>
      </c>
      <c r="BD147" s="87" t="n">
        <f aca="false">IF($A147="N/A"," ",(IF(AM147&gt;0,($BA147*(8*(VLOOKUP($A147,NumberofDaysTable,3)))*R147),0)+IF(AU147&gt;0,($BA147*((AU147))*R147),0)))</f>
        <v>0</v>
      </c>
      <c r="BE147" s="87" t="n">
        <f aca="false">IF($A147="N/A"," ",(IF(AN147&gt;0,($BA147*(8*(VLOOKUP($A147,NumberofDaysTable,3)))*S147),0)+IF(AV147&gt;0,($BA147*((AV147))*S147),0)))</f>
        <v>0</v>
      </c>
      <c r="BF147" s="87" t="n">
        <f aca="false">IF($A147="N/A"," ",(IF(AO147&gt;0,($BA147*(8*(VLOOKUP($A147,NumberofDaysTable,4)+VLOOKUP($A147,NumberofDaysTable,5)))*T147),0)+IF(AW147&gt;0,($BA147*((AW147))*T147),0)))</f>
        <v>0</v>
      </c>
      <c r="BG147" s="87" t="n">
        <f aca="false">IF($A147="N/A"," ",(IF(AP147&gt;0,($BA147*(8*(VLOOKUP($A147,NumberofDaysTable,4)+VLOOKUP($A147,NumberofDaysTable,5)))*U147),0)+IF(AX147&gt;0,($BA147*((AX147))*U147),0)))</f>
        <v>0</v>
      </c>
      <c r="BH147" s="87" t="n">
        <f aca="false">IF($A147="N/A"," ",($BA147*AQ147*V147)+($BA147*AY147*V147))</f>
        <v>0</v>
      </c>
      <c r="BI147" s="87" t="n">
        <f aca="false">IF($A147="N/A"," ",SUM(BB147:BH147))</f>
        <v>0</v>
      </c>
      <c r="BJ147" s="88" t="n">
        <f aca="false">IF($A147="N/A"," ",(H147*(SUM(AK147:AQ147)+SUM(AS147:AY147))*BA147))</f>
        <v>0</v>
      </c>
      <c r="BK147" s="88" t="n">
        <f aca="false">IF($A147="N/A"," ",((C147*D147)*(SUM($AK147:$AQ147)+SUM($AS147:$AY147))*$BA147))</f>
        <v>0</v>
      </c>
      <c r="BL147" s="88" t="n">
        <f aca="false">IF($A147="N/A"," ",(F147*(SUM($AK147:$AQ147)+SUM($AS147:$AY147))*$BA147))</f>
        <v>0</v>
      </c>
      <c r="BM147" s="88" t="n">
        <f aca="false">IF($A147="N/A"," ",(G147*(SUM($AK147:$AQ147)+SUM($AS147:$AY147))*$BA147))</f>
        <v>0</v>
      </c>
    </row>
    <row r="148" customFormat="false" ht="12.75" hidden="false" customHeight="false" outlineLevel="0" collapsed="false">
      <c r="A148" s="67" t="n">
        <f aca="false">IF(A147="N/A","N/A",IF(EDATE(A147,1)&gt;Inputs!$K$3,"N/A",EDATE(A147,1)))</f>
        <v>41061</v>
      </c>
      <c r="B148" s="68" t="n">
        <f aca="false">IF(A148="N/A"," ",YEAR(A148))</f>
        <v>2012</v>
      </c>
      <c r="C148" s="69" t="n">
        <f aca="false">IF(A148="N/A"," ",VLOOKUP(A148,ScaledPrice,10))</f>
        <v>3.442</v>
      </c>
      <c r="D148" s="70" t="n">
        <f aca="false">IF(A148="N/A"," ",(VLOOKUP(MONTH($A148),Inputs!$A$14:$B$25,2))/1000)</f>
        <v>12.6</v>
      </c>
      <c r="E148" s="71" t="n">
        <f aca="false">IF($A148="N/A"," ",C148*D148)</f>
        <v>43.3692</v>
      </c>
      <c r="F148" s="72" t="n">
        <f aca="false">IF(A148="N/A"," ",Inputs!$F$6)</f>
        <v>1.17</v>
      </c>
      <c r="G148" s="72" t="n">
        <f aca="false">IF(A148="N/A"," ",Inputs!$F$9/IF(AND('Pricing Inputs'!$AA$3&gt;=4,'Pricing Inputs'!$AA$3&lt;=6),16,IF(AND('Pricing Inputs'!$AA$3&gt;=7,'Pricing Inputs'!$AA$3&lt;=9),8,24))/(BA148))</f>
        <v>0.829831932773109</v>
      </c>
      <c r="H148" s="73" t="n">
        <f aca="false">IF(A148="N/A"," ",(C148*D148)+F148+G148)</f>
        <v>45.3690319327731</v>
      </c>
      <c r="I148" s="74" t="n">
        <f aca="false">VLOOKUP(A148,ScaledPrice,(IF(AND('Pricing Inputs'!$AA$3&gt;=4,'Pricing Inputs'!$AA$3&lt;=6),2,4)))</f>
        <v>55.5</v>
      </c>
      <c r="J148" s="74" t="n">
        <f aca="false">IF(A148="N/A"," ",IF(AND('Pricing Inputs'!$AA$3&gt;=4,'Pricing Inputs'!$AA$3&lt;=6),I148,(VLOOKUP(A148,ScaledPrice,2))*(2-(VLOOKUP(A148,ScaledPrice,3)))))</f>
        <v>55.5</v>
      </c>
      <c r="K148" s="74" t="n">
        <f aca="false">IF(A148="N/A"," ",IF(OR('Pricing Inputs'!$AA$3=5,'Pricing Inputs'!$AA$3=6,'Pricing Inputs'!$AA$3=8,'Pricing Inputs'!$AA$3=9),VLOOKUP(A148,ScaledPrice,IF(AND('Pricing Inputs'!$AA$3&gt;=4,'Pricing Inputs'!$AA$3&lt;=6),5,6)),0))</f>
        <v>26</v>
      </c>
      <c r="L148" s="74" t="n">
        <f aca="false">IF(A148="N/A"," ",IF(OR('Pricing Inputs'!$AA$3=5,'Pricing Inputs'!$AA$3=6,'Pricing Inputs'!$AA$3=8,'Pricing Inputs'!$AA$3=9),IF(AND('Pricing Inputs'!$AA$3&gt;=4,'Pricing Inputs'!$AA$3&lt;=6),K148,(VLOOKUP(A148,ScaledPrice,5))*(2-(VLOOKUP(A148,ScaledPrice,3)))),0))</f>
        <v>26</v>
      </c>
      <c r="M148" s="74" t="n">
        <f aca="false">IF(A148="N/A"," ",IF(OR('Pricing Inputs'!$AA$3=6,'Pricing Inputs'!$AA$3=9),(VLOOKUP(A148,ScaledPrice,IF(AND('Pricing Inputs'!$AA$3&gt;=4,'Pricing Inputs'!$AA$3&lt;=6),7,8))),0))</f>
        <v>24</v>
      </c>
      <c r="N148" s="74" t="n">
        <f aca="false">IF(A148="N/A"," ",IF(OR('Pricing Inputs'!$AA$3=6,'Pricing Inputs'!$AA$3=9),IF(AND('Pricing Inputs'!$AA$3&gt;=4,'Pricing Inputs'!$AA$3&lt;=6),M148,(VLOOKUP(A148,ScaledPrice,7))*(2-(VLOOKUP(A148,ScaledPrice,3)))),0))</f>
        <v>24</v>
      </c>
      <c r="O148" s="74" t="n">
        <f aca="false">IF(A148="N/A"," ",VLOOKUP(A148,ScaledPrice,9))</f>
        <v>20.4499998092651</v>
      </c>
      <c r="P148" s="75" t="n">
        <f aca="false">IF($A148="N/A"," ",IF((I148-$H148)&gt;0,I148-$H148,0))</f>
        <v>10.1309680672269</v>
      </c>
      <c r="Q148" s="75" t="n">
        <f aca="false">IF($A148="N/A"," ",IF((J148-$H148)&gt;0,J148-$H148,0))</f>
        <v>10.1309680672269</v>
      </c>
      <c r="R148" s="75" t="n">
        <f aca="false">IF($A148="N/A"," ",IF((K148-$H148)&gt;0,K148-$H148,0))</f>
        <v>0</v>
      </c>
      <c r="S148" s="75" t="n">
        <f aca="false">IF($A148="N/A"," ",IF((L148-$H148)&gt;0,L148-$H148,0))</f>
        <v>0</v>
      </c>
      <c r="T148" s="75" t="n">
        <f aca="false">IF($A148="N/A"," ",IF((M148-$H148)&gt;0,M148-$H148,0))</f>
        <v>0</v>
      </c>
      <c r="U148" s="75" t="n">
        <f aca="false">IF($A148="N/A"," ",IF((N148-$H148)&gt;0,N148-$H148,0))</f>
        <v>0</v>
      </c>
      <c r="V148" s="76" t="n">
        <f aca="false">IF($A148="N/A"," ",(IF((O148-$H148)&lt;=0,0,(O148-$H148))))</f>
        <v>0</v>
      </c>
      <c r="W148" s="77" t="n">
        <f aca="false">IF($A148="N/A"," ",IF(P148&gt;0,8*VLOOKUP($A148,NumberofDaysTable,2),0))</f>
        <v>168</v>
      </c>
      <c r="X148" s="77" t="n">
        <f aca="false">IF($A148="N/A"," ",IF(Q148&gt;0,8*VLOOKUP($A148,NumberofDaysTable,2),0))</f>
        <v>168</v>
      </c>
      <c r="Y148" s="77" t="n">
        <f aca="false">IF($A148="N/A"," ",IF(R148&gt;0,8*VLOOKUP($A148,NumberofDaysTable,3),0))</f>
        <v>0</v>
      </c>
      <c r="Z148" s="77" t="n">
        <f aca="false">IF($A148="N/A"," ",IF(S148&gt;0,8*VLOOKUP($A148,NumberofDaysTable,3),0))</f>
        <v>0</v>
      </c>
      <c r="AA148" s="77" t="n">
        <f aca="false">IF($A148="N/A"," ",IF(T148&gt;0,8*(VLOOKUP($A148,NumberofDaysTable,4)+VLOOKUP($A148,NumberofDaysTable,5)),0))</f>
        <v>0</v>
      </c>
      <c r="AB148" s="77" t="n">
        <f aca="false">IF($A148="N/A"," ",IF(U148&gt;0,(8*VLOOKUP($A148,NumberofDaysTable,4)+VLOOKUP($A148,NumberofDaysTable,5)),0))</f>
        <v>0</v>
      </c>
      <c r="AC148" s="77" t="n">
        <f aca="false">IF($A148="N/A"," ",(IF(V148&gt;0,(8*VLOOKUP($A148,NumberofDaysTable,6)),0)))</f>
        <v>0</v>
      </c>
      <c r="AD148" s="78" t="n">
        <f aca="false">IF($A148="N/A"," ",RANK(P148,$P$148:$V$159))</f>
        <v>5</v>
      </c>
      <c r="AE148" s="79" t="n">
        <f aca="false">IF($A148="N/A"," ",RANK(Q148,$P$148:$V$159))</f>
        <v>5</v>
      </c>
      <c r="AF148" s="79" t="n">
        <f aca="false">IF($A148="N/A"," ",RANK(R148,$P$148:$V$159))</f>
        <v>7</v>
      </c>
      <c r="AG148" s="79" t="n">
        <f aca="false">IF($A148="N/A"," ",RANK(S148,$P$148:$V$159))</f>
        <v>7</v>
      </c>
      <c r="AH148" s="79" t="n">
        <f aca="false">IF($A148="N/A"," ",RANK(T148,$P$148:$V$159))</f>
        <v>7</v>
      </c>
      <c r="AI148" s="79" t="n">
        <f aca="false">IF($A148="N/A"," ",RANK(U148,$P$148:$V$159))</f>
        <v>7</v>
      </c>
      <c r="AJ148" s="80" t="n">
        <f aca="false">IF($A148="N/A"," ",RANK(V148,$P$148:$V$159))</f>
        <v>7</v>
      </c>
      <c r="AK148" s="104" t="n">
        <f aca="false">IF($A148="N/A"," ",IF(AD148&lt;=$AJ$2,W148,0))</f>
        <v>168</v>
      </c>
      <c r="AL148" s="82" t="n">
        <f aca="false">IF($A148="N/A"," ",IF(AE148&lt;=$AJ$2,X148,0))</f>
        <v>168</v>
      </c>
      <c r="AM148" s="82" t="n">
        <f aca="false">IF($A148="N/A"," ",IF(AF148&lt;=$AJ$2,Y148,0))</f>
        <v>0</v>
      </c>
      <c r="AN148" s="82" t="n">
        <f aca="false">IF($A148="N/A"," ",IF(AG148&lt;=$AJ$2,Z148,0))</f>
        <v>0</v>
      </c>
      <c r="AO148" s="82" t="n">
        <f aca="false">IF($A148="N/A"," ",IF(AH148&lt;=$AJ$2,AA148,0))</f>
        <v>0</v>
      </c>
      <c r="AP148" s="82" t="n">
        <f aca="false">IF($A148="N/A"," ",IF(AI148&lt;=$AJ$2,AB148,0))</f>
        <v>0</v>
      </c>
      <c r="AQ148" s="82" t="n">
        <f aca="false">IF($A148="N/A"," ",IF(AJ148&lt;=$AJ$2,AC148,0))</f>
        <v>0</v>
      </c>
      <c r="AR148" s="80"/>
      <c r="AS148" s="105" t="n">
        <f aca="false">IF($A148="N/A"," ",IF(AND(AD148=$AJ$2+1,AK148=0),MIN($AR$159,W148),0))</f>
        <v>0</v>
      </c>
      <c r="AT148" s="84" t="n">
        <f aca="false">IF($A148="N/A"," ",IF(AND(AE148=$AJ$2+1,AL148=0),MIN($AR$159,X148),0))</f>
        <v>0</v>
      </c>
      <c r="AU148" s="84" t="n">
        <f aca="false">IF($A148="N/A"," ",IF(AND(AF148=$AJ$2+1,AM148=0),MIN($AR$159,Y148),0))</f>
        <v>0</v>
      </c>
      <c r="AV148" s="84" t="n">
        <f aca="false">IF($A148="N/A"," ",IF(AND(AG148=$AJ$2+1,AN148=0),MIN($AR$159,Z148),0))</f>
        <v>0</v>
      </c>
      <c r="AW148" s="84" t="n">
        <f aca="false">IF($A148="N/A"," ",IF(AND(AH148=$AJ$2+1,AO148=0),MIN($AR$159,AA148),0))</f>
        <v>0</v>
      </c>
      <c r="AX148" s="84" t="n">
        <f aca="false">IF($A148="N/A"," ",IF(AND(AI148=$AJ$2+1,AP148=0),MIN($AR$159,AB148),0))</f>
        <v>0</v>
      </c>
      <c r="AY148" s="84" t="n">
        <f aca="false">IF($A148="N/A"," ",IF(AND(AJ148=$AJ$2+1,AQ148=0),MIN($AR$159,AC148),0))</f>
        <v>0</v>
      </c>
      <c r="AZ148" s="80"/>
      <c r="BA148" s="86" t="n">
        <f aca="false">IF($A148="N/A"," ",(IF(MONTH(A148)&gt;=4,IF(MONTH(A148)&lt;=10,Inputs!$F$13,Inputs!$F$14),Inputs!$F$14)))</f>
        <v>119</v>
      </c>
      <c r="BB148" s="87" t="n">
        <f aca="false">IF($A148="N/A"," ",(IF(AK148&gt;0,($BA148*(8*(VLOOKUP($A148,NumberofDaysTable,2)))*P148),0)+IF(AS148&gt;0,($BA148*((AS148))*P148),0)))</f>
        <v>202538.3136</v>
      </c>
      <c r="BC148" s="87" t="n">
        <f aca="false">IF($A148="N/A"," ",(IF(AL148&gt;0,($BA148*(8*(VLOOKUP($A148,NumberofDaysTable,2)))*Q148),0)+IF(AT148&gt;0,($BA148*((AT148))*Q148),0)))</f>
        <v>202538.3136</v>
      </c>
      <c r="BD148" s="87" t="n">
        <f aca="false">IF($A148="N/A"," ",(IF(AM148&gt;0,($BA148*(8*(VLOOKUP($A148,NumberofDaysTable,3)))*R148),0)+IF(AU148&gt;0,($BA148*((AU148))*R148),0)))</f>
        <v>0</v>
      </c>
      <c r="BE148" s="87" t="n">
        <f aca="false">IF($A148="N/A"," ",(IF(AN148&gt;0,($BA148*(8*(VLOOKUP($A148,NumberofDaysTable,3)))*S148),0)+IF(AV148&gt;0,($BA148*((AV148))*S148),0)))</f>
        <v>0</v>
      </c>
      <c r="BF148" s="87" t="n">
        <f aca="false">IF($A148="N/A"," ",(IF(AO148&gt;0,($BA148*(8*(VLOOKUP($A148,NumberofDaysTable,4)+VLOOKUP($A148,NumberofDaysTable,5)))*T148),0)+IF(AW148&gt;0,($BA148*((AW148))*T148),0)))</f>
        <v>0</v>
      </c>
      <c r="BG148" s="87" t="n">
        <f aca="false">IF($A148="N/A"," ",(IF(AP148&gt;0,($BA148*(8*(VLOOKUP($A148,NumberofDaysTable,4)+VLOOKUP($A148,NumberofDaysTable,5)))*U148),0)+IF(AX148&gt;0,($BA148*((AX148))*U148),0)))</f>
        <v>0</v>
      </c>
      <c r="BH148" s="87" t="n">
        <f aca="false">IF($A148="N/A"," ",($BA148*AQ148*V148)+($BA148*AY148*V148))</f>
        <v>0</v>
      </c>
      <c r="BI148" s="87" t="n">
        <f aca="false">IF($A148="N/A"," ",SUM(BB148:BH148))</f>
        <v>405076.6272</v>
      </c>
      <c r="BJ148" s="88" t="n">
        <f aca="false">IF($A148="N/A"," ",(H148*(SUM(AK148:AQ148)+SUM(AS148:AY148))*BA148))</f>
        <v>1814035.3728</v>
      </c>
      <c r="BK148" s="88" t="n">
        <f aca="false">IF($A148="N/A"," ",((C148*D148)*(SUM($AK148:$AQ148)+SUM($AS148:$AY148))*$BA148))</f>
        <v>1734074.0928</v>
      </c>
      <c r="BL148" s="88" t="n">
        <f aca="false">IF($A148="N/A"," ",(F148*(SUM($AK148:$AQ148)+SUM($AS148:$AY148))*$BA148))</f>
        <v>46781.28</v>
      </c>
      <c r="BM148" s="88" t="n">
        <f aca="false">IF($A148="N/A"," ",(G148*(SUM($AK148:$AQ148)+SUM($AS148:$AY148))*$BA148))</f>
        <v>33180</v>
      </c>
    </row>
    <row r="149" customFormat="false" ht="12.75" hidden="false" customHeight="false" outlineLevel="0" collapsed="false">
      <c r="A149" s="67" t="n">
        <f aca="false">IF(A148="N/A","N/A",IF(EDATE(A148,1)&gt;Inputs!$K$3,"N/A",EDATE(A148,1)))</f>
        <v>41091</v>
      </c>
      <c r="B149" s="68" t="n">
        <f aca="false">IF(A149="N/A"," ",YEAR(A149))</f>
        <v>2012</v>
      </c>
      <c r="C149" s="69" t="n">
        <f aca="false">IF(A149="N/A"," ",VLOOKUP(A149,ScaledPrice,10))</f>
        <v>3.437</v>
      </c>
      <c r="D149" s="70" t="n">
        <f aca="false">IF(A149="N/A"," ",(VLOOKUP(MONTH($A149),Inputs!$A$14:$B$25,2))/1000)</f>
        <v>12.6</v>
      </c>
      <c r="E149" s="71" t="n">
        <f aca="false">IF($A149="N/A"," ",C149*D149)</f>
        <v>43.3062</v>
      </c>
      <c r="F149" s="72" t="n">
        <f aca="false">IF(A149="N/A"," ",Inputs!$F$6)</f>
        <v>1.17</v>
      </c>
      <c r="G149" s="72" t="n">
        <f aca="false">IF(A149="N/A"," ",Inputs!$F$9/IF(AND('Pricing Inputs'!$AA$3&gt;=4,'Pricing Inputs'!$AA$3&lt;=6),16,IF(AND('Pricing Inputs'!$AA$3&gt;=7,'Pricing Inputs'!$AA$3&lt;=9),8,24))/(BA149))</f>
        <v>0.829831932773109</v>
      </c>
      <c r="H149" s="73" t="n">
        <f aca="false">IF(A149="N/A"," ",(C149*D149)+F149+G149)</f>
        <v>45.3060319327731</v>
      </c>
      <c r="I149" s="74" t="n">
        <f aca="false">VLOOKUP(A149,ScaledPrice,(IF(AND('Pricing Inputs'!$AA$3&gt;=4,'Pricing Inputs'!$AA$3&lt;=6),2,4)))</f>
        <v>96</v>
      </c>
      <c r="J149" s="74" t="n">
        <f aca="false">IF(A149="N/A"," ",IF(AND('Pricing Inputs'!$AA$3&gt;=4,'Pricing Inputs'!$AA$3&lt;=6),I149,(VLOOKUP(A149,ScaledPrice,2))*(2-(VLOOKUP(A149,ScaledPrice,3)))))</f>
        <v>96</v>
      </c>
      <c r="K149" s="74" t="n">
        <f aca="false">IF(A149="N/A"," ",IF(OR('Pricing Inputs'!$AA$3=5,'Pricing Inputs'!$AA$3=6,'Pricing Inputs'!$AA$3=8,'Pricing Inputs'!$AA$3=9),VLOOKUP(A149,ScaledPrice,IF(AND('Pricing Inputs'!$AA$3&gt;=4,'Pricing Inputs'!$AA$3&lt;=6),5,6)),0))</f>
        <v>35</v>
      </c>
      <c r="L149" s="74" t="n">
        <f aca="false">IF(A149="N/A"," ",IF(OR('Pricing Inputs'!$AA$3=5,'Pricing Inputs'!$AA$3=6,'Pricing Inputs'!$AA$3=8,'Pricing Inputs'!$AA$3=9),IF(AND('Pricing Inputs'!$AA$3&gt;=4,'Pricing Inputs'!$AA$3&lt;=6),K149,(VLOOKUP(A149,ScaledPrice,5))*(2-(VLOOKUP(A149,ScaledPrice,3)))),0))</f>
        <v>35</v>
      </c>
      <c r="M149" s="74" t="n">
        <f aca="false">IF(A149="N/A"," ",IF(OR('Pricing Inputs'!$AA$3=6,'Pricing Inputs'!$AA$3=9),(VLOOKUP(A149,ScaledPrice,IF(AND('Pricing Inputs'!$AA$3&gt;=4,'Pricing Inputs'!$AA$3&lt;=6),7,8))),0))</f>
        <v>30.9999980926514</v>
      </c>
      <c r="N149" s="74" t="n">
        <f aca="false">IF(A149="N/A"," ",IF(OR('Pricing Inputs'!$AA$3=6,'Pricing Inputs'!$AA$3=9),IF(AND('Pricing Inputs'!$AA$3&gt;=4,'Pricing Inputs'!$AA$3&lt;=6),M149,(VLOOKUP(A149,ScaledPrice,7))*(2-(VLOOKUP(A149,ScaledPrice,3)))),0))</f>
        <v>30.9999980926514</v>
      </c>
      <c r="O149" s="74" t="n">
        <f aca="false">IF(A149="N/A"," ",VLOOKUP(A149,ScaledPrice,9))</f>
        <v>21.3500003814697</v>
      </c>
      <c r="P149" s="75" t="n">
        <f aca="false">IF($A149="N/A"," ",IF((I149-$H149)&gt;0,I149-$H149,0))</f>
        <v>50.6939680672269</v>
      </c>
      <c r="Q149" s="75" t="n">
        <f aca="false">IF($A149="N/A"," ",IF((J149-$H149)&gt;0,J149-$H149,0))</f>
        <v>50.6939680672269</v>
      </c>
      <c r="R149" s="75" t="n">
        <f aca="false">IF($A149="N/A"," ",IF((K149-$H149)&gt;0,K149-$H149,0))</f>
        <v>0</v>
      </c>
      <c r="S149" s="75" t="n">
        <f aca="false">IF($A149="N/A"," ",IF((L149-$H149)&gt;0,L149-$H149,0))</f>
        <v>0</v>
      </c>
      <c r="T149" s="75" t="n">
        <f aca="false">IF($A149="N/A"," ",IF((M149-$H149)&gt;0,M149-$H149,0))</f>
        <v>0</v>
      </c>
      <c r="U149" s="75" t="n">
        <f aca="false">IF($A149="N/A"," ",IF((N149-$H149)&gt;0,N149-$H149,0))</f>
        <v>0</v>
      </c>
      <c r="V149" s="76" t="n">
        <f aca="false">IF($A149="N/A"," ",(IF((O149-$H149)&lt;=0,0,(O149-$H149))))</f>
        <v>0</v>
      </c>
      <c r="W149" s="77" t="n">
        <f aca="false">IF($A149="N/A"," ",IF(P149&gt;0,8*VLOOKUP($A149,NumberofDaysTable,2),0))</f>
        <v>168</v>
      </c>
      <c r="X149" s="77" t="n">
        <f aca="false">IF($A149="N/A"," ",IF(Q149&gt;0,8*VLOOKUP($A149,NumberofDaysTable,2),0))</f>
        <v>168</v>
      </c>
      <c r="Y149" s="77" t="n">
        <f aca="false">IF($A149="N/A"," ",IF(R149&gt;0,8*VLOOKUP($A149,NumberofDaysTable,3),0))</f>
        <v>0</v>
      </c>
      <c r="Z149" s="77" t="n">
        <f aca="false">IF($A149="N/A"," ",IF(S149&gt;0,8*VLOOKUP($A149,NumberofDaysTable,3),0))</f>
        <v>0</v>
      </c>
      <c r="AA149" s="77" t="n">
        <f aca="false">IF($A149="N/A"," ",IF(T149&gt;0,8*(VLOOKUP($A149,NumberofDaysTable,4)+VLOOKUP($A149,NumberofDaysTable,5)),0))</f>
        <v>0</v>
      </c>
      <c r="AB149" s="77" t="n">
        <f aca="false">IF($A149="N/A"," ",IF(U149&gt;0,(8*VLOOKUP($A149,NumberofDaysTable,4)+VLOOKUP($A149,NumberofDaysTable,5)),0))</f>
        <v>0</v>
      </c>
      <c r="AC149" s="77" t="n">
        <f aca="false">IF($A149="N/A"," ",(IF(V149&gt;0,(8*VLOOKUP($A149,NumberofDaysTable,6)),0)))</f>
        <v>0</v>
      </c>
      <c r="AD149" s="89" t="n">
        <f aca="false">IF($A149="N/A"," ",RANK(P149,$P$148:$V$159))</f>
        <v>1</v>
      </c>
      <c r="AE149" s="90" t="n">
        <f aca="false">IF($A149="N/A"," ",RANK(Q149,$P$148:$V$159))</f>
        <v>1</v>
      </c>
      <c r="AF149" s="90" t="n">
        <f aca="false">IF($A149="N/A"," ",RANK(R149,$P$148:$V$159))</f>
        <v>7</v>
      </c>
      <c r="AG149" s="90" t="n">
        <f aca="false">IF($A149="N/A"," ",RANK(S149,$P$148:$V$159))</f>
        <v>7</v>
      </c>
      <c r="AH149" s="90" t="n">
        <f aca="false">IF($A149="N/A"," ",RANK(T149,$P$148:$V$159))</f>
        <v>7</v>
      </c>
      <c r="AI149" s="90" t="n">
        <f aca="false">IF($A149="N/A"," ",RANK(U149,$P$148:$V$159))</f>
        <v>7</v>
      </c>
      <c r="AJ149" s="91" t="n">
        <f aca="false">IF($A149="N/A"," ",RANK(V149,$P$148:$V$159))</f>
        <v>7</v>
      </c>
      <c r="AK149" s="81" t="n">
        <f aca="false">IF($A149="N/A"," ",IF(AD149&lt;=$AJ$2,W149,0))</f>
        <v>168</v>
      </c>
      <c r="AL149" s="92" t="n">
        <f aca="false">IF($A149="N/A"," ",IF(AE149&lt;=$AJ$2,X149,0))</f>
        <v>168</v>
      </c>
      <c r="AM149" s="92" t="n">
        <f aca="false">IF($A149="N/A"," ",IF(AF149&lt;=$AJ$2,Y149,0))</f>
        <v>0</v>
      </c>
      <c r="AN149" s="92" t="n">
        <f aca="false">IF($A149="N/A"," ",IF(AG149&lt;=$AJ$2,Z149,0))</f>
        <v>0</v>
      </c>
      <c r="AO149" s="92" t="n">
        <f aca="false">IF($A149="N/A"," ",IF(AH149&lt;=$AJ$2,AA149,0))</f>
        <v>0</v>
      </c>
      <c r="AP149" s="92" t="n">
        <f aca="false">IF($A149="N/A"," ",IF(AI149&lt;=$AJ$2,AB149,0))</f>
        <v>0</v>
      </c>
      <c r="AQ149" s="92" t="n">
        <f aca="false">IF($A149="N/A"," ",IF(AJ149&lt;=$AJ$2,AC149,0))</f>
        <v>0</v>
      </c>
      <c r="AR149" s="91"/>
      <c r="AS149" s="83" t="n">
        <f aca="false">IF($A149="N/A"," ",IF(AND(AD149=$AJ$2+1,AK149=0),MIN($AR$159,W149),0))</f>
        <v>0</v>
      </c>
      <c r="AT149" s="93" t="n">
        <f aca="false">IF($A149="N/A"," ",IF(AND(AE149=$AJ$2+1,AL149=0),MIN($AR$159,X149),0))</f>
        <v>0</v>
      </c>
      <c r="AU149" s="93" t="n">
        <f aca="false">IF($A149="N/A"," ",IF(AND(AF149=$AJ$2+1,AM149=0),MIN($AR$159,Y149),0))</f>
        <v>0</v>
      </c>
      <c r="AV149" s="93" t="n">
        <f aca="false">IF($A149="N/A"," ",IF(AND(AG149=$AJ$2+1,AN149=0),MIN($AR$159,Z149),0))</f>
        <v>0</v>
      </c>
      <c r="AW149" s="93" t="n">
        <f aca="false">IF($A149="N/A"," ",IF(AND(AH149=$AJ$2+1,AO149=0),MIN($AR$159,AA149),0))</f>
        <v>0</v>
      </c>
      <c r="AX149" s="93" t="n">
        <f aca="false">IF($A149="N/A"," ",IF(AND(AI149=$AJ$2+1,AP149=0),MIN($AR$159,AB149),0))</f>
        <v>0</v>
      </c>
      <c r="AY149" s="93" t="n">
        <f aca="false">IF($A149="N/A"," ",IF(AND(AJ149=$AJ$2+1,AQ149=0),MIN($AR$159,AC149),0))</f>
        <v>0</v>
      </c>
      <c r="AZ149" s="91"/>
      <c r="BA149" s="86" t="n">
        <f aca="false">IF($A149="N/A"," ",(IF(MONTH(A149)&gt;=4,IF(MONTH(A149)&lt;=10,Inputs!$F$13,Inputs!$F$14),Inputs!$F$14)))</f>
        <v>119</v>
      </c>
      <c r="BB149" s="87" t="n">
        <f aca="false">IF($A149="N/A"," ",(IF(AK149&gt;0,($BA149*(8*(VLOOKUP($A149,NumberofDaysTable,2)))*P149),0)+IF(AS149&gt;0,($BA149*((AS149))*P149),0)))</f>
        <v>1013473.8096</v>
      </c>
      <c r="BC149" s="87" t="n">
        <f aca="false">IF($A149="N/A"," ",(IF(AL149&gt;0,($BA149*(8*(VLOOKUP($A149,NumberofDaysTable,2)))*Q149),0)+IF(AT149&gt;0,($BA149*((AT149))*Q149),0)))</f>
        <v>1013473.8096</v>
      </c>
      <c r="BD149" s="87" t="n">
        <f aca="false">IF($A149="N/A"," ",(IF(AM149&gt;0,($BA149*(8*(VLOOKUP($A149,NumberofDaysTable,3)))*R149),0)+IF(AU149&gt;0,($BA149*((AU149))*R149),0)))</f>
        <v>0</v>
      </c>
      <c r="BE149" s="87" t="n">
        <f aca="false">IF($A149="N/A"," ",(IF(AN149&gt;0,($BA149*(8*(VLOOKUP($A149,NumberofDaysTable,3)))*S149),0)+IF(AV149&gt;0,($BA149*((AV149))*S149),0)))</f>
        <v>0</v>
      </c>
      <c r="BF149" s="87" t="n">
        <f aca="false">IF($A149="N/A"," ",(IF(AO149&gt;0,($BA149*(8*(VLOOKUP($A149,NumberofDaysTable,4)+VLOOKUP($A149,NumberofDaysTable,5)))*T149),0)+IF(AW149&gt;0,($BA149*((AW149))*T149),0)))</f>
        <v>0</v>
      </c>
      <c r="BG149" s="87" t="n">
        <f aca="false">IF($A149="N/A"," ",(IF(AP149&gt;0,($BA149*(8*(VLOOKUP($A149,NumberofDaysTable,4)+VLOOKUP($A149,NumberofDaysTable,5)))*U149),0)+IF(AX149&gt;0,($BA149*((AX149))*U149),0)))</f>
        <v>0</v>
      </c>
      <c r="BH149" s="87" t="n">
        <f aca="false">IF($A149="N/A"," ",($BA149*AQ149*V149)+($BA149*AY149*V149))</f>
        <v>0</v>
      </c>
      <c r="BI149" s="87" t="n">
        <f aca="false">IF($A149="N/A"," ",SUM(BB149:BH149))</f>
        <v>2026947.6192</v>
      </c>
      <c r="BJ149" s="88" t="n">
        <f aca="false">IF($A149="N/A"," ",(H149*(SUM(AK149:AQ149)+SUM(AS149:AY149))*BA149))</f>
        <v>1811516.3808</v>
      </c>
      <c r="BK149" s="88" t="n">
        <f aca="false">IF($A149="N/A"," ",((C149*D149)*(SUM($AK149:$AQ149)+SUM($AS149:$AY149))*$BA149))</f>
        <v>1731555.1008</v>
      </c>
      <c r="BL149" s="88" t="n">
        <f aca="false">IF($A149="N/A"," ",(F149*(SUM($AK149:$AQ149)+SUM($AS149:$AY149))*$BA149))</f>
        <v>46781.28</v>
      </c>
      <c r="BM149" s="88" t="n">
        <f aca="false">IF($A149="N/A"," ",(G149*(SUM($AK149:$AQ149)+SUM($AS149:$AY149))*$BA149))</f>
        <v>33180</v>
      </c>
    </row>
    <row r="150" customFormat="false" ht="12.75" hidden="false" customHeight="false" outlineLevel="0" collapsed="false">
      <c r="A150" s="67" t="n">
        <f aca="false">IF(A149="N/A","N/A",IF(EDATE(A149,1)&gt;Inputs!$K$3,"N/A",EDATE(A149,1)))</f>
        <v>41122</v>
      </c>
      <c r="B150" s="68" t="n">
        <f aca="false">IF(A150="N/A"," ",YEAR(A150))</f>
        <v>2012</v>
      </c>
      <c r="C150" s="69" t="n">
        <f aca="false">IF(A150="N/A"," ",VLOOKUP(A150,ScaledPrice,10))</f>
        <v>3.443</v>
      </c>
      <c r="D150" s="70" t="n">
        <f aca="false">IF(A150="N/A"," ",(VLOOKUP(MONTH($A150),Inputs!$A$14:$B$25,2))/1000)</f>
        <v>12.6</v>
      </c>
      <c r="E150" s="71" t="n">
        <f aca="false">IF($A150="N/A"," ",C150*D150)</f>
        <v>43.3818</v>
      </c>
      <c r="F150" s="72" t="n">
        <f aca="false">IF(A150="N/A"," ",Inputs!$F$6)</f>
        <v>1.17</v>
      </c>
      <c r="G150" s="72" t="n">
        <f aca="false">IF(A150="N/A"," ",Inputs!$F$9/IF(AND('Pricing Inputs'!$AA$3&gt;=4,'Pricing Inputs'!$AA$3&lt;=6),16,IF(AND('Pricing Inputs'!$AA$3&gt;=7,'Pricing Inputs'!$AA$3&lt;=9),8,24))/(BA150))</f>
        <v>0.829831932773109</v>
      </c>
      <c r="H150" s="73" t="n">
        <f aca="false">IF(A150="N/A"," ",(C150*D150)+F150+G150)</f>
        <v>45.3816319327731</v>
      </c>
      <c r="I150" s="74" t="n">
        <f aca="false">VLOOKUP(A150,ScaledPrice,(IF(AND('Pricing Inputs'!$AA$3&gt;=4,'Pricing Inputs'!$AA$3&lt;=6),2,4)))</f>
        <v>96</v>
      </c>
      <c r="J150" s="74" t="n">
        <f aca="false">IF(A150="N/A"," ",IF(AND('Pricing Inputs'!$AA$3&gt;=4,'Pricing Inputs'!$AA$3&lt;=6),I150,(VLOOKUP(A150,ScaledPrice,2))*(2-(VLOOKUP(A150,ScaledPrice,3)))))</f>
        <v>96</v>
      </c>
      <c r="K150" s="74" t="n">
        <f aca="false">IF(A150="N/A"," ",IF(OR('Pricing Inputs'!$AA$3=5,'Pricing Inputs'!$AA$3=6,'Pricing Inputs'!$AA$3=8,'Pricing Inputs'!$AA$3=9),VLOOKUP(A150,ScaledPrice,IF(AND('Pricing Inputs'!$AA$3&gt;=4,'Pricing Inputs'!$AA$3&lt;=6),5,6)),0))</f>
        <v>35.0000038146973</v>
      </c>
      <c r="L150" s="74" t="n">
        <f aca="false">IF(A150="N/A"," ",IF(OR('Pricing Inputs'!$AA$3=5,'Pricing Inputs'!$AA$3=6,'Pricing Inputs'!$AA$3=8,'Pricing Inputs'!$AA$3=9),IF(AND('Pricing Inputs'!$AA$3&gt;=4,'Pricing Inputs'!$AA$3&lt;=6),K150,(VLOOKUP(A150,ScaledPrice,5))*(2-(VLOOKUP(A150,ScaledPrice,3)))),0))</f>
        <v>35.0000038146973</v>
      </c>
      <c r="M150" s="74" t="n">
        <f aca="false">IF(A150="N/A"," ",IF(OR('Pricing Inputs'!$AA$3=6,'Pricing Inputs'!$AA$3=9),(VLOOKUP(A150,ScaledPrice,IF(AND('Pricing Inputs'!$AA$3&gt;=4,'Pricing Inputs'!$AA$3&lt;=6),7,8))),0))</f>
        <v>31</v>
      </c>
      <c r="N150" s="74" t="n">
        <f aca="false">IF(A150="N/A"," ",IF(OR('Pricing Inputs'!$AA$3=6,'Pricing Inputs'!$AA$3=9),IF(AND('Pricing Inputs'!$AA$3&gt;=4,'Pricing Inputs'!$AA$3&lt;=6),M150,(VLOOKUP(A150,ScaledPrice,7))*(2-(VLOOKUP(A150,ScaledPrice,3)))),0))</f>
        <v>31</v>
      </c>
      <c r="O150" s="74" t="n">
        <f aca="false">IF(A150="N/A"," ",VLOOKUP(A150,ScaledPrice,9))</f>
        <v>21.3500003814697</v>
      </c>
      <c r="P150" s="75" t="n">
        <f aca="false">IF($A150="N/A"," ",IF((I150-$H150)&gt;0,I150-$H150,0))</f>
        <v>50.6183680672269</v>
      </c>
      <c r="Q150" s="75" t="n">
        <f aca="false">IF($A150="N/A"," ",IF((J150-$H150)&gt;0,J150-$H150,0))</f>
        <v>50.6183680672269</v>
      </c>
      <c r="R150" s="75" t="n">
        <f aca="false">IF($A150="N/A"," ",IF((K150-$H150)&gt;0,K150-$H150,0))</f>
        <v>0</v>
      </c>
      <c r="S150" s="75" t="n">
        <f aca="false">IF($A150="N/A"," ",IF((L150-$H150)&gt;0,L150-$H150,0))</f>
        <v>0</v>
      </c>
      <c r="T150" s="75" t="n">
        <f aca="false">IF($A150="N/A"," ",IF((M150-$H150)&gt;0,M150-$H150,0))</f>
        <v>0</v>
      </c>
      <c r="U150" s="75" t="n">
        <f aca="false">IF($A150="N/A"," ",IF((N150-$H150)&gt;0,N150-$H150,0))</f>
        <v>0</v>
      </c>
      <c r="V150" s="76" t="n">
        <f aca="false">IF($A150="N/A"," ",(IF((O150-$H150)&lt;=0,0,(O150-$H150))))</f>
        <v>0</v>
      </c>
      <c r="W150" s="77" t="n">
        <f aca="false">IF($A150="N/A"," ",IF(P150&gt;0,8*VLOOKUP($A150,NumberofDaysTable,2),0))</f>
        <v>184</v>
      </c>
      <c r="X150" s="77" t="n">
        <f aca="false">IF($A150="N/A"," ",IF(Q150&gt;0,8*VLOOKUP($A150,NumberofDaysTable,2),0))</f>
        <v>184</v>
      </c>
      <c r="Y150" s="77" t="n">
        <f aca="false">IF($A150="N/A"," ",IF(R150&gt;0,8*VLOOKUP($A150,NumberofDaysTable,3),0))</f>
        <v>0</v>
      </c>
      <c r="Z150" s="77" t="n">
        <f aca="false">IF($A150="N/A"," ",IF(S150&gt;0,8*VLOOKUP($A150,NumberofDaysTable,3),0))</f>
        <v>0</v>
      </c>
      <c r="AA150" s="77" t="n">
        <f aca="false">IF($A150="N/A"," ",IF(T150&gt;0,8*(VLOOKUP($A150,NumberofDaysTable,4)+VLOOKUP($A150,NumberofDaysTable,5)),0))</f>
        <v>0</v>
      </c>
      <c r="AB150" s="77" t="n">
        <f aca="false">IF($A150="N/A"," ",IF(U150&gt;0,(8*VLOOKUP($A150,NumberofDaysTable,4)+VLOOKUP($A150,NumberofDaysTable,5)),0))</f>
        <v>0</v>
      </c>
      <c r="AC150" s="77" t="n">
        <f aca="false">IF($A150="N/A"," ",(IF(V150&gt;0,(8*VLOOKUP($A150,NumberofDaysTable,6)),0)))</f>
        <v>0</v>
      </c>
      <c r="AD150" s="89" t="n">
        <f aca="false">IF($A150="N/A"," ",RANK(P150,$P$148:$V$159))</f>
        <v>3</v>
      </c>
      <c r="AE150" s="90" t="n">
        <f aca="false">IF($A150="N/A"," ",RANK(Q150,$P$148:$V$159))</f>
        <v>3</v>
      </c>
      <c r="AF150" s="90" t="n">
        <f aca="false">IF($A150="N/A"," ",RANK(R150,$P$148:$V$159))</f>
        <v>7</v>
      </c>
      <c r="AG150" s="90" t="n">
        <f aca="false">IF($A150="N/A"," ",RANK(S150,$P$148:$V$159))</f>
        <v>7</v>
      </c>
      <c r="AH150" s="90" t="n">
        <f aca="false">IF($A150="N/A"," ",RANK(T150,$P$148:$V$159))</f>
        <v>7</v>
      </c>
      <c r="AI150" s="90" t="n">
        <f aca="false">IF($A150="N/A"," ",RANK(U150,$P$148:$V$159))</f>
        <v>7</v>
      </c>
      <c r="AJ150" s="91" t="n">
        <f aca="false">IF($A150="N/A"," ",RANK(V150,$P$148:$V$159))</f>
        <v>7</v>
      </c>
      <c r="AK150" s="81" t="n">
        <f aca="false">IF($A150="N/A"," ",IF(AD150&lt;=$AJ$2,W150,0))</f>
        <v>184</v>
      </c>
      <c r="AL150" s="92" t="n">
        <f aca="false">IF($A150="N/A"," ",IF(AE150&lt;=$AJ$2,X150,0))</f>
        <v>184</v>
      </c>
      <c r="AM150" s="92" t="n">
        <f aca="false">IF($A150="N/A"," ",IF(AF150&lt;=$AJ$2,Y150,0))</f>
        <v>0</v>
      </c>
      <c r="AN150" s="92" t="n">
        <f aca="false">IF($A150="N/A"," ",IF(AG150&lt;=$AJ$2,Z150,0))</f>
        <v>0</v>
      </c>
      <c r="AO150" s="92" t="n">
        <f aca="false">IF($A150="N/A"," ",IF(AH150&lt;=$AJ$2,AA150,0))</f>
        <v>0</v>
      </c>
      <c r="AP150" s="92" t="n">
        <f aca="false">IF($A150="N/A"," ",IF(AI150&lt;=$AJ$2,AB150,0))</f>
        <v>0</v>
      </c>
      <c r="AQ150" s="92" t="n">
        <f aca="false">IF($A150="N/A"," ",IF(AJ150&lt;=$AJ$2,AC150,0))</f>
        <v>0</v>
      </c>
      <c r="AR150" s="91"/>
      <c r="AS150" s="83" t="n">
        <f aca="false">IF($A150="N/A"," ",IF(AND(AD150=$AJ$2+1,AK150=0),MIN($AR$159,W150),0))</f>
        <v>0</v>
      </c>
      <c r="AT150" s="93" t="n">
        <f aca="false">IF($A150="N/A"," ",IF(AND(AE150=$AJ$2+1,AL150=0),MIN($AR$159,X150),0))</f>
        <v>0</v>
      </c>
      <c r="AU150" s="93" t="n">
        <f aca="false">IF($A150="N/A"," ",IF(AND(AF150=$AJ$2+1,AM150=0),MIN($AR$159,Y150),0))</f>
        <v>0</v>
      </c>
      <c r="AV150" s="93" t="n">
        <f aca="false">IF($A150="N/A"," ",IF(AND(AG150=$AJ$2+1,AN150=0),MIN($AR$159,Z150),0))</f>
        <v>0</v>
      </c>
      <c r="AW150" s="93" t="n">
        <f aca="false">IF($A150="N/A"," ",IF(AND(AH150=$AJ$2+1,AO150=0),MIN($AR$159,AA150),0))</f>
        <v>0</v>
      </c>
      <c r="AX150" s="93" t="n">
        <f aca="false">IF($A150="N/A"," ",IF(AND(AI150=$AJ$2+1,AP150=0),MIN($AR$159,AB150),0))</f>
        <v>0</v>
      </c>
      <c r="AY150" s="93" t="n">
        <f aca="false">IF($A150="N/A"," ",IF(AND(AJ150=$AJ$2+1,AQ150=0),MIN($AR$159,AC150),0))</f>
        <v>0</v>
      </c>
      <c r="AZ150" s="91"/>
      <c r="BA150" s="86" t="n">
        <f aca="false">IF($A150="N/A"," ",(IF(MONTH(A150)&gt;=4,IF(MONTH(A150)&lt;=10,Inputs!$F$13,Inputs!$F$14),Inputs!$F$14)))</f>
        <v>119</v>
      </c>
      <c r="BB150" s="87" t="n">
        <f aca="false">IF($A150="N/A"," ",(IF(AK150&gt;0,($BA150*(8*(VLOOKUP($A150,NumberofDaysTable,2)))*P150),0)+IF(AS150&gt;0,($BA150*((AS150))*P150),0)))</f>
        <v>1108339.7872</v>
      </c>
      <c r="BC150" s="87" t="n">
        <f aca="false">IF($A150="N/A"," ",(IF(AL150&gt;0,($BA150*(8*(VLOOKUP($A150,NumberofDaysTable,2)))*Q150),0)+IF(AT150&gt;0,($BA150*((AT150))*Q150),0)))</f>
        <v>1108339.7872</v>
      </c>
      <c r="BD150" s="87" t="n">
        <f aca="false">IF($A150="N/A"," ",(IF(AM150&gt;0,($BA150*(8*(VLOOKUP($A150,NumberofDaysTable,3)))*R150),0)+IF(AU150&gt;0,($BA150*((AU150))*R150),0)))</f>
        <v>0</v>
      </c>
      <c r="BE150" s="87" t="n">
        <f aca="false">IF($A150="N/A"," ",(IF(AN150&gt;0,($BA150*(8*(VLOOKUP($A150,NumberofDaysTable,3)))*S150),0)+IF(AV150&gt;0,($BA150*((AV150))*S150),0)))</f>
        <v>0</v>
      </c>
      <c r="BF150" s="87" t="n">
        <f aca="false">IF($A150="N/A"," ",(IF(AO150&gt;0,($BA150*(8*(VLOOKUP($A150,NumberofDaysTable,4)+VLOOKUP($A150,NumberofDaysTable,5)))*T150),0)+IF(AW150&gt;0,($BA150*((AW150))*T150),0)))</f>
        <v>0</v>
      </c>
      <c r="BG150" s="87" t="n">
        <f aca="false">IF($A150="N/A"," ",(IF(AP150&gt;0,($BA150*(8*(VLOOKUP($A150,NumberofDaysTable,4)+VLOOKUP($A150,NumberofDaysTable,5)))*U150),0)+IF(AX150&gt;0,($BA150*((AX150))*U150),0)))</f>
        <v>0</v>
      </c>
      <c r="BH150" s="87" t="n">
        <f aca="false">IF($A150="N/A"," ",($BA150*AQ150*V150)+($BA150*AY150*V150))</f>
        <v>0</v>
      </c>
      <c r="BI150" s="87" t="n">
        <f aca="false">IF($A150="N/A"," ",SUM(BB150:BH150))</f>
        <v>2216679.5744</v>
      </c>
      <c r="BJ150" s="88" t="n">
        <f aca="false">IF($A150="N/A"," ",(H150*(SUM(AK150:AQ150)+SUM(AS150:AY150))*BA150))</f>
        <v>1987352.4256</v>
      </c>
      <c r="BK150" s="88" t="n">
        <f aca="false">IF($A150="N/A"," ",((C150*D150)*(SUM($AK150:$AQ150)+SUM($AS150:$AY150))*$BA150))</f>
        <v>1899775.7856</v>
      </c>
      <c r="BL150" s="88" t="n">
        <f aca="false">IF($A150="N/A"," ",(F150*(SUM($AK150:$AQ150)+SUM($AS150:$AY150))*$BA150))</f>
        <v>51236.64</v>
      </c>
      <c r="BM150" s="88" t="n">
        <f aca="false">IF($A150="N/A"," ",(G150*(SUM($AK150:$AQ150)+SUM($AS150:$AY150))*$BA150))</f>
        <v>36340</v>
      </c>
    </row>
    <row r="151" customFormat="false" ht="12.75" hidden="false" customHeight="false" outlineLevel="0" collapsed="false">
      <c r="A151" s="67" t="n">
        <f aca="false">IF(A150="N/A","N/A",IF(EDATE(A150,1)&gt;Inputs!$K$3,"N/A",EDATE(A150,1)))</f>
        <v>41153</v>
      </c>
      <c r="B151" s="68" t="n">
        <f aca="false">IF(A151="N/A"," ",YEAR(A151))</f>
        <v>2012</v>
      </c>
      <c r="C151" s="69" t="n">
        <f aca="false">IF(A151="N/A"," ",VLOOKUP(A151,ScaledPrice,10))</f>
        <v>3.443</v>
      </c>
      <c r="D151" s="70" t="n">
        <f aca="false">IF(A151="N/A"," ",(VLOOKUP(MONTH($A151),Inputs!$A$14:$B$25,2))/1000)</f>
        <v>12.6</v>
      </c>
      <c r="E151" s="71" t="n">
        <f aca="false">IF($A151="N/A"," ",C151*D151)</f>
        <v>43.3818</v>
      </c>
      <c r="F151" s="72" t="n">
        <f aca="false">IF(A151="N/A"," ",Inputs!$F$6)</f>
        <v>1.17</v>
      </c>
      <c r="G151" s="72" t="n">
        <f aca="false">IF(A151="N/A"," ",Inputs!$F$9/IF(AND('Pricing Inputs'!$AA$3&gt;=4,'Pricing Inputs'!$AA$3&lt;=6),16,IF(AND('Pricing Inputs'!$AA$3&gt;=7,'Pricing Inputs'!$AA$3&lt;=9),8,24))/(BA151))</f>
        <v>0.829831932773109</v>
      </c>
      <c r="H151" s="73" t="n">
        <f aca="false">IF(A151="N/A"," ",(C151*D151)+F151+G151)</f>
        <v>45.3816319327731</v>
      </c>
      <c r="I151" s="74" t="n">
        <f aca="false">VLOOKUP(A151,ScaledPrice,(IF(AND('Pricing Inputs'!$AA$3&gt;=4,'Pricing Inputs'!$AA$3&lt;=6),2,4)))</f>
        <v>36</v>
      </c>
      <c r="J151" s="74" t="n">
        <f aca="false">IF(A151="N/A"," ",IF(AND('Pricing Inputs'!$AA$3&gt;=4,'Pricing Inputs'!$AA$3&lt;=6),I151,(VLOOKUP(A151,ScaledPrice,2))*(2-(VLOOKUP(A151,ScaledPrice,3)))))</f>
        <v>36</v>
      </c>
      <c r="K151" s="74" t="n">
        <f aca="false">IF(A151="N/A"," ",IF(OR('Pricing Inputs'!$AA$3=5,'Pricing Inputs'!$AA$3=6,'Pricing Inputs'!$AA$3=8,'Pricing Inputs'!$AA$3=9),VLOOKUP(A151,ScaledPrice,IF(AND('Pricing Inputs'!$AA$3&gt;=4,'Pricing Inputs'!$AA$3&lt;=6),5,6)),0))</f>
        <v>25</v>
      </c>
      <c r="L151" s="74" t="n">
        <f aca="false">IF(A151="N/A"," ",IF(OR('Pricing Inputs'!$AA$3=5,'Pricing Inputs'!$AA$3=6,'Pricing Inputs'!$AA$3=8,'Pricing Inputs'!$AA$3=9),IF(AND('Pricing Inputs'!$AA$3&gt;=4,'Pricing Inputs'!$AA$3&lt;=6),K151,(VLOOKUP(A151,ScaledPrice,5))*(2-(VLOOKUP(A151,ScaledPrice,3)))),0))</f>
        <v>25</v>
      </c>
      <c r="M151" s="74" t="n">
        <f aca="false">IF(A151="N/A"," ",IF(OR('Pricing Inputs'!$AA$3=6,'Pricing Inputs'!$AA$3=9),(VLOOKUP(A151,ScaledPrice,IF(AND('Pricing Inputs'!$AA$3&gt;=4,'Pricing Inputs'!$AA$3&lt;=6),7,8))),0))</f>
        <v>24</v>
      </c>
      <c r="N151" s="74" t="n">
        <f aca="false">IF(A151="N/A"," ",IF(OR('Pricing Inputs'!$AA$3=6,'Pricing Inputs'!$AA$3=9),IF(AND('Pricing Inputs'!$AA$3&gt;=4,'Pricing Inputs'!$AA$3&lt;=6),M151,(VLOOKUP(A151,ScaledPrice,7))*(2-(VLOOKUP(A151,ScaledPrice,3)))),0))</f>
        <v>24</v>
      </c>
      <c r="O151" s="74" t="n">
        <f aca="false">IF(A151="N/A"," ",VLOOKUP(A151,ScaledPrice,9))</f>
        <v>21.5</v>
      </c>
      <c r="P151" s="75" t="n">
        <f aca="false">IF($A151="N/A"," ",IF((I151-$H151)&gt;0,I151-$H151,0))</f>
        <v>0</v>
      </c>
      <c r="Q151" s="75" t="n">
        <f aca="false">IF($A151="N/A"," ",IF((J151-$H151)&gt;0,J151-$H151,0))</f>
        <v>0</v>
      </c>
      <c r="R151" s="75" t="n">
        <f aca="false">IF($A151="N/A"," ",IF((K151-$H151)&gt;0,K151-$H151,0))</f>
        <v>0</v>
      </c>
      <c r="S151" s="75" t="n">
        <f aca="false">IF($A151="N/A"," ",IF((L151-$H151)&gt;0,L151-$H151,0))</f>
        <v>0</v>
      </c>
      <c r="T151" s="75" t="n">
        <f aca="false">IF($A151="N/A"," ",IF((M151-$H151)&gt;0,M151-$H151,0))</f>
        <v>0</v>
      </c>
      <c r="U151" s="75" t="n">
        <f aca="false">IF($A151="N/A"," ",IF((N151-$H151)&gt;0,N151-$H151,0))</f>
        <v>0</v>
      </c>
      <c r="V151" s="76" t="n">
        <f aca="false">IF($A151="N/A"," ",(IF((O151-$H151)&lt;=0,0,(O151-$H151))))</f>
        <v>0</v>
      </c>
      <c r="W151" s="77" t="n">
        <f aca="false">IF($A151="N/A"," ",IF(P151&gt;0,8*VLOOKUP($A151,NumberofDaysTable,2),0))</f>
        <v>0</v>
      </c>
      <c r="X151" s="77" t="n">
        <f aca="false">IF($A151="N/A"," ",IF(Q151&gt;0,8*VLOOKUP($A151,NumberofDaysTable,2),0))</f>
        <v>0</v>
      </c>
      <c r="Y151" s="77" t="n">
        <f aca="false">IF($A151="N/A"," ",IF(R151&gt;0,8*VLOOKUP($A151,NumberofDaysTable,3),0))</f>
        <v>0</v>
      </c>
      <c r="Z151" s="77" t="n">
        <f aca="false">IF($A151="N/A"," ",IF(S151&gt;0,8*VLOOKUP($A151,NumberofDaysTable,3),0))</f>
        <v>0</v>
      </c>
      <c r="AA151" s="77" t="n">
        <f aca="false">IF($A151="N/A"," ",IF(T151&gt;0,8*(VLOOKUP($A151,NumberofDaysTable,4)+VLOOKUP($A151,NumberofDaysTable,5)),0))</f>
        <v>0</v>
      </c>
      <c r="AB151" s="77" t="n">
        <f aca="false">IF($A151="N/A"," ",IF(U151&gt;0,(8*VLOOKUP($A151,NumberofDaysTable,4)+VLOOKUP($A151,NumberofDaysTable,5)),0))</f>
        <v>0</v>
      </c>
      <c r="AC151" s="77" t="n">
        <f aca="false">IF($A151="N/A"," ",(IF(V151&gt;0,(8*VLOOKUP($A151,NumberofDaysTable,6)),0)))</f>
        <v>0</v>
      </c>
      <c r="AD151" s="89" t="n">
        <f aca="false">IF($A151="N/A"," ",RANK(P151,$P$148:$V$159))</f>
        <v>7</v>
      </c>
      <c r="AE151" s="90" t="n">
        <f aca="false">IF($A151="N/A"," ",RANK(Q151,$P$148:$V$159))</f>
        <v>7</v>
      </c>
      <c r="AF151" s="90" t="n">
        <f aca="false">IF($A151="N/A"," ",RANK(R151,$P$148:$V$159))</f>
        <v>7</v>
      </c>
      <c r="AG151" s="90" t="n">
        <f aca="false">IF($A151="N/A"," ",RANK(S151,$P$148:$V$159))</f>
        <v>7</v>
      </c>
      <c r="AH151" s="90" t="n">
        <f aca="false">IF($A151="N/A"," ",RANK(T151,$P$148:$V$159))</f>
        <v>7</v>
      </c>
      <c r="AI151" s="90" t="n">
        <f aca="false">IF($A151="N/A"," ",RANK(U151,$P$148:$V$159))</f>
        <v>7</v>
      </c>
      <c r="AJ151" s="91" t="n">
        <f aca="false">IF($A151="N/A"," ",RANK(V151,$P$148:$V$159))</f>
        <v>7</v>
      </c>
      <c r="AK151" s="81" t="n">
        <f aca="false">IF($A151="N/A"," ",IF(AD151&lt;=$AJ$2,W151,0))</f>
        <v>0</v>
      </c>
      <c r="AL151" s="92" t="n">
        <f aca="false">IF($A151="N/A"," ",IF(AE151&lt;=$AJ$2,X151,0))</f>
        <v>0</v>
      </c>
      <c r="AM151" s="92" t="n">
        <f aca="false">IF($A151="N/A"," ",IF(AF151&lt;=$AJ$2,Y151,0))</f>
        <v>0</v>
      </c>
      <c r="AN151" s="92" t="n">
        <f aca="false">IF($A151="N/A"," ",IF(AG151&lt;=$AJ$2,Z151,0))</f>
        <v>0</v>
      </c>
      <c r="AO151" s="92" t="n">
        <f aca="false">IF($A151="N/A"," ",IF(AH151&lt;=$AJ$2,AA151,0))</f>
        <v>0</v>
      </c>
      <c r="AP151" s="92" t="n">
        <f aca="false">IF($A151="N/A"," ",IF(AI151&lt;=$AJ$2,AB151,0))</f>
        <v>0</v>
      </c>
      <c r="AQ151" s="92" t="n">
        <f aca="false">IF($A151="N/A"," ",IF(AJ151&lt;=$AJ$2,AC151,0))</f>
        <v>0</v>
      </c>
      <c r="AR151" s="91"/>
      <c r="AS151" s="83" t="n">
        <f aca="false">IF($A151="N/A"," ",IF(AND(AD151=$AJ$2+1,AK151=0),MIN($AR$159,W151),0))</f>
        <v>0</v>
      </c>
      <c r="AT151" s="93" t="n">
        <f aca="false">IF($A151="N/A"," ",IF(AND(AE151=$AJ$2+1,AL151=0),MIN($AR$159,X151),0))</f>
        <v>0</v>
      </c>
      <c r="AU151" s="93" t="n">
        <f aca="false">IF($A151="N/A"," ",IF(AND(AF151=$AJ$2+1,AM151=0),MIN($AR$159,Y151),0))</f>
        <v>0</v>
      </c>
      <c r="AV151" s="93" t="n">
        <f aca="false">IF($A151="N/A"," ",IF(AND(AG151=$AJ$2+1,AN151=0),MIN($AR$159,Z151),0))</f>
        <v>0</v>
      </c>
      <c r="AW151" s="93" t="n">
        <f aca="false">IF($A151="N/A"," ",IF(AND(AH151=$AJ$2+1,AO151=0),MIN($AR$159,AA151),0))</f>
        <v>0</v>
      </c>
      <c r="AX151" s="93" t="n">
        <f aca="false">IF($A151="N/A"," ",IF(AND(AI151=$AJ$2+1,AP151=0),MIN($AR$159,AB151),0))</f>
        <v>0</v>
      </c>
      <c r="AY151" s="93" t="n">
        <f aca="false">IF($A151="N/A"," ",IF(AND(AJ151=$AJ$2+1,AQ151=0),MIN($AR$159,AC151),0))</f>
        <v>0</v>
      </c>
      <c r="AZ151" s="91"/>
      <c r="BA151" s="86" t="n">
        <f aca="false">IF($A151="N/A"," ",(IF(MONTH(A151)&gt;=4,IF(MONTH(A151)&lt;=10,Inputs!$F$13,Inputs!$F$14),Inputs!$F$14)))</f>
        <v>119</v>
      </c>
      <c r="BB151" s="87" t="n">
        <f aca="false">IF($A151="N/A"," ",(IF(AK151&gt;0,($BA151*(8*(VLOOKUP($A151,NumberofDaysTable,2)))*P151),0)+IF(AS151&gt;0,($BA151*((AS151))*P151),0)))</f>
        <v>0</v>
      </c>
      <c r="BC151" s="87" t="n">
        <f aca="false">IF($A151="N/A"," ",(IF(AL151&gt;0,($BA151*(8*(VLOOKUP($A151,NumberofDaysTable,2)))*Q151),0)+IF(AT151&gt;0,($BA151*((AT151))*Q151),0)))</f>
        <v>0</v>
      </c>
      <c r="BD151" s="87" t="n">
        <f aca="false">IF($A151="N/A"," ",(IF(AM151&gt;0,($BA151*(8*(VLOOKUP($A151,NumberofDaysTable,3)))*R151),0)+IF(AU151&gt;0,($BA151*((AU151))*R151),0)))</f>
        <v>0</v>
      </c>
      <c r="BE151" s="87" t="n">
        <f aca="false">IF($A151="N/A"," ",(IF(AN151&gt;0,($BA151*(8*(VLOOKUP($A151,NumberofDaysTable,3)))*S151),0)+IF(AV151&gt;0,($BA151*((AV151))*S151),0)))</f>
        <v>0</v>
      </c>
      <c r="BF151" s="87" t="n">
        <f aca="false">IF($A151="N/A"," ",(IF(AO151&gt;0,($BA151*(8*(VLOOKUP($A151,NumberofDaysTable,4)+VLOOKUP($A151,NumberofDaysTable,5)))*T151),0)+IF(AW151&gt;0,($BA151*((AW151))*T151),0)))</f>
        <v>0</v>
      </c>
      <c r="BG151" s="87" t="n">
        <f aca="false">IF($A151="N/A"," ",(IF(AP151&gt;0,($BA151*(8*(VLOOKUP($A151,NumberofDaysTable,4)+VLOOKUP($A151,NumberofDaysTable,5)))*U151),0)+IF(AX151&gt;0,($BA151*((AX151))*U151),0)))</f>
        <v>0</v>
      </c>
      <c r="BH151" s="87" t="n">
        <f aca="false">IF($A151="N/A"," ",($BA151*AQ151*V151)+($BA151*AY151*V151))</f>
        <v>0</v>
      </c>
      <c r="BI151" s="87" t="n">
        <f aca="false">IF($A151="N/A"," ",SUM(BB151:BH151))</f>
        <v>0</v>
      </c>
      <c r="BJ151" s="88" t="n">
        <f aca="false">IF($A151="N/A"," ",(H151*(SUM(AK151:AQ151)+SUM(AS151:AY151))*BA151))</f>
        <v>0</v>
      </c>
      <c r="BK151" s="88" t="n">
        <f aca="false">IF($A151="N/A"," ",((C151*D151)*(SUM($AK151:$AQ151)+SUM($AS151:$AY151))*$BA151))</f>
        <v>0</v>
      </c>
      <c r="BL151" s="88" t="n">
        <f aca="false">IF($A151="N/A"," ",(F151*(SUM($AK151:$AQ151)+SUM($AS151:$AY151))*$BA151))</f>
        <v>0</v>
      </c>
      <c r="BM151" s="88" t="n">
        <f aca="false">IF($A151="N/A"," ",(G151*(SUM($AK151:$AQ151)+SUM($AS151:$AY151))*$BA151))</f>
        <v>0</v>
      </c>
    </row>
    <row r="152" customFormat="false" ht="12.75" hidden="false" customHeight="false" outlineLevel="0" collapsed="false">
      <c r="A152" s="67" t="n">
        <f aca="false">IF(A151="N/A","N/A",IF(EDATE(A151,1)&gt;Inputs!$K$3,"N/A",EDATE(A151,1)))</f>
        <v>41183</v>
      </c>
      <c r="B152" s="68" t="n">
        <f aca="false">IF(A152="N/A"," ",YEAR(A152))</f>
        <v>2012</v>
      </c>
      <c r="C152" s="69" t="n">
        <f aca="false">IF(A152="N/A"," ",VLOOKUP(A152,ScaledPrice,10))</f>
        <v>3.493</v>
      </c>
      <c r="D152" s="70" t="n">
        <f aca="false">IF(A152="N/A"," ",(VLOOKUP(MONTH($A152),Inputs!$A$14:$B$25,2))/1000)</f>
        <v>12.6</v>
      </c>
      <c r="E152" s="71" t="n">
        <f aca="false">IF($A152="N/A"," ",C152*D152)</f>
        <v>44.0118</v>
      </c>
      <c r="F152" s="72" t="n">
        <f aca="false">IF(A152="N/A"," ",Inputs!$F$6)</f>
        <v>1.17</v>
      </c>
      <c r="G152" s="72" t="n">
        <f aca="false">IF(A152="N/A"," ",Inputs!$F$9/IF(AND('Pricing Inputs'!$AA$3&gt;=4,'Pricing Inputs'!$AA$3&lt;=6),16,IF(AND('Pricing Inputs'!$AA$3&gt;=7,'Pricing Inputs'!$AA$3&lt;=9),8,24))/(BA152))</f>
        <v>0.829831932773109</v>
      </c>
      <c r="H152" s="73" t="n">
        <f aca="false">IF(A152="N/A"," ",(C152*D152)+F152+G152)</f>
        <v>46.0116319327731</v>
      </c>
      <c r="I152" s="74" t="n">
        <f aca="false">VLOOKUP(A152,ScaledPrice,(IF(AND('Pricing Inputs'!$AA$3&gt;=4,'Pricing Inputs'!$AA$3&lt;=6),2,4)))</f>
        <v>28.7999973297119</v>
      </c>
      <c r="J152" s="74" t="n">
        <f aca="false">IF(A152="N/A"," ",IF(AND('Pricing Inputs'!$AA$3&gt;=4,'Pricing Inputs'!$AA$3&lt;=6),I152,(VLOOKUP(A152,ScaledPrice,2))*(2-(VLOOKUP(A152,ScaledPrice,3)))))</f>
        <v>28.7999973297119</v>
      </c>
      <c r="K152" s="74" t="n">
        <f aca="false">IF(A152="N/A"," ",IF(OR('Pricing Inputs'!$AA$3=5,'Pricing Inputs'!$AA$3=6,'Pricing Inputs'!$AA$3=8,'Pricing Inputs'!$AA$3=9),VLOOKUP(A152,ScaledPrice,IF(AND('Pricing Inputs'!$AA$3&gt;=4,'Pricing Inputs'!$AA$3&lt;=6),5,6)),0))</f>
        <v>19.996000289917</v>
      </c>
      <c r="L152" s="74" t="n">
        <f aca="false">IF(A152="N/A"," ",IF(OR('Pricing Inputs'!$AA$3=5,'Pricing Inputs'!$AA$3=6,'Pricing Inputs'!$AA$3=8,'Pricing Inputs'!$AA$3=9),IF(AND('Pricing Inputs'!$AA$3&gt;=4,'Pricing Inputs'!$AA$3&lt;=6),K152,(VLOOKUP(A152,ScaledPrice,5))*(2-(VLOOKUP(A152,ScaledPrice,3)))),0))</f>
        <v>19.996000289917</v>
      </c>
      <c r="M152" s="74" t="n">
        <f aca="false">IF(A152="N/A"," ",IF(OR('Pricing Inputs'!$AA$3=6,'Pricing Inputs'!$AA$3=9),(VLOOKUP(A152,ScaledPrice,IF(AND('Pricing Inputs'!$AA$3&gt;=4,'Pricing Inputs'!$AA$3&lt;=6),7,8))),0))</f>
        <v>18.9965000152588</v>
      </c>
      <c r="N152" s="74" t="n">
        <f aca="false">IF(A152="N/A"," ",IF(OR('Pricing Inputs'!$AA$3=6,'Pricing Inputs'!$AA$3=9),IF(AND('Pricing Inputs'!$AA$3&gt;=4,'Pricing Inputs'!$AA$3&lt;=6),M152,(VLOOKUP(A152,ScaledPrice,7))*(2-(VLOOKUP(A152,ScaledPrice,3)))),0))</f>
        <v>18.9965000152588</v>
      </c>
      <c r="O152" s="74" t="n">
        <f aca="false">IF(A152="N/A"," ",VLOOKUP(A152,ScaledPrice,9))</f>
        <v>22.9000015258789</v>
      </c>
      <c r="P152" s="75" t="n">
        <f aca="false">IF($A152="N/A"," ",IF((I152-$H152)&gt;0,I152-$H152,0))</f>
        <v>0</v>
      </c>
      <c r="Q152" s="75" t="n">
        <f aca="false">IF($A152="N/A"," ",IF((J152-$H152)&gt;0,J152-$H152,0))</f>
        <v>0</v>
      </c>
      <c r="R152" s="75" t="n">
        <f aca="false">IF($A152="N/A"," ",IF((K152-$H152)&gt;0,K152-$H152,0))</f>
        <v>0</v>
      </c>
      <c r="S152" s="75" t="n">
        <f aca="false">IF($A152="N/A"," ",IF((L152-$H152)&gt;0,L152-$H152,0))</f>
        <v>0</v>
      </c>
      <c r="T152" s="75" t="n">
        <f aca="false">IF($A152="N/A"," ",IF((M152-$H152)&gt;0,M152-$H152,0))</f>
        <v>0</v>
      </c>
      <c r="U152" s="75" t="n">
        <f aca="false">IF($A152="N/A"," ",IF((N152-$H152)&gt;0,N152-$H152,0))</f>
        <v>0</v>
      </c>
      <c r="V152" s="76" t="n">
        <f aca="false">IF($A152="N/A"," ",(IF((O152-$H152)&lt;=0,0,(O152-$H152))))</f>
        <v>0</v>
      </c>
      <c r="W152" s="77" t="n">
        <f aca="false">IF($A152="N/A"," ",IF(P152&gt;0,8*VLOOKUP($A152,NumberofDaysTable,2),0))</f>
        <v>0</v>
      </c>
      <c r="X152" s="77" t="n">
        <f aca="false">IF($A152="N/A"," ",IF(Q152&gt;0,8*VLOOKUP($A152,NumberofDaysTable,2),0))</f>
        <v>0</v>
      </c>
      <c r="Y152" s="77" t="n">
        <f aca="false">IF($A152="N/A"," ",IF(R152&gt;0,8*VLOOKUP($A152,NumberofDaysTable,3),0))</f>
        <v>0</v>
      </c>
      <c r="Z152" s="77" t="n">
        <f aca="false">IF($A152="N/A"," ",IF(S152&gt;0,8*VLOOKUP($A152,NumberofDaysTable,3),0))</f>
        <v>0</v>
      </c>
      <c r="AA152" s="77" t="n">
        <f aca="false">IF($A152="N/A"," ",IF(T152&gt;0,8*(VLOOKUP($A152,NumberofDaysTable,4)+VLOOKUP($A152,NumberofDaysTable,5)),0))</f>
        <v>0</v>
      </c>
      <c r="AB152" s="77" t="n">
        <f aca="false">IF($A152="N/A"," ",IF(U152&gt;0,(8*VLOOKUP($A152,NumberofDaysTable,4)+VLOOKUP($A152,NumberofDaysTable,5)),0))</f>
        <v>0</v>
      </c>
      <c r="AC152" s="77" t="n">
        <f aca="false">IF($A152="N/A"," ",(IF(V152&gt;0,(8*VLOOKUP($A152,NumberofDaysTable,6)),0)))</f>
        <v>0</v>
      </c>
      <c r="AD152" s="89" t="n">
        <f aca="false">IF($A152="N/A"," ",RANK(P152,$P$148:$V$159))</f>
        <v>7</v>
      </c>
      <c r="AE152" s="90" t="n">
        <f aca="false">IF($A152="N/A"," ",RANK(Q152,$P$148:$V$159))</f>
        <v>7</v>
      </c>
      <c r="AF152" s="90" t="n">
        <f aca="false">IF($A152="N/A"," ",RANK(R152,$P$148:$V$159))</f>
        <v>7</v>
      </c>
      <c r="AG152" s="90" t="n">
        <f aca="false">IF($A152="N/A"," ",RANK(S152,$P$148:$V$159))</f>
        <v>7</v>
      </c>
      <c r="AH152" s="90" t="n">
        <f aca="false">IF($A152="N/A"," ",RANK(T152,$P$148:$V$159))</f>
        <v>7</v>
      </c>
      <c r="AI152" s="90" t="n">
        <f aca="false">IF($A152="N/A"," ",RANK(U152,$P$148:$V$159))</f>
        <v>7</v>
      </c>
      <c r="AJ152" s="91" t="n">
        <f aca="false">IF($A152="N/A"," ",RANK(V152,$P$148:$V$159))</f>
        <v>7</v>
      </c>
      <c r="AK152" s="81" t="n">
        <f aca="false">IF($A152="N/A"," ",IF(AD152&lt;=$AJ$2,W152,0))</f>
        <v>0</v>
      </c>
      <c r="AL152" s="92" t="n">
        <f aca="false">IF($A152="N/A"," ",IF(AE152&lt;=$AJ$2,X152,0))</f>
        <v>0</v>
      </c>
      <c r="AM152" s="92" t="n">
        <f aca="false">IF($A152="N/A"," ",IF(AF152&lt;=$AJ$2,Y152,0))</f>
        <v>0</v>
      </c>
      <c r="AN152" s="92" t="n">
        <f aca="false">IF($A152="N/A"," ",IF(AG152&lt;=$AJ$2,Z152,0))</f>
        <v>0</v>
      </c>
      <c r="AO152" s="92" t="n">
        <f aca="false">IF($A152="N/A"," ",IF(AH152&lt;=$AJ$2,AA152,0))</f>
        <v>0</v>
      </c>
      <c r="AP152" s="92" t="n">
        <f aca="false">IF($A152="N/A"," ",IF(AI152&lt;=$AJ$2,AB152,0))</f>
        <v>0</v>
      </c>
      <c r="AQ152" s="92" t="n">
        <f aca="false">IF($A152="N/A"," ",IF(AJ152&lt;=$AJ$2,AC152,0))</f>
        <v>0</v>
      </c>
      <c r="AR152" s="91"/>
      <c r="AS152" s="83" t="n">
        <f aca="false">IF($A152="N/A"," ",IF(AND(AD152=$AJ$2+1,AK152=0),MIN($AR$159,W152),0))</f>
        <v>0</v>
      </c>
      <c r="AT152" s="93" t="n">
        <f aca="false">IF($A152="N/A"," ",IF(AND(AE152=$AJ$2+1,AL152=0),MIN($AR$159,X152),0))</f>
        <v>0</v>
      </c>
      <c r="AU152" s="93" t="n">
        <f aca="false">IF($A152="N/A"," ",IF(AND(AF152=$AJ$2+1,AM152=0),MIN($AR$159,Y152),0))</f>
        <v>0</v>
      </c>
      <c r="AV152" s="93" t="n">
        <f aca="false">IF($A152="N/A"," ",IF(AND(AG152=$AJ$2+1,AN152=0),MIN($AR$159,Z152),0))</f>
        <v>0</v>
      </c>
      <c r="AW152" s="93" t="n">
        <f aca="false">IF($A152="N/A"," ",IF(AND(AH152=$AJ$2+1,AO152=0),MIN($AR$159,AA152),0))</f>
        <v>0</v>
      </c>
      <c r="AX152" s="93" t="n">
        <f aca="false">IF($A152="N/A"," ",IF(AND(AI152=$AJ$2+1,AP152=0),MIN($AR$159,AB152),0))</f>
        <v>0</v>
      </c>
      <c r="AY152" s="93" t="n">
        <f aca="false">IF($A152="N/A"," ",IF(AND(AJ152=$AJ$2+1,AQ152=0),MIN($AR$159,AC152),0))</f>
        <v>0</v>
      </c>
      <c r="AZ152" s="91"/>
      <c r="BA152" s="86" t="n">
        <f aca="false">IF($A152="N/A"," ",(IF(MONTH(A152)&gt;=4,IF(MONTH(A152)&lt;=10,Inputs!$F$13,Inputs!$F$14),Inputs!$F$14)))</f>
        <v>119</v>
      </c>
      <c r="BB152" s="87" t="n">
        <f aca="false">IF($A152="N/A"," ",(IF(AK152&gt;0,($BA152*(8*(VLOOKUP($A152,NumberofDaysTable,2)))*P152),0)+IF(AS152&gt;0,($BA152*((AS152))*P152),0)))</f>
        <v>0</v>
      </c>
      <c r="BC152" s="87" t="n">
        <f aca="false">IF($A152="N/A"," ",(IF(AL152&gt;0,($BA152*(8*(VLOOKUP($A152,NumberofDaysTable,2)))*Q152),0)+IF(AT152&gt;0,($BA152*((AT152))*Q152),0)))</f>
        <v>0</v>
      </c>
      <c r="BD152" s="87" t="n">
        <f aca="false">IF($A152="N/A"," ",(IF(AM152&gt;0,($BA152*(8*(VLOOKUP($A152,NumberofDaysTable,3)))*R152),0)+IF(AU152&gt;0,($BA152*((AU152))*R152),0)))</f>
        <v>0</v>
      </c>
      <c r="BE152" s="87" t="n">
        <f aca="false">IF($A152="N/A"," ",(IF(AN152&gt;0,($BA152*(8*(VLOOKUP($A152,NumberofDaysTable,3)))*S152),0)+IF(AV152&gt;0,($BA152*((AV152))*S152),0)))</f>
        <v>0</v>
      </c>
      <c r="BF152" s="87" t="n">
        <f aca="false">IF($A152="N/A"," ",(IF(AO152&gt;0,($BA152*(8*(VLOOKUP($A152,NumberofDaysTable,4)+VLOOKUP($A152,NumberofDaysTable,5)))*T152),0)+IF(AW152&gt;0,($BA152*((AW152))*T152),0)))</f>
        <v>0</v>
      </c>
      <c r="BG152" s="87" t="n">
        <f aca="false">IF($A152="N/A"," ",(IF(AP152&gt;0,($BA152*(8*(VLOOKUP($A152,NumberofDaysTable,4)+VLOOKUP($A152,NumberofDaysTable,5)))*U152),0)+IF(AX152&gt;0,($BA152*((AX152))*U152),0)))</f>
        <v>0</v>
      </c>
      <c r="BH152" s="87" t="n">
        <f aca="false">IF($A152="N/A"," ",($BA152*AQ152*V152)+($BA152*AY152*V152))</f>
        <v>0</v>
      </c>
      <c r="BI152" s="87" t="n">
        <f aca="false">IF($A152="N/A"," ",SUM(BB152:BH152))</f>
        <v>0</v>
      </c>
      <c r="BJ152" s="88" t="n">
        <f aca="false">IF($A152="N/A"," ",(H152*(SUM(AK152:AQ152)+SUM(AS152:AY152))*BA152))</f>
        <v>0</v>
      </c>
      <c r="BK152" s="88" t="n">
        <f aca="false">IF($A152="N/A"," ",((C152*D152)*(SUM($AK152:$AQ152)+SUM($AS152:$AY152))*$BA152))</f>
        <v>0</v>
      </c>
      <c r="BL152" s="88" t="n">
        <f aca="false">IF($A152="N/A"," ",(F152*(SUM($AK152:$AQ152)+SUM($AS152:$AY152))*$BA152))</f>
        <v>0</v>
      </c>
      <c r="BM152" s="88" t="n">
        <f aca="false">IF($A152="N/A"," ",(G152*(SUM($AK152:$AQ152)+SUM($AS152:$AY152))*$BA152))</f>
        <v>0</v>
      </c>
    </row>
    <row r="153" customFormat="false" ht="12.75" hidden="false" customHeight="false" outlineLevel="0" collapsed="false">
      <c r="A153" s="67" t="n">
        <f aca="false">IF(A152="N/A","N/A",IF(EDATE(A152,1)&gt;Inputs!$K$3,"N/A",EDATE(A152,1)))</f>
        <v>41214</v>
      </c>
      <c r="B153" s="68" t="n">
        <f aca="false">IF(A153="N/A"," ",YEAR(A153))</f>
        <v>2012</v>
      </c>
      <c r="C153" s="69" t="n">
        <f aca="false">IF(A153="N/A"," ",VLOOKUP(A153,ScaledPrice,10))</f>
        <v>3.708</v>
      </c>
      <c r="D153" s="70" t="n">
        <f aca="false">IF(A153="N/A"," ",(VLOOKUP(MONTH($A153),Inputs!$A$14:$B$25,2))/1000)</f>
        <v>12.6</v>
      </c>
      <c r="E153" s="71" t="n">
        <f aca="false">IF($A153="N/A"," ",C153*D153)</f>
        <v>46.7208</v>
      </c>
      <c r="F153" s="72" t="n">
        <f aca="false">IF(A153="N/A"," ",Inputs!$F$6)</f>
        <v>1.17</v>
      </c>
      <c r="G153" s="72" t="n">
        <f aca="false">IF(A153="N/A"," ",Inputs!$F$9/IF(AND('Pricing Inputs'!$AA$3&gt;=4,'Pricing Inputs'!$AA$3&lt;=6),16,IF(AND('Pricing Inputs'!$AA$3&gt;=7,'Pricing Inputs'!$AA$3&lt;=9),8,24))/(BA153))</f>
        <v>0.829831932773109</v>
      </c>
      <c r="H153" s="73" t="n">
        <f aca="false">IF(A153="N/A"," ",(C153*D153)+F153+G153)</f>
        <v>48.7206319327731</v>
      </c>
      <c r="I153" s="74" t="n">
        <f aca="false">VLOOKUP(A153,ScaledPrice,(IF(AND('Pricing Inputs'!$AA$3&gt;=4,'Pricing Inputs'!$AA$3&lt;=6),2,4)))</f>
        <v>28.6799983978272</v>
      </c>
      <c r="J153" s="74" t="n">
        <f aca="false">IF(A153="N/A"," ",IF(AND('Pricing Inputs'!$AA$3&gt;=4,'Pricing Inputs'!$AA$3&lt;=6),I153,(VLOOKUP(A153,ScaledPrice,2))*(2-(VLOOKUP(A153,ScaledPrice,3)))))</f>
        <v>28.6799983978272</v>
      </c>
      <c r="K153" s="74" t="n">
        <f aca="false">IF(A153="N/A"," ",IF(OR('Pricing Inputs'!$AA$3=5,'Pricing Inputs'!$AA$3=6,'Pricing Inputs'!$AA$3=8,'Pricing Inputs'!$AA$3=9),VLOOKUP(A153,ScaledPrice,IF(AND('Pricing Inputs'!$AA$3&gt;=4,'Pricing Inputs'!$AA$3&lt;=6),5,6)),0))</f>
        <v>20</v>
      </c>
      <c r="L153" s="74" t="n">
        <f aca="false">IF(A153="N/A"," ",IF(OR('Pricing Inputs'!$AA$3=5,'Pricing Inputs'!$AA$3=6,'Pricing Inputs'!$AA$3=8,'Pricing Inputs'!$AA$3=9),IF(AND('Pricing Inputs'!$AA$3&gt;=4,'Pricing Inputs'!$AA$3&lt;=6),K153,(VLOOKUP(A153,ScaledPrice,5))*(2-(VLOOKUP(A153,ScaledPrice,3)))),0))</f>
        <v>20</v>
      </c>
      <c r="M153" s="74" t="n">
        <f aca="false">IF(A153="N/A"," ",IF(OR('Pricing Inputs'!$AA$3=6,'Pricing Inputs'!$AA$3=9),(VLOOKUP(A153,ScaledPrice,IF(AND('Pricing Inputs'!$AA$3&gt;=4,'Pricing Inputs'!$AA$3&lt;=6),7,8))),0))</f>
        <v>19</v>
      </c>
      <c r="N153" s="74" t="n">
        <f aca="false">IF(A153="N/A"," ",IF(OR('Pricing Inputs'!$AA$3=6,'Pricing Inputs'!$AA$3=9),IF(AND('Pricing Inputs'!$AA$3&gt;=4,'Pricing Inputs'!$AA$3&lt;=6),M153,(VLOOKUP(A153,ScaledPrice,7))*(2-(VLOOKUP(A153,ScaledPrice,3)))),0))</f>
        <v>19</v>
      </c>
      <c r="O153" s="74" t="n">
        <f aca="false">IF(A153="N/A"," ",VLOOKUP(A153,ScaledPrice,9))</f>
        <v>23.2999992370605</v>
      </c>
      <c r="P153" s="75" t="n">
        <f aca="false">IF($A153="N/A"," ",IF((I153-$H153)&gt;0,I153-$H153,0))</f>
        <v>0</v>
      </c>
      <c r="Q153" s="75" t="n">
        <f aca="false">IF($A153="N/A"," ",IF((J153-$H153)&gt;0,J153-$H153,0))</f>
        <v>0</v>
      </c>
      <c r="R153" s="75" t="n">
        <f aca="false">IF($A153="N/A"," ",IF((K153-$H153)&gt;0,K153-$H153,0))</f>
        <v>0</v>
      </c>
      <c r="S153" s="75" t="n">
        <f aca="false">IF($A153="N/A"," ",IF((L153-$H153)&gt;0,L153-$H153,0))</f>
        <v>0</v>
      </c>
      <c r="T153" s="75" t="n">
        <f aca="false">IF($A153="N/A"," ",IF((M153-$H153)&gt;0,M153-$H153,0))</f>
        <v>0</v>
      </c>
      <c r="U153" s="75" t="n">
        <f aca="false">IF($A153="N/A"," ",IF((N153-$H153)&gt;0,N153-$H153,0))</f>
        <v>0</v>
      </c>
      <c r="V153" s="76" t="n">
        <f aca="false">IF($A153="N/A"," ",(IF((O153-$H153)&lt;=0,0,(O153-$H153))))</f>
        <v>0</v>
      </c>
      <c r="W153" s="77" t="n">
        <f aca="false">IF($A153="N/A"," ",IF(P153&gt;0,8*VLOOKUP($A153,NumberofDaysTable,2),0))</f>
        <v>0</v>
      </c>
      <c r="X153" s="77" t="n">
        <f aca="false">IF($A153="N/A"," ",IF(Q153&gt;0,8*VLOOKUP($A153,NumberofDaysTable,2),0))</f>
        <v>0</v>
      </c>
      <c r="Y153" s="77" t="n">
        <f aca="false">IF($A153="N/A"," ",IF(R153&gt;0,8*VLOOKUP($A153,NumberofDaysTable,3),0))</f>
        <v>0</v>
      </c>
      <c r="Z153" s="77" t="n">
        <f aca="false">IF($A153="N/A"," ",IF(S153&gt;0,8*VLOOKUP($A153,NumberofDaysTable,3),0))</f>
        <v>0</v>
      </c>
      <c r="AA153" s="77" t="n">
        <f aca="false">IF($A153="N/A"," ",IF(T153&gt;0,8*(VLOOKUP($A153,NumberofDaysTable,4)+VLOOKUP($A153,NumberofDaysTable,5)),0))</f>
        <v>0</v>
      </c>
      <c r="AB153" s="77" t="n">
        <f aca="false">IF($A153="N/A"," ",IF(U153&gt;0,(8*VLOOKUP($A153,NumberofDaysTable,4)+VLOOKUP($A153,NumberofDaysTable,5)),0))</f>
        <v>0</v>
      </c>
      <c r="AC153" s="77" t="n">
        <f aca="false">IF($A153="N/A"," ",(IF(V153&gt;0,(8*VLOOKUP($A153,NumberofDaysTable,6)),0)))</f>
        <v>0</v>
      </c>
      <c r="AD153" s="89" t="n">
        <f aca="false">IF($A153="N/A"," ",RANK(P153,$P$148:$V$159))</f>
        <v>7</v>
      </c>
      <c r="AE153" s="90" t="n">
        <f aca="false">IF($A153="N/A"," ",RANK(Q153,$P$148:$V$159))</f>
        <v>7</v>
      </c>
      <c r="AF153" s="90" t="n">
        <f aca="false">IF($A153="N/A"," ",RANK(R153,$P$148:$V$159))</f>
        <v>7</v>
      </c>
      <c r="AG153" s="90" t="n">
        <f aca="false">IF($A153="N/A"," ",RANK(S153,$P$148:$V$159))</f>
        <v>7</v>
      </c>
      <c r="AH153" s="90" t="n">
        <f aca="false">IF($A153="N/A"," ",RANK(T153,$P$148:$V$159))</f>
        <v>7</v>
      </c>
      <c r="AI153" s="90" t="n">
        <f aca="false">IF($A153="N/A"," ",RANK(U153,$P$148:$V$159))</f>
        <v>7</v>
      </c>
      <c r="AJ153" s="91" t="n">
        <f aca="false">IF($A153="N/A"," ",RANK(V153,$P$148:$V$159))</f>
        <v>7</v>
      </c>
      <c r="AK153" s="81" t="n">
        <f aca="false">IF($A153="N/A"," ",IF(AD153&lt;=$AJ$2,W153,0))</f>
        <v>0</v>
      </c>
      <c r="AL153" s="92" t="n">
        <f aca="false">IF($A153="N/A"," ",IF(AE153&lt;=$AJ$2,X153,0))</f>
        <v>0</v>
      </c>
      <c r="AM153" s="92" t="n">
        <f aca="false">IF($A153="N/A"," ",IF(AF153&lt;=$AJ$2,Y153,0))</f>
        <v>0</v>
      </c>
      <c r="AN153" s="92" t="n">
        <f aca="false">IF($A153="N/A"," ",IF(AG153&lt;=$AJ$2,Z153,0))</f>
        <v>0</v>
      </c>
      <c r="AO153" s="92" t="n">
        <f aca="false">IF($A153="N/A"," ",IF(AH153&lt;=$AJ$2,AA153,0))</f>
        <v>0</v>
      </c>
      <c r="AP153" s="92" t="n">
        <f aca="false">IF($A153="N/A"," ",IF(AI153&lt;=$AJ$2,AB153,0))</f>
        <v>0</v>
      </c>
      <c r="AQ153" s="92" t="n">
        <f aca="false">IF($A153="N/A"," ",IF(AJ153&lt;=$AJ$2,AC153,0))</f>
        <v>0</v>
      </c>
      <c r="AR153" s="91"/>
      <c r="AS153" s="83" t="n">
        <f aca="false">IF($A153="N/A"," ",IF(AND(AD153=$AJ$2+1,AK153=0),MIN($AR$159,W153),0))</f>
        <v>0</v>
      </c>
      <c r="AT153" s="93" t="n">
        <f aca="false">IF($A153="N/A"," ",IF(AND(AE153=$AJ$2+1,AL153=0),MIN($AR$159,X153),0))</f>
        <v>0</v>
      </c>
      <c r="AU153" s="93" t="n">
        <f aca="false">IF($A153="N/A"," ",IF(AND(AF153=$AJ$2+1,AM153=0),MIN($AR$159,Y153),0))</f>
        <v>0</v>
      </c>
      <c r="AV153" s="93" t="n">
        <f aca="false">IF($A153="N/A"," ",IF(AND(AG153=$AJ$2+1,AN153=0),MIN($AR$159,Z153),0))</f>
        <v>0</v>
      </c>
      <c r="AW153" s="93" t="n">
        <f aca="false">IF($A153="N/A"," ",IF(AND(AH153=$AJ$2+1,AO153=0),MIN($AR$159,AA153),0))</f>
        <v>0</v>
      </c>
      <c r="AX153" s="93" t="n">
        <f aca="false">IF($A153="N/A"," ",IF(AND(AI153=$AJ$2+1,AP153=0),MIN($AR$159,AB153),0))</f>
        <v>0</v>
      </c>
      <c r="AY153" s="93" t="n">
        <f aca="false">IF($A153="N/A"," ",IF(AND(AJ153=$AJ$2+1,AQ153=0),MIN($AR$159,AC153),0))</f>
        <v>0</v>
      </c>
      <c r="AZ153" s="91"/>
      <c r="BA153" s="86" t="n">
        <f aca="false">IF($A153="N/A"," ",(IF(MONTH(A153)&gt;=4,IF(MONTH(A153)&lt;=10,Inputs!$F$13,Inputs!$F$14),Inputs!$F$14)))</f>
        <v>119</v>
      </c>
      <c r="BB153" s="87" t="n">
        <f aca="false">IF($A153="N/A"," ",(IF(AK153&gt;0,($BA153*(8*(VLOOKUP($A153,NumberofDaysTable,2)))*P153),0)+IF(AS153&gt;0,($BA153*((AS153))*P153),0)))</f>
        <v>0</v>
      </c>
      <c r="BC153" s="87" t="n">
        <f aca="false">IF($A153="N/A"," ",(IF(AL153&gt;0,($BA153*(8*(VLOOKUP($A153,NumberofDaysTable,2)))*Q153),0)+IF(AT153&gt;0,($BA153*((AT153))*Q153),0)))</f>
        <v>0</v>
      </c>
      <c r="BD153" s="87" t="n">
        <f aca="false">IF($A153="N/A"," ",(IF(AM153&gt;0,($BA153*(8*(VLOOKUP($A153,NumberofDaysTable,3)))*R153),0)+IF(AU153&gt;0,($BA153*((AU153))*R153),0)))</f>
        <v>0</v>
      </c>
      <c r="BE153" s="87" t="n">
        <f aca="false">IF($A153="N/A"," ",(IF(AN153&gt;0,($BA153*(8*(VLOOKUP($A153,NumberofDaysTable,3)))*S153),0)+IF(AV153&gt;0,($BA153*((AV153))*S153),0)))</f>
        <v>0</v>
      </c>
      <c r="BF153" s="87" t="n">
        <f aca="false">IF($A153="N/A"," ",(IF(AO153&gt;0,($BA153*(8*(VLOOKUP($A153,NumberofDaysTable,4)+VLOOKUP($A153,NumberofDaysTable,5)))*T153),0)+IF(AW153&gt;0,($BA153*((AW153))*T153),0)))</f>
        <v>0</v>
      </c>
      <c r="BG153" s="87" t="n">
        <f aca="false">IF($A153="N/A"," ",(IF(AP153&gt;0,($BA153*(8*(VLOOKUP($A153,NumberofDaysTable,4)+VLOOKUP($A153,NumberofDaysTable,5)))*U153),0)+IF(AX153&gt;0,($BA153*((AX153))*U153),0)))</f>
        <v>0</v>
      </c>
      <c r="BH153" s="87" t="n">
        <f aca="false">IF($A153="N/A"," ",($BA153*AQ153*V153)+($BA153*AY153*V153))</f>
        <v>0</v>
      </c>
      <c r="BI153" s="87" t="n">
        <f aca="false">IF($A153="N/A"," ",SUM(BB153:BH153))</f>
        <v>0</v>
      </c>
      <c r="BJ153" s="88" t="n">
        <f aca="false">IF($A153="N/A"," ",(H153*(SUM(AK153:AQ153)+SUM(AS153:AY153))*BA153))</f>
        <v>0</v>
      </c>
      <c r="BK153" s="88" t="n">
        <f aca="false">IF($A153="N/A"," ",((C153*D153)*(SUM($AK153:$AQ153)+SUM($AS153:$AY153))*$BA153))</f>
        <v>0</v>
      </c>
      <c r="BL153" s="88" t="n">
        <f aca="false">IF($A153="N/A"," ",(F153*(SUM($AK153:$AQ153)+SUM($AS153:$AY153))*$BA153))</f>
        <v>0</v>
      </c>
      <c r="BM153" s="88" t="n">
        <f aca="false">IF($A153="N/A"," ",(G153*(SUM($AK153:$AQ153)+SUM($AS153:$AY153))*$BA153))</f>
        <v>0</v>
      </c>
    </row>
    <row r="154" customFormat="false" ht="12.75" hidden="false" customHeight="false" outlineLevel="0" collapsed="false">
      <c r="A154" s="67" t="n">
        <f aca="false">IF(A153="N/A","N/A",IF(EDATE(A153,1)&gt;Inputs!$K$3,"N/A",EDATE(A153,1)))</f>
        <v>41244</v>
      </c>
      <c r="B154" s="68" t="n">
        <f aca="false">IF(A154="N/A"," ",YEAR(A154))</f>
        <v>2012</v>
      </c>
      <c r="C154" s="69" t="n">
        <f aca="false">IF(A154="N/A"," ",VLOOKUP(A154,ScaledPrice,10))</f>
        <v>3.874</v>
      </c>
      <c r="D154" s="70" t="n">
        <f aca="false">IF(A154="N/A"," ",(VLOOKUP(MONTH($A154),Inputs!$A$14:$B$25,2))/1000)</f>
        <v>12.6</v>
      </c>
      <c r="E154" s="71" t="n">
        <f aca="false">IF($A154="N/A"," ",C154*D154)</f>
        <v>48.8124</v>
      </c>
      <c r="F154" s="72" t="n">
        <f aca="false">IF(A154="N/A"," ",Inputs!$F$6)</f>
        <v>1.17</v>
      </c>
      <c r="G154" s="72" t="n">
        <f aca="false">IF(A154="N/A"," ",Inputs!$F$9/IF(AND('Pricing Inputs'!$AA$3&gt;=4,'Pricing Inputs'!$AA$3&lt;=6),16,IF(AND('Pricing Inputs'!$AA$3&gt;=7,'Pricing Inputs'!$AA$3&lt;=9),8,24))/(BA154))</f>
        <v>0.829831932773109</v>
      </c>
      <c r="H154" s="73" t="n">
        <f aca="false">IF(A154="N/A"," ",(C154*D154)+F154+G154)</f>
        <v>50.8122319327731</v>
      </c>
      <c r="I154" s="74" t="n">
        <f aca="false">VLOOKUP(A154,ScaledPrice,(IF(AND('Pricing Inputs'!$AA$3&gt;=4,'Pricing Inputs'!$AA$3&lt;=6),2,4)))</f>
        <v>29.1499977111816</v>
      </c>
      <c r="J154" s="74" t="n">
        <f aca="false">IF(A154="N/A"," ",IF(AND('Pricing Inputs'!$AA$3&gt;=4,'Pricing Inputs'!$AA$3&lt;=6),I154,(VLOOKUP(A154,ScaledPrice,2))*(2-(VLOOKUP(A154,ScaledPrice,3)))))</f>
        <v>29.1499977111816</v>
      </c>
      <c r="K154" s="74" t="n">
        <f aca="false">IF(A154="N/A"," ",IF(OR('Pricing Inputs'!$AA$3=5,'Pricing Inputs'!$AA$3=6,'Pricing Inputs'!$AA$3=8,'Pricing Inputs'!$AA$3=9),VLOOKUP(A154,ScaledPrice,IF(AND('Pricing Inputs'!$AA$3&gt;=4,'Pricing Inputs'!$AA$3&lt;=6),5,6)),0))</f>
        <v>20</v>
      </c>
      <c r="L154" s="74" t="n">
        <f aca="false">IF(A154="N/A"," ",IF(OR('Pricing Inputs'!$AA$3=5,'Pricing Inputs'!$AA$3=6,'Pricing Inputs'!$AA$3=8,'Pricing Inputs'!$AA$3=9),IF(AND('Pricing Inputs'!$AA$3&gt;=4,'Pricing Inputs'!$AA$3&lt;=6),K154,(VLOOKUP(A154,ScaledPrice,5))*(2-(VLOOKUP(A154,ScaledPrice,3)))),0))</f>
        <v>20</v>
      </c>
      <c r="M154" s="74" t="n">
        <f aca="false">IF(A154="N/A"," ",IF(OR('Pricing Inputs'!$AA$3=6,'Pricing Inputs'!$AA$3=9),(VLOOKUP(A154,ScaledPrice,IF(AND('Pricing Inputs'!$AA$3&gt;=4,'Pricing Inputs'!$AA$3&lt;=6),7,8))),0))</f>
        <v>19</v>
      </c>
      <c r="N154" s="74" t="n">
        <f aca="false">IF(A154="N/A"," ",IF(OR('Pricing Inputs'!$AA$3=6,'Pricing Inputs'!$AA$3=9),IF(AND('Pricing Inputs'!$AA$3&gt;=4,'Pricing Inputs'!$AA$3&lt;=6),M154,(VLOOKUP(A154,ScaledPrice,7))*(2-(VLOOKUP(A154,ScaledPrice,3)))),0))</f>
        <v>19</v>
      </c>
      <c r="O154" s="74" t="n">
        <f aca="false">IF(A154="N/A"," ",VLOOKUP(A154,ScaledPrice,9))</f>
        <v>23.4500007629395</v>
      </c>
      <c r="P154" s="75" t="n">
        <f aca="false">IF($A154="N/A"," ",IF((I154-$H154)&gt;0,I154-$H154,0))</f>
        <v>0</v>
      </c>
      <c r="Q154" s="75" t="n">
        <f aca="false">IF($A154="N/A"," ",IF((J154-$H154)&gt;0,J154-$H154,0))</f>
        <v>0</v>
      </c>
      <c r="R154" s="75" t="n">
        <f aca="false">IF($A154="N/A"," ",IF((K154-$H154)&gt;0,K154-$H154,0))</f>
        <v>0</v>
      </c>
      <c r="S154" s="75" t="n">
        <f aca="false">IF($A154="N/A"," ",IF((L154-$H154)&gt;0,L154-$H154,0))</f>
        <v>0</v>
      </c>
      <c r="T154" s="75" t="n">
        <f aca="false">IF($A154="N/A"," ",IF((M154-$H154)&gt;0,M154-$H154,0))</f>
        <v>0</v>
      </c>
      <c r="U154" s="75" t="n">
        <f aca="false">IF($A154="N/A"," ",IF((N154-$H154)&gt;0,N154-$H154,0))</f>
        <v>0</v>
      </c>
      <c r="V154" s="76" t="n">
        <f aca="false">IF($A154="N/A"," ",(IF((O154-$H154)&lt;=0,0,(O154-$H154))))</f>
        <v>0</v>
      </c>
      <c r="W154" s="77" t="n">
        <f aca="false">IF($A154="N/A"," ",IF(P154&gt;0,8*VLOOKUP($A154,NumberofDaysTable,2),0))</f>
        <v>0</v>
      </c>
      <c r="X154" s="77" t="n">
        <f aca="false">IF($A154="N/A"," ",IF(Q154&gt;0,8*VLOOKUP($A154,NumberofDaysTable,2),0))</f>
        <v>0</v>
      </c>
      <c r="Y154" s="77" t="n">
        <f aca="false">IF($A154="N/A"," ",IF(R154&gt;0,8*VLOOKUP($A154,NumberofDaysTable,3),0))</f>
        <v>0</v>
      </c>
      <c r="Z154" s="77" t="n">
        <f aca="false">IF($A154="N/A"," ",IF(S154&gt;0,8*VLOOKUP($A154,NumberofDaysTable,3),0))</f>
        <v>0</v>
      </c>
      <c r="AA154" s="77" t="n">
        <f aca="false">IF($A154="N/A"," ",IF(T154&gt;0,8*(VLOOKUP($A154,NumberofDaysTable,4)+VLOOKUP($A154,NumberofDaysTable,5)),0))</f>
        <v>0</v>
      </c>
      <c r="AB154" s="77" t="n">
        <f aca="false">IF($A154="N/A"," ",IF(U154&gt;0,(8*VLOOKUP($A154,NumberofDaysTable,4)+VLOOKUP($A154,NumberofDaysTable,5)),0))</f>
        <v>0</v>
      </c>
      <c r="AC154" s="77" t="n">
        <f aca="false">IF($A154="N/A"," ",(IF(V154&gt;0,(8*VLOOKUP($A154,NumberofDaysTable,6)),0)))</f>
        <v>0</v>
      </c>
      <c r="AD154" s="89" t="n">
        <f aca="false">IF($A154="N/A"," ",RANK(P154,$P$148:$V$159))</f>
        <v>7</v>
      </c>
      <c r="AE154" s="90" t="n">
        <f aca="false">IF($A154="N/A"," ",RANK(Q154,$P$148:$V$159))</f>
        <v>7</v>
      </c>
      <c r="AF154" s="90" t="n">
        <f aca="false">IF($A154="N/A"," ",RANK(R154,$P$148:$V$159))</f>
        <v>7</v>
      </c>
      <c r="AG154" s="90" t="n">
        <f aca="false">IF($A154="N/A"," ",RANK(S154,$P$148:$V$159))</f>
        <v>7</v>
      </c>
      <c r="AH154" s="90" t="n">
        <f aca="false">IF($A154="N/A"," ",RANK(T154,$P$148:$V$159))</f>
        <v>7</v>
      </c>
      <c r="AI154" s="90" t="n">
        <f aca="false">IF($A154="N/A"," ",RANK(U154,$P$148:$V$159))</f>
        <v>7</v>
      </c>
      <c r="AJ154" s="91" t="n">
        <f aca="false">IF($A154="N/A"," ",RANK(V154,$P$148:$V$159))</f>
        <v>7</v>
      </c>
      <c r="AK154" s="81" t="n">
        <f aca="false">IF($A154="N/A"," ",IF(AD154&lt;=$AJ$2,W154,0))</f>
        <v>0</v>
      </c>
      <c r="AL154" s="92" t="n">
        <f aca="false">IF($A154="N/A"," ",IF(AE154&lt;=$AJ$2,X154,0))</f>
        <v>0</v>
      </c>
      <c r="AM154" s="92" t="n">
        <f aca="false">IF($A154="N/A"," ",IF(AF154&lt;=$AJ$2,Y154,0))</f>
        <v>0</v>
      </c>
      <c r="AN154" s="92" t="n">
        <f aca="false">IF($A154="N/A"," ",IF(AG154&lt;=$AJ$2,Z154,0))</f>
        <v>0</v>
      </c>
      <c r="AO154" s="92" t="n">
        <f aca="false">IF($A154="N/A"," ",IF(AH154&lt;=$AJ$2,AA154,0))</f>
        <v>0</v>
      </c>
      <c r="AP154" s="92" t="n">
        <f aca="false">IF($A154="N/A"," ",IF(AI154&lt;=$AJ$2,AB154,0))</f>
        <v>0</v>
      </c>
      <c r="AQ154" s="92" t="n">
        <f aca="false">IF($A154="N/A"," ",IF(AJ154&lt;=$AJ$2,AC154,0))</f>
        <v>0</v>
      </c>
      <c r="AR154" s="91"/>
      <c r="AS154" s="83" t="n">
        <f aca="false">IF($A154="N/A"," ",IF(AND(AD154=$AJ$2+1,AK154=0),MIN($AR$159,W154),0))</f>
        <v>0</v>
      </c>
      <c r="AT154" s="93" t="n">
        <f aca="false">IF($A154="N/A"," ",IF(AND(AE154=$AJ$2+1,AL154=0),MIN($AR$159,X154),0))</f>
        <v>0</v>
      </c>
      <c r="AU154" s="93" t="n">
        <f aca="false">IF($A154="N/A"," ",IF(AND(AF154=$AJ$2+1,AM154=0),MIN($AR$159,Y154),0))</f>
        <v>0</v>
      </c>
      <c r="AV154" s="93" t="n">
        <f aca="false">IF($A154="N/A"," ",IF(AND(AG154=$AJ$2+1,AN154=0),MIN($AR$159,Z154),0))</f>
        <v>0</v>
      </c>
      <c r="AW154" s="93" t="n">
        <f aca="false">IF($A154="N/A"," ",IF(AND(AH154=$AJ$2+1,AO154=0),MIN($AR$159,AA154),0))</f>
        <v>0</v>
      </c>
      <c r="AX154" s="93" t="n">
        <f aca="false">IF($A154="N/A"," ",IF(AND(AI154=$AJ$2+1,AP154=0),MIN($AR$159,AB154),0))</f>
        <v>0</v>
      </c>
      <c r="AY154" s="93" t="n">
        <f aca="false">IF($A154="N/A"," ",IF(AND(AJ154=$AJ$2+1,AQ154=0),MIN($AR$159,AC154),0))</f>
        <v>0</v>
      </c>
      <c r="AZ154" s="91"/>
      <c r="BA154" s="86" t="n">
        <f aca="false">IF($A154="N/A"," ",(IF(MONTH(A154)&gt;=4,IF(MONTH(A154)&lt;=10,Inputs!$F$13,Inputs!$F$14),Inputs!$F$14)))</f>
        <v>119</v>
      </c>
      <c r="BB154" s="87" t="n">
        <f aca="false">IF($A154="N/A"," ",(IF(AK154&gt;0,($BA154*(8*(VLOOKUP($A154,NumberofDaysTable,2)))*P154),0)+IF(AS154&gt;0,($BA154*((AS154))*P154),0)))</f>
        <v>0</v>
      </c>
      <c r="BC154" s="87" t="n">
        <f aca="false">IF($A154="N/A"," ",(IF(AL154&gt;0,($BA154*(8*(VLOOKUP($A154,NumberofDaysTable,2)))*Q154),0)+IF(AT154&gt;0,($BA154*((AT154))*Q154),0)))</f>
        <v>0</v>
      </c>
      <c r="BD154" s="87" t="n">
        <f aca="false">IF($A154="N/A"," ",(IF(AM154&gt;0,($BA154*(8*(VLOOKUP($A154,NumberofDaysTable,3)))*R154),0)+IF(AU154&gt;0,($BA154*((AU154))*R154),0)))</f>
        <v>0</v>
      </c>
      <c r="BE154" s="87" t="n">
        <f aca="false">IF($A154="N/A"," ",(IF(AN154&gt;0,($BA154*(8*(VLOOKUP($A154,NumberofDaysTable,3)))*S154),0)+IF(AV154&gt;0,($BA154*((AV154))*S154),0)))</f>
        <v>0</v>
      </c>
      <c r="BF154" s="87" t="n">
        <f aca="false">IF($A154="N/A"," ",(IF(AO154&gt;0,($BA154*(8*(VLOOKUP($A154,NumberofDaysTable,4)+VLOOKUP($A154,NumberofDaysTable,5)))*T154),0)+IF(AW154&gt;0,($BA154*((AW154))*T154),0)))</f>
        <v>0</v>
      </c>
      <c r="BG154" s="87" t="n">
        <f aca="false">IF($A154="N/A"," ",(IF(AP154&gt;0,($BA154*(8*(VLOOKUP($A154,NumberofDaysTable,4)+VLOOKUP($A154,NumberofDaysTable,5)))*U154),0)+IF(AX154&gt;0,($BA154*((AX154))*U154),0)))</f>
        <v>0</v>
      </c>
      <c r="BH154" s="87" t="n">
        <f aca="false">IF($A154="N/A"," ",($BA154*AQ154*V154)+($BA154*AY154*V154))</f>
        <v>0</v>
      </c>
      <c r="BI154" s="87" t="n">
        <f aca="false">IF($A154="N/A"," ",SUM(BB154:BH154))</f>
        <v>0</v>
      </c>
      <c r="BJ154" s="88" t="n">
        <f aca="false">IF($A154="N/A"," ",(H154*(SUM(AK154:AQ154)+SUM(AS154:AY154))*BA154))</f>
        <v>0</v>
      </c>
      <c r="BK154" s="88" t="n">
        <f aca="false">IF($A154="N/A"," ",((C154*D154)*(SUM($AK154:$AQ154)+SUM($AS154:$AY154))*$BA154))</f>
        <v>0</v>
      </c>
      <c r="BL154" s="88" t="n">
        <f aca="false">IF($A154="N/A"," ",(F154*(SUM($AK154:$AQ154)+SUM($AS154:$AY154))*$BA154))</f>
        <v>0</v>
      </c>
      <c r="BM154" s="88" t="n">
        <f aca="false">IF($A154="N/A"," ",(G154*(SUM($AK154:$AQ154)+SUM($AS154:$AY154))*$BA154))</f>
        <v>0</v>
      </c>
    </row>
    <row r="155" customFormat="false" ht="12.75" hidden="false" customHeight="false" outlineLevel="0" collapsed="false">
      <c r="A155" s="67" t="n">
        <f aca="false">IF(A154="N/A","N/A",IF(EDATE(A154,1)&gt;Inputs!$K$3,"N/A",EDATE(A154,1)))</f>
        <v>41275</v>
      </c>
      <c r="B155" s="68" t="n">
        <f aca="false">IF(A155="N/A"," ",YEAR(A155))</f>
        <v>2013</v>
      </c>
      <c r="C155" s="69" t="n">
        <f aca="false">IF(A155="N/A"," ",VLOOKUP(A155,ScaledPrice,10))</f>
        <v>3.975</v>
      </c>
      <c r="D155" s="70" t="n">
        <f aca="false">IF(A155="N/A"," ",(VLOOKUP(MONTH($A155),Inputs!$A$14:$B$25,2))/1000)</f>
        <v>12.6</v>
      </c>
      <c r="E155" s="71" t="n">
        <f aca="false">IF($A155="N/A"," ",C155*D155)</f>
        <v>50.085</v>
      </c>
      <c r="F155" s="72" t="n">
        <f aca="false">IF(A155="N/A"," ",Inputs!$F$6)</f>
        <v>1.17</v>
      </c>
      <c r="G155" s="72" t="n">
        <f aca="false">IF(A155="N/A"," ",Inputs!$F$9/IF(AND('Pricing Inputs'!$AA$3&gt;=4,'Pricing Inputs'!$AA$3&lt;=6),16,IF(AND('Pricing Inputs'!$AA$3&gt;=7,'Pricing Inputs'!$AA$3&lt;=9),8,24))/(BA155))</f>
        <v>0.829831932773109</v>
      </c>
      <c r="H155" s="73" t="n">
        <f aca="false">IF(A155="N/A"," ",(C155*D155)+F155+G155)</f>
        <v>52.0848319327731</v>
      </c>
      <c r="I155" s="74" t="n">
        <f aca="false">VLOOKUP(A155,ScaledPrice,(IF(AND('Pricing Inputs'!$AA$3&gt;=4,'Pricing Inputs'!$AA$3&lt;=6),2,4)))</f>
        <v>33.3999996185303</v>
      </c>
      <c r="J155" s="74" t="n">
        <f aca="false">IF(A155="N/A"," ",IF(AND('Pricing Inputs'!$AA$3&gt;=4,'Pricing Inputs'!$AA$3&lt;=6),I155,(VLOOKUP(A155,ScaledPrice,2))*(2-(VLOOKUP(A155,ScaledPrice,3)))))</f>
        <v>33.3999996185303</v>
      </c>
      <c r="K155" s="74" t="n">
        <f aca="false">IF(A155="N/A"," ",IF(OR('Pricing Inputs'!$AA$3=5,'Pricing Inputs'!$AA$3=6,'Pricing Inputs'!$AA$3=8,'Pricing Inputs'!$AA$3=9),VLOOKUP(A155,ScaledPrice,IF(AND('Pricing Inputs'!$AA$3&gt;=4,'Pricing Inputs'!$AA$3&lt;=6),5,6)),0))</f>
        <v>22</v>
      </c>
      <c r="L155" s="74" t="n">
        <f aca="false">IF(A155="N/A"," ",IF(OR('Pricing Inputs'!$AA$3=5,'Pricing Inputs'!$AA$3=6,'Pricing Inputs'!$AA$3=8,'Pricing Inputs'!$AA$3=9),IF(AND('Pricing Inputs'!$AA$3&gt;=4,'Pricing Inputs'!$AA$3&lt;=6),K155,(VLOOKUP(A155,ScaledPrice,5))*(2-(VLOOKUP(A155,ScaledPrice,3)))),0))</f>
        <v>22</v>
      </c>
      <c r="M155" s="74" t="n">
        <f aca="false">IF(A155="N/A"," ",IF(OR('Pricing Inputs'!$AA$3=6,'Pricing Inputs'!$AA$3=9),(VLOOKUP(A155,ScaledPrice,IF(AND('Pricing Inputs'!$AA$3&gt;=4,'Pricing Inputs'!$AA$3&lt;=6),7,8))),0))</f>
        <v>21</v>
      </c>
      <c r="N155" s="74" t="n">
        <f aca="false">IF(A155="N/A"," ",IF(OR('Pricing Inputs'!$AA$3=6,'Pricing Inputs'!$AA$3=9),IF(AND('Pricing Inputs'!$AA$3&gt;=4,'Pricing Inputs'!$AA$3&lt;=6),M155,(VLOOKUP(A155,ScaledPrice,7))*(2-(VLOOKUP(A155,ScaledPrice,3)))),0))</f>
        <v>21</v>
      </c>
      <c r="O155" s="74" t="n">
        <f aca="false">IF(A155="N/A"," ",VLOOKUP(A155,ScaledPrice,9))</f>
        <v>23.7000007629395</v>
      </c>
      <c r="P155" s="75" t="n">
        <f aca="false">IF($A155="N/A"," ",IF((I155-$H155)&gt;0,I155-$H155,0))</f>
        <v>0</v>
      </c>
      <c r="Q155" s="75" t="n">
        <f aca="false">IF($A155="N/A"," ",IF((J155-$H155)&gt;0,J155-$H155,0))</f>
        <v>0</v>
      </c>
      <c r="R155" s="75" t="n">
        <f aca="false">IF($A155="N/A"," ",IF((K155-$H155)&gt;0,K155-$H155,0))</f>
        <v>0</v>
      </c>
      <c r="S155" s="75" t="n">
        <f aca="false">IF($A155="N/A"," ",IF((L155-$H155)&gt;0,L155-$H155,0))</f>
        <v>0</v>
      </c>
      <c r="T155" s="75" t="n">
        <f aca="false">IF($A155="N/A"," ",IF((M155-$H155)&gt;0,M155-$H155,0))</f>
        <v>0</v>
      </c>
      <c r="U155" s="75" t="n">
        <f aca="false">IF($A155="N/A"," ",IF((N155-$H155)&gt;0,N155-$H155,0))</f>
        <v>0</v>
      </c>
      <c r="V155" s="76" t="n">
        <f aca="false">IF($A155="N/A"," ",(IF((O155-$H155)&lt;=0,0,(O155-$H155))))</f>
        <v>0</v>
      </c>
      <c r="W155" s="77" t="n">
        <f aca="false">IF($A155="N/A"," ",IF(P155&gt;0,8*VLOOKUP($A155,NumberofDaysTable,2),0))</f>
        <v>0</v>
      </c>
      <c r="X155" s="77" t="n">
        <f aca="false">IF($A155="N/A"," ",IF(Q155&gt;0,8*VLOOKUP($A155,NumberofDaysTable,2),0))</f>
        <v>0</v>
      </c>
      <c r="Y155" s="77" t="n">
        <f aca="false">IF($A155="N/A"," ",IF(R155&gt;0,8*VLOOKUP($A155,NumberofDaysTable,3),0))</f>
        <v>0</v>
      </c>
      <c r="Z155" s="77" t="n">
        <f aca="false">IF($A155="N/A"," ",IF(S155&gt;0,8*VLOOKUP($A155,NumberofDaysTable,3),0))</f>
        <v>0</v>
      </c>
      <c r="AA155" s="77" t="n">
        <f aca="false">IF($A155="N/A"," ",IF(T155&gt;0,8*(VLOOKUP($A155,NumberofDaysTable,4)+VLOOKUP($A155,NumberofDaysTable,5)),0))</f>
        <v>0</v>
      </c>
      <c r="AB155" s="77" t="n">
        <f aca="false">IF($A155="N/A"," ",IF(U155&gt;0,(8*VLOOKUP($A155,NumberofDaysTable,4)+VLOOKUP($A155,NumberofDaysTable,5)),0))</f>
        <v>0</v>
      </c>
      <c r="AC155" s="77" t="n">
        <f aca="false">IF($A155="N/A"," ",(IF(V155&gt;0,(8*VLOOKUP($A155,NumberofDaysTable,6)),0)))</f>
        <v>0</v>
      </c>
      <c r="AD155" s="89" t="n">
        <f aca="false">IF($A155="N/A"," ",RANK(P155,$P$148:$V$159))</f>
        <v>7</v>
      </c>
      <c r="AE155" s="90" t="n">
        <f aca="false">IF($A155="N/A"," ",RANK(Q155,$P$148:$V$159))</f>
        <v>7</v>
      </c>
      <c r="AF155" s="90" t="n">
        <f aca="false">IF($A155="N/A"," ",RANK(R155,$P$148:$V$159))</f>
        <v>7</v>
      </c>
      <c r="AG155" s="90" t="n">
        <f aca="false">IF($A155="N/A"," ",RANK(S155,$P$148:$V$159))</f>
        <v>7</v>
      </c>
      <c r="AH155" s="90" t="n">
        <f aca="false">IF($A155="N/A"," ",RANK(T155,$P$148:$V$159))</f>
        <v>7</v>
      </c>
      <c r="AI155" s="90" t="n">
        <f aca="false">IF($A155="N/A"," ",RANK(U155,$P$148:$V$159))</f>
        <v>7</v>
      </c>
      <c r="AJ155" s="91" t="n">
        <f aca="false">IF($A155="N/A"," ",RANK(V155,$P$148:$V$159))</f>
        <v>7</v>
      </c>
      <c r="AK155" s="81" t="n">
        <f aca="false">IF($A155="N/A"," ",IF(AD155&lt;=$AJ$2,W155,0))</f>
        <v>0</v>
      </c>
      <c r="AL155" s="92" t="n">
        <f aca="false">IF($A155="N/A"," ",IF(AE155&lt;=$AJ$2,X155,0))</f>
        <v>0</v>
      </c>
      <c r="AM155" s="92" t="n">
        <f aca="false">IF($A155="N/A"," ",IF(AF155&lt;=$AJ$2,Y155,0))</f>
        <v>0</v>
      </c>
      <c r="AN155" s="92" t="n">
        <f aca="false">IF($A155="N/A"," ",IF(AG155&lt;=$AJ$2,Z155,0))</f>
        <v>0</v>
      </c>
      <c r="AO155" s="92" t="n">
        <f aca="false">IF($A155="N/A"," ",IF(AH155&lt;=$AJ$2,AA155,0))</f>
        <v>0</v>
      </c>
      <c r="AP155" s="92" t="n">
        <f aca="false">IF($A155="N/A"," ",IF(AI155&lt;=$AJ$2,AB155,0))</f>
        <v>0</v>
      </c>
      <c r="AQ155" s="92" t="n">
        <f aca="false">IF($A155="N/A"," ",IF(AJ155&lt;=$AJ$2,AC155,0))</f>
        <v>0</v>
      </c>
      <c r="AR155" s="91"/>
      <c r="AS155" s="83" t="n">
        <f aca="false">IF($A155="N/A"," ",IF(AND(AD155=$AJ$2+1,AK155=0),MIN($AR$159,W155),0))</f>
        <v>0</v>
      </c>
      <c r="AT155" s="93" t="n">
        <f aca="false">IF($A155="N/A"," ",IF(AND(AE155=$AJ$2+1,AL155=0),MIN($AR$159,X155),0))</f>
        <v>0</v>
      </c>
      <c r="AU155" s="93" t="n">
        <f aca="false">IF($A155="N/A"," ",IF(AND(AF155=$AJ$2+1,AM155=0),MIN($AR$159,Y155),0))</f>
        <v>0</v>
      </c>
      <c r="AV155" s="93" t="n">
        <f aca="false">IF($A155="N/A"," ",IF(AND(AG155=$AJ$2+1,AN155=0),MIN($AR$159,Z155),0))</f>
        <v>0</v>
      </c>
      <c r="AW155" s="93" t="n">
        <f aca="false">IF($A155="N/A"," ",IF(AND(AH155=$AJ$2+1,AO155=0),MIN($AR$159,AA155),0))</f>
        <v>0</v>
      </c>
      <c r="AX155" s="93" t="n">
        <f aca="false">IF($A155="N/A"," ",IF(AND(AI155=$AJ$2+1,AP155=0),MIN($AR$159,AB155),0))</f>
        <v>0</v>
      </c>
      <c r="AY155" s="93" t="n">
        <f aca="false">IF($A155="N/A"," ",IF(AND(AJ155=$AJ$2+1,AQ155=0),MIN($AR$159,AC155),0))</f>
        <v>0</v>
      </c>
      <c r="AZ155" s="91"/>
      <c r="BA155" s="86" t="n">
        <f aca="false">IF($A155="N/A"," ",(IF(MONTH(A155)&gt;=4,IF(MONTH(A155)&lt;=10,Inputs!$F$13,Inputs!$F$14),Inputs!$F$14)))</f>
        <v>119</v>
      </c>
      <c r="BB155" s="87" t="n">
        <f aca="false">IF($A155="N/A"," ",(IF(AK155&gt;0,($BA155*(8*(VLOOKUP($A155,NumberofDaysTable,2)))*P155),0)+IF(AS155&gt;0,($BA155*((AS155))*P155),0)))</f>
        <v>0</v>
      </c>
      <c r="BC155" s="87" t="n">
        <f aca="false">IF($A155="N/A"," ",(IF(AL155&gt;0,($BA155*(8*(VLOOKUP($A155,NumberofDaysTable,2)))*Q155),0)+IF(AT155&gt;0,($BA155*((AT155))*Q155),0)))</f>
        <v>0</v>
      </c>
      <c r="BD155" s="87" t="n">
        <f aca="false">IF($A155="N/A"," ",(IF(AM155&gt;0,($BA155*(8*(VLOOKUP($A155,NumberofDaysTable,3)))*R155),0)+IF(AU155&gt;0,($BA155*((AU155))*R155),0)))</f>
        <v>0</v>
      </c>
      <c r="BE155" s="87" t="n">
        <f aca="false">IF($A155="N/A"," ",(IF(AN155&gt;0,($BA155*(8*(VLOOKUP($A155,NumberofDaysTable,3)))*S155),0)+IF(AV155&gt;0,($BA155*((AV155))*S155),0)))</f>
        <v>0</v>
      </c>
      <c r="BF155" s="87" t="n">
        <f aca="false">IF($A155="N/A"," ",(IF(AO155&gt;0,($BA155*(8*(VLOOKUP($A155,NumberofDaysTable,4)+VLOOKUP($A155,NumberofDaysTable,5)))*T155),0)+IF(AW155&gt;0,($BA155*((AW155))*T155),0)))</f>
        <v>0</v>
      </c>
      <c r="BG155" s="87" t="n">
        <f aca="false">IF($A155="N/A"," ",(IF(AP155&gt;0,($BA155*(8*(VLOOKUP($A155,NumberofDaysTable,4)+VLOOKUP($A155,NumberofDaysTable,5)))*U155),0)+IF(AX155&gt;0,($BA155*((AX155))*U155),0)))</f>
        <v>0</v>
      </c>
      <c r="BH155" s="87" t="n">
        <f aca="false">IF($A155="N/A"," ",($BA155*AQ155*V155)+($BA155*AY155*V155))</f>
        <v>0</v>
      </c>
      <c r="BI155" s="87" t="n">
        <f aca="false">IF($A155="N/A"," ",SUM(BB155:BH155))</f>
        <v>0</v>
      </c>
      <c r="BJ155" s="88" t="n">
        <f aca="false">IF($A155="N/A"," ",(H155*(SUM(AK155:AQ155)+SUM(AS155:AY155))*BA155))</f>
        <v>0</v>
      </c>
      <c r="BK155" s="88" t="n">
        <f aca="false">IF($A155="N/A"," ",((C155*D155)*(SUM($AK155:$AQ155)+SUM($AS155:$AY155))*$BA155))</f>
        <v>0</v>
      </c>
      <c r="BL155" s="88" t="n">
        <f aca="false">IF($A155="N/A"," ",(F155*(SUM($AK155:$AQ155)+SUM($AS155:$AY155))*$BA155))</f>
        <v>0</v>
      </c>
      <c r="BM155" s="88" t="n">
        <f aca="false">IF($A155="N/A"," ",(G155*(SUM($AK155:$AQ155)+SUM($AS155:$AY155))*$BA155))</f>
        <v>0</v>
      </c>
    </row>
    <row r="156" customFormat="false" ht="12.75" hidden="false" customHeight="false" outlineLevel="0" collapsed="false">
      <c r="A156" s="67" t="n">
        <f aca="false">IF(A155="N/A","N/A",IF(EDATE(A155,1)&gt;Inputs!$K$3,"N/A",EDATE(A155,1)))</f>
        <v>41306</v>
      </c>
      <c r="B156" s="68" t="n">
        <f aca="false">IF(A156="N/A"," ",YEAR(A156))</f>
        <v>2013</v>
      </c>
      <c r="C156" s="69" t="n">
        <f aca="false">IF(A156="N/A"," ",VLOOKUP(A156,ScaledPrice,10))</f>
        <v>3.832</v>
      </c>
      <c r="D156" s="70" t="n">
        <f aca="false">IF(A156="N/A"," ",(VLOOKUP(MONTH($A156),Inputs!$A$14:$B$25,2))/1000)</f>
        <v>12.6</v>
      </c>
      <c r="E156" s="71" t="n">
        <f aca="false">IF($A156="N/A"," ",C156*D156)</f>
        <v>48.2832</v>
      </c>
      <c r="F156" s="72" t="n">
        <f aca="false">IF(A156="N/A"," ",Inputs!$F$6)</f>
        <v>1.17</v>
      </c>
      <c r="G156" s="72" t="n">
        <f aca="false">IF(A156="N/A"," ",Inputs!$F$9/IF(AND('Pricing Inputs'!$AA$3&gt;=4,'Pricing Inputs'!$AA$3&lt;=6),16,IF(AND('Pricing Inputs'!$AA$3&gt;=7,'Pricing Inputs'!$AA$3&lt;=9),8,24))/(BA156))</f>
        <v>0.829831932773109</v>
      </c>
      <c r="H156" s="73" t="n">
        <f aca="false">IF(A156="N/A"," ",(C156*D156)+F156+G156)</f>
        <v>50.2830319327731</v>
      </c>
      <c r="I156" s="74" t="n">
        <f aca="false">VLOOKUP(A156,ScaledPrice,(IF(AND('Pricing Inputs'!$AA$3&gt;=4,'Pricing Inputs'!$AA$3&lt;=6),2,4)))</f>
        <v>33.5</v>
      </c>
      <c r="J156" s="74" t="n">
        <f aca="false">IF(A156="N/A"," ",IF(AND('Pricing Inputs'!$AA$3&gt;=4,'Pricing Inputs'!$AA$3&lt;=6),I156,(VLOOKUP(A156,ScaledPrice,2))*(2-(VLOOKUP(A156,ScaledPrice,3)))))</f>
        <v>33.5</v>
      </c>
      <c r="K156" s="74" t="n">
        <f aca="false">IF(A156="N/A"," ",IF(OR('Pricing Inputs'!$AA$3=5,'Pricing Inputs'!$AA$3=6,'Pricing Inputs'!$AA$3=8,'Pricing Inputs'!$AA$3=9),VLOOKUP(A156,ScaledPrice,IF(AND('Pricing Inputs'!$AA$3&gt;=4,'Pricing Inputs'!$AA$3&lt;=6),5,6)),0))</f>
        <v>21.996000289917</v>
      </c>
      <c r="L156" s="74" t="n">
        <f aca="false">IF(A156="N/A"," ",IF(OR('Pricing Inputs'!$AA$3=5,'Pricing Inputs'!$AA$3=6,'Pricing Inputs'!$AA$3=8,'Pricing Inputs'!$AA$3=9),IF(AND('Pricing Inputs'!$AA$3&gt;=4,'Pricing Inputs'!$AA$3&lt;=6),K156,(VLOOKUP(A156,ScaledPrice,5))*(2-(VLOOKUP(A156,ScaledPrice,3)))),0))</f>
        <v>21.996000289917</v>
      </c>
      <c r="M156" s="74" t="n">
        <f aca="false">IF(A156="N/A"," ",IF(OR('Pricing Inputs'!$AA$3=6,'Pricing Inputs'!$AA$3=9),(VLOOKUP(A156,ScaledPrice,IF(AND('Pricing Inputs'!$AA$3&gt;=4,'Pricing Inputs'!$AA$3&lt;=6),7,8))),0))</f>
        <v>20.9965019226074</v>
      </c>
      <c r="N156" s="74" t="n">
        <f aca="false">IF(A156="N/A"," ",IF(OR('Pricing Inputs'!$AA$3=6,'Pricing Inputs'!$AA$3=9),IF(AND('Pricing Inputs'!$AA$3&gt;=4,'Pricing Inputs'!$AA$3&lt;=6),M156,(VLOOKUP(A156,ScaledPrice,7))*(2-(VLOOKUP(A156,ScaledPrice,3)))),0))</f>
        <v>20.9965019226074</v>
      </c>
      <c r="O156" s="74" t="n">
        <f aca="false">IF(A156="N/A"," ",VLOOKUP(A156,ScaledPrice,9))</f>
        <v>22</v>
      </c>
      <c r="P156" s="75" t="n">
        <f aca="false">IF($A156="N/A"," ",IF((I156-$H156)&gt;0,I156-$H156,0))</f>
        <v>0</v>
      </c>
      <c r="Q156" s="75" t="n">
        <f aca="false">IF($A156="N/A"," ",IF((J156-$H156)&gt;0,J156-$H156,0))</f>
        <v>0</v>
      </c>
      <c r="R156" s="75" t="n">
        <f aca="false">IF($A156="N/A"," ",IF((K156-$H156)&gt;0,K156-$H156,0))</f>
        <v>0</v>
      </c>
      <c r="S156" s="75" t="n">
        <f aca="false">IF($A156="N/A"," ",IF((L156-$H156)&gt;0,L156-$H156,0))</f>
        <v>0</v>
      </c>
      <c r="T156" s="75" t="n">
        <f aca="false">IF($A156="N/A"," ",IF((M156-$H156)&gt;0,M156-$H156,0))</f>
        <v>0</v>
      </c>
      <c r="U156" s="75" t="n">
        <f aca="false">IF($A156="N/A"," ",IF((N156-$H156)&gt;0,N156-$H156,0))</f>
        <v>0</v>
      </c>
      <c r="V156" s="76" t="n">
        <f aca="false">IF($A156="N/A"," ",(IF((O156-$H156)&lt;=0,0,(O156-$H156))))</f>
        <v>0</v>
      </c>
      <c r="W156" s="77" t="n">
        <f aca="false">IF($A156="N/A"," ",IF(P156&gt;0,8*VLOOKUP($A156,NumberofDaysTable,2),0))</f>
        <v>0</v>
      </c>
      <c r="X156" s="77" t="n">
        <f aca="false">IF($A156="N/A"," ",IF(Q156&gt;0,8*VLOOKUP($A156,NumberofDaysTable,2),0))</f>
        <v>0</v>
      </c>
      <c r="Y156" s="77" t="n">
        <f aca="false">IF($A156="N/A"," ",IF(R156&gt;0,8*VLOOKUP($A156,NumberofDaysTable,3),0))</f>
        <v>0</v>
      </c>
      <c r="Z156" s="77" t="n">
        <f aca="false">IF($A156="N/A"," ",IF(S156&gt;0,8*VLOOKUP($A156,NumberofDaysTable,3),0))</f>
        <v>0</v>
      </c>
      <c r="AA156" s="77" t="n">
        <f aca="false">IF($A156="N/A"," ",IF(T156&gt;0,8*(VLOOKUP($A156,NumberofDaysTable,4)+VLOOKUP($A156,NumberofDaysTable,5)),0))</f>
        <v>0</v>
      </c>
      <c r="AB156" s="77" t="n">
        <f aca="false">IF($A156="N/A"," ",IF(U156&gt;0,(8*VLOOKUP($A156,NumberofDaysTable,4)+VLOOKUP($A156,NumberofDaysTable,5)),0))</f>
        <v>0</v>
      </c>
      <c r="AC156" s="77" t="n">
        <f aca="false">IF($A156="N/A"," ",(IF(V156&gt;0,(8*VLOOKUP($A156,NumberofDaysTable,6)),0)))</f>
        <v>0</v>
      </c>
      <c r="AD156" s="89" t="n">
        <f aca="false">IF($A156="N/A"," ",RANK(P156,$P$148:$V$159))</f>
        <v>7</v>
      </c>
      <c r="AE156" s="90" t="n">
        <f aca="false">IF($A156="N/A"," ",RANK(Q156,$P$148:$V$159))</f>
        <v>7</v>
      </c>
      <c r="AF156" s="90" t="n">
        <f aca="false">IF($A156="N/A"," ",RANK(R156,$P$148:$V$159))</f>
        <v>7</v>
      </c>
      <c r="AG156" s="90" t="n">
        <f aca="false">IF($A156="N/A"," ",RANK(S156,$P$148:$V$159))</f>
        <v>7</v>
      </c>
      <c r="AH156" s="90" t="n">
        <f aca="false">IF($A156="N/A"," ",RANK(T156,$P$148:$V$159))</f>
        <v>7</v>
      </c>
      <c r="AI156" s="90" t="n">
        <f aca="false">IF($A156="N/A"," ",RANK(U156,$P$148:$V$159))</f>
        <v>7</v>
      </c>
      <c r="AJ156" s="91" t="n">
        <f aca="false">IF($A156="N/A"," ",RANK(V156,$P$148:$V$159))</f>
        <v>7</v>
      </c>
      <c r="AK156" s="81" t="n">
        <f aca="false">IF($A156="N/A"," ",IF(AD156&lt;=$AJ$2,W156,0))</f>
        <v>0</v>
      </c>
      <c r="AL156" s="92" t="n">
        <f aca="false">IF($A156="N/A"," ",IF(AE156&lt;=$AJ$2,X156,0))</f>
        <v>0</v>
      </c>
      <c r="AM156" s="92" t="n">
        <f aca="false">IF($A156="N/A"," ",IF(AF156&lt;=$AJ$2,Y156,0))</f>
        <v>0</v>
      </c>
      <c r="AN156" s="92" t="n">
        <f aca="false">IF($A156="N/A"," ",IF(AG156&lt;=$AJ$2,Z156,0))</f>
        <v>0</v>
      </c>
      <c r="AO156" s="92" t="n">
        <f aca="false">IF($A156="N/A"," ",IF(AH156&lt;=$AJ$2,AA156,0))</f>
        <v>0</v>
      </c>
      <c r="AP156" s="92" t="n">
        <f aca="false">IF($A156="N/A"," ",IF(AI156&lt;=$AJ$2,AB156,0))</f>
        <v>0</v>
      </c>
      <c r="AQ156" s="92" t="n">
        <f aca="false">IF($A156="N/A"," ",IF(AJ156&lt;=$AJ$2,AC156,0))</f>
        <v>0</v>
      </c>
      <c r="AR156" s="91"/>
      <c r="AS156" s="83" t="n">
        <f aca="false">IF($A156="N/A"," ",IF(AND(AD156=$AJ$2+1,AK156=0),MIN($AR$159,W156),0))</f>
        <v>0</v>
      </c>
      <c r="AT156" s="93" t="n">
        <f aca="false">IF($A156="N/A"," ",IF(AND(AE156=$AJ$2+1,AL156=0),MIN($AR$159,X156),0))</f>
        <v>0</v>
      </c>
      <c r="AU156" s="93" t="n">
        <f aca="false">IF($A156="N/A"," ",IF(AND(AF156=$AJ$2+1,AM156=0),MIN($AR$159,Y156),0))</f>
        <v>0</v>
      </c>
      <c r="AV156" s="93" t="n">
        <f aca="false">IF($A156="N/A"," ",IF(AND(AG156=$AJ$2+1,AN156=0),MIN($AR$159,Z156),0))</f>
        <v>0</v>
      </c>
      <c r="AW156" s="93" t="n">
        <f aca="false">IF($A156="N/A"," ",IF(AND(AH156=$AJ$2+1,AO156=0),MIN($AR$159,AA156),0))</f>
        <v>0</v>
      </c>
      <c r="AX156" s="93" t="n">
        <f aca="false">IF($A156="N/A"," ",IF(AND(AI156=$AJ$2+1,AP156=0),MIN($AR$159,AB156),0))</f>
        <v>0</v>
      </c>
      <c r="AY156" s="93" t="n">
        <f aca="false">IF($A156="N/A"," ",IF(AND(AJ156=$AJ$2+1,AQ156=0),MIN($AR$159,AC156),0))</f>
        <v>0</v>
      </c>
      <c r="AZ156" s="91"/>
      <c r="BA156" s="86" t="n">
        <f aca="false">IF($A156="N/A"," ",(IF(MONTH(A156)&gt;=4,IF(MONTH(A156)&lt;=10,Inputs!$F$13,Inputs!$F$14),Inputs!$F$14)))</f>
        <v>119</v>
      </c>
      <c r="BB156" s="87" t="n">
        <f aca="false">IF($A156="N/A"," ",(IF(AK156&gt;0,($BA156*(8*(VLOOKUP($A156,NumberofDaysTable,2)))*P156),0)+IF(AS156&gt;0,($BA156*((AS156))*P156),0)))</f>
        <v>0</v>
      </c>
      <c r="BC156" s="87" t="n">
        <f aca="false">IF($A156="N/A"," ",(IF(AL156&gt;0,($BA156*(8*(VLOOKUP($A156,NumberofDaysTable,2)))*Q156),0)+IF(AT156&gt;0,($BA156*((AT156))*Q156),0)))</f>
        <v>0</v>
      </c>
      <c r="BD156" s="87" t="n">
        <f aca="false">IF($A156="N/A"," ",(IF(AM156&gt;0,($BA156*(8*(VLOOKUP($A156,NumberofDaysTable,3)))*R156),0)+IF(AU156&gt;0,($BA156*((AU156))*R156),0)))</f>
        <v>0</v>
      </c>
      <c r="BE156" s="87" t="n">
        <f aca="false">IF($A156="N/A"," ",(IF(AN156&gt;0,($BA156*(8*(VLOOKUP($A156,NumberofDaysTable,3)))*S156),0)+IF(AV156&gt;0,($BA156*((AV156))*S156),0)))</f>
        <v>0</v>
      </c>
      <c r="BF156" s="87" t="n">
        <f aca="false">IF($A156="N/A"," ",(IF(AO156&gt;0,($BA156*(8*(VLOOKUP($A156,NumberofDaysTable,4)+VLOOKUP($A156,NumberofDaysTable,5)))*T156),0)+IF(AW156&gt;0,($BA156*((AW156))*T156),0)))</f>
        <v>0</v>
      </c>
      <c r="BG156" s="87" t="n">
        <f aca="false">IF($A156="N/A"," ",(IF(AP156&gt;0,($BA156*(8*(VLOOKUP($A156,NumberofDaysTable,4)+VLOOKUP($A156,NumberofDaysTable,5)))*U156),0)+IF(AX156&gt;0,($BA156*((AX156))*U156),0)))</f>
        <v>0</v>
      </c>
      <c r="BH156" s="87" t="n">
        <f aca="false">IF($A156="N/A"," ",($BA156*AQ156*V156)+($BA156*AY156*V156))</f>
        <v>0</v>
      </c>
      <c r="BI156" s="87" t="n">
        <f aca="false">IF($A156="N/A"," ",SUM(BB156:BH156))</f>
        <v>0</v>
      </c>
      <c r="BJ156" s="88" t="n">
        <f aca="false">IF($A156="N/A"," ",(H156*(SUM(AK156:AQ156)+SUM(AS156:AY156))*BA156))</f>
        <v>0</v>
      </c>
      <c r="BK156" s="88" t="n">
        <f aca="false">IF($A156="N/A"," ",((C156*D156)*(SUM($AK156:$AQ156)+SUM($AS156:$AY156))*$BA156))</f>
        <v>0</v>
      </c>
      <c r="BL156" s="88" t="n">
        <f aca="false">IF($A156="N/A"," ",(F156*(SUM($AK156:$AQ156)+SUM($AS156:$AY156))*$BA156))</f>
        <v>0</v>
      </c>
      <c r="BM156" s="88" t="n">
        <f aca="false">IF($A156="N/A"," ",(G156*(SUM($AK156:$AQ156)+SUM($AS156:$AY156))*$BA156))</f>
        <v>0</v>
      </c>
    </row>
    <row r="157" customFormat="false" ht="12.75" hidden="false" customHeight="false" outlineLevel="0" collapsed="false">
      <c r="A157" s="67" t="n">
        <f aca="false">IF(A156="N/A","N/A",IF(EDATE(A156,1)&gt;Inputs!$K$3,"N/A",EDATE(A156,1)))</f>
        <v>41334</v>
      </c>
      <c r="B157" s="68" t="n">
        <f aca="false">IF(A157="N/A"," ",YEAR(A157))</f>
        <v>2013</v>
      </c>
      <c r="C157" s="69" t="n">
        <f aca="false">IF(A157="N/A"," ",VLOOKUP(A157,ScaledPrice,10))</f>
        <v>3.7475</v>
      </c>
      <c r="D157" s="70" t="n">
        <f aca="false">IF(A157="N/A"," ",(VLOOKUP(MONTH($A157),Inputs!$A$14:$B$25,2))/1000)</f>
        <v>12.6</v>
      </c>
      <c r="E157" s="71" t="n">
        <f aca="false">IF($A157="N/A"," ",C157*D157)</f>
        <v>47.2185</v>
      </c>
      <c r="F157" s="72" t="n">
        <f aca="false">IF(A157="N/A"," ",Inputs!$F$6)</f>
        <v>1.17</v>
      </c>
      <c r="G157" s="72" t="n">
        <f aca="false">IF(A157="N/A"," ",Inputs!$F$9/IF(AND('Pricing Inputs'!$AA$3&gt;=4,'Pricing Inputs'!$AA$3&lt;=6),16,IF(AND('Pricing Inputs'!$AA$3&gt;=7,'Pricing Inputs'!$AA$3&lt;=9),8,24))/(BA157))</f>
        <v>0.829831932773109</v>
      </c>
      <c r="H157" s="73" t="n">
        <f aca="false">IF(A157="N/A"," ",(C157*D157)+F157+G157)</f>
        <v>49.2183319327731</v>
      </c>
      <c r="I157" s="74" t="n">
        <f aca="false">VLOOKUP(A157,ScaledPrice,(IF(AND('Pricing Inputs'!$AA$3&gt;=4,'Pricing Inputs'!$AA$3&lt;=6),2,4)))</f>
        <v>29</v>
      </c>
      <c r="J157" s="74" t="n">
        <f aca="false">IF(A157="N/A"," ",IF(AND('Pricing Inputs'!$AA$3&gt;=4,'Pricing Inputs'!$AA$3&lt;=6),I157,(VLOOKUP(A157,ScaledPrice,2))*(2-(VLOOKUP(A157,ScaledPrice,3)))))</f>
        <v>29</v>
      </c>
      <c r="K157" s="74" t="n">
        <f aca="false">IF(A157="N/A"," ",IF(OR('Pricing Inputs'!$AA$3=5,'Pricing Inputs'!$AA$3=6,'Pricing Inputs'!$AA$3=8,'Pricing Inputs'!$AA$3=9),VLOOKUP(A157,ScaledPrice,IF(AND('Pricing Inputs'!$AA$3&gt;=4,'Pricing Inputs'!$AA$3&lt;=6),5,6)),0))</f>
        <v>20</v>
      </c>
      <c r="L157" s="74" t="n">
        <f aca="false">IF(A157="N/A"," ",IF(OR('Pricing Inputs'!$AA$3=5,'Pricing Inputs'!$AA$3=6,'Pricing Inputs'!$AA$3=8,'Pricing Inputs'!$AA$3=9),IF(AND('Pricing Inputs'!$AA$3&gt;=4,'Pricing Inputs'!$AA$3&lt;=6),K157,(VLOOKUP(A157,ScaledPrice,5))*(2-(VLOOKUP(A157,ScaledPrice,3)))),0))</f>
        <v>20</v>
      </c>
      <c r="M157" s="74" t="n">
        <f aca="false">IF(A157="N/A"," ",IF(OR('Pricing Inputs'!$AA$3=6,'Pricing Inputs'!$AA$3=9),(VLOOKUP(A157,ScaledPrice,IF(AND('Pricing Inputs'!$AA$3&gt;=4,'Pricing Inputs'!$AA$3&lt;=6),7,8))),0))</f>
        <v>19</v>
      </c>
      <c r="N157" s="74" t="n">
        <f aca="false">IF(A157="N/A"," ",IF(OR('Pricing Inputs'!$AA$3=6,'Pricing Inputs'!$AA$3=9),IF(AND('Pricing Inputs'!$AA$3&gt;=4,'Pricing Inputs'!$AA$3&lt;=6),M157,(VLOOKUP(A157,ScaledPrice,7))*(2-(VLOOKUP(A157,ScaledPrice,3)))),0))</f>
        <v>19</v>
      </c>
      <c r="O157" s="74" t="n">
        <f aca="false">IF(A157="N/A"," ",VLOOKUP(A157,ScaledPrice,9))</f>
        <v>22.4000015258789</v>
      </c>
      <c r="P157" s="75" t="n">
        <f aca="false">IF($A157="N/A"," ",IF((I157-$H157)&gt;0,I157-$H157,0))</f>
        <v>0</v>
      </c>
      <c r="Q157" s="75" t="n">
        <f aca="false">IF($A157="N/A"," ",IF((J157-$H157)&gt;0,J157-$H157,0))</f>
        <v>0</v>
      </c>
      <c r="R157" s="75" t="n">
        <f aca="false">IF($A157="N/A"," ",IF((K157-$H157)&gt;0,K157-$H157,0))</f>
        <v>0</v>
      </c>
      <c r="S157" s="75" t="n">
        <f aca="false">IF($A157="N/A"," ",IF((L157-$H157)&gt;0,L157-$H157,0))</f>
        <v>0</v>
      </c>
      <c r="T157" s="75" t="n">
        <f aca="false">IF($A157="N/A"," ",IF((M157-$H157)&gt;0,M157-$H157,0))</f>
        <v>0</v>
      </c>
      <c r="U157" s="75" t="n">
        <f aca="false">IF($A157="N/A"," ",IF((N157-$H157)&gt;0,N157-$H157,0))</f>
        <v>0</v>
      </c>
      <c r="V157" s="76" t="n">
        <f aca="false">IF($A157="N/A"," ",(IF((O157-$H157)&lt;=0,0,(O157-$H157))))</f>
        <v>0</v>
      </c>
      <c r="W157" s="77" t="n">
        <f aca="false">IF($A157="N/A"," ",IF(P157&gt;0,8*VLOOKUP($A157,NumberofDaysTable,2),0))</f>
        <v>0</v>
      </c>
      <c r="X157" s="77" t="n">
        <f aca="false">IF($A157="N/A"," ",IF(Q157&gt;0,8*VLOOKUP($A157,NumberofDaysTable,2),0))</f>
        <v>0</v>
      </c>
      <c r="Y157" s="77" t="n">
        <f aca="false">IF($A157="N/A"," ",IF(R157&gt;0,8*VLOOKUP($A157,NumberofDaysTable,3),0))</f>
        <v>0</v>
      </c>
      <c r="Z157" s="77" t="n">
        <f aca="false">IF($A157="N/A"," ",IF(S157&gt;0,8*VLOOKUP($A157,NumberofDaysTable,3),0))</f>
        <v>0</v>
      </c>
      <c r="AA157" s="77" t="n">
        <f aca="false">IF($A157="N/A"," ",IF(T157&gt;0,8*(VLOOKUP($A157,NumberofDaysTable,4)+VLOOKUP($A157,NumberofDaysTable,5)),0))</f>
        <v>0</v>
      </c>
      <c r="AB157" s="77" t="n">
        <f aca="false">IF($A157="N/A"," ",IF(U157&gt;0,(8*VLOOKUP($A157,NumberofDaysTable,4)+VLOOKUP($A157,NumberofDaysTable,5)),0))</f>
        <v>0</v>
      </c>
      <c r="AC157" s="77" t="n">
        <f aca="false">IF($A157="N/A"," ",(IF(V157&gt;0,(8*VLOOKUP($A157,NumberofDaysTable,6)),0)))</f>
        <v>0</v>
      </c>
      <c r="AD157" s="89" t="n">
        <f aca="false">IF($A157="N/A"," ",RANK(P157,$P$148:$V$159))</f>
        <v>7</v>
      </c>
      <c r="AE157" s="90" t="n">
        <f aca="false">IF($A157="N/A"," ",RANK(Q157,$P$148:$V$159))</f>
        <v>7</v>
      </c>
      <c r="AF157" s="90" t="n">
        <f aca="false">IF($A157="N/A"," ",RANK(R157,$P$148:$V$159))</f>
        <v>7</v>
      </c>
      <c r="AG157" s="90" t="n">
        <f aca="false">IF($A157="N/A"," ",RANK(S157,$P$148:$V$159))</f>
        <v>7</v>
      </c>
      <c r="AH157" s="90" t="n">
        <f aca="false">IF($A157="N/A"," ",RANK(T157,$P$148:$V$159))</f>
        <v>7</v>
      </c>
      <c r="AI157" s="90" t="n">
        <f aca="false">IF($A157="N/A"," ",RANK(U157,$P$148:$V$159))</f>
        <v>7</v>
      </c>
      <c r="AJ157" s="91" t="n">
        <f aca="false">IF($A157="N/A"," ",RANK(V157,$P$148:$V$159))</f>
        <v>7</v>
      </c>
      <c r="AK157" s="81" t="n">
        <f aca="false">IF($A157="N/A"," ",IF(AD157&lt;=$AJ$2,W157,0))</f>
        <v>0</v>
      </c>
      <c r="AL157" s="92" t="n">
        <f aca="false">IF($A157="N/A"," ",IF(AE157&lt;=$AJ$2,X157,0))</f>
        <v>0</v>
      </c>
      <c r="AM157" s="92" t="n">
        <f aca="false">IF($A157="N/A"," ",IF(AF157&lt;=$AJ$2,Y157,0))</f>
        <v>0</v>
      </c>
      <c r="AN157" s="92" t="n">
        <f aca="false">IF($A157="N/A"," ",IF(AG157&lt;=$AJ$2,Z157,0))</f>
        <v>0</v>
      </c>
      <c r="AO157" s="92" t="n">
        <f aca="false">IF($A157="N/A"," ",IF(AH157&lt;=$AJ$2,AA157,0))</f>
        <v>0</v>
      </c>
      <c r="AP157" s="92" t="n">
        <f aca="false">IF($A157="N/A"," ",IF(AI157&lt;=$AJ$2,AB157,0))</f>
        <v>0</v>
      </c>
      <c r="AQ157" s="92" t="n">
        <f aca="false">IF($A157="N/A"," ",IF(AJ157&lt;=$AJ$2,AC157,0))</f>
        <v>0</v>
      </c>
      <c r="AR157" s="95" t="s">
        <v>32</v>
      </c>
      <c r="AS157" s="83" t="n">
        <f aca="false">IF($A157="N/A"," ",IF(AND(AD157=$AJ$2+1,AK157=0),MIN($AR$159,W157),0))</f>
        <v>0</v>
      </c>
      <c r="AT157" s="93" t="n">
        <f aca="false">IF($A157="N/A"," ",IF(AND(AE157=$AJ$2+1,AL157=0),MIN($AR$159,X157),0))</f>
        <v>0</v>
      </c>
      <c r="AU157" s="93" t="n">
        <f aca="false">IF($A157="N/A"," ",IF(AND(AF157=$AJ$2+1,AM157=0),MIN($AR$159,Y157),0))</f>
        <v>0</v>
      </c>
      <c r="AV157" s="93" t="n">
        <f aca="false">IF($A157="N/A"," ",IF(AND(AG157=$AJ$2+1,AN157=0),MIN($AR$159,Z157),0))</f>
        <v>0</v>
      </c>
      <c r="AW157" s="93" t="n">
        <f aca="false">IF($A157="N/A"," ",IF(AND(AH157=$AJ$2+1,AO157=0),MIN($AR$159,AA157),0))</f>
        <v>0</v>
      </c>
      <c r="AX157" s="93" t="n">
        <f aca="false">IF($A157="N/A"," ",IF(AND(AI157=$AJ$2+1,AP157=0),MIN($AR$159,AB157),0))</f>
        <v>0</v>
      </c>
      <c r="AY157" s="93" t="n">
        <f aca="false">IF($A157="N/A"," ",IF(AND(AJ157=$AJ$2+1,AQ157=0),MIN($AR$159,AC157),0))</f>
        <v>0</v>
      </c>
      <c r="AZ157" s="94" t="s">
        <v>51</v>
      </c>
      <c r="BA157" s="86" t="n">
        <f aca="false">IF($A157="N/A"," ",(IF(MONTH(A157)&gt;=4,IF(MONTH(A157)&lt;=10,Inputs!$F$13,Inputs!$F$14),Inputs!$F$14)))</f>
        <v>119</v>
      </c>
      <c r="BB157" s="87" t="n">
        <f aca="false">IF($A157="N/A"," ",(IF(AK157&gt;0,($BA157*(8*(VLOOKUP($A157,NumberofDaysTable,2)))*P157),0)+IF(AS157&gt;0,($BA157*((AS157))*P157),0)))</f>
        <v>0</v>
      </c>
      <c r="BC157" s="87" t="n">
        <f aca="false">IF($A157="N/A"," ",(IF(AL157&gt;0,($BA157*(8*(VLOOKUP($A157,NumberofDaysTable,2)))*Q157),0)+IF(AT157&gt;0,($BA157*((AT157))*Q157),0)))</f>
        <v>0</v>
      </c>
      <c r="BD157" s="87" t="n">
        <f aca="false">IF($A157="N/A"," ",(IF(AM157&gt;0,($BA157*(8*(VLOOKUP($A157,NumberofDaysTable,3)))*R157),0)+IF(AU157&gt;0,($BA157*((AU157))*R157),0)))</f>
        <v>0</v>
      </c>
      <c r="BE157" s="87" t="n">
        <f aca="false">IF($A157="N/A"," ",(IF(AN157&gt;0,($BA157*(8*(VLOOKUP($A157,NumberofDaysTable,3)))*S157),0)+IF(AV157&gt;0,($BA157*((AV157))*S157),0)))</f>
        <v>0</v>
      </c>
      <c r="BF157" s="87" t="n">
        <f aca="false">IF($A157="N/A"," ",(IF(AO157&gt;0,($BA157*(8*(VLOOKUP($A157,NumberofDaysTable,4)+VLOOKUP($A157,NumberofDaysTable,5)))*T157),0)+IF(AW157&gt;0,($BA157*((AW157))*T157),0)))</f>
        <v>0</v>
      </c>
      <c r="BG157" s="87" t="n">
        <f aca="false">IF($A157="N/A"," ",(IF(AP157&gt;0,($BA157*(8*(VLOOKUP($A157,NumberofDaysTable,4)+VLOOKUP($A157,NumberofDaysTable,5)))*U157),0)+IF(AX157&gt;0,($BA157*((AX157))*U157),0)))</f>
        <v>0</v>
      </c>
      <c r="BH157" s="87" t="n">
        <f aca="false">IF($A157="N/A"," ",($BA157*AQ157*V157)+($BA157*AY157*V157))</f>
        <v>0</v>
      </c>
      <c r="BI157" s="87" t="n">
        <f aca="false">IF($A157="N/A"," ",SUM(BB157:BH157))</f>
        <v>0</v>
      </c>
      <c r="BJ157" s="88" t="n">
        <f aca="false">IF($A157="N/A"," ",(H157*(SUM(AK157:AQ157)+SUM(AS157:AY157))*BA157))</f>
        <v>0</v>
      </c>
      <c r="BK157" s="88" t="n">
        <f aca="false">IF($A157="N/A"," ",((C157*D157)*(SUM($AK157:$AQ157)+SUM($AS157:$AY157))*$BA157))</f>
        <v>0</v>
      </c>
      <c r="BL157" s="88" t="n">
        <f aca="false">IF($A157="N/A"," ",(F157*(SUM($AK157:$AQ157)+SUM($AS157:$AY157))*$BA157))</f>
        <v>0</v>
      </c>
      <c r="BM157" s="88" t="n">
        <f aca="false">IF($A157="N/A"," ",(G157*(SUM($AK157:$AQ157)+SUM($AS157:$AY157))*$BA157))</f>
        <v>0</v>
      </c>
    </row>
    <row r="158" customFormat="false" ht="12.75" hidden="false" customHeight="false" outlineLevel="0" collapsed="false">
      <c r="A158" s="67" t="n">
        <f aca="false">IF(A157="N/A","N/A",IF(EDATE(A157,1)&gt;Inputs!$K$3,"N/A",EDATE(A157,1)))</f>
        <v>41365</v>
      </c>
      <c r="B158" s="68" t="n">
        <f aca="false">IF(A158="N/A"," ",YEAR(A158))</f>
        <v>2013</v>
      </c>
      <c r="C158" s="69" t="n">
        <f aca="false">IF(A158="N/A"," ",VLOOKUP(A158,ScaledPrice,10))</f>
        <v>3.5495</v>
      </c>
      <c r="D158" s="70" t="n">
        <f aca="false">IF(A158="N/A"," ",(VLOOKUP(MONTH($A158),Inputs!$A$14:$B$25,2))/1000)</f>
        <v>12.6</v>
      </c>
      <c r="E158" s="71" t="n">
        <f aca="false">IF($A158="N/A"," ",C158*D158)</f>
        <v>44.7237</v>
      </c>
      <c r="F158" s="72" t="n">
        <f aca="false">IF(A158="N/A"," ",Inputs!$F$6)</f>
        <v>1.17</v>
      </c>
      <c r="G158" s="72" t="n">
        <f aca="false">IF(A158="N/A"," ",Inputs!$F$9/IF(AND('Pricing Inputs'!$AA$3&gt;=4,'Pricing Inputs'!$AA$3&lt;=6),16,IF(AND('Pricing Inputs'!$AA$3&gt;=7,'Pricing Inputs'!$AA$3&lt;=9),8,24))/(BA158))</f>
        <v>0.829831932773109</v>
      </c>
      <c r="H158" s="73" t="n">
        <f aca="false">IF(A158="N/A"," ",(C158*D158)+F158+G158)</f>
        <v>46.7235319327731</v>
      </c>
      <c r="I158" s="74" t="n">
        <f aca="false">VLOOKUP(A158,ScaledPrice,(IF(AND('Pricing Inputs'!$AA$3&gt;=4,'Pricing Inputs'!$AA$3&lt;=6),2,4)))</f>
        <v>29.75</v>
      </c>
      <c r="J158" s="74" t="n">
        <f aca="false">IF(A158="N/A"," ",IF(AND('Pricing Inputs'!$AA$3&gt;=4,'Pricing Inputs'!$AA$3&lt;=6),I158,(VLOOKUP(A158,ScaledPrice,2))*(2-(VLOOKUP(A158,ScaledPrice,3)))))</f>
        <v>29.75</v>
      </c>
      <c r="K158" s="74" t="n">
        <f aca="false">IF(A158="N/A"," ",IF(OR('Pricing Inputs'!$AA$3=5,'Pricing Inputs'!$AA$3=6,'Pricing Inputs'!$AA$3=8,'Pricing Inputs'!$AA$3=9),VLOOKUP(A158,ScaledPrice,IF(AND('Pricing Inputs'!$AA$3&gt;=4,'Pricing Inputs'!$AA$3&lt;=6),5,6)),0))</f>
        <v>20</v>
      </c>
      <c r="L158" s="74" t="n">
        <f aca="false">IF(A158="N/A"," ",IF(OR('Pricing Inputs'!$AA$3=5,'Pricing Inputs'!$AA$3=6,'Pricing Inputs'!$AA$3=8,'Pricing Inputs'!$AA$3=9),IF(AND('Pricing Inputs'!$AA$3&gt;=4,'Pricing Inputs'!$AA$3&lt;=6),K158,(VLOOKUP(A158,ScaledPrice,5))*(2-(VLOOKUP(A158,ScaledPrice,3)))),0))</f>
        <v>20</v>
      </c>
      <c r="M158" s="74" t="n">
        <f aca="false">IF(A158="N/A"," ",IF(OR('Pricing Inputs'!$AA$3=6,'Pricing Inputs'!$AA$3=9),(VLOOKUP(A158,ScaledPrice,IF(AND('Pricing Inputs'!$AA$3&gt;=4,'Pricing Inputs'!$AA$3&lt;=6),7,8))),0))</f>
        <v>18.9950008392334</v>
      </c>
      <c r="N158" s="74" t="n">
        <f aca="false">IF(A158="N/A"," ",IF(OR('Pricing Inputs'!$AA$3=6,'Pricing Inputs'!$AA$3=9),IF(AND('Pricing Inputs'!$AA$3&gt;=4,'Pricing Inputs'!$AA$3&lt;=6),M158,(VLOOKUP(A158,ScaledPrice,7))*(2-(VLOOKUP(A158,ScaledPrice,3)))),0))</f>
        <v>18.9950008392334</v>
      </c>
      <c r="O158" s="74" t="n">
        <f aca="false">IF(A158="N/A"," ",VLOOKUP(A158,ScaledPrice,9))</f>
        <v>21.6000003814697</v>
      </c>
      <c r="P158" s="75" t="n">
        <f aca="false">IF($A158="N/A"," ",IF((I158-$H158)&gt;0,I158-$H158,0))</f>
        <v>0</v>
      </c>
      <c r="Q158" s="75" t="n">
        <f aca="false">IF($A158="N/A"," ",IF((J158-$H158)&gt;0,J158-$H158,0))</f>
        <v>0</v>
      </c>
      <c r="R158" s="75" t="n">
        <f aca="false">IF($A158="N/A"," ",IF((K158-$H158)&gt;0,K158-$H158,0))</f>
        <v>0</v>
      </c>
      <c r="S158" s="75" t="n">
        <f aca="false">IF($A158="N/A"," ",IF((L158-$H158)&gt;0,L158-$H158,0))</f>
        <v>0</v>
      </c>
      <c r="T158" s="75" t="n">
        <f aca="false">IF($A158="N/A"," ",IF((M158-$H158)&gt;0,M158-$H158,0))</f>
        <v>0</v>
      </c>
      <c r="U158" s="75" t="n">
        <f aca="false">IF($A158="N/A"," ",IF((N158-$H158)&gt;0,N158-$H158,0))</f>
        <v>0</v>
      </c>
      <c r="V158" s="76" t="n">
        <f aca="false">IF($A158="N/A"," ",(IF((O158-$H158)&lt;=0,0,(O158-$H158))))</f>
        <v>0</v>
      </c>
      <c r="W158" s="77" t="n">
        <f aca="false">IF($A158="N/A"," ",IF(P158&gt;0,8*VLOOKUP($A158,NumberofDaysTable,2),0))</f>
        <v>0</v>
      </c>
      <c r="X158" s="77" t="n">
        <f aca="false">IF($A158="N/A"," ",IF(Q158&gt;0,8*VLOOKUP($A158,NumberofDaysTable,2),0))</f>
        <v>0</v>
      </c>
      <c r="Y158" s="77" t="n">
        <f aca="false">IF($A158="N/A"," ",IF(R158&gt;0,8*VLOOKUP($A158,NumberofDaysTable,3),0))</f>
        <v>0</v>
      </c>
      <c r="Z158" s="77" t="n">
        <f aca="false">IF($A158="N/A"," ",IF(S158&gt;0,8*VLOOKUP($A158,NumberofDaysTable,3),0))</f>
        <v>0</v>
      </c>
      <c r="AA158" s="77" t="n">
        <f aca="false">IF($A158="N/A"," ",IF(T158&gt;0,8*(VLOOKUP($A158,NumberofDaysTable,4)+VLOOKUP($A158,NumberofDaysTable,5)),0))</f>
        <v>0</v>
      </c>
      <c r="AB158" s="77" t="n">
        <f aca="false">IF($A158="N/A"," ",IF(U158&gt;0,(8*VLOOKUP($A158,NumberofDaysTable,4)+VLOOKUP($A158,NumberofDaysTable,5)),0))</f>
        <v>0</v>
      </c>
      <c r="AC158" s="77" t="n">
        <f aca="false">IF($A158="N/A"," ",(IF(V158&gt;0,(8*VLOOKUP($A158,NumberofDaysTable,6)),0)))</f>
        <v>0</v>
      </c>
      <c r="AD158" s="89" t="n">
        <f aca="false">IF($A158="N/A"," ",RANK(P158,$P$148:$V$159))</f>
        <v>7</v>
      </c>
      <c r="AE158" s="90" t="n">
        <f aca="false">IF($A158="N/A"," ",RANK(Q158,$P$148:$V$159))</f>
        <v>7</v>
      </c>
      <c r="AF158" s="90" t="n">
        <f aca="false">IF($A158="N/A"," ",RANK(R158,$P$148:$V$159))</f>
        <v>7</v>
      </c>
      <c r="AG158" s="90" t="n">
        <f aca="false">IF($A158="N/A"," ",RANK(S158,$P$148:$V$159))</f>
        <v>7</v>
      </c>
      <c r="AH158" s="90" t="n">
        <f aca="false">IF($A158="N/A"," ",RANK(T158,$P$148:$V$159))</f>
        <v>7</v>
      </c>
      <c r="AI158" s="90" t="n">
        <f aca="false">IF($A158="N/A"," ",RANK(U158,$P$148:$V$159))</f>
        <v>7</v>
      </c>
      <c r="AJ158" s="91" t="n">
        <f aca="false">IF($A158="N/A"," ",RANK(V158,$P$148:$V$159))</f>
        <v>7</v>
      </c>
      <c r="AK158" s="81" t="n">
        <f aca="false">IF($A158="N/A"," ",IF(AD158&lt;=$AJ$2,W158,0))</f>
        <v>0</v>
      </c>
      <c r="AL158" s="92" t="n">
        <f aca="false">IF($A158="N/A"," ",IF(AE158&lt;=$AJ$2,X158,0))</f>
        <v>0</v>
      </c>
      <c r="AM158" s="92" t="n">
        <f aca="false">IF($A158="N/A"," ",IF(AF158&lt;=$AJ$2,Y158,0))</f>
        <v>0</v>
      </c>
      <c r="AN158" s="92" t="n">
        <f aca="false">IF($A158="N/A"," ",IF(AG158&lt;=$AJ$2,Z158,0))</f>
        <v>0</v>
      </c>
      <c r="AO158" s="92" t="n">
        <f aca="false">IF($A158="N/A"," ",IF(AH158&lt;=$AJ$2,AA158,0))</f>
        <v>0</v>
      </c>
      <c r="AP158" s="92" t="n">
        <f aca="false">IF($A158="N/A"," ",IF(AI158&lt;=$AJ$2,AB158,0))</f>
        <v>0</v>
      </c>
      <c r="AQ158" s="92" t="n">
        <f aca="false">IF($A158="N/A"," ",IF(AJ158&lt;=$AJ$2,AC158,0))</f>
        <v>0</v>
      </c>
      <c r="AR158" s="91" t="n">
        <f aca="false">SUM(AK148:AQ159)</f>
        <v>1040</v>
      </c>
      <c r="AS158" s="83" t="n">
        <f aca="false">IF($A158="N/A"," ",IF(AND(AD158=$AJ$2+1,AK158=0),MIN($AR$159,W158),0))</f>
        <v>0</v>
      </c>
      <c r="AT158" s="93" t="n">
        <f aca="false">IF($A158="N/A"," ",IF(AND(AE158=$AJ$2+1,AL158=0),MIN($AR$159,X158),0))</f>
        <v>0</v>
      </c>
      <c r="AU158" s="93" t="n">
        <f aca="false">IF($A158="N/A"," ",IF(AND(AF158=$AJ$2+1,AM158=0),MIN($AR$159,Y158),0))</f>
        <v>0</v>
      </c>
      <c r="AV158" s="93" t="n">
        <f aca="false">IF($A158="N/A"," ",IF(AND(AG158=$AJ$2+1,AN158=0),MIN($AR$159,Z158),0))</f>
        <v>0</v>
      </c>
      <c r="AW158" s="93" t="n">
        <f aca="false">IF($A158="N/A"," ",IF(AND(AH158=$AJ$2+1,AO158=0),MIN($AR$159,AA158),0))</f>
        <v>0</v>
      </c>
      <c r="AX158" s="93" t="n">
        <f aca="false">IF($A158="N/A"," ",IF(AND(AI158=$AJ$2+1,AP158=0),MIN($AR$159,AB158),0))</f>
        <v>0</v>
      </c>
      <c r="AY158" s="93" t="n">
        <f aca="false">IF($A158="N/A"," ",IF(AND(AJ158=$AJ$2+1,AQ158=0),MIN($AR$159,AC158),0))</f>
        <v>0</v>
      </c>
      <c r="AZ158" s="91" t="n">
        <f aca="false">SUM(AS148:AY159)</f>
        <v>0</v>
      </c>
      <c r="BA158" s="86" t="n">
        <f aca="false">IF($A158="N/A"," ",(IF(MONTH(A158)&gt;=4,IF(MONTH(A158)&lt;=10,Inputs!$F$13,Inputs!$F$14),Inputs!$F$14)))</f>
        <v>119</v>
      </c>
      <c r="BB158" s="87" t="n">
        <f aca="false">IF($A158="N/A"," ",(IF(AK158&gt;0,($BA158*(8*(VLOOKUP($A158,NumberofDaysTable,2)))*P158),0)+IF(AS158&gt;0,($BA158*((AS158))*P158),0)))</f>
        <v>0</v>
      </c>
      <c r="BC158" s="87" t="n">
        <f aca="false">IF($A158="N/A"," ",(IF(AL158&gt;0,($BA158*(8*(VLOOKUP($A158,NumberofDaysTable,2)))*Q158),0)+IF(AT158&gt;0,($BA158*((AT158))*Q158),0)))</f>
        <v>0</v>
      </c>
      <c r="BD158" s="87" t="n">
        <f aca="false">IF($A158="N/A"," ",(IF(AM158&gt;0,($BA158*(8*(VLOOKUP($A158,NumberofDaysTable,3)))*R158),0)+IF(AU158&gt;0,($BA158*((AU158))*R158),0)))</f>
        <v>0</v>
      </c>
      <c r="BE158" s="87" t="n">
        <f aca="false">IF($A158="N/A"," ",(IF(AN158&gt;0,($BA158*(8*(VLOOKUP($A158,NumberofDaysTable,3)))*S158),0)+IF(AV158&gt;0,($BA158*((AV158))*S158),0)))</f>
        <v>0</v>
      </c>
      <c r="BF158" s="87" t="n">
        <f aca="false">IF($A158="N/A"," ",(IF(AO158&gt;0,($BA158*(8*(VLOOKUP($A158,NumberofDaysTable,4)+VLOOKUP($A158,NumberofDaysTable,5)))*T158),0)+IF(AW158&gt;0,($BA158*((AW158))*T158),0)))</f>
        <v>0</v>
      </c>
      <c r="BG158" s="87" t="n">
        <f aca="false">IF($A158="N/A"," ",(IF(AP158&gt;0,($BA158*(8*(VLOOKUP($A158,NumberofDaysTable,4)+VLOOKUP($A158,NumberofDaysTable,5)))*U158),0)+IF(AX158&gt;0,($BA158*((AX158))*U158),0)))</f>
        <v>0</v>
      </c>
      <c r="BH158" s="87" t="n">
        <f aca="false">IF($A158="N/A"," ",($BA158*AQ158*V158)+($BA158*AY158*V158))</f>
        <v>0</v>
      </c>
      <c r="BI158" s="87" t="n">
        <f aca="false">IF($A158="N/A"," ",SUM(BB158:BH158))</f>
        <v>0</v>
      </c>
      <c r="BJ158" s="88" t="n">
        <f aca="false">IF($A158="N/A"," ",(H158*(SUM(AK158:AQ158)+SUM(AS158:AY158))*BA158))</f>
        <v>0</v>
      </c>
      <c r="BK158" s="88" t="n">
        <f aca="false">IF($A158="N/A"," ",((C158*D158)*(SUM($AK158:$AQ158)+SUM($AS158:$AY158))*$BA158))</f>
        <v>0</v>
      </c>
      <c r="BL158" s="88" t="n">
        <f aca="false">IF($A158="N/A"," ",(F158*(SUM($AK158:$AQ158)+SUM($AS158:$AY158))*$BA158))</f>
        <v>0</v>
      </c>
      <c r="BM158" s="88" t="n">
        <f aca="false">IF($A158="N/A"," ",(G158*(SUM($AK158:$AQ158)+SUM($AS158:$AY158))*$BA158))</f>
        <v>0</v>
      </c>
    </row>
    <row r="159" customFormat="false" ht="12.75" hidden="false" customHeight="false" outlineLevel="0" collapsed="false">
      <c r="A159" s="67" t="n">
        <f aca="false">IF(A158="N/A","N/A",IF(EDATE(A158,1)&gt;Inputs!$K$3,"N/A",EDATE(A158,1)))</f>
        <v>41395</v>
      </c>
      <c r="B159" s="68" t="n">
        <f aca="false">IF(A159="N/A"," ",YEAR(A159))</f>
        <v>2013</v>
      </c>
      <c r="C159" s="69" t="n">
        <f aca="false">IF(A159="N/A"," ",VLOOKUP(A159,ScaledPrice,10))</f>
        <v>3.5335</v>
      </c>
      <c r="D159" s="70" t="n">
        <f aca="false">IF(A159="N/A"," ",(VLOOKUP(MONTH($A159),Inputs!$A$14:$B$25,2))/1000)</f>
        <v>12.6</v>
      </c>
      <c r="E159" s="71" t="n">
        <f aca="false">IF($A159="N/A"," ",C159*D159)</f>
        <v>44.5221</v>
      </c>
      <c r="F159" s="72" t="n">
        <f aca="false">IF(A159="N/A"," ",Inputs!$F$6)</f>
        <v>1.17</v>
      </c>
      <c r="G159" s="72" t="n">
        <f aca="false">IF(A159="N/A"," ",Inputs!$F$9/IF(AND('Pricing Inputs'!$AA$3&gt;=4,'Pricing Inputs'!$AA$3&lt;=6),16,IF(AND('Pricing Inputs'!$AA$3&gt;=7,'Pricing Inputs'!$AA$3&lt;=9),8,24))/(BA159))</f>
        <v>0.829831932773109</v>
      </c>
      <c r="H159" s="73" t="n">
        <f aca="false">IF(A159="N/A"," ",(C159*D159)+F159+G159)</f>
        <v>46.5219319327731</v>
      </c>
      <c r="I159" s="74" t="n">
        <f aca="false">VLOOKUP(A159,ScaledPrice,(IF(AND('Pricing Inputs'!$AA$3&gt;=4,'Pricing Inputs'!$AA$3&lt;=6),2,4)))</f>
        <v>34.25</v>
      </c>
      <c r="J159" s="74" t="n">
        <f aca="false">IF(A159="N/A"," ",IF(AND('Pricing Inputs'!$AA$3&gt;=4,'Pricing Inputs'!$AA$3&lt;=6),I159,(VLOOKUP(A159,ScaledPrice,2))*(2-(VLOOKUP(A159,ScaledPrice,3)))))</f>
        <v>34.25</v>
      </c>
      <c r="K159" s="74" t="n">
        <f aca="false">IF(A159="N/A"," ",IF(OR('Pricing Inputs'!$AA$3=5,'Pricing Inputs'!$AA$3=6,'Pricing Inputs'!$AA$3=8,'Pricing Inputs'!$AA$3=9),VLOOKUP(A159,ScaledPrice,IF(AND('Pricing Inputs'!$AA$3&gt;=4,'Pricing Inputs'!$AA$3&lt;=6),5,6)),0))</f>
        <v>21</v>
      </c>
      <c r="L159" s="74" t="n">
        <f aca="false">IF(A159="N/A"," ",IF(OR('Pricing Inputs'!$AA$3=5,'Pricing Inputs'!$AA$3=6,'Pricing Inputs'!$AA$3=8,'Pricing Inputs'!$AA$3=9),IF(AND('Pricing Inputs'!$AA$3&gt;=4,'Pricing Inputs'!$AA$3&lt;=6),K159,(VLOOKUP(A159,ScaledPrice,5))*(2-(VLOOKUP(A159,ScaledPrice,3)))),0))</f>
        <v>21</v>
      </c>
      <c r="M159" s="74" t="n">
        <f aca="false">IF(A159="N/A"," ",IF(OR('Pricing Inputs'!$AA$3=6,'Pricing Inputs'!$AA$3=9),(VLOOKUP(A159,ScaledPrice,IF(AND('Pricing Inputs'!$AA$3&gt;=4,'Pricing Inputs'!$AA$3&lt;=6),7,8))),0))</f>
        <v>20.0049991607666</v>
      </c>
      <c r="N159" s="74" t="n">
        <f aca="false">IF(A159="N/A"," ",IF(OR('Pricing Inputs'!$AA$3=6,'Pricing Inputs'!$AA$3=9),IF(AND('Pricing Inputs'!$AA$3&gt;=4,'Pricing Inputs'!$AA$3&lt;=6),M159,(VLOOKUP(A159,ScaledPrice,7))*(2-(VLOOKUP(A159,ScaledPrice,3)))),0))</f>
        <v>20.0049991607666</v>
      </c>
      <c r="O159" s="74" t="n">
        <f aca="false">IF(A159="N/A"," ",VLOOKUP(A159,ScaledPrice,9))</f>
        <v>21.4500007629395</v>
      </c>
      <c r="P159" s="75" t="n">
        <f aca="false">IF($A159="N/A"," ",IF((I159-$H159)&gt;0,I159-$H159,0))</f>
        <v>0</v>
      </c>
      <c r="Q159" s="75" t="n">
        <f aca="false">IF($A159="N/A"," ",IF((J159-$H159)&gt;0,J159-$H159,0))</f>
        <v>0</v>
      </c>
      <c r="R159" s="75" t="n">
        <f aca="false">IF($A159="N/A"," ",IF((K159-$H159)&gt;0,K159-$H159,0))</f>
        <v>0</v>
      </c>
      <c r="S159" s="75" t="n">
        <f aca="false">IF($A159="N/A"," ",IF((L159-$H159)&gt;0,L159-$H159,0))</f>
        <v>0</v>
      </c>
      <c r="T159" s="75" t="n">
        <f aca="false">IF($A159="N/A"," ",IF((M159-$H159)&gt;0,M159-$H159,0))</f>
        <v>0</v>
      </c>
      <c r="U159" s="75" t="n">
        <f aca="false">IF($A159="N/A"," ",IF((N159-$H159)&gt;0,N159-$H159,0))</f>
        <v>0</v>
      </c>
      <c r="V159" s="76" t="n">
        <f aca="false">IF($A159="N/A"," ",(IF((O159-$H159)&lt;=0,0,(O159-$H159))))</f>
        <v>0</v>
      </c>
      <c r="W159" s="77" t="n">
        <f aca="false">IF($A159="N/A"," ",IF(P159&gt;0,8*VLOOKUP($A159,NumberofDaysTable,2),0))</f>
        <v>0</v>
      </c>
      <c r="X159" s="77" t="n">
        <f aca="false">IF($A159="N/A"," ",IF(Q159&gt;0,8*VLOOKUP($A159,NumberofDaysTable,2),0))</f>
        <v>0</v>
      </c>
      <c r="Y159" s="77" t="n">
        <f aca="false">IF($A159="N/A"," ",IF(R159&gt;0,8*VLOOKUP($A159,NumberofDaysTable,3),0))</f>
        <v>0</v>
      </c>
      <c r="Z159" s="77" t="n">
        <f aca="false">IF($A159="N/A"," ",IF(S159&gt;0,8*VLOOKUP($A159,NumberofDaysTable,3),0))</f>
        <v>0</v>
      </c>
      <c r="AA159" s="77" t="n">
        <f aca="false">IF($A159="N/A"," ",IF(T159&gt;0,8*(VLOOKUP($A159,NumberofDaysTable,4)+VLOOKUP($A159,NumberofDaysTable,5)),0))</f>
        <v>0</v>
      </c>
      <c r="AB159" s="77" t="n">
        <f aca="false">IF($A159="N/A"," ",IF(U159&gt;0,(8*VLOOKUP($A159,NumberofDaysTable,4)+VLOOKUP($A159,NumberofDaysTable,5)),0))</f>
        <v>0</v>
      </c>
      <c r="AC159" s="77" t="n">
        <f aca="false">IF($A159="N/A"," ",(IF(V159&gt;0,(8*VLOOKUP($A159,NumberofDaysTable,6)),0)))</f>
        <v>0</v>
      </c>
      <c r="AD159" s="96" t="n">
        <f aca="false">IF($A159="N/A"," ",RANK(P159,$P$148:$V$159))</f>
        <v>7</v>
      </c>
      <c r="AE159" s="97" t="n">
        <f aca="false">IF($A159="N/A"," ",RANK(Q159,$P$148:$V$159))</f>
        <v>7</v>
      </c>
      <c r="AF159" s="97" t="n">
        <f aca="false">IF($A159="N/A"," ",RANK(R159,$P$148:$V$159))</f>
        <v>7</v>
      </c>
      <c r="AG159" s="97" t="n">
        <f aca="false">IF($A159="N/A"," ",RANK(S159,$P$148:$V$159))</f>
        <v>7</v>
      </c>
      <c r="AH159" s="97" t="n">
        <f aca="false">IF($A159="N/A"," ",RANK(T159,$P$148:$V$159))</f>
        <v>7</v>
      </c>
      <c r="AI159" s="97" t="n">
        <f aca="false">IF($A159="N/A"," ",RANK(U159,$P$148:$V$159))</f>
        <v>7</v>
      </c>
      <c r="AJ159" s="98" t="n">
        <f aca="false">IF($A159="N/A"," ",RANK(V159,$P$148:$V$159))</f>
        <v>7</v>
      </c>
      <c r="AK159" s="99" t="n">
        <f aca="false">IF($A159="N/A"," ",IF(AD159&lt;=$AJ$2,W159,0))</f>
        <v>0</v>
      </c>
      <c r="AL159" s="100" t="n">
        <f aca="false">IF($A159="N/A"," ",IF(AE159&lt;=$AJ$2,X159,0))</f>
        <v>0</v>
      </c>
      <c r="AM159" s="100" t="n">
        <f aca="false">IF($A159="N/A"," ",IF(AF159&lt;=$AJ$2,Y159,0))</f>
        <v>0</v>
      </c>
      <c r="AN159" s="100" t="n">
        <f aca="false">IF($A159="N/A"," ",IF(AG159&lt;=$AJ$2,Z159,0))</f>
        <v>0</v>
      </c>
      <c r="AO159" s="100" t="n">
        <f aca="false">IF($A159="N/A"," ",IF(AH159&lt;=$AJ$2,AA159,0))</f>
        <v>0</v>
      </c>
      <c r="AP159" s="100" t="n">
        <f aca="false">IF($A159="N/A"," ",IF(AI159&lt;=$AJ$2,AB159,0))</f>
        <v>0</v>
      </c>
      <c r="AQ159" s="100" t="n">
        <f aca="false">IF($A159="N/A"," ",IF(AJ159&lt;=$AJ$2,AC159,0))</f>
        <v>0</v>
      </c>
      <c r="AR159" s="98" t="n">
        <f aca="false">IF(($AP$2-AR158)&gt;=0,$AP$2-AR158,0)</f>
        <v>360</v>
      </c>
      <c r="AS159" s="101" t="n">
        <f aca="false">IF($A159="N/A"," ",IF(AND(AD159=$AJ$2+1,AK159=0),MIN($AR$159,W159),0))</f>
        <v>0</v>
      </c>
      <c r="AT159" s="102" t="n">
        <f aca="false">IF($A159="N/A"," ",IF(AND(AE159=$AJ$2+1,AL159=0),MIN($AR$159,X159),0))</f>
        <v>0</v>
      </c>
      <c r="AU159" s="102" t="n">
        <f aca="false">IF($A159="N/A"," ",IF(AND(AF159=$AJ$2+1,AM159=0),MIN($AR$159,Y159),0))</f>
        <v>0</v>
      </c>
      <c r="AV159" s="102" t="n">
        <f aca="false">IF($A159="N/A"," ",IF(AND(AG159=$AJ$2+1,AN159=0),MIN($AR$159,Z159),0))</f>
        <v>0</v>
      </c>
      <c r="AW159" s="102" t="n">
        <f aca="false">IF($A159="N/A"," ",IF(AND(AH159=$AJ$2+1,AO159=0),MIN($AR$159,AA159),0))</f>
        <v>0</v>
      </c>
      <c r="AX159" s="102" t="n">
        <f aca="false">IF($A159="N/A"," ",IF(AND(AI159=$AJ$2+1,AP159=0),MIN($AR$159,AB159),0))</f>
        <v>0</v>
      </c>
      <c r="AY159" s="102" t="n">
        <f aca="false">IF($A159="N/A"," ",IF(AND(AJ159=$AJ$2+1,AQ159=0),MIN($AR$159,AC159),0))</f>
        <v>0</v>
      </c>
      <c r="AZ159" s="103" t="n">
        <f aca="false">AR158+AZ158</f>
        <v>1040</v>
      </c>
      <c r="BA159" s="86" t="n">
        <f aca="false">IF($A159="N/A"," ",(IF(MONTH(A159)&gt;=4,IF(MONTH(A159)&lt;=10,Inputs!$F$13,Inputs!$F$14),Inputs!$F$14)))</f>
        <v>119</v>
      </c>
      <c r="BB159" s="87" t="n">
        <f aca="false">IF($A159="N/A"," ",(IF(AK159&gt;0,($BA159*(8*(VLOOKUP($A159,NumberofDaysTable,2)))*P159),0)+IF(AS159&gt;0,($BA159*((AS159))*P159),0)))</f>
        <v>0</v>
      </c>
      <c r="BC159" s="87" t="n">
        <f aca="false">IF($A159="N/A"," ",(IF(AL159&gt;0,($BA159*(8*(VLOOKUP($A159,NumberofDaysTable,2)))*Q159),0)+IF(AT159&gt;0,($BA159*((AT159))*Q159),0)))</f>
        <v>0</v>
      </c>
      <c r="BD159" s="87" t="n">
        <f aca="false">IF($A159="N/A"," ",(IF(AM159&gt;0,($BA159*(8*(VLOOKUP($A159,NumberofDaysTable,3)))*R159),0)+IF(AU159&gt;0,($BA159*((AU159))*R159),0)))</f>
        <v>0</v>
      </c>
      <c r="BE159" s="87" t="n">
        <f aca="false">IF($A159="N/A"," ",(IF(AN159&gt;0,($BA159*(8*(VLOOKUP($A159,NumberofDaysTable,3)))*S159),0)+IF(AV159&gt;0,($BA159*((AV159))*S159),0)))</f>
        <v>0</v>
      </c>
      <c r="BF159" s="87" t="n">
        <f aca="false">IF($A159="N/A"," ",(IF(AO159&gt;0,($BA159*(8*(VLOOKUP($A159,NumberofDaysTable,4)+VLOOKUP($A159,NumberofDaysTable,5)))*T159),0)+IF(AW159&gt;0,($BA159*((AW159))*T159),0)))</f>
        <v>0</v>
      </c>
      <c r="BG159" s="87" t="n">
        <f aca="false">IF($A159="N/A"," ",(IF(AP159&gt;0,($BA159*(8*(VLOOKUP($A159,NumberofDaysTable,4)+VLOOKUP($A159,NumberofDaysTable,5)))*U159),0)+IF(AX159&gt;0,($BA159*((AX159))*U159),0)))</f>
        <v>0</v>
      </c>
      <c r="BH159" s="87" t="n">
        <f aca="false">IF($A159="N/A"," ",($BA159*AQ159*V159)+($BA159*AY159*V159))</f>
        <v>0</v>
      </c>
      <c r="BI159" s="87" t="n">
        <f aca="false">IF($A159="N/A"," ",SUM(BB159:BH159))</f>
        <v>0</v>
      </c>
      <c r="BJ159" s="88" t="n">
        <f aca="false">IF($A159="N/A"," ",(H159*(SUM(AK159:AQ159)+SUM(AS159:AY159))*BA159))</f>
        <v>0</v>
      </c>
      <c r="BK159" s="88" t="n">
        <f aca="false">IF($A159="N/A"," ",((C159*D159)*(SUM($AK159:$AQ159)+SUM($AS159:$AY159))*$BA159))</f>
        <v>0</v>
      </c>
      <c r="BL159" s="88" t="n">
        <f aca="false">IF($A159="N/A"," ",(F159*(SUM($AK159:$AQ159)+SUM($AS159:$AY159))*$BA159))</f>
        <v>0</v>
      </c>
      <c r="BM159" s="88" t="n">
        <f aca="false">IF($A159="N/A"," ",(G159*(SUM($AK159:$AQ159)+SUM($AS159:$AY159))*$BA159))</f>
        <v>0</v>
      </c>
    </row>
    <row r="160" customFormat="false" ht="12.75" hidden="false" customHeight="false" outlineLevel="0" collapsed="false">
      <c r="A160" s="67" t="n">
        <f aca="false">IF(A159="N/A","N/A",IF(EDATE(A159,1)&gt;Inputs!$K$3,"N/A",EDATE(A159,1)))</f>
        <v>41426</v>
      </c>
      <c r="B160" s="68" t="n">
        <f aca="false">IF(A160="N/A"," ",YEAR(A160))</f>
        <v>2013</v>
      </c>
      <c r="C160" s="69" t="n">
        <f aca="false">IF(A160="N/A"," ",VLOOKUP(A160,ScaledPrice,10))</f>
        <v>3.5395</v>
      </c>
      <c r="D160" s="70" t="n">
        <f aca="false">IF(A160="N/A"," ",(VLOOKUP(MONTH($A160),Inputs!$A$14:$B$25,2))/1000)</f>
        <v>12.6</v>
      </c>
      <c r="E160" s="71" t="n">
        <f aca="false">IF($A160="N/A"," ",C160*D160)</f>
        <v>44.5977</v>
      </c>
      <c r="F160" s="72" t="n">
        <f aca="false">IF(A160="N/A"," ",Inputs!$F$6)</f>
        <v>1.17</v>
      </c>
      <c r="G160" s="72" t="n">
        <f aca="false">IF(A160="N/A"," ",Inputs!$F$9/IF(AND('Pricing Inputs'!$AA$3&gt;=4,'Pricing Inputs'!$AA$3&lt;=6),16,IF(AND('Pricing Inputs'!$AA$3&gt;=7,'Pricing Inputs'!$AA$3&lt;=9),8,24))/(BA160))</f>
        <v>0.829831932773109</v>
      </c>
      <c r="H160" s="73" t="n">
        <f aca="false">IF(A160="N/A"," ",(C160*D160)+F160+G160)</f>
        <v>46.5975319327731</v>
      </c>
      <c r="I160" s="74" t="n">
        <f aca="false">VLOOKUP(A160,ScaledPrice,(IF(AND('Pricing Inputs'!$AA$3&gt;=4,'Pricing Inputs'!$AA$3&lt;=6),2,4)))</f>
        <v>56.5</v>
      </c>
      <c r="J160" s="74" t="n">
        <f aca="false">IF(A160="N/A"," ",IF(AND('Pricing Inputs'!$AA$3&gt;=4,'Pricing Inputs'!$AA$3&lt;=6),I160,(VLOOKUP(A160,ScaledPrice,2))*(2-(VLOOKUP(A160,ScaledPrice,3)))))</f>
        <v>56.5</v>
      </c>
      <c r="K160" s="74" t="n">
        <f aca="false">IF(A160="N/A"," ",IF(OR('Pricing Inputs'!$AA$3=5,'Pricing Inputs'!$AA$3=6,'Pricing Inputs'!$AA$3=8,'Pricing Inputs'!$AA$3=9),VLOOKUP(A160,ScaledPrice,IF(AND('Pricing Inputs'!$AA$3&gt;=4,'Pricing Inputs'!$AA$3&lt;=6),5,6)),0))</f>
        <v>26</v>
      </c>
      <c r="L160" s="74" t="n">
        <f aca="false">IF(A160="N/A"," ",IF(OR('Pricing Inputs'!$AA$3=5,'Pricing Inputs'!$AA$3=6,'Pricing Inputs'!$AA$3=8,'Pricing Inputs'!$AA$3=9),IF(AND('Pricing Inputs'!$AA$3&gt;=4,'Pricing Inputs'!$AA$3&lt;=6),K160,(VLOOKUP(A160,ScaledPrice,5))*(2-(VLOOKUP(A160,ScaledPrice,3)))),0))</f>
        <v>26</v>
      </c>
      <c r="M160" s="74" t="n">
        <f aca="false">IF(A160="N/A"," ",IF(OR('Pricing Inputs'!$AA$3=6,'Pricing Inputs'!$AA$3=9),(VLOOKUP(A160,ScaledPrice,IF(AND('Pricing Inputs'!$AA$3&gt;=4,'Pricing Inputs'!$AA$3&lt;=6),7,8))),0))</f>
        <v>24</v>
      </c>
      <c r="N160" s="74" t="n">
        <f aca="false">IF(A160="N/A"," ",IF(OR('Pricing Inputs'!$AA$3=6,'Pricing Inputs'!$AA$3=9),IF(AND('Pricing Inputs'!$AA$3&gt;=4,'Pricing Inputs'!$AA$3&lt;=6),M160,(VLOOKUP(A160,ScaledPrice,7))*(2-(VLOOKUP(A160,ScaledPrice,3)))),0))</f>
        <v>24</v>
      </c>
      <c r="O160" s="74" t="n">
        <f aca="false">IF(A160="N/A"," ",VLOOKUP(A160,ScaledPrice,9))</f>
        <v>20.9499998092651</v>
      </c>
      <c r="P160" s="75" t="n">
        <f aca="false">IF($A160="N/A"," ",IF((I160-$H160)&gt;0,I160-$H160,0))</f>
        <v>9.90246806722688</v>
      </c>
      <c r="Q160" s="75" t="n">
        <f aca="false">IF($A160="N/A"," ",IF((J160-$H160)&gt;0,J160-$H160,0))</f>
        <v>9.90246806722688</v>
      </c>
      <c r="R160" s="75" t="n">
        <f aca="false">IF($A160="N/A"," ",IF((K160-$H160)&gt;0,K160-$H160,0))</f>
        <v>0</v>
      </c>
      <c r="S160" s="75" t="n">
        <f aca="false">IF($A160="N/A"," ",IF((L160-$H160)&gt;0,L160-$H160,0))</f>
        <v>0</v>
      </c>
      <c r="T160" s="75" t="n">
        <f aca="false">IF($A160="N/A"," ",IF((M160-$H160)&gt;0,M160-$H160,0))</f>
        <v>0</v>
      </c>
      <c r="U160" s="75" t="n">
        <f aca="false">IF($A160="N/A"," ",IF((N160-$H160)&gt;0,N160-$H160,0))</f>
        <v>0</v>
      </c>
      <c r="V160" s="76" t="n">
        <f aca="false">IF($A160="N/A"," ",(IF((O160-$H160)&lt;=0,0,(O160-$H160))))</f>
        <v>0</v>
      </c>
      <c r="W160" s="77" t="n">
        <f aca="false">IF($A160="N/A"," ",IF(P160&gt;0,8*VLOOKUP($A160,NumberofDaysTable,2),0))</f>
        <v>160</v>
      </c>
      <c r="X160" s="77" t="n">
        <f aca="false">IF($A160="N/A"," ",IF(Q160&gt;0,8*VLOOKUP($A160,NumberofDaysTable,2),0))</f>
        <v>160</v>
      </c>
      <c r="Y160" s="77" t="n">
        <f aca="false">IF($A160="N/A"," ",IF(R160&gt;0,8*VLOOKUP($A160,NumberofDaysTable,3),0))</f>
        <v>0</v>
      </c>
      <c r="Z160" s="77" t="n">
        <f aca="false">IF($A160="N/A"," ",IF(S160&gt;0,8*VLOOKUP($A160,NumberofDaysTable,3),0))</f>
        <v>0</v>
      </c>
      <c r="AA160" s="77" t="n">
        <f aca="false">IF($A160="N/A"," ",IF(T160&gt;0,8*(VLOOKUP($A160,NumberofDaysTable,4)+VLOOKUP($A160,NumberofDaysTable,5)),0))</f>
        <v>0</v>
      </c>
      <c r="AB160" s="77" t="n">
        <f aca="false">IF($A160="N/A"," ",IF(U160&gt;0,(8*VLOOKUP($A160,NumberofDaysTable,4)+VLOOKUP($A160,NumberofDaysTable,5)),0))</f>
        <v>0</v>
      </c>
      <c r="AC160" s="77" t="n">
        <f aca="false">IF($A160="N/A"," ",(IF(V160&gt;0,(8*VLOOKUP($A160,NumberofDaysTable,6)),0)))</f>
        <v>0</v>
      </c>
      <c r="AD160" s="78" t="n">
        <f aca="false">IF($A160="N/A"," ",RANK(P160,$P$160:$V$171))</f>
        <v>5</v>
      </c>
      <c r="AE160" s="79" t="n">
        <f aca="false">IF($A160="N/A"," ",RANK(Q160,$P$160:$V$171))</f>
        <v>5</v>
      </c>
      <c r="AF160" s="79" t="n">
        <f aca="false">IF($A160="N/A"," ",RANK(R160,$P$160:$V$171))</f>
        <v>7</v>
      </c>
      <c r="AG160" s="79" t="n">
        <f aca="false">IF($A160="N/A"," ",RANK(S160,$P$160:$V$171))</f>
        <v>7</v>
      </c>
      <c r="AH160" s="79" t="n">
        <f aca="false">IF($A160="N/A"," ",RANK(T160,$P$160:$V$171))</f>
        <v>7</v>
      </c>
      <c r="AI160" s="79" t="n">
        <f aca="false">IF($A160="N/A"," ",RANK(U160,$P$160:$V$171))</f>
        <v>7</v>
      </c>
      <c r="AJ160" s="80" t="n">
        <f aca="false">IF($A160="N/A"," ",RANK(V160,$P$160:$V$171))</f>
        <v>7</v>
      </c>
      <c r="AK160" s="104" t="n">
        <f aca="false">IF($A160="N/A"," ",IF(AD160&lt;=$AJ$2,W160,0))</f>
        <v>160</v>
      </c>
      <c r="AL160" s="82" t="n">
        <f aca="false">IF($A160="N/A"," ",IF(AE160&lt;=$AJ$2,X160,0))</f>
        <v>160</v>
      </c>
      <c r="AM160" s="82" t="n">
        <f aca="false">IF($A160="N/A"," ",IF(AF160&lt;=$AJ$2,Y160,0))</f>
        <v>0</v>
      </c>
      <c r="AN160" s="82" t="n">
        <f aca="false">IF($A160="N/A"," ",IF(AG160&lt;=$AJ$2,Z160,0))</f>
        <v>0</v>
      </c>
      <c r="AO160" s="82" t="n">
        <f aca="false">IF($A160="N/A"," ",IF(AH160&lt;=$AJ$2,AA160,0))</f>
        <v>0</v>
      </c>
      <c r="AP160" s="82" t="n">
        <f aca="false">IF($A160="N/A"," ",IF(AI160&lt;=$AJ$2,AB160,0))</f>
        <v>0</v>
      </c>
      <c r="AQ160" s="82" t="n">
        <f aca="false">IF($A160="N/A"," ",IF(AJ160&lt;=$AJ$2,AC160,0))</f>
        <v>0</v>
      </c>
      <c r="AR160" s="80"/>
      <c r="AS160" s="105" t="n">
        <f aca="false">IF($A160="N/A"," ",IF(AND(AD160=$AJ$2+1,AK160=0),MIN($AR$171,W160),0))</f>
        <v>0</v>
      </c>
      <c r="AT160" s="84" t="n">
        <f aca="false">IF($A160="N/A"," ",IF(AND(AE160=$AJ$2+1,AL160=0),MIN($AR$171,X160),0))</f>
        <v>0</v>
      </c>
      <c r="AU160" s="84" t="n">
        <f aca="false">IF($A160="N/A"," ",IF(AND(AF160=$AJ$2+1,AM160=0),MIN($AR$171,Y160),0))</f>
        <v>0</v>
      </c>
      <c r="AV160" s="84" t="n">
        <f aca="false">IF($A160="N/A"," ",IF(AND(AG160=$AJ$2+1,AN160=0),MIN($AR$171,Z160),0))</f>
        <v>0</v>
      </c>
      <c r="AW160" s="84" t="n">
        <f aca="false">IF($A160="N/A"," ",IF(AND(AH160=$AJ$2+1,AO160=0),MIN($AR$171,AA160),0))</f>
        <v>0</v>
      </c>
      <c r="AX160" s="84" t="n">
        <f aca="false">IF($A160="N/A"," ",IF(AND(AI160=$AJ$2+1,AP160=0),MIN($AR$171,AB160),0))</f>
        <v>0</v>
      </c>
      <c r="AY160" s="84" t="n">
        <f aca="false">IF($A160="N/A"," ",IF(AND(AJ160=$AJ$2+1,AQ160=0),MIN($AR$171,AC160),0))</f>
        <v>0</v>
      </c>
      <c r="AZ160" s="80"/>
      <c r="BA160" s="86" t="n">
        <f aca="false">IF($A160="N/A"," ",(IF(MONTH(A160)&gt;=4,IF(MONTH(A160)&lt;=10,Inputs!$F$13,Inputs!$F$14),Inputs!$F$14)))</f>
        <v>119</v>
      </c>
      <c r="BB160" s="87" t="n">
        <f aca="false">IF($A160="N/A"," ",(IF(AK160&gt;0,($BA160*(8*(VLOOKUP($A160,NumberofDaysTable,2)))*P160),0)+IF(AS160&gt;0,($BA160*((AS160))*P160),0)))</f>
        <v>188542.992</v>
      </c>
      <c r="BC160" s="87" t="n">
        <f aca="false">IF($A160="N/A"," ",(IF(AL160&gt;0,($BA160*(8*(VLOOKUP($A160,NumberofDaysTable,2)))*Q160),0)+IF(AT160&gt;0,($BA160*((AT160))*Q160),0)))</f>
        <v>188542.992</v>
      </c>
      <c r="BD160" s="87" t="n">
        <f aca="false">IF($A160="N/A"," ",(IF(AM160&gt;0,($BA160*(8*(VLOOKUP($A160,NumberofDaysTable,3)))*R160),0)+IF(AU160&gt;0,($BA160*((AU160))*R160),0)))</f>
        <v>0</v>
      </c>
      <c r="BE160" s="87" t="n">
        <f aca="false">IF($A160="N/A"," ",(IF(AN160&gt;0,($BA160*(8*(VLOOKUP($A160,NumberofDaysTable,3)))*S160),0)+IF(AV160&gt;0,($BA160*((AV160))*S160),0)))</f>
        <v>0</v>
      </c>
      <c r="BF160" s="87" t="n">
        <f aca="false">IF($A160="N/A"," ",(IF(AO160&gt;0,($BA160*(8*(VLOOKUP($A160,NumberofDaysTable,4)+VLOOKUP($A160,NumberofDaysTable,5)))*T160),0)+IF(AW160&gt;0,($BA160*((AW160))*T160),0)))</f>
        <v>0</v>
      </c>
      <c r="BG160" s="87" t="n">
        <f aca="false">IF($A160="N/A"," ",(IF(AP160&gt;0,($BA160*(8*(VLOOKUP($A160,NumberofDaysTable,4)+VLOOKUP($A160,NumberofDaysTable,5)))*U160),0)+IF(AX160&gt;0,($BA160*((AX160))*U160),0)))</f>
        <v>0</v>
      </c>
      <c r="BH160" s="87" t="n">
        <f aca="false">IF($A160="N/A"," ",($BA160*AQ160*V160)+($BA160*AY160*V160))</f>
        <v>0</v>
      </c>
      <c r="BI160" s="87" t="n">
        <f aca="false">IF($A160="N/A"," ",SUM(BB160:BH160))</f>
        <v>377085.984</v>
      </c>
      <c r="BJ160" s="88" t="n">
        <f aca="false">IF($A160="N/A"," ",(H160*(SUM(AK160:AQ160)+SUM(AS160:AY160))*BA160))</f>
        <v>1774434.016</v>
      </c>
      <c r="BK160" s="88" t="n">
        <f aca="false">IF($A160="N/A"," ",((C160*D160)*(SUM($AK160:$AQ160)+SUM($AS160:$AY160))*$BA160))</f>
        <v>1698280.416</v>
      </c>
      <c r="BL160" s="88" t="n">
        <f aca="false">IF($A160="N/A"," ",(F160*(SUM($AK160:$AQ160)+SUM($AS160:$AY160))*$BA160))</f>
        <v>44553.6</v>
      </c>
      <c r="BM160" s="88" t="n">
        <f aca="false">IF($A160="N/A"," ",(G160*(SUM($AK160:$AQ160)+SUM($AS160:$AY160))*$BA160))</f>
        <v>31600</v>
      </c>
    </row>
    <row r="161" customFormat="false" ht="12.75" hidden="false" customHeight="false" outlineLevel="0" collapsed="false">
      <c r="A161" s="67" t="n">
        <f aca="false">IF(A160="N/A","N/A",IF(EDATE(A160,1)&gt;Inputs!$K$3,"N/A",EDATE(A160,1)))</f>
        <v>41456</v>
      </c>
      <c r="B161" s="68" t="n">
        <f aca="false">IF(A161="N/A"," ",YEAR(A161))</f>
        <v>2013</v>
      </c>
      <c r="C161" s="69" t="n">
        <f aca="false">IF(A161="N/A"," ",VLOOKUP(A161,ScaledPrice,10))</f>
        <v>3.5345</v>
      </c>
      <c r="D161" s="70" t="n">
        <f aca="false">IF(A161="N/A"," ",(VLOOKUP(MONTH($A161),Inputs!$A$14:$B$25,2))/1000)</f>
        <v>12.6</v>
      </c>
      <c r="E161" s="71" t="n">
        <f aca="false">IF($A161="N/A"," ",C161*D161)</f>
        <v>44.5347</v>
      </c>
      <c r="F161" s="72" t="n">
        <f aca="false">IF(A161="N/A"," ",Inputs!$F$6)</f>
        <v>1.17</v>
      </c>
      <c r="G161" s="72" t="n">
        <f aca="false">IF(A161="N/A"," ",Inputs!$F$9/IF(AND('Pricing Inputs'!$AA$3&gt;=4,'Pricing Inputs'!$AA$3&lt;=6),16,IF(AND('Pricing Inputs'!$AA$3&gt;=7,'Pricing Inputs'!$AA$3&lt;=9),8,24))/(BA161))</f>
        <v>0.829831932773109</v>
      </c>
      <c r="H161" s="73" t="n">
        <f aca="false">IF(A161="N/A"," ",(C161*D161)+F161+G161)</f>
        <v>46.5345319327731</v>
      </c>
      <c r="I161" s="74" t="n">
        <f aca="false">VLOOKUP(A161,ScaledPrice,(IF(AND('Pricing Inputs'!$AA$3&gt;=4,'Pricing Inputs'!$AA$3&lt;=6),2,4)))</f>
        <v>99</v>
      </c>
      <c r="J161" s="74" t="n">
        <f aca="false">IF(A161="N/A"," ",IF(AND('Pricing Inputs'!$AA$3&gt;=4,'Pricing Inputs'!$AA$3&lt;=6),I161,(VLOOKUP(A161,ScaledPrice,2))*(2-(VLOOKUP(A161,ScaledPrice,3)))))</f>
        <v>99</v>
      </c>
      <c r="K161" s="74" t="n">
        <f aca="false">IF(A161="N/A"," ",IF(OR('Pricing Inputs'!$AA$3=5,'Pricing Inputs'!$AA$3=6,'Pricing Inputs'!$AA$3=8,'Pricing Inputs'!$AA$3=9),VLOOKUP(A161,ScaledPrice,IF(AND('Pricing Inputs'!$AA$3&gt;=4,'Pricing Inputs'!$AA$3&lt;=6),5,6)),0))</f>
        <v>35</v>
      </c>
      <c r="L161" s="74" t="n">
        <f aca="false">IF(A161="N/A"," ",IF(OR('Pricing Inputs'!$AA$3=5,'Pricing Inputs'!$AA$3=6,'Pricing Inputs'!$AA$3=8,'Pricing Inputs'!$AA$3=9),IF(AND('Pricing Inputs'!$AA$3&gt;=4,'Pricing Inputs'!$AA$3&lt;=6),K161,(VLOOKUP(A161,ScaledPrice,5))*(2-(VLOOKUP(A161,ScaledPrice,3)))),0))</f>
        <v>35</v>
      </c>
      <c r="M161" s="74" t="n">
        <f aca="false">IF(A161="N/A"," ",IF(OR('Pricing Inputs'!$AA$3=6,'Pricing Inputs'!$AA$3=9),(VLOOKUP(A161,ScaledPrice,IF(AND('Pricing Inputs'!$AA$3&gt;=4,'Pricing Inputs'!$AA$3&lt;=6),7,8))),0))</f>
        <v>30.9999980926514</v>
      </c>
      <c r="N161" s="74" t="n">
        <f aca="false">IF(A161="N/A"," ",IF(OR('Pricing Inputs'!$AA$3=6,'Pricing Inputs'!$AA$3=9),IF(AND('Pricing Inputs'!$AA$3&gt;=4,'Pricing Inputs'!$AA$3&lt;=6),M161,(VLOOKUP(A161,ScaledPrice,7))*(2-(VLOOKUP(A161,ScaledPrice,3)))),0))</f>
        <v>30.9999980926514</v>
      </c>
      <c r="O161" s="74" t="n">
        <f aca="false">IF(A161="N/A"," ",VLOOKUP(A161,ScaledPrice,9))</f>
        <v>21.8500003814697</v>
      </c>
      <c r="P161" s="75" t="n">
        <f aca="false">IF($A161="N/A"," ",IF((I161-$H161)&gt;0,I161-$H161,0))</f>
        <v>52.4654680672269</v>
      </c>
      <c r="Q161" s="75" t="n">
        <f aca="false">IF($A161="N/A"," ",IF((J161-$H161)&gt;0,J161-$H161,0))</f>
        <v>52.4654680672269</v>
      </c>
      <c r="R161" s="75" t="n">
        <f aca="false">IF($A161="N/A"," ",IF((K161-$H161)&gt;0,K161-$H161,0))</f>
        <v>0</v>
      </c>
      <c r="S161" s="75" t="n">
        <f aca="false">IF($A161="N/A"," ",IF((L161-$H161)&gt;0,L161-$H161,0))</f>
        <v>0</v>
      </c>
      <c r="T161" s="75" t="n">
        <f aca="false">IF($A161="N/A"," ",IF((M161-$H161)&gt;0,M161-$H161,0))</f>
        <v>0</v>
      </c>
      <c r="U161" s="75" t="n">
        <f aca="false">IF($A161="N/A"," ",IF((N161-$H161)&gt;0,N161-$H161,0))</f>
        <v>0</v>
      </c>
      <c r="V161" s="76" t="n">
        <f aca="false">IF($A161="N/A"," ",(IF((O161-$H161)&lt;=0,0,(O161-$H161))))</f>
        <v>0</v>
      </c>
      <c r="W161" s="77" t="n">
        <f aca="false">IF($A161="N/A"," ",IF(P161&gt;0,8*VLOOKUP($A161,NumberofDaysTable,2),0))</f>
        <v>176</v>
      </c>
      <c r="X161" s="77" t="n">
        <f aca="false">IF($A161="N/A"," ",IF(Q161&gt;0,8*VLOOKUP($A161,NumberofDaysTable,2),0))</f>
        <v>176</v>
      </c>
      <c r="Y161" s="77" t="n">
        <f aca="false">IF($A161="N/A"," ",IF(R161&gt;0,8*VLOOKUP($A161,NumberofDaysTable,3),0))</f>
        <v>0</v>
      </c>
      <c r="Z161" s="77" t="n">
        <f aca="false">IF($A161="N/A"," ",IF(S161&gt;0,8*VLOOKUP($A161,NumberofDaysTable,3),0))</f>
        <v>0</v>
      </c>
      <c r="AA161" s="77" t="n">
        <f aca="false">IF($A161="N/A"," ",IF(T161&gt;0,8*(VLOOKUP($A161,NumberofDaysTable,4)+VLOOKUP($A161,NumberofDaysTable,5)),0))</f>
        <v>0</v>
      </c>
      <c r="AB161" s="77" t="n">
        <f aca="false">IF($A161="N/A"," ",IF(U161&gt;0,(8*VLOOKUP($A161,NumberofDaysTable,4)+VLOOKUP($A161,NumberofDaysTable,5)),0))</f>
        <v>0</v>
      </c>
      <c r="AC161" s="77" t="n">
        <f aca="false">IF($A161="N/A"," ",(IF(V161&gt;0,(8*VLOOKUP($A161,NumberofDaysTable,6)),0)))</f>
        <v>0</v>
      </c>
      <c r="AD161" s="89" t="n">
        <f aca="false">IF($A161="N/A"," ",RANK(P161,$P$160:$V$171))</f>
        <v>1</v>
      </c>
      <c r="AE161" s="90" t="n">
        <f aca="false">IF($A161="N/A"," ",RANK(Q161,$P$160:$V$171))</f>
        <v>1</v>
      </c>
      <c r="AF161" s="90" t="n">
        <f aca="false">IF($A161="N/A"," ",RANK(R161,$P$160:$V$171))</f>
        <v>7</v>
      </c>
      <c r="AG161" s="90" t="n">
        <f aca="false">IF($A161="N/A"," ",RANK(S161,$P$160:$V$171))</f>
        <v>7</v>
      </c>
      <c r="AH161" s="90" t="n">
        <f aca="false">IF($A161="N/A"," ",RANK(T161,$P$160:$V$171))</f>
        <v>7</v>
      </c>
      <c r="AI161" s="90" t="n">
        <f aca="false">IF($A161="N/A"," ",RANK(U161,$P$160:$V$171))</f>
        <v>7</v>
      </c>
      <c r="AJ161" s="91" t="n">
        <f aca="false">IF($A161="N/A"," ",RANK(V161,$P$160:$V$171))</f>
        <v>7</v>
      </c>
      <c r="AK161" s="81" t="n">
        <f aca="false">IF($A161="N/A"," ",IF(AD161&lt;=$AJ$2,W161,0))</f>
        <v>176</v>
      </c>
      <c r="AL161" s="92" t="n">
        <f aca="false">IF($A161="N/A"," ",IF(AE161&lt;=$AJ$2,X161,0))</f>
        <v>176</v>
      </c>
      <c r="AM161" s="92" t="n">
        <f aca="false">IF($A161="N/A"," ",IF(AF161&lt;=$AJ$2,Y161,0))</f>
        <v>0</v>
      </c>
      <c r="AN161" s="92" t="n">
        <f aca="false">IF($A161="N/A"," ",IF(AG161&lt;=$AJ$2,Z161,0))</f>
        <v>0</v>
      </c>
      <c r="AO161" s="92" t="n">
        <f aca="false">IF($A161="N/A"," ",IF(AH161&lt;=$AJ$2,AA161,0))</f>
        <v>0</v>
      </c>
      <c r="AP161" s="92" t="n">
        <f aca="false">IF($A161="N/A"," ",IF(AI161&lt;=$AJ$2,AB161,0))</f>
        <v>0</v>
      </c>
      <c r="AQ161" s="92" t="n">
        <f aca="false">IF($A161="N/A"," ",IF(AJ161&lt;=$AJ$2,AC161,0))</f>
        <v>0</v>
      </c>
      <c r="AR161" s="91"/>
      <c r="AS161" s="83" t="n">
        <f aca="false">IF($A161="N/A"," ",IF(AND(AD161=$AJ$2+1,AK161=0),MIN($AR$171,W161),0))</f>
        <v>0</v>
      </c>
      <c r="AT161" s="93" t="n">
        <f aca="false">IF($A161="N/A"," ",IF(AND(AE161=$AJ$2+1,AL161=0),MIN($AR$171,X161),0))</f>
        <v>0</v>
      </c>
      <c r="AU161" s="93" t="n">
        <f aca="false">IF($A161="N/A"," ",IF(AND(AF161=$AJ$2+1,AM161=0),MIN($AR$171,Y161),0))</f>
        <v>0</v>
      </c>
      <c r="AV161" s="93" t="n">
        <f aca="false">IF($A161="N/A"," ",IF(AND(AG161=$AJ$2+1,AN161=0),MIN($AR$171,Z161),0))</f>
        <v>0</v>
      </c>
      <c r="AW161" s="93" t="n">
        <f aca="false">IF($A161="N/A"," ",IF(AND(AH161=$AJ$2+1,AO161=0),MIN($AR$171,AA161),0))</f>
        <v>0</v>
      </c>
      <c r="AX161" s="93" t="n">
        <f aca="false">IF($A161="N/A"," ",IF(AND(AI161=$AJ$2+1,AP161=0),MIN($AR$171,AB161),0))</f>
        <v>0</v>
      </c>
      <c r="AY161" s="93" t="n">
        <f aca="false">IF($A161="N/A"," ",IF(AND(AJ161=$AJ$2+1,AQ161=0),MIN($AR$171,AC161),0))</f>
        <v>0</v>
      </c>
      <c r="AZ161" s="91"/>
      <c r="BA161" s="86" t="n">
        <f aca="false">IF($A161="N/A"," ",(IF(MONTH(A161)&gt;=4,IF(MONTH(A161)&lt;=10,Inputs!$F$13,Inputs!$F$14),Inputs!$F$14)))</f>
        <v>119</v>
      </c>
      <c r="BB161" s="87" t="n">
        <f aca="false">IF($A161="N/A"," ",(IF(AK161&gt;0,($BA161*(8*(VLOOKUP($A161,NumberofDaysTable,2)))*P161),0)+IF(AS161&gt;0,($BA161*((AS161))*P161),0)))</f>
        <v>1098836.7632</v>
      </c>
      <c r="BC161" s="87" t="n">
        <f aca="false">IF($A161="N/A"," ",(IF(AL161&gt;0,($BA161*(8*(VLOOKUP($A161,NumberofDaysTable,2)))*Q161),0)+IF(AT161&gt;0,($BA161*((AT161))*Q161),0)))</f>
        <v>1098836.7632</v>
      </c>
      <c r="BD161" s="87" t="n">
        <f aca="false">IF($A161="N/A"," ",(IF(AM161&gt;0,($BA161*(8*(VLOOKUP($A161,NumberofDaysTable,3)))*R161),0)+IF(AU161&gt;0,($BA161*((AU161))*R161),0)))</f>
        <v>0</v>
      </c>
      <c r="BE161" s="87" t="n">
        <f aca="false">IF($A161="N/A"," ",(IF(AN161&gt;0,($BA161*(8*(VLOOKUP($A161,NumberofDaysTable,3)))*S161),0)+IF(AV161&gt;0,($BA161*((AV161))*S161),0)))</f>
        <v>0</v>
      </c>
      <c r="BF161" s="87" t="n">
        <f aca="false">IF($A161="N/A"," ",(IF(AO161&gt;0,($BA161*(8*(VLOOKUP($A161,NumberofDaysTable,4)+VLOOKUP($A161,NumberofDaysTable,5)))*T161),0)+IF(AW161&gt;0,($BA161*((AW161))*T161),0)))</f>
        <v>0</v>
      </c>
      <c r="BG161" s="87" t="n">
        <f aca="false">IF($A161="N/A"," ",(IF(AP161&gt;0,($BA161*(8*(VLOOKUP($A161,NumberofDaysTable,4)+VLOOKUP($A161,NumberofDaysTable,5)))*U161),0)+IF(AX161&gt;0,($BA161*((AX161))*U161),0)))</f>
        <v>0</v>
      </c>
      <c r="BH161" s="87" t="n">
        <f aca="false">IF($A161="N/A"," ",($BA161*AQ161*V161)+($BA161*AY161*V161))</f>
        <v>0</v>
      </c>
      <c r="BI161" s="87" t="n">
        <f aca="false">IF($A161="N/A"," ",SUM(BB161:BH161))</f>
        <v>2197673.5264</v>
      </c>
      <c r="BJ161" s="88" t="n">
        <f aca="false">IF($A161="N/A"," ",(H161*(SUM(AK161:AQ161)+SUM(AS161:AY161))*BA161))</f>
        <v>1949238.4736</v>
      </c>
      <c r="BK161" s="88" t="n">
        <f aca="false">IF($A161="N/A"," ",((C161*D161)*(SUM($AK161:$AQ161)+SUM($AS161:$AY161))*$BA161))</f>
        <v>1865469.5136</v>
      </c>
      <c r="BL161" s="88" t="n">
        <f aca="false">IF($A161="N/A"," ",(F161*(SUM($AK161:$AQ161)+SUM($AS161:$AY161))*$BA161))</f>
        <v>49008.96</v>
      </c>
      <c r="BM161" s="88" t="n">
        <f aca="false">IF($A161="N/A"," ",(G161*(SUM($AK161:$AQ161)+SUM($AS161:$AY161))*$BA161))</f>
        <v>34760</v>
      </c>
    </row>
    <row r="162" customFormat="false" ht="12.75" hidden="false" customHeight="false" outlineLevel="0" collapsed="false">
      <c r="A162" s="67" t="n">
        <f aca="false">IF(A161="N/A","N/A",IF(EDATE(A161,1)&gt;Inputs!$K$3,"N/A",EDATE(A161,1)))</f>
        <v>41487</v>
      </c>
      <c r="B162" s="68" t="n">
        <f aca="false">IF(A162="N/A"," ",YEAR(A162))</f>
        <v>2013</v>
      </c>
      <c r="C162" s="69" t="n">
        <f aca="false">IF(A162="N/A"," ",VLOOKUP(A162,ScaledPrice,10))</f>
        <v>3.5405</v>
      </c>
      <c r="D162" s="70" t="n">
        <f aca="false">IF(A162="N/A"," ",(VLOOKUP(MONTH($A162),Inputs!$A$14:$B$25,2))/1000)</f>
        <v>12.6</v>
      </c>
      <c r="E162" s="71" t="n">
        <f aca="false">IF($A162="N/A"," ",C162*D162)</f>
        <v>44.6103</v>
      </c>
      <c r="F162" s="72" t="n">
        <f aca="false">IF(A162="N/A"," ",Inputs!$F$6)</f>
        <v>1.17</v>
      </c>
      <c r="G162" s="72" t="n">
        <f aca="false">IF(A162="N/A"," ",Inputs!$F$9/IF(AND('Pricing Inputs'!$AA$3&gt;=4,'Pricing Inputs'!$AA$3&lt;=6),16,IF(AND('Pricing Inputs'!$AA$3&gt;=7,'Pricing Inputs'!$AA$3&lt;=9),8,24))/(BA162))</f>
        <v>0.829831932773109</v>
      </c>
      <c r="H162" s="73" t="n">
        <f aca="false">IF(A162="N/A"," ",(C162*D162)+F162+G162)</f>
        <v>46.6101319327731</v>
      </c>
      <c r="I162" s="74" t="n">
        <f aca="false">VLOOKUP(A162,ScaledPrice,(IF(AND('Pricing Inputs'!$AA$3&gt;=4,'Pricing Inputs'!$AA$3&lt;=6),2,4)))</f>
        <v>99</v>
      </c>
      <c r="J162" s="74" t="n">
        <f aca="false">IF(A162="N/A"," ",IF(AND('Pricing Inputs'!$AA$3&gt;=4,'Pricing Inputs'!$AA$3&lt;=6),I162,(VLOOKUP(A162,ScaledPrice,2))*(2-(VLOOKUP(A162,ScaledPrice,3)))))</f>
        <v>99</v>
      </c>
      <c r="K162" s="74" t="n">
        <f aca="false">IF(A162="N/A"," ",IF(OR('Pricing Inputs'!$AA$3=5,'Pricing Inputs'!$AA$3=6,'Pricing Inputs'!$AA$3=8,'Pricing Inputs'!$AA$3=9),VLOOKUP(A162,ScaledPrice,IF(AND('Pricing Inputs'!$AA$3&gt;=4,'Pricing Inputs'!$AA$3&lt;=6),5,6)),0))</f>
        <v>35.0000038146973</v>
      </c>
      <c r="L162" s="74" t="n">
        <f aca="false">IF(A162="N/A"," ",IF(OR('Pricing Inputs'!$AA$3=5,'Pricing Inputs'!$AA$3=6,'Pricing Inputs'!$AA$3=8,'Pricing Inputs'!$AA$3=9),IF(AND('Pricing Inputs'!$AA$3&gt;=4,'Pricing Inputs'!$AA$3&lt;=6),K162,(VLOOKUP(A162,ScaledPrice,5))*(2-(VLOOKUP(A162,ScaledPrice,3)))),0))</f>
        <v>35.0000038146973</v>
      </c>
      <c r="M162" s="74" t="n">
        <f aca="false">IF(A162="N/A"," ",IF(OR('Pricing Inputs'!$AA$3=6,'Pricing Inputs'!$AA$3=9),(VLOOKUP(A162,ScaledPrice,IF(AND('Pricing Inputs'!$AA$3&gt;=4,'Pricing Inputs'!$AA$3&lt;=6),7,8))),0))</f>
        <v>31</v>
      </c>
      <c r="N162" s="74" t="n">
        <f aca="false">IF(A162="N/A"," ",IF(OR('Pricing Inputs'!$AA$3=6,'Pricing Inputs'!$AA$3=9),IF(AND('Pricing Inputs'!$AA$3&gt;=4,'Pricing Inputs'!$AA$3&lt;=6),M162,(VLOOKUP(A162,ScaledPrice,7))*(2-(VLOOKUP(A162,ScaledPrice,3)))),0))</f>
        <v>31</v>
      </c>
      <c r="O162" s="74" t="n">
        <f aca="false">IF(A162="N/A"," ",VLOOKUP(A162,ScaledPrice,9))</f>
        <v>21.8500003814697</v>
      </c>
      <c r="P162" s="75" t="n">
        <f aca="false">IF($A162="N/A"," ",IF((I162-$H162)&gt;0,I162-$H162,0))</f>
        <v>52.3898680672269</v>
      </c>
      <c r="Q162" s="75" t="n">
        <f aca="false">IF($A162="N/A"," ",IF((J162-$H162)&gt;0,J162-$H162,0))</f>
        <v>52.3898680672269</v>
      </c>
      <c r="R162" s="75" t="n">
        <f aca="false">IF($A162="N/A"," ",IF((K162-$H162)&gt;0,K162-$H162,0))</f>
        <v>0</v>
      </c>
      <c r="S162" s="75" t="n">
        <f aca="false">IF($A162="N/A"," ",IF((L162-$H162)&gt;0,L162-$H162,0))</f>
        <v>0</v>
      </c>
      <c r="T162" s="75" t="n">
        <f aca="false">IF($A162="N/A"," ",IF((M162-$H162)&gt;0,M162-$H162,0))</f>
        <v>0</v>
      </c>
      <c r="U162" s="75" t="n">
        <f aca="false">IF($A162="N/A"," ",IF((N162-$H162)&gt;0,N162-$H162,0))</f>
        <v>0</v>
      </c>
      <c r="V162" s="76" t="n">
        <f aca="false">IF($A162="N/A"," ",(IF((O162-$H162)&lt;=0,0,(O162-$H162))))</f>
        <v>0</v>
      </c>
      <c r="W162" s="77" t="n">
        <f aca="false">IF($A162="N/A"," ",IF(P162&gt;0,8*VLOOKUP($A162,NumberofDaysTable,2),0))</f>
        <v>176</v>
      </c>
      <c r="X162" s="77" t="n">
        <f aca="false">IF($A162="N/A"," ",IF(Q162&gt;0,8*VLOOKUP($A162,NumberofDaysTable,2),0))</f>
        <v>176</v>
      </c>
      <c r="Y162" s="77" t="n">
        <f aca="false">IF($A162="N/A"," ",IF(R162&gt;0,8*VLOOKUP($A162,NumberofDaysTable,3),0))</f>
        <v>0</v>
      </c>
      <c r="Z162" s="77" t="n">
        <f aca="false">IF($A162="N/A"," ",IF(S162&gt;0,8*VLOOKUP($A162,NumberofDaysTable,3),0))</f>
        <v>0</v>
      </c>
      <c r="AA162" s="77" t="n">
        <f aca="false">IF($A162="N/A"," ",IF(T162&gt;0,8*(VLOOKUP($A162,NumberofDaysTable,4)+VLOOKUP($A162,NumberofDaysTable,5)),0))</f>
        <v>0</v>
      </c>
      <c r="AB162" s="77" t="n">
        <f aca="false">IF($A162="N/A"," ",IF(U162&gt;0,(8*VLOOKUP($A162,NumberofDaysTable,4)+VLOOKUP($A162,NumberofDaysTable,5)),0))</f>
        <v>0</v>
      </c>
      <c r="AC162" s="77" t="n">
        <f aca="false">IF($A162="N/A"," ",(IF(V162&gt;0,(8*VLOOKUP($A162,NumberofDaysTable,6)),0)))</f>
        <v>0</v>
      </c>
      <c r="AD162" s="89" t="n">
        <f aca="false">IF($A162="N/A"," ",RANK(P162,$P$160:$V$171))</f>
        <v>3</v>
      </c>
      <c r="AE162" s="90" t="n">
        <f aca="false">IF($A162="N/A"," ",RANK(Q162,$P$160:$V$171))</f>
        <v>3</v>
      </c>
      <c r="AF162" s="90" t="n">
        <f aca="false">IF($A162="N/A"," ",RANK(R162,$P$160:$V$171))</f>
        <v>7</v>
      </c>
      <c r="AG162" s="90" t="n">
        <f aca="false">IF($A162="N/A"," ",RANK(S162,$P$160:$V$171))</f>
        <v>7</v>
      </c>
      <c r="AH162" s="90" t="n">
        <f aca="false">IF($A162="N/A"," ",RANK(T162,$P$160:$V$171))</f>
        <v>7</v>
      </c>
      <c r="AI162" s="90" t="n">
        <f aca="false">IF($A162="N/A"," ",RANK(U162,$P$160:$V$171))</f>
        <v>7</v>
      </c>
      <c r="AJ162" s="91" t="n">
        <f aca="false">IF($A162="N/A"," ",RANK(V162,$P$160:$V$171))</f>
        <v>7</v>
      </c>
      <c r="AK162" s="81" t="n">
        <f aca="false">IF($A162="N/A"," ",IF(AD162&lt;=$AJ$2,W162,0))</f>
        <v>176</v>
      </c>
      <c r="AL162" s="92" t="n">
        <f aca="false">IF($A162="N/A"," ",IF(AE162&lt;=$AJ$2,X162,0))</f>
        <v>176</v>
      </c>
      <c r="AM162" s="92" t="n">
        <f aca="false">IF($A162="N/A"," ",IF(AF162&lt;=$AJ$2,Y162,0))</f>
        <v>0</v>
      </c>
      <c r="AN162" s="92" t="n">
        <f aca="false">IF($A162="N/A"," ",IF(AG162&lt;=$AJ$2,Z162,0))</f>
        <v>0</v>
      </c>
      <c r="AO162" s="92" t="n">
        <f aca="false">IF($A162="N/A"," ",IF(AH162&lt;=$AJ$2,AA162,0))</f>
        <v>0</v>
      </c>
      <c r="AP162" s="92" t="n">
        <f aca="false">IF($A162="N/A"," ",IF(AI162&lt;=$AJ$2,AB162,0))</f>
        <v>0</v>
      </c>
      <c r="AQ162" s="92" t="n">
        <f aca="false">IF($A162="N/A"," ",IF(AJ162&lt;=$AJ$2,AC162,0))</f>
        <v>0</v>
      </c>
      <c r="AR162" s="91"/>
      <c r="AS162" s="83" t="n">
        <f aca="false">IF($A162="N/A"," ",IF(AND(AD162=$AJ$2+1,AK162=0),MIN($AR$171,W162),0))</f>
        <v>0</v>
      </c>
      <c r="AT162" s="93" t="n">
        <f aca="false">IF($A162="N/A"," ",IF(AND(AE162=$AJ$2+1,AL162=0),MIN($AR$171,X162),0))</f>
        <v>0</v>
      </c>
      <c r="AU162" s="93" t="n">
        <f aca="false">IF($A162="N/A"," ",IF(AND(AF162=$AJ$2+1,AM162=0),MIN($AR$171,Y162),0))</f>
        <v>0</v>
      </c>
      <c r="AV162" s="93" t="n">
        <f aca="false">IF($A162="N/A"," ",IF(AND(AG162=$AJ$2+1,AN162=0),MIN($AR$171,Z162),0))</f>
        <v>0</v>
      </c>
      <c r="AW162" s="93" t="n">
        <f aca="false">IF($A162="N/A"," ",IF(AND(AH162=$AJ$2+1,AO162=0),MIN($AR$171,AA162),0))</f>
        <v>0</v>
      </c>
      <c r="AX162" s="93" t="n">
        <f aca="false">IF($A162="N/A"," ",IF(AND(AI162=$AJ$2+1,AP162=0),MIN($AR$171,AB162),0))</f>
        <v>0</v>
      </c>
      <c r="AY162" s="93" t="n">
        <f aca="false">IF($A162="N/A"," ",IF(AND(AJ162=$AJ$2+1,AQ162=0),MIN($AR$171,AC162),0))</f>
        <v>0</v>
      </c>
      <c r="AZ162" s="91"/>
      <c r="BA162" s="86" t="n">
        <f aca="false">IF($A162="N/A"," ",(IF(MONTH(A162)&gt;=4,IF(MONTH(A162)&lt;=10,Inputs!$F$13,Inputs!$F$14),Inputs!$F$14)))</f>
        <v>119</v>
      </c>
      <c r="BB162" s="87" t="n">
        <f aca="false">IF($A162="N/A"," ",(IF(AK162&gt;0,($BA162*(8*(VLOOKUP($A162,NumberofDaysTable,2)))*P162),0)+IF(AS162&gt;0,($BA162*((AS162))*P162),0)))</f>
        <v>1097253.3968</v>
      </c>
      <c r="BC162" s="87" t="n">
        <f aca="false">IF($A162="N/A"," ",(IF(AL162&gt;0,($BA162*(8*(VLOOKUP($A162,NumberofDaysTable,2)))*Q162),0)+IF(AT162&gt;0,($BA162*((AT162))*Q162),0)))</f>
        <v>1097253.3968</v>
      </c>
      <c r="BD162" s="87" t="n">
        <f aca="false">IF($A162="N/A"," ",(IF(AM162&gt;0,($BA162*(8*(VLOOKUP($A162,NumberofDaysTable,3)))*R162),0)+IF(AU162&gt;0,($BA162*((AU162))*R162),0)))</f>
        <v>0</v>
      </c>
      <c r="BE162" s="87" t="n">
        <f aca="false">IF($A162="N/A"," ",(IF(AN162&gt;0,($BA162*(8*(VLOOKUP($A162,NumberofDaysTable,3)))*S162),0)+IF(AV162&gt;0,($BA162*((AV162))*S162),0)))</f>
        <v>0</v>
      </c>
      <c r="BF162" s="87" t="n">
        <f aca="false">IF($A162="N/A"," ",(IF(AO162&gt;0,($BA162*(8*(VLOOKUP($A162,NumberofDaysTable,4)+VLOOKUP($A162,NumberofDaysTable,5)))*T162),0)+IF(AW162&gt;0,($BA162*((AW162))*T162),0)))</f>
        <v>0</v>
      </c>
      <c r="BG162" s="87" t="n">
        <f aca="false">IF($A162="N/A"," ",(IF(AP162&gt;0,($BA162*(8*(VLOOKUP($A162,NumberofDaysTable,4)+VLOOKUP($A162,NumberofDaysTable,5)))*U162),0)+IF(AX162&gt;0,($BA162*((AX162))*U162),0)))</f>
        <v>0</v>
      </c>
      <c r="BH162" s="87" t="n">
        <f aca="false">IF($A162="N/A"," ",($BA162*AQ162*V162)+($BA162*AY162*V162))</f>
        <v>0</v>
      </c>
      <c r="BI162" s="87" t="n">
        <f aca="false">IF($A162="N/A"," ",SUM(BB162:BH162))</f>
        <v>2194506.7936</v>
      </c>
      <c r="BJ162" s="88" t="n">
        <f aca="false">IF($A162="N/A"," ",(H162*(SUM(AK162:AQ162)+SUM(AS162:AY162))*BA162))</f>
        <v>1952405.2064</v>
      </c>
      <c r="BK162" s="88" t="n">
        <f aca="false">IF($A162="N/A"," ",((C162*D162)*(SUM($AK162:$AQ162)+SUM($AS162:$AY162))*$BA162))</f>
        <v>1868636.2464</v>
      </c>
      <c r="BL162" s="88" t="n">
        <f aca="false">IF($A162="N/A"," ",(F162*(SUM($AK162:$AQ162)+SUM($AS162:$AY162))*$BA162))</f>
        <v>49008.96</v>
      </c>
      <c r="BM162" s="88" t="n">
        <f aca="false">IF($A162="N/A"," ",(G162*(SUM($AK162:$AQ162)+SUM($AS162:$AY162))*$BA162))</f>
        <v>34760</v>
      </c>
    </row>
    <row r="163" customFormat="false" ht="12.75" hidden="false" customHeight="false" outlineLevel="0" collapsed="false">
      <c r="A163" s="67" t="n">
        <f aca="false">IF(A162="N/A","N/A",IF(EDATE(A162,1)&gt;Inputs!$K$3,"N/A",EDATE(A162,1)))</f>
        <v>41518</v>
      </c>
      <c r="B163" s="68" t="n">
        <f aca="false">IF(A163="N/A"," ",YEAR(A163))</f>
        <v>2013</v>
      </c>
      <c r="C163" s="69" t="n">
        <f aca="false">IF(A163="N/A"," ",VLOOKUP(A163,ScaledPrice,10))</f>
        <v>3.5405</v>
      </c>
      <c r="D163" s="70" t="n">
        <f aca="false">IF(A163="N/A"," ",(VLOOKUP(MONTH($A163),Inputs!$A$14:$B$25,2))/1000)</f>
        <v>12.6</v>
      </c>
      <c r="E163" s="71" t="n">
        <f aca="false">IF($A163="N/A"," ",C163*D163)</f>
        <v>44.6103</v>
      </c>
      <c r="F163" s="72" t="n">
        <f aca="false">IF(A163="N/A"," ",Inputs!$F$6)</f>
        <v>1.17</v>
      </c>
      <c r="G163" s="72" t="n">
        <f aca="false">IF(A163="N/A"," ",Inputs!$F$9/IF(AND('Pricing Inputs'!$AA$3&gt;=4,'Pricing Inputs'!$AA$3&lt;=6),16,IF(AND('Pricing Inputs'!$AA$3&gt;=7,'Pricing Inputs'!$AA$3&lt;=9),8,24))/(BA163))</f>
        <v>0.829831932773109</v>
      </c>
      <c r="H163" s="73" t="n">
        <f aca="false">IF(A163="N/A"," ",(C163*D163)+F163+G163)</f>
        <v>46.6101319327731</v>
      </c>
      <c r="I163" s="74" t="n">
        <f aca="false">VLOOKUP(A163,ScaledPrice,(IF(AND('Pricing Inputs'!$AA$3&gt;=4,'Pricing Inputs'!$AA$3&lt;=6),2,4)))</f>
        <v>36.5</v>
      </c>
      <c r="J163" s="74" t="n">
        <f aca="false">IF(A163="N/A"," ",IF(AND('Pricing Inputs'!$AA$3&gt;=4,'Pricing Inputs'!$AA$3&lt;=6),I163,(VLOOKUP(A163,ScaledPrice,2))*(2-(VLOOKUP(A163,ScaledPrice,3)))))</f>
        <v>36.5</v>
      </c>
      <c r="K163" s="74" t="n">
        <f aca="false">IF(A163="N/A"," ",IF(OR('Pricing Inputs'!$AA$3=5,'Pricing Inputs'!$AA$3=6,'Pricing Inputs'!$AA$3=8,'Pricing Inputs'!$AA$3=9),VLOOKUP(A163,ScaledPrice,IF(AND('Pricing Inputs'!$AA$3&gt;=4,'Pricing Inputs'!$AA$3&lt;=6),5,6)),0))</f>
        <v>25</v>
      </c>
      <c r="L163" s="74" t="n">
        <f aca="false">IF(A163="N/A"," ",IF(OR('Pricing Inputs'!$AA$3=5,'Pricing Inputs'!$AA$3=6,'Pricing Inputs'!$AA$3=8,'Pricing Inputs'!$AA$3=9),IF(AND('Pricing Inputs'!$AA$3&gt;=4,'Pricing Inputs'!$AA$3&lt;=6),K163,(VLOOKUP(A163,ScaledPrice,5))*(2-(VLOOKUP(A163,ScaledPrice,3)))),0))</f>
        <v>25</v>
      </c>
      <c r="M163" s="74" t="n">
        <f aca="false">IF(A163="N/A"," ",IF(OR('Pricing Inputs'!$AA$3=6,'Pricing Inputs'!$AA$3=9),(VLOOKUP(A163,ScaledPrice,IF(AND('Pricing Inputs'!$AA$3&gt;=4,'Pricing Inputs'!$AA$3&lt;=6),7,8))),0))</f>
        <v>24</v>
      </c>
      <c r="N163" s="74" t="n">
        <f aca="false">IF(A163="N/A"," ",IF(OR('Pricing Inputs'!$AA$3=6,'Pricing Inputs'!$AA$3=9),IF(AND('Pricing Inputs'!$AA$3&gt;=4,'Pricing Inputs'!$AA$3&lt;=6),M163,(VLOOKUP(A163,ScaledPrice,7))*(2-(VLOOKUP(A163,ScaledPrice,3)))),0))</f>
        <v>24</v>
      </c>
      <c r="O163" s="74" t="n">
        <f aca="false">IF(A163="N/A"," ",VLOOKUP(A163,ScaledPrice,9))</f>
        <v>22</v>
      </c>
      <c r="P163" s="75" t="n">
        <f aca="false">IF($A163="N/A"," ",IF((I163-$H163)&gt;0,I163-$H163,0))</f>
        <v>0</v>
      </c>
      <c r="Q163" s="75" t="n">
        <f aca="false">IF($A163="N/A"," ",IF((J163-$H163)&gt;0,J163-$H163,0))</f>
        <v>0</v>
      </c>
      <c r="R163" s="75" t="n">
        <f aca="false">IF($A163="N/A"," ",IF((K163-$H163)&gt;0,K163-$H163,0))</f>
        <v>0</v>
      </c>
      <c r="S163" s="75" t="n">
        <f aca="false">IF($A163="N/A"," ",IF((L163-$H163)&gt;0,L163-$H163,0))</f>
        <v>0</v>
      </c>
      <c r="T163" s="75" t="n">
        <f aca="false">IF($A163="N/A"," ",IF((M163-$H163)&gt;0,M163-$H163,0))</f>
        <v>0</v>
      </c>
      <c r="U163" s="75" t="n">
        <f aca="false">IF($A163="N/A"," ",IF((N163-$H163)&gt;0,N163-$H163,0))</f>
        <v>0</v>
      </c>
      <c r="V163" s="76" t="n">
        <f aca="false">IF($A163="N/A"," ",(IF((O163-$H163)&lt;=0,0,(O163-$H163))))</f>
        <v>0</v>
      </c>
      <c r="W163" s="77" t="n">
        <f aca="false">IF($A163="N/A"," ",IF(P163&gt;0,8*VLOOKUP($A163,NumberofDaysTable,2),0))</f>
        <v>0</v>
      </c>
      <c r="X163" s="77" t="n">
        <f aca="false">IF($A163="N/A"," ",IF(Q163&gt;0,8*VLOOKUP($A163,NumberofDaysTable,2),0))</f>
        <v>0</v>
      </c>
      <c r="Y163" s="77" t="n">
        <f aca="false">IF($A163="N/A"," ",IF(R163&gt;0,8*VLOOKUP($A163,NumberofDaysTable,3),0))</f>
        <v>0</v>
      </c>
      <c r="Z163" s="77" t="n">
        <f aca="false">IF($A163="N/A"," ",IF(S163&gt;0,8*VLOOKUP($A163,NumberofDaysTable,3),0))</f>
        <v>0</v>
      </c>
      <c r="AA163" s="77" t="n">
        <f aca="false">IF($A163="N/A"," ",IF(T163&gt;0,8*(VLOOKUP($A163,NumberofDaysTable,4)+VLOOKUP($A163,NumberofDaysTable,5)),0))</f>
        <v>0</v>
      </c>
      <c r="AB163" s="77" t="n">
        <f aca="false">IF($A163="N/A"," ",IF(U163&gt;0,(8*VLOOKUP($A163,NumberofDaysTable,4)+VLOOKUP($A163,NumberofDaysTable,5)),0))</f>
        <v>0</v>
      </c>
      <c r="AC163" s="77" t="n">
        <f aca="false">IF($A163="N/A"," ",(IF(V163&gt;0,(8*VLOOKUP($A163,NumberofDaysTable,6)),0)))</f>
        <v>0</v>
      </c>
      <c r="AD163" s="89" t="n">
        <f aca="false">IF($A163="N/A"," ",RANK(P163,$P$160:$V$171))</f>
        <v>7</v>
      </c>
      <c r="AE163" s="90" t="n">
        <f aca="false">IF($A163="N/A"," ",RANK(Q163,$P$160:$V$171))</f>
        <v>7</v>
      </c>
      <c r="AF163" s="90" t="n">
        <f aca="false">IF($A163="N/A"," ",RANK(R163,$P$160:$V$171))</f>
        <v>7</v>
      </c>
      <c r="AG163" s="90" t="n">
        <f aca="false">IF($A163="N/A"," ",RANK(S163,$P$160:$V$171))</f>
        <v>7</v>
      </c>
      <c r="AH163" s="90" t="n">
        <f aca="false">IF($A163="N/A"," ",RANK(T163,$P$160:$V$171))</f>
        <v>7</v>
      </c>
      <c r="AI163" s="90" t="n">
        <f aca="false">IF($A163="N/A"," ",RANK(U163,$P$160:$V$171))</f>
        <v>7</v>
      </c>
      <c r="AJ163" s="91" t="n">
        <f aca="false">IF($A163="N/A"," ",RANK(V163,$P$160:$V$171))</f>
        <v>7</v>
      </c>
      <c r="AK163" s="81" t="n">
        <f aca="false">IF($A163="N/A"," ",IF(AD163&lt;=$AJ$2,W163,0))</f>
        <v>0</v>
      </c>
      <c r="AL163" s="92" t="n">
        <f aca="false">IF($A163="N/A"," ",IF(AE163&lt;=$AJ$2,X163,0))</f>
        <v>0</v>
      </c>
      <c r="AM163" s="92" t="n">
        <f aca="false">IF($A163="N/A"," ",IF(AF163&lt;=$AJ$2,Y163,0))</f>
        <v>0</v>
      </c>
      <c r="AN163" s="92" t="n">
        <f aca="false">IF($A163="N/A"," ",IF(AG163&lt;=$AJ$2,Z163,0))</f>
        <v>0</v>
      </c>
      <c r="AO163" s="92" t="n">
        <f aca="false">IF($A163="N/A"," ",IF(AH163&lt;=$AJ$2,AA163,0))</f>
        <v>0</v>
      </c>
      <c r="AP163" s="92" t="n">
        <f aca="false">IF($A163="N/A"," ",IF(AI163&lt;=$AJ$2,AB163,0))</f>
        <v>0</v>
      </c>
      <c r="AQ163" s="92" t="n">
        <f aca="false">IF($A163="N/A"," ",IF(AJ163&lt;=$AJ$2,AC163,0))</f>
        <v>0</v>
      </c>
      <c r="AR163" s="91"/>
      <c r="AS163" s="83" t="n">
        <f aca="false">IF($A163="N/A"," ",IF(AND(AD163=$AJ$2+1,AK163=0),MIN($AR$171,W163),0))</f>
        <v>0</v>
      </c>
      <c r="AT163" s="93" t="n">
        <f aca="false">IF($A163="N/A"," ",IF(AND(AE163=$AJ$2+1,AL163=0),MIN($AR$171,X163),0))</f>
        <v>0</v>
      </c>
      <c r="AU163" s="93" t="n">
        <f aca="false">IF($A163="N/A"," ",IF(AND(AF163=$AJ$2+1,AM163=0),MIN($AR$171,Y163),0))</f>
        <v>0</v>
      </c>
      <c r="AV163" s="93" t="n">
        <f aca="false">IF($A163="N/A"," ",IF(AND(AG163=$AJ$2+1,AN163=0),MIN($AR$171,Z163),0))</f>
        <v>0</v>
      </c>
      <c r="AW163" s="93" t="n">
        <f aca="false">IF($A163="N/A"," ",IF(AND(AH163=$AJ$2+1,AO163=0),MIN($AR$171,AA163),0))</f>
        <v>0</v>
      </c>
      <c r="AX163" s="93" t="n">
        <f aca="false">IF($A163="N/A"," ",IF(AND(AI163=$AJ$2+1,AP163=0),MIN($AR$171,AB163),0))</f>
        <v>0</v>
      </c>
      <c r="AY163" s="93" t="n">
        <f aca="false">IF($A163="N/A"," ",IF(AND(AJ163=$AJ$2+1,AQ163=0),MIN($AR$171,AC163),0))</f>
        <v>0</v>
      </c>
      <c r="AZ163" s="91"/>
      <c r="BA163" s="86" t="n">
        <f aca="false">IF($A163="N/A"," ",(IF(MONTH(A163)&gt;=4,IF(MONTH(A163)&lt;=10,Inputs!$F$13,Inputs!$F$14),Inputs!$F$14)))</f>
        <v>119</v>
      </c>
      <c r="BB163" s="87" t="n">
        <f aca="false">IF($A163="N/A"," ",(IF(AK163&gt;0,($BA163*(8*(VLOOKUP($A163,NumberofDaysTable,2)))*P163),0)+IF(AS163&gt;0,($BA163*((AS163))*P163),0)))</f>
        <v>0</v>
      </c>
      <c r="BC163" s="87" t="n">
        <f aca="false">IF($A163="N/A"," ",(IF(AL163&gt;0,($BA163*(8*(VLOOKUP($A163,NumberofDaysTable,2)))*Q163),0)+IF(AT163&gt;0,($BA163*((AT163))*Q163),0)))</f>
        <v>0</v>
      </c>
      <c r="BD163" s="87" t="n">
        <f aca="false">IF($A163="N/A"," ",(IF(AM163&gt;0,($BA163*(8*(VLOOKUP($A163,NumberofDaysTable,3)))*R163),0)+IF(AU163&gt;0,($BA163*((AU163))*R163),0)))</f>
        <v>0</v>
      </c>
      <c r="BE163" s="87" t="n">
        <f aca="false">IF($A163="N/A"," ",(IF(AN163&gt;0,($BA163*(8*(VLOOKUP($A163,NumberofDaysTable,3)))*S163),0)+IF(AV163&gt;0,($BA163*((AV163))*S163),0)))</f>
        <v>0</v>
      </c>
      <c r="BF163" s="87" t="n">
        <f aca="false">IF($A163="N/A"," ",(IF(AO163&gt;0,($BA163*(8*(VLOOKUP($A163,NumberofDaysTable,4)+VLOOKUP($A163,NumberofDaysTable,5)))*T163),0)+IF(AW163&gt;0,($BA163*((AW163))*T163),0)))</f>
        <v>0</v>
      </c>
      <c r="BG163" s="87" t="n">
        <f aca="false">IF($A163="N/A"," ",(IF(AP163&gt;0,($BA163*(8*(VLOOKUP($A163,NumberofDaysTable,4)+VLOOKUP($A163,NumberofDaysTable,5)))*U163),0)+IF(AX163&gt;0,($BA163*((AX163))*U163),0)))</f>
        <v>0</v>
      </c>
      <c r="BH163" s="87" t="n">
        <f aca="false">IF($A163="N/A"," ",($BA163*AQ163*V163)+($BA163*AY163*V163))</f>
        <v>0</v>
      </c>
      <c r="BI163" s="87" t="n">
        <f aca="false">IF($A163="N/A"," ",SUM(BB163:BH163))</f>
        <v>0</v>
      </c>
      <c r="BJ163" s="88" t="n">
        <f aca="false">IF($A163="N/A"," ",(H163*(SUM(AK163:AQ163)+SUM(AS163:AY163))*BA163))</f>
        <v>0</v>
      </c>
      <c r="BK163" s="88" t="n">
        <f aca="false">IF($A163="N/A"," ",((C163*D163)*(SUM($AK163:$AQ163)+SUM($AS163:$AY163))*$BA163))</f>
        <v>0</v>
      </c>
      <c r="BL163" s="88" t="n">
        <f aca="false">IF($A163="N/A"," ",(F163*(SUM($AK163:$AQ163)+SUM($AS163:$AY163))*$BA163))</f>
        <v>0</v>
      </c>
      <c r="BM163" s="88" t="n">
        <f aca="false">IF($A163="N/A"," ",(G163*(SUM($AK163:$AQ163)+SUM($AS163:$AY163))*$BA163))</f>
        <v>0</v>
      </c>
    </row>
    <row r="164" customFormat="false" ht="12.75" hidden="false" customHeight="false" outlineLevel="0" collapsed="false">
      <c r="A164" s="67" t="n">
        <f aca="false">IF(A163="N/A","N/A",IF(EDATE(A163,1)&gt;Inputs!$K$3,"N/A",EDATE(A163,1)))</f>
        <v>41548</v>
      </c>
      <c r="B164" s="68" t="n">
        <f aca="false">IF(A164="N/A"," ",YEAR(A164))</f>
        <v>2013</v>
      </c>
      <c r="C164" s="69" t="n">
        <f aca="false">IF(A164="N/A"," ",VLOOKUP(A164,ScaledPrice,10))</f>
        <v>3.5905</v>
      </c>
      <c r="D164" s="70" t="n">
        <f aca="false">IF(A164="N/A"," ",(VLOOKUP(MONTH($A164),Inputs!$A$14:$B$25,2))/1000)</f>
        <v>12.6</v>
      </c>
      <c r="E164" s="71" t="n">
        <f aca="false">IF($A164="N/A"," ",C164*D164)</f>
        <v>45.2403</v>
      </c>
      <c r="F164" s="72" t="n">
        <f aca="false">IF(A164="N/A"," ",Inputs!$F$6)</f>
        <v>1.17</v>
      </c>
      <c r="G164" s="72" t="n">
        <f aca="false">IF(A164="N/A"," ",Inputs!$F$9/IF(AND('Pricing Inputs'!$AA$3&gt;=4,'Pricing Inputs'!$AA$3&lt;=6),16,IF(AND('Pricing Inputs'!$AA$3&gt;=7,'Pricing Inputs'!$AA$3&lt;=9),8,24))/(BA164))</f>
        <v>0.829831932773109</v>
      </c>
      <c r="H164" s="73" t="n">
        <f aca="false">IF(A164="N/A"," ",(C164*D164)+F164+G164)</f>
        <v>47.2401319327731</v>
      </c>
      <c r="I164" s="74" t="n">
        <f aca="false">VLOOKUP(A164,ScaledPrice,(IF(AND('Pricing Inputs'!$AA$3&gt;=4,'Pricing Inputs'!$AA$3&lt;=6),2,4)))</f>
        <v>29.2999973297119</v>
      </c>
      <c r="J164" s="74" t="n">
        <f aca="false">IF(A164="N/A"," ",IF(AND('Pricing Inputs'!$AA$3&gt;=4,'Pricing Inputs'!$AA$3&lt;=6),I164,(VLOOKUP(A164,ScaledPrice,2))*(2-(VLOOKUP(A164,ScaledPrice,3)))))</f>
        <v>29.2999973297119</v>
      </c>
      <c r="K164" s="74" t="n">
        <f aca="false">IF(A164="N/A"," ",IF(OR('Pricing Inputs'!$AA$3=5,'Pricing Inputs'!$AA$3=6,'Pricing Inputs'!$AA$3=8,'Pricing Inputs'!$AA$3=9),VLOOKUP(A164,ScaledPrice,IF(AND('Pricing Inputs'!$AA$3&gt;=4,'Pricing Inputs'!$AA$3&lt;=6),5,6)),0))</f>
        <v>19.996000289917</v>
      </c>
      <c r="L164" s="74" t="n">
        <f aca="false">IF(A164="N/A"," ",IF(OR('Pricing Inputs'!$AA$3=5,'Pricing Inputs'!$AA$3=6,'Pricing Inputs'!$AA$3=8,'Pricing Inputs'!$AA$3=9),IF(AND('Pricing Inputs'!$AA$3&gt;=4,'Pricing Inputs'!$AA$3&lt;=6),K164,(VLOOKUP(A164,ScaledPrice,5))*(2-(VLOOKUP(A164,ScaledPrice,3)))),0))</f>
        <v>19.996000289917</v>
      </c>
      <c r="M164" s="74" t="n">
        <f aca="false">IF(A164="N/A"," ",IF(OR('Pricing Inputs'!$AA$3=6,'Pricing Inputs'!$AA$3=9),(VLOOKUP(A164,ScaledPrice,IF(AND('Pricing Inputs'!$AA$3&gt;=4,'Pricing Inputs'!$AA$3&lt;=6),7,8))),0))</f>
        <v>18.9965000152588</v>
      </c>
      <c r="N164" s="74" t="n">
        <f aca="false">IF(A164="N/A"," ",IF(OR('Pricing Inputs'!$AA$3=6,'Pricing Inputs'!$AA$3=9),IF(AND('Pricing Inputs'!$AA$3&gt;=4,'Pricing Inputs'!$AA$3&lt;=6),M164,(VLOOKUP(A164,ScaledPrice,7))*(2-(VLOOKUP(A164,ScaledPrice,3)))),0))</f>
        <v>18.9965000152588</v>
      </c>
      <c r="O164" s="74" t="n">
        <f aca="false">IF(A164="N/A"," ",VLOOKUP(A164,ScaledPrice,9))</f>
        <v>23.4000015258789</v>
      </c>
      <c r="P164" s="75" t="n">
        <f aca="false">IF($A164="N/A"," ",IF((I164-$H164)&gt;0,I164-$H164,0))</f>
        <v>0</v>
      </c>
      <c r="Q164" s="75" t="n">
        <f aca="false">IF($A164="N/A"," ",IF((J164-$H164)&gt;0,J164-$H164,0))</f>
        <v>0</v>
      </c>
      <c r="R164" s="75" t="n">
        <f aca="false">IF($A164="N/A"," ",IF((K164-$H164)&gt;0,K164-$H164,0))</f>
        <v>0</v>
      </c>
      <c r="S164" s="75" t="n">
        <f aca="false">IF($A164="N/A"," ",IF((L164-$H164)&gt;0,L164-$H164,0))</f>
        <v>0</v>
      </c>
      <c r="T164" s="75" t="n">
        <f aca="false">IF($A164="N/A"," ",IF((M164-$H164)&gt;0,M164-$H164,0))</f>
        <v>0</v>
      </c>
      <c r="U164" s="75" t="n">
        <f aca="false">IF($A164="N/A"," ",IF((N164-$H164)&gt;0,N164-$H164,0))</f>
        <v>0</v>
      </c>
      <c r="V164" s="76" t="n">
        <f aca="false">IF($A164="N/A"," ",(IF((O164-$H164)&lt;=0,0,(O164-$H164))))</f>
        <v>0</v>
      </c>
      <c r="W164" s="77" t="n">
        <f aca="false">IF($A164="N/A"," ",IF(P164&gt;0,8*VLOOKUP($A164,NumberofDaysTable,2),0))</f>
        <v>0</v>
      </c>
      <c r="X164" s="77" t="n">
        <f aca="false">IF($A164="N/A"," ",IF(Q164&gt;0,8*VLOOKUP($A164,NumberofDaysTable,2),0))</f>
        <v>0</v>
      </c>
      <c r="Y164" s="77" t="n">
        <f aca="false">IF($A164="N/A"," ",IF(R164&gt;0,8*VLOOKUP($A164,NumberofDaysTable,3),0))</f>
        <v>0</v>
      </c>
      <c r="Z164" s="77" t="n">
        <f aca="false">IF($A164="N/A"," ",IF(S164&gt;0,8*VLOOKUP($A164,NumberofDaysTable,3),0))</f>
        <v>0</v>
      </c>
      <c r="AA164" s="77" t="n">
        <f aca="false">IF($A164="N/A"," ",IF(T164&gt;0,8*(VLOOKUP($A164,NumberofDaysTable,4)+VLOOKUP($A164,NumberofDaysTable,5)),0))</f>
        <v>0</v>
      </c>
      <c r="AB164" s="77" t="n">
        <f aca="false">IF($A164="N/A"," ",IF(U164&gt;0,(8*VLOOKUP($A164,NumberofDaysTable,4)+VLOOKUP($A164,NumberofDaysTable,5)),0))</f>
        <v>0</v>
      </c>
      <c r="AC164" s="77" t="n">
        <f aca="false">IF($A164="N/A"," ",(IF(V164&gt;0,(8*VLOOKUP($A164,NumberofDaysTable,6)),0)))</f>
        <v>0</v>
      </c>
      <c r="AD164" s="89" t="n">
        <f aca="false">IF($A164="N/A"," ",RANK(P164,$P$160:$V$171))</f>
        <v>7</v>
      </c>
      <c r="AE164" s="90" t="n">
        <f aca="false">IF($A164="N/A"," ",RANK(Q164,$P$160:$V$171))</f>
        <v>7</v>
      </c>
      <c r="AF164" s="90" t="n">
        <f aca="false">IF($A164="N/A"," ",RANK(R164,$P$160:$V$171))</f>
        <v>7</v>
      </c>
      <c r="AG164" s="90" t="n">
        <f aca="false">IF($A164="N/A"," ",RANK(S164,$P$160:$V$171))</f>
        <v>7</v>
      </c>
      <c r="AH164" s="90" t="n">
        <f aca="false">IF($A164="N/A"," ",RANK(T164,$P$160:$V$171))</f>
        <v>7</v>
      </c>
      <c r="AI164" s="90" t="n">
        <f aca="false">IF($A164="N/A"," ",RANK(U164,$P$160:$V$171))</f>
        <v>7</v>
      </c>
      <c r="AJ164" s="91" t="n">
        <f aca="false">IF($A164="N/A"," ",RANK(V164,$P$160:$V$171))</f>
        <v>7</v>
      </c>
      <c r="AK164" s="81" t="n">
        <f aca="false">IF($A164="N/A"," ",IF(AD164&lt;=$AJ$2,W164,0))</f>
        <v>0</v>
      </c>
      <c r="AL164" s="92" t="n">
        <f aca="false">IF($A164="N/A"," ",IF(AE164&lt;=$AJ$2,X164,0))</f>
        <v>0</v>
      </c>
      <c r="AM164" s="92" t="n">
        <f aca="false">IF($A164="N/A"," ",IF(AF164&lt;=$AJ$2,Y164,0))</f>
        <v>0</v>
      </c>
      <c r="AN164" s="92" t="n">
        <f aca="false">IF($A164="N/A"," ",IF(AG164&lt;=$AJ$2,Z164,0))</f>
        <v>0</v>
      </c>
      <c r="AO164" s="92" t="n">
        <f aca="false">IF($A164="N/A"," ",IF(AH164&lt;=$AJ$2,AA164,0))</f>
        <v>0</v>
      </c>
      <c r="AP164" s="92" t="n">
        <f aca="false">IF($A164="N/A"," ",IF(AI164&lt;=$AJ$2,AB164,0))</f>
        <v>0</v>
      </c>
      <c r="AQ164" s="92" t="n">
        <f aca="false">IF($A164="N/A"," ",IF(AJ164&lt;=$AJ$2,AC164,0))</f>
        <v>0</v>
      </c>
      <c r="AR164" s="91"/>
      <c r="AS164" s="83" t="n">
        <f aca="false">IF($A164="N/A"," ",IF(AND(AD164=$AJ$2+1,AK164=0),MIN($AR$171,W164),0))</f>
        <v>0</v>
      </c>
      <c r="AT164" s="93" t="n">
        <f aca="false">IF($A164="N/A"," ",IF(AND(AE164=$AJ$2+1,AL164=0),MIN($AR$171,X164),0))</f>
        <v>0</v>
      </c>
      <c r="AU164" s="93" t="n">
        <f aca="false">IF($A164="N/A"," ",IF(AND(AF164=$AJ$2+1,AM164=0),MIN($AR$171,Y164),0))</f>
        <v>0</v>
      </c>
      <c r="AV164" s="93" t="n">
        <f aca="false">IF($A164="N/A"," ",IF(AND(AG164=$AJ$2+1,AN164=0),MIN($AR$171,Z164),0))</f>
        <v>0</v>
      </c>
      <c r="AW164" s="93" t="n">
        <f aca="false">IF($A164="N/A"," ",IF(AND(AH164=$AJ$2+1,AO164=0),MIN($AR$171,AA164),0))</f>
        <v>0</v>
      </c>
      <c r="AX164" s="93" t="n">
        <f aca="false">IF($A164="N/A"," ",IF(AND(AI164=$AJ$2+1,AP164=0),MIN($AR$171,AB164),0))</f>
        <v>0</v>
      </c>
      <c r="AY164" s="93" t="n">
        <f aca="false">IF($A164="N/A"," ",IF(AND(AJ164=$AJ$2+1,AQ164=0),MIN($AR$171,AC164),0))</f>
        <v>0</v>
      </c>
      <c r="AZ164" s="91"/>
      <c r="BA164" s="86" t="n">
        <f aca="false">IF($A164="N/A"," ",(IF(MONTH(A164)&gt;=4,IF(MONTH(A164)&lt;=10,Inputs!$F$13,Inputs!$F$14),Inputs!$F$14)))</f>
        <v>119</v>
      </c>
      <c r="BB164" s="87" t="n">
        <f aca="false">IF($A164="N/A"," ",(IF(AK164&gt;0,($BA164*(8*(VLOOKUP($A164,NumberofDaysTable,2)))*P164),0)+IF(AS164&gt;0,($BA164*((AS164))*P164),0)))</f>
        <v>0</v>
      </c>
      <c r="BC164" s="87" t="n">
        <f aca="false">IF($A164="N/A"," ",(IF(AL164&gt;0,($BA164*(8*(VLOOKUP($A164,NumberofDaysTable,2)))*Q164),0)+IF(AT164&gt;0,($BA164*((AT164))*Q164),0)))</f>
        <v>0</v>
      </c>
      <c r="BD164" s="87" t="n">
        <f aca="false">IF($A164="N/A"," ",(IF(AM164&gt;0,($BA164*(8*(VLOOKUP($A164,NumberofDaysTable,3)))*R164),0)+IF(AU164&gt;0,($BA164*((AU164))*R164),0)))</f>
        <v>0</v>
      </c>
      <c r="BE164" s="87" t="n">
        <f aca="false">IF($A164="N/A"," ",(IF(AN164&gt;0,($BA164*(8*(VLOOKUP($A164,NumberofDaysTable,3)))*S164),0)+IF(AV164&gt;0,($BA164*((AV164))*S164),0)))</f>
        <v>0</v>
      </c>
      <c r="BF164" s="87" t="n">
        <f aca="false">IF($A164="N/A"," ",(IF(AO164&gt;0,($BA164*(8*(VLOOKUP($A164,NumberofDaysTable,4)+VLOOKUP($A164,NumberofDaysTable,5)))*T164),0)+IF(AW164&gt;0,($BA164*((AW164))*T164),0)))</f>
        <v>0</v>
      </c>
      <c r="BG164" s="87" t="n">
        <f aca="false">IF($A164="N/A"," ",(IF(AP164&gt;0,($BA164*(8*(VLOOKUP($A164,NumberofDaysTable,4)+VLOOKUP($A164,NumberofDaysTable,5)))*U164),0)+IF(AX164&gt;0,($BA164*((AX164))*U164),0)))</f>
        <v>0</v>
      </c>
      <c r="BH164" s="87" t="n">
        <f aca="false">IF($A164="N/A"," ",($BA164*AQ164*V164)+($BA164*AY164*V164))</f>
        <v>0</v>
      </c>
      <c r="BI164" s="87" t="n">
        <f aca="false">IF($A164="N/A"," ",SUM(BB164:BH164))</f>
        <v>0</v>
      </c>
      <c r="BJ164" s="88" t="n">
        <f aca="false">IF($A164="N/A"," ",(H164*(SUM(AK164:AQ164)+SUM(AS164:AY164))*BA164))</f>
        <v>0</v>
      </c>
      <c r="BK164" s="88" t="n">
        <f aca="false">IF($A164="N/A"," ",((C164*D164)*(SUM($AK164:$AQ164)+SUM($AS164:$AY164))*$BA164))</f>
        <v>0</v>
      </c>
      <c r="BL164" s="88" t="n">
        <f aca="false">IF($A164="N/A"," ",(F164*(SUM($AK164:$AQ164)+SUM($AS164:$AY164))*$BA164))</f>
        <v>0</v>
      </c>
      <c r="BM164" s="88" t="n">
        <f aca="false">IF($A164="N/A"," ",(G164*(SUM($AK164:$AQ164)+SUM($AS164:$AY164))*$BA164))</f>
        <v>0</v>
      </c>
    </row>
    <row r="165" customFormat="false" ht="12.75" hidden="false" customHeight="false" outlineLevel="0" collapsed="false">
      <c r="A165" s="67" t="n">
        <f aca="false">IF(A164="N/A","N/A",IF(EDATE(A164,1)&gt;Inputs!$K$3,"N/A",EDATE(A164,1)))</f>
        <v>41579</v>
      </c>
      <c r="B165" s="68" t="n">
        <f aca="false">IF(A165="N/A"," ",YEAR(A165))</f>
        <v>2013</v>
      </c>
      <c r="C165" s="69" t="n">
        <f aca="false">IF(A165="N/A"," ",VLOOKUP(A165,ScaledPrice,10))</f>
        <v>3.8055</v>
      </c>
      <c r="D165" s="70" t="n">
        <f aca="false">IF(A165="N/A"," ",(VLOOKUP(MONTH($A165),Inputs!$A$14:$B$25,2))/1000)</f>
        <v>12.6</v>
      </c>
      <c r="E165" s="71" t="n">
        <f aca="false">IF($A165="N/A"," ",C165*D165)</f>
        <v>47.9493</v>
      </c>
      <c r="F165" s="72" t="n">
        <f aca="false">IF(A165="N/A"," ",Inputs!$F$6)</f>
        <v>1.17</v>
      </c>
      <c r="G165" s="72" t="n">
        <f aca="false">IF(A165="N/A"," ",Inputs!$F$9/IF(AND('Pricing Inputs'!$AA$3&gt;=4,'Pricing Inputs'!$AA$3&lt;=6),16,IF(AND('Pricing Inputs'!$AA$3&gt;=7,'Pricing Inputs'!$AA$3&lt;=9),8,24))/(BA165))</f>
        <v>0.829831932773109</v>
      </c>
      <c r="H165" s="73" t="n">
        <f aca="false">IF(A165="N/A"," ",(C165*D165)+F165+G165)</f>
        <v>49.9491319327731</v>
      </c>
      <c r="I165" s="74" t="n">
        <f aca="false">VLOOKUP(A165,ScaledPrice,(IF(AND('Pricing Inputs'!$AA$3&gt;=4,'Pricing Inputs'!$AA$3&lt;=6),2,4)))</f>
        <v>29.1799983978272</v>
      </c>
      <c r="J165" s="74" t="n">
        <f aca="false">IF(A165="N/A"," ",IF(AND('Pricing Inputs'!$AA$3&gt;=4,'Pricing Inputs'!$AA$3&lt;=6),I165,(VLOOKUP(A165,ScaledPrice,2))*(2-(VLOOKUP(A165,ScaledPrice,3)))))</f>
        <v>29.1799983978272</v>
      </c>
      <c r="K165" s="74" t="n">
        <f aca="false">IF(A165="N/A"," ",IF(OR('Pricing Inputs'!$AA$3=5,'Pricing Inputs'!$AA$3=6,'Pricing Inputs'!$AA$3=8,'Pricing Inputs'!$AA$3=9),VLOOKUP(A165,ScaledPrice,IF(AND('Pricing Inputs'!$AA$3&gt;=4,'Pricing Inputs'!$AA$3&lt;=6),5,6)),0))</f>
        <v>20</v>
      </c>
      <c r="L165" s="74" t="n">
        <f aca="false">IF(A165="N/A"," ",IF(OR('Pricing Inputs'!$AA$3=5,'Pricing Inputs'!$AA$3=6,'Pricing Inputs'!$AA$3=8,'Pricing Inputs'!$AA$3=9),IF(AND('Pricing Inputs'!$AA$3&gt;=4,'Pricing Inputs'!$AA$3&lt;=6),K165,(VLOOKUP(A165,ScaledPrice,5))*(2-(VLOOKUP(A165,ScaledPrice,3)))),0))</f>
        <v>20</v>
      </c>
      <c r="M165" s="74" t="n">
        <f aca="false">IF(A165="N/A"," ",IF(OR('Pricing Inputs'!$AA$3=6,'Pricing Inputs'!$AA$3=9),(VLOOKUP(A165,ScaledPrice,IF(AND('Pricing Inputs'!$AA$3&gt;=4,'Pricing Inputs'!$AA$3&lt;=6),7,8))),0))</f>
        <v>19</v>
      </c>
      <c r="N165" s="74" t="n">
        <f aca="false">IF(A165="N/A"," ",IF(OR('Pricing Inputs'!$AA$3=6,'Pricing Inputs'!$AA$3=9),IF(AND('Pricing Inputs'!$AA$3&gt;=4,'Pricing Inputs'!$AA$3&lt;=6),M165,(VLOOKUP(A165,ScaledPrice,7))*(2-(VLOOKUP(A165,ScaledPrice,3)))),0))</f>
        <v>19</v>
      </c>
      <c r="O165" s="74" t="n">
        <f aca="false">IF(A165="N/A"," ",VLOOKUP(A165,ScaledPrice,9))</f>
        <v>23.7999992370605</v>
      </c>
      <c r="P165" s="75" t="n">
        <f aca="false">IF($A165="N/A"," ",IF((I165-$H165)&gt;0,I165-$H165,0))</f>
        <v>0</v>
      </c>
      <c r="Q165" s="75" t="n">
        <f aca="false">IF($A165="N/A"," ",IF((J165-$H165)&gt;0,J165-$H165,0))</f>
        <v>0</v>
      </c>
      <c r="R165" s="75" t="n">
        <f aca="false">IF($A165="N/A"," ",IF((K165-$H165)&gt;0,K165-$H165,0))</f>
        <v>0</v>
      </c>
      <c r="S165" s="75" t="n">
        <f aca="false">IF($A165="N/A"," ",IF((L165-$H165)&gt;0,L165-$H165,0))</f>
        <v>0</v>
      </c>
      <c r="T165" s="75" t="n">
        <f aca="false">IF($A165="N/A"," ",IF((M165-$H165)&gt;0,M165-$H165,0))</f>
        <v>0</v>
      </c>
      <c r="U165" s="75" t="n">
        <f aca="false">IF($A165="N/A"," ",IF((N165-$H165)&gt;0,N165-$H165,0))</f>
        <v>0</v>
      </c>
      <c r="V165" s="76" t="n">
        <f aca="false">IF($A165="N/A"," ",(IF((O165-$H165)&lt;=0,0,(O165-$H165))))</f>
        <v>0</v>
      </c>
      <c r="W165" s="77" t="n">
        <f aca="false">IF($A165="N/A"," ",IF(P165&gt;0,8*VLOOKUP($A165,NumberofDaysTable,2),0))</f>
        <v>0</v>
      </c>
      <c r="X165" s="77" t="n">
        <f aca="false">IF($A165="N/A"," ",IF(Q165&gt;0,8*VLOOKUP($A165,NumberofDaysTable,2),0))</f>
        <v>0</v>
      </c>
      <c r="Y165" s="77" t="n">
        <f aca="false">IF($A165="N/A"," ",IF(R165&gt;0,8*VLOOKUP($A165,NumberofDaysTable,3),0))</f>
        <v>0</v>
      </c>
      <c r="Z165" s="77" t="n">
        <f aca="false">IF($A165="N/A"," ",IF(S165&gt;0,8*VLOOKUP($A165,NumberofDaysTable,3),0))</f>
        <v>0</v>
      </c>
      <c r="AA165" s="77" t="n">
        <f aca="false">IF($A165="N/A"," ",IF(T165&gt;0,8*(VLOOKUP($A165,NumberofDaysTable,4)+VLOOKUP($A165,NumberofDaysTable,5)),0))</f>
        <v>0</v>
      </c>
      <c r="AB165" s="77" t="n">
        <f aca="false">IF($A165="N/A"," ",IF(U165&gt;0,(8*VLOOKUP($A165,NumberofDaysTable,4)+VLOOKUP($A165,NumberofDaysTable,5)),0))</f>
        <v>0</v>
      </c>
      <c r="AC165" s="77" t="n">
        <f aca="false">IF($A165="N/A"," ",(IF(V165&gt;0,(8*VLOOKUP($A165,NumberofDaysTable,6)),0)))</f>
        <v>0</v>
      </c>
      <c r="AD165" s="89" t="n">
        <f aca="false">IF($A165="N/A"," ",RANK(P165,$P$160:$V$171))</f>
        <v>7</v>
      </c>
      <c r="AE165" s="90" t="n">
        <f aca="false">IF($A165="N/A"," ",RANK(Q165,$P$160:$V$171))</f>
        <v>7</v>
      </c>
      <c r="AF165" s="90" t="n">
        <f aca="false">IF($A165="N/A"," ",RANK(R165,$P$160:$V$171))</f>
        <v>7</v>
      </c>
      <c r="AG165" s="90" t="n">
        <f aca="false">IF($A165="N/A"," ",RANK(S165,$P$160:$V$171))</f>
        <v>7</v>
      </c>
      <c r="AH165" s="90" t="n">
        <f aca="false">IF($A165="N/A"," ",RANK(T165,$P$160:$V$171))</f>
        <v>7</v>
      </c>
      <c r="AI165" s="90" t="n">
        <f aca="false">IF($A165="N/A"," ",RANK(U165,$P$160:$V$171))</f>
        <v>7</v>
      </c>
      <c r="AJ165" s="91" t="n">
        <f aca="false">IF($A165="N/A"," ",RANK(V165,$P$160:$V$171))</f>
        <v>7</v>
      </c>
      <c r="AK165" s="81" t="n">
        <f aca="false">IF($A165="N/A"," ",IF(AD165&lt;=$AJ$2,W165,0))</f>
        <v>0</v>
      </c>
      <c r="AL165" s="92" t="n">
        <f aca="false">IF($A165="N/A"," ",IF(AE165&lt;=$AJ$2,X165,0))</f>
        <v>0</v>
      </c>
      <c r="AM165" s="92" t="n">
        <f aca="false">IF($A165="N/A"," ",IF(AF165&lt;=$AJ$2,Y165,0))</f>
        <v>0</v>
      </c>
      <c r="AN165" s="92" t="n">
        <f aca="false">IF($A165="N/A"," ",IF(AG165&lt;=$AJ$2,Z165,0))</f>
        <v>0</v>
      </c>
      <c r="AO165" s="92" t="n">
        <f aca="false">IF($A165="N/A"," ",IF(AH165&lt;=$AJ$2,AA165,0))</f>
        <v>0</v>
      </c>
      <c r="AP165" s="92" t="n">
        <f aca="false">IF($A165="N/A"," ",IF(AI165&lt;=$AJ$2,AB165,0))</f>
        <v>0</v>
      </c>
      <c r="AQ165" s="92" t="n">
        <f aca="false">IF($A165="N/A"," ",IF(AJ165&lt;=$AJ$2,AC165,0))</f>
        <v>0</v>
      </c>
      <c r="AR165" s="91"/>
      <c r="AS165" s="83" t="n">
        <f aca="false">IF($A165="N/A"," ",IF(AND(AD165=$AJ$2+1,AK165=0),MIN($AR$171,W165),0))</f>
        <v>0</v>
      </c>
      <c r="AT165" s="93" t="n">
        <f aca="false">IF($A165="N/A"," ",IF(AND(AE165=$AJ$2+1,AL165=0),MIN($AR$171,X165),0))</f>
        <v>0</v>
      </c>
      <c r="AU165" s="93" t="n">
        <f aca="false">IF($A165="N/A"," ",IF(AND(AF165=$AJ$2+1,AM165=0),MIN($AR$171,Y165),0))</f>
        <v>0</v>
      </c>
      <c r="AV165" s="93" t="n">
        <f aca="false">IF($A165="N/A"," ",IF(AND(AG165=$AJ$2+1,AN165=0),MIN($AR$171,Z165),0))</f>
        <v>0</v>
      </c>
      <c r="AW165" s="93" t="n">
        <f aca="false">IF($A165="N/A"," ",IF(AND(AH165=$AJ$2+1,AO165=0),MIN($AR$171,AA165),0))</f>
        <v>0</v>
      </c>
      <c r="AX165" s="93" t="n">
        <f aca="false">IF($A165="N/A"," ",IF(AND(AI165=$AJ$2+1,AP165=0),MIN($AR$171,AB165),0))</f>
        <v>0</v>
      </c>
      <c r="AY165" s="93" t="n">
        <f aca="false">IF($A165="N/A"," ",IF(AND(AJ165=$AJ$2+1,AQ165=0),MIN($AR$171,AC165),0))</f>
        <v>0</v>
      </c>
      <c r="AZ165" s="91"/>
      <c r="BA165" s="86" t="n">
        <f aca="false">IF($A165="N/A"," ",(IF(MONTH(A165)&gt;=4,IF(MONTH(A165)&lt;=10,Inputs!$F$13,Inputs!$F$14),Inputs!$F$14)))</f>
        <v>119</v>
      </c>
      <c r="BB165" s="87" t="n">
        <f aca="false">IF($A165="N/A"," ",(IF(AK165&gt;0,($BA165*(8*(VLOOKUP($A165,NumberofDaysTable,2)))*P165),0)+IF(AS165&gt;0,($BA165*((AS165))*P165),0)))</f>
        <v>0</v>
      </c>
      <c r="BC165" s="87" t="n">
        <f aca="false">IF($A165="N/A"," ",(IF(AL165&gt;0,($BA165*(8*(VLOOKUP($A165,NumberofDaysTable,2)))*Q165),0)+IF(AT165&gt;0,($BA165*((AT165))*Q165),0)))</f>
        <v>0</v>
      </c>
      <c r="BD165" s="87" t="n">
        <f aca="false">IF($A165="N/A"," ",(IF(AM165&gt;0,($BA165*(8*(VLOOKUP($A165,NumberofDaysTable,3)))*R165),0)+IF(AU165&gt;0,($BA165*((AU165))*R165),0)))</f>
        <v>0</v>
      </c>
      <c r="BE165" s="87" t="n">
        <f aca="false">IF($A165="N/A"," ",(IF(AN165&gt;0,($BA165*(8*(VLOOKUP($A165,NumberofDaysTable,3)))*S165),0)+IF(AV165&gt;0,($BA165*((AV165))*S165),0)))</f>
        <v>0</v>
      </c>
      <c r="BF165" s="87" t="n">
        <f aca="false">IF($A165="N/A"," ",(IF(AO165&gt;0,($BA165*(8*(VLOOKUP($A165,NumberofDaysTable,4)+VLOOKUP($A165,NumberofDaysTable,5)))*T165),0)+IF(AW165&gt;0,($BA165*((AW165))*T165),0)))</f>
        <v>0</v>
      </c>
      <c r="BG165" s="87" t="n">
        <f aca="false">IF($A165="N/A"," ",(IF(AP165&gt;0,($BA165*(8*(VLOOKUP($A165,NumberofDaysTable,4)+VLOOKUP($A165,NumberofDaysTable,5)))*U165),0)+IF(AX165&gt;0,($BA165*((AX165))*U165),0)))</f>
        <v>0</v>
      </c>
      <c r="BH165" s="87" t="n">
        <f aca="false">IF($A165="N/A"," ",($BA165*AQ165*V165)+($BA165*AY165*V165))</f>
        <v>0</v>
      </c>
      <c r="BI165" s="87" t="n">
        <f aca="false">IF($A165="N/A"," ",SUM(BB165:BH165))</f>
        <v>0</v>
      </c>
      <c r="BJ165" s="88" t="n">
        <f aca="false">IF($A165="N/A"," ",(H165*(SUM(AK165:AQ165)+SUM(AS165:AY165))*BA165))</f>
        <v>0</v>
      </c>
      <c r="BK165" s="88" t="n">
        <f aca="false">IF($A165="N/A"," ",((C165*D165)*(SUM($AK165:$AQ165)+SUM($AS165:$AY165))*$BA165))</f>
        <v>0</v>
      </c>
      <c r="BL165" s="88" t="n">
        <f aca="false">IF($A165="N/A"," ",(F165*(SUM($AK165:$AQ165)+SUM($AS165:$AY165))*$BA165))</f>
        <v>0</v>
      </c>
      <c r="BM165" s="88" t="n">
        <f aca="false">IF($A165="N/A"," ",(G165*(SUM($AK165:$AQ165)+SUM($AS165:$AY165))*$BA165))</f>
        <v>0</v>
      </c>
    </row>
    <row r="166" customFormat="false" ht="12.75" hidden="false" customHeight="false" outlineLevel="0" collapsed="false">
      <c r="A166" s="67" t="n">
        <f aca="false">IF(A165="N/A","N/A",IF(EDATE(A165,1)&gt;Inputs!$K$3,"N/A",EDATE(A165,1)))</f>
        <v>41609</v>
      </c>
      <c r="B166" s="68" t="n">
        <f aca="false">IF(A166="N/A"," ",YEAR(A166))</f>
        <v>2013</v>
      </c>
      <c r="C166" s="69" t="n">
        <f aca="false">IF(A166="N/A"," ",VLOOKUP(A166,ScaledPrice,10))</f>
        <v>3.9715</v>
      </c>
      <c r="D166" s="70" t="n">
        <f aca="false">IF(A166="N/A"," ",(VLOOKUP(MONTH($A166),Inputs!$A$14:$B$25,2))/1000)</f>
        <v>12.6</v>
      </c>
      <c r="E166" s="71" t="n">
        <f aca="false">IF($A166="N/A"," ",C166*D166)</f>
        <v>50.0409</v>
      </c>
      <c r="F166" s="72" t="n">
        <f aca="false">IF(A166="N/A"," ",Inputs!$F$6)</f>
        <v>1.17</v>
      </c>
      <c r="G166" s="72" t="n">
        <f aca="false">IF(A166="N/A"," ",Inputs!$F$9/IF(AND('Pricing Inputs'!$AA$3&gt;=4,'Pricing Inputs'!$AA$3&lt;=6),16,IF(AND('Pricing Inputs'!$AA$3&gt;=7,'Pricing Inputs'!$AA$3&lt;=9),8,24))/(BA166))</f>
        <v>0.829831932773109</v>
      </c>
      <c r="H166" s="73" t="n">
        <f aca="false">IF(A166="N/A"," ",(C166*D166)+F166+G166)</f>
        <v>52.0407319327731</v>
      </c>
      <c r="I166" s="74" t="n">
        <f aca="false">VLOOKUP(A166,ScaledPrice,(IF(AND('Pricing Inputs'!$AA$3&gt;=4,'Pricing Inputs'!$AA$3&lt;=6),2,4)))</f>
        <v>29.6499977111816</v>
      </c>
      <c r="J166" s="74" t="n">
        <f aca="false">IF(A166="N/A"," ",IF(AND('Pricing Inputs'!$AA$3&gt;=4,'Pricing Inputs'!$AA$3&lt;=6),I166,(VLOOKUP(A166,ScaledPrice,2))*(2-(VLOOKUP(A166,ScaledPrice,3)))))</f>
        <v>29.6499977111816</v>
      </c>
      <c r="K166" s="74" t="n">
        <f aca="false">IF(A166="N/A"," ",IF(OR('Pricing Inputs'!$AA$3=5,'Pricing Inputs'!$AA$3=6,'Pricing Inputs'!$AA$3=8,'Pricing Inputs'!$AA$3=9),VLOOKUP(A166,ScaledPrice,IF(AND('Pricing Inputs'!$AA$3&gt;=4,'Pricing Inputs'!$AA$3&lt;=6),5,6)),0))</f>
        <v>20</v>
      </c>
      <c r="L166" s="74" t="n">
        <f aca="false">IF(A166="N/A"," ",IF(OR('Pricing Inputs'!$AA$3=5,'Pricing Inputs'!$AA$3=6,'Pricing Inputs'!$AA$3=8,'Pricing Inputs'!$AA$3=9),IF(AND('Pricing Inputs'!$AA$3&gt;=4,'Pricing Inputs'!$AA$3&lt;=6),K166,(VLOOKUP(A166,ScaledPrice,5))*(2-(VLOOKUP(A166,ScaledPrice,3)))),0))</f>
        <v>20</v>
      </c>
      <c r="M166" s="74" t="n">
        <f aca="false">IF(A166="N/A"," ",IF(OR('Pricing Inputs'!$AA$3=6,'Pricing Inputs'!$AA$3=9),(VLOOKUP(A166,ScaledPrice,IF(AND('Pricing Inputs'!$AA$3&gt;=4,'Pricing Inputs'!$AA$3&lt;=6),7,8))),0))</f>
        <v>19</v>
      </c>
      <c r="N166" s="74" t="n">
        <f aca="false">IF(A166="N/A"," ",IF(OR('Pricing Inputs'!$AA$3=6,'Pricing Inputs'!$AA$3=9),IF(AND('Pricing Inputs'!$AA$3&gt;=4,'Pricing Inputs'!$AA$3&lt;=6),M166,(VLOOKUP(A166,ScaledPrice,7))*(2-(VLOOKUP(A166,ScaledPrice,3)))),0))</f>
        <v>19</v>
      </c>
      <c r="O166" s="74" t="n">
        <f aca="false">IF(A166="N/A"," ",VLOOKUP(A166,ScaledPrice,9))</f>
        <v>23.9500007629395</v>
      </c>
      <c r="P166" s="75" t="n">
        <f aca="false">IF($A166="N/A"," ",IF((I166-$H166)&gt;0,I166-$H166,0))</f>
        <v>0</v>
      </c>
      <c r="Q166" s="75" t="n">
        <f aca="false">IF($A166="N/A"," ",IF((J166-$H166)&gt;0,J166-$H166,0))</f>
        <v>0</v>
      </c>
      <c r="R166" s="75" t="n">
        <f aca="false">IF($A166="N/A"," ",IF((K166-$H166)&gt;0,K166-$H166,0))</f>
        <v>0</v>
      </c>
      <c r="S166" s="75" t="n">
        <f aca="false">IF($A166="N/A"," ",IF((L166-$H166)&gt;0,L166-$H166,0))</f>
        <v>0</v>
      </c>
      <c r="T166" s="75" t="n">
        <f aca="false">IF($A166="N/A"," ",IF((M166-$H166)&gt;0,M166-$H166,0))</f>
        <v>0</v>
      </c>
      <c r="U166" s="75" t="n">
        <f aca="false">IF($A166="N/A"," ",IF((N166-$H166)&gt;0,N166-$H166,0))</f>
        <v>0</v>
      </c>
      <c r="V166" s="76" t="n">
        <f aca="false">IF($A166="N/A"," ",(IF((O166-$H166)&lt;=0,0,(O166-$H166))))</f>
        <v>0</v>
      </c>
      <c r="W166" s="77" t="n">
        <f aca="false">IF($A166="N/A"," ",IF(P166&gt;0,8*VLOOKUP($A166,NumberofDaysTable,2),0))</f>
        <v>0</v>
      </c>
      <c r="X166" s="77" t="n">
        <f aca="false">IF($A166="N/A"," ",IF(Q166&gt;0,8*VLOOKUP($A166,NumberofDaysTable,2),0))</f>
        <v>0</v>
      </c>
      <c r="Y166" s="77" t="n">
        <f aca="false">IF($A166="N/A"," ",IF(R166&gt;0,8*VLOOKUP($A166,NumberofDaysTable,3),0))</f>
        <v>0</v>
      </c>
      <c r="Z166" s="77" t="n">
        <f aca="false">IF($A166="N/A"," ",IF(S166&gt;0,8*VLOOKUP($A166,NumberofDaysTable,3),0))</f>
        <v>0</v>
      </c>
      <c r="AA166" s="77" t="n">
        <f aca="false">IF($A166="N/A"," ",IF(T166&gt;0,8*(VLOOKUP($A166,NumberofDaysTable,4)+VLOOKUP($A166,NumberofDaysTable,5)),0))</f>
        <v>0</v>
      </c>
      <c r="AB166" s="77" t="n">
        <f aca="false">IF($A166="N/A"," ",IF(U166&gt;0,(8*VLOOKUP($A166,NumberofDaysTable,4)+VLOOKUP($A166,NumberofDaysTable,5)),0))</f>
        <v>0</v>
      </c>
      <c r="AC166" s="77" t="n">
        <f aca="false">IF($A166="N/A"," ",(IF(V166&gt;0,(8*VLOOKUP($A166,NumberofDaysTable,6)),0)))</f>
        <v>0</v>
      </c>
      <c r="AD166" s="89" t="n">
        <f aca="false">IF($A166="N/A"," ",RANK(P166,$P$160:$V$171))</f>
        <v>7</v>
      </c>
      <c r="AE166" s="90" t="n">
        <f aca="false">IF($A166="N/A"," ",RANK(Q166,$P$160:$V$171))</f>
        <v>7</v>
      </c>
      <c r="AF166" s="90" t="n">
        <f aca="false">IF($A166="N/A"," ",RANK(R166,$P$160:$V$171))</f>
        <v>7</v>
      </c>
      <c r="AG166" s="90" t="n">
        <f aca="false">IF($A166="N/A"," ",RANK(S166,$P$160:$V$171))</f>
        <v>7</v>
      </c>
      <c r="AH166" s="90" t="n">
        <f aca="false">IF($A166="N/A"," ",RANK(T166,$P$160:$V$171))</f>
        <v>7</v>
      </c>
      <c r="AI166" s="90" t="n">
        <f aca="false">IF($A166="N/A"," ",RANK(U166,$P$160:$V$171))</f>
        <v>7</v>
      </c>
      <c r="AJ166" s="91" t="n">
        <f aca="false">IF($A166="N/A"," ",RANK(V166,$P$160:$V$171))</f>
        <v>7</v>
      </c>
      <c r="AK166" s="81" t="n">
        <f aca="false">IF($A166="N/A"," ",IF(AD166&lt;=$AJ$2,W166,0))</f>
        <v>0</v>
      </c>
      <c r="AL166" s="92" t="n">
        <f aca="false">IF($A166="N/A"," ",IF(AE166&lt;=$AJ$2,X166,0))</f>
        <v>0</v>
      </c>
      <c r="AM166" s="92" t="n">
        <f aca="false">IF($A166="N/A"," ",IF(AF166&lt;=$AJ$2,Y166,0))</f>
        <v>0</v>
      </c>
      <c r="AN166" s="92" t="n">
        <f aca="false">IF($A166="N/A"," ",IF(AG166&lt;=$AJ$2,Z166,0))</f>
        <v>0</v>
      </c>
      <c r="AO166" s="92" t="n">
        <f aca="false">IF($A166="N/A"," ",IF(AH166&lt;=$AJ$2,AA166,0))</f>
        <v>0</v>
      </c>
      <c r="AP166" s="92" t="n">
        <f aca="false">IF($A166="N/A"," ",IF(AI166&lt;=$AJ$2,AB166,0))</f>
        <v>0</v>
      </c>
      <c r="AQ166" s="92" t="n">
        <f aca="false">IF($A166="N/A"," ",IF(AJ166&lt;=$AJ$2,AC166,0))</f>
        <v>0</v>
      </c>
      <c r="AR166" s="91"/>
      <c r="AS166" s="83" t="n">
        <f aca="false">IF($A166="N/A"," ",IF(AND(AD166=$AJ$2+1,AK166=0),MIN($AR$171,W166),0))</f>
        <v>0</v>
      </c>
      <c r="AT166" s="93" t="n">
        <f aca="false">IF($A166="N/A"," ",IF(AND(AE166=$AJ$2+1,AL166=0),MIN($AR$171,X166),0))</f>
        <v>0</v>
      </c>
      <c r="AU166" s="93" t="n">
        <f aca="false">IF($A166="N/A"," ",IF(AND(AF166=$AJ$2+1,AM166=0),MIN($AR$171,Y166),0))</f>
        <v>0</v>
      </c>
      <c r="AV166" s="93" t="n">
        <f aca="false">IF($A166="N/A"," ",IF(AND(AG166=$AJ$2+1,AN166=0),MIN($AR$171,Z166),0))</f>
        <v>0</v>
      </c>
      <c r="AW166" s="93" t="n">
        <f aca="false">IF($A166="N/A"," ",IF(AND(AH166=$AJ$2+1,AO166=0),MIN($AR$171,AA166),0))</f>
        <v>0</v>
      </c>
      <c r="AX166" s="93" t="n">
        <f aca="false">IF($A166="N/A"," ",IF(AND(AI166=$AJ$2+1,AP166=0),MIN($AR$171,AB166),0))</f>
        <v>0</v>
      </c>
      <c r="AY166" s="93" t="n">
        <f aca="false">IF($A166="N/A"," ",IF(AND(AJ166=$AJ$2+1,AQ166=0),MIN($AR$171,AC166),0))</f>
        <v>0</v>
      </c>
      <c r="AZ166" s="91"/>
      <c r="BA166" s="86" t="n">
        <f aca="false">IF($A166="N/A"," ",(IF(MONTH(A166)&gt;=4,IF(MONTH(A166)&lt;=10,Inputs!$F$13,Inputs!$F$14),Inputs!$F$14)))</f>
        <v>119</v>
      </c>
      <c r="BB166" s="87" t="n">
        <f aca="false">IF($A166="N/A"," ",(IF(AK166&gt;0,($BA166*(8*(VLOOKUP($A166,NumberofDaysTable,2)))*P166),0)+IF(AS166&gt;0,($BA166*((AS166))*P166),0)))</f>
        <v>0</v>
      </c>
      <c r="BC166" s="87" t="n">
        <f aca="false">IF($A166="N/A"," ",(IF(AL166&gt;0,($BA166*(8*(VLOOKUP($A166,NumberofDaysTable,2)))*Q166),0)+IF(AT166&gt;0,($BA166*((AT166))*Q166),0)))</f>
        <v>0</v>
      </c>
      <c r="BD166" s="87" t="n">
        <f aca="false">IF($A166="N/A"," ",(IF(AM166&gt;0,($BA166*(8*(VLOOKUP($A166,NumberofDaysTable,3)))*R166),0)+IF(AU166&gt;0,($BA166*((AU166))*R166),0)))</f>
        <v>0</v>
      </c>
      <c r="BE166" s="87" t="n">
        <f aca="false">IF($A166="N/A"," ",(IF(AN166&gt;0,($BA166*(8*(VLOOKUP($A166,NumberofDaysTable,3)))*S166),0)+IF(AV166&gt;0,($BA166*((AV166))*S166),0)))</f>
        <v>0</v>
      </c>
      <c r="BF166" s="87" t="n">
        <f aca="false">IF($A166="N/A"," ",(IF(AO166&gt;0,($BA166*(8*(VLOOKUP($A166,NumberofDaysTable,4)+VLOOKUP($A166,NumberofDaysTable,5)))*T166),0)+IF(AW166&gt;0,($BA166*((AW166))*T166),0)))</f>
        <v>0</v>
      </c>
      <c r="BG166" s="87" t="n">
        <f aca="false">IF($A166="N/A"," ",(IF(AP166&gt;0,($BA166*(8*(VLOOKUP($A166,NumberofDaysTable,4)+VLOOKUP($A166,NumberofDaysTable,5)))*U166),0)+IF(AX166&gt;0,($BA166*((AX166))*U166),0)))</f>
        <v>0</v>
      </c>
      <c r="BH166" s="87" t="n">
        <f aca="false">IF($A166="N/A"," ",($BA166*AQ166*V166)+($BA166*AY166*V166))</f>
        <v>0</v>
      </c>
      <c r="BI166" s="87" t="n">
        <f aca="false">IF($A166="N/A"," ",SUM(BB166:BH166))</f>
        <v>0</v>
      </c>
      <c r="BJ166" s="88" t="n">
        <f aca="false">IF($A166="N/A"," ",(H166*(SUM(AK166:AQ166)+SUM(AS166:AY166))*BA166))</f>
        <v>0</v>
      </c>
      <c r="BK166" s="88" t="n">
        <f aca="false">IF($A166="N/A"," ",((C166*D166)*(SUM($AK166:$AQ166)+SUM($AS166:$AY166))*$BA166))</f>
        <v>0</v>
      </c>
      <c r="BL166" s="88" t="n">
        <f aca="false">IF($A166="N/A"," ",(F166*(SUM($AK166:$AQ166)+SUM($AS166:$AY166))*$BA166))</f>
        <v>0</v>
      </c>
      <c r="BM166" s="88" t="n">
        <f aca="false">IF($A166="N/A"," ",(G166*(SUM($AK166:$AQ166)+SUM($AS166:$AY166))*$BA166))</f>
        <v>0</v>
      </c>
    </row>
    <row r="167" customFormat="false" ht="12.75" hidden="false" customHeight="false" outlineLevel="0" collapsed="false">
      <c r="A167" s="67" t="n">
        <f aca="false">IF(A166="N/A","N/A",IF(EDATE(A166,1)&gt;Inputs!$K$3,"N/A",EDATE(A166,1)))</f>
        <v>41640</v>
      </c>
      <c r="B167" s="68" t="n">
        <f aca="false">IF(A167="N/A"," ",YEAR(A167))</f>
        <v>2014</v>
      </c>
      <c r="C167" s="69" t="n">
        <f aca="false">IF(A167="N/A"," ",VLOOKUP(A167,ScaledPrice,10))</f>
        <v>4.0775</v>
      </c>
      <c r="D167" s="70" t="n">
        <f aca="false">IF(A167="N/A"," ",(VLOOKUP(MONTH($A167),Inputs!$A$14:$B$25,2))/1000)</f>
        <v>12.6</v>
      </c>
      <c r="E167" s="71" t="n">
        <f aca="false">IF($A167="N/A"," ",C167*D167)</f>
        <v>51.3765</v>
      </c>
      <c r="F167" s="72" t="n">
        <f aca="false">IF(A167="N/A"," ",Inputs!$F$6)</f>
        <v>1.17</v>
      </c>
      <c r="G167" s="72" t="n">
        <f aca="false">IF(A167="N/A"," ",Inputs!$F$9/IF(AND('Pricing Inputs'!$AA$3&gt;=4,'Pricing Inputs'!$AA$3&lt;=6),16,IF(AND('Pricing Inputs'!$AA$3&gt;=7,'Pricing Inputs'!$AA$3&lt;=9),8,24))/(BA167))</f>
        <v>0.829831932773109</v>
      </c>
      <c r="H167" s="73" t="n">
        <f aca="false">IF(A167="N/A"," ",(C167*D167)+F167+G167)</f>
        <v>53.3763319327731</v>
      </c>
      <c r="I167" s="74" t="n">
        <f aca="false">VLOOKUP(A167,ScaledPrice,(IF(AND('Pricing Inputs'!$AA$3&gt;=4,'Pricing Inputs'!$AA$3&lt;=6),2,4)))</f>
        <v>33.8999996185303</v>
      </c>
      <c r="J167" s="74" t="n">
        <f aca="false">IF(A167="N/A"," ",IF(AND('Pricing Inputs'!$AA$3&gt;=4,'Pricing Inputs'!$AA$3&lt;=6),I167,(VLOOKUP(A167,ScaledPrice,2))*(2-(VLOOKUP(A167,ScaledPrice,3)))))</f>
        <v>33.8999996185303</v>
      </c>
      <c r="K167" s="74" t="n">
        <f aca="false">IF(A167="N/A"," ",IF(OR('Pricing Inputs'!$AA$3=5,'Pricing Inputs'!$AA$3=6,'Pricing Inputs'!$AA$3=8,'Pricing Inputs'!$AA$3=9),VLOOKUP(A167,ScaledPrice,IF(AND('Pricing Inputs'!$AA$3&gt;=4,'Pricing Inputs'!$AA$3&lt;=6),5,6)),0))</f>
        <v>22</v>
      </c>
      <c r="L167" s="74" t="n">
        <f aca="false">IF(A167="N/A"," ",IF(OR('Pricing Inputs'!$AA$3=5,'Pricing Inputs'!$AA$3=6,'Pricing Inputs'!$AA$3=8,'Pricing Inputs'!$AA$3=9),IF(AND('Pricing Inputs'!$AA$3&gt;=4,'Pricing Inputs'!$AA$3&lt;=6),K167,(VLOOKUP(A167,ScaledPrice,5))*(2-(VLOOKUP(A167,ScaledPrice,3)))),0))</f>
        <v>22</v>
      </c>
      <c r="M167" s="74" t="n">
        <f aca="false">IF(A167="N/A"," ",IF(OR('Pricing Inputs'!$AA$3=6,'Pricing Inputs'!$AA$3=9),(VLOOKUP(A167,ScaledPrice,IF(AND('Pricing Inputs'!$AA$3&gt;=4,'Pricing Inputs'!$AA$3&lt;=6),7,8))),0))</f>
        <v>21</v>
      </c>
      <c r="N167" s="74" t="n">
        <f aca="false">IF(A167="N/A"," ",IF(OR('Pricing Inputs'!$AA$3=6,'Pricing Inputs'!$AA$3=9),IF(AND('Pricing Inputs'!$AA$3&gt;=4,'Pricing Inputs'!$AA$3&lt;=6),M167,(VLOOKUP(A167,ScaledPrice,7))*(2-(VLOOKUP(A167,ScaledPrice,3)))),0))</f>
        <v>21</v>
      </c>
      <c r="O167" s="74" t="n">
        <f aca="false">IF(A167="N/A"," ",VLOOKUP(A167,ScaledPrice,9))</f>
        <v>24.2000007629395</v>
      </c>
      <c r="P167" s="75" t="n">
        <f aca="false">IF($A167="N/A"," ",IF((I167-$H167)&gt;0,I167-$H167,0))</f>
        <v>0</v>
      </c>
      <c r="Q167" s="75" t="n">
        <f aca="false">IF($A167="N/A"," ",IF((J167-$H167)&gt;0,J167-$H167,0))</f>
        <v>0</v>
      </c>
      <c r="R167" s="75" t="n">
        <f aca="false">IF($A167="N/A"," ",IF((K167-$H167)&gt;0,K167-$H167,0))</f>
        <v>0</v>
      </c>
      <c r="S167" s="75" t="n">
        <f aca="false">IF($A167="N/A"," ",IF((L167-$H167)&gt;0,L167-$H167,0))</f>
        <v>0</v>
      </c>
      <c r="T167" s="75" t="n">
        <f aca="false">IF($A167="N/A"," ",IF((M167-$H167)&gt;0,M167-$H167,0))</f>
        <v>0</v>
      </c>
      <c r="U167" s="75" t="n">
        <f aca="false">IF($A167="N/A"," ",IF((N167-$H167)&gt;0,N167-$H167,0))</f>
        <v>0</v>
      </c>
      <c r="V167" s="76" t="n">
        <f aca="false">IF($A167="N/A"," ",(IF((O167-$H167)&lt;=0,0,(O167-$H167))))</f>
        <v>0</v>
      </c>
      <c r="W167" s="77" t="n">
        <f aca="false">IF($A167="N/A"," ",IF(P167&gt;0,8*VLOOKUP($A167,NumberofDaysTable,2),0))</f>
        <v>0</v>
      </c>
      <c r="X167" s="77" t="n">
        <f aca="false">IF($A167="N/A"," ",IF(Q167&gt;0,8*VLOOKUP($A167,NumberofDaysTable,2),0))</f>
        <v>0</v>
      </c>
      <c r="Y167" s="77" t="n">
        <f aca="false">IF($A167="N/A"," ",IF(R167&gt;0,8*VLOOKUP($A167,NumberofDaysTable,3),0))</f>
        <v>0</v>
      </c>
      <c r="Z167" s="77" t="n">
        <f aca="false">IF($A167="N/A"," ",IF(S167&gt;0,8*VLOOKUP($A167,NumberofDaysTable,3),0))</f>
        <v>0</v>
      </c>
      <c r="AA167" s="77" t="n">
        <f aca="false">IF($A167="N/A"," ",IF(T167&gt;0,8*(VLOOKUP($A167,NumberofDaysTable,4)+VLOOKUP($A167,NumberofDaysTable,5)),0))</f>
        <v>0</v>
      </c>
      <c r="AB167" s="77" t="n">
        <f aca="false">IF($A167="N/A"," ",IF(U167&gt;0,(8*VLOOKUP($A167,NumberofDaysTable,4)+VLOOKUP($A167,NumberofDaysTable,5)),0))</f>
        <v>0</v>
      </c>
      <c r="AC167" s="77" t="n">
        <f aca="false">IF($A167="N/A"," ",(IF(V167&gt;0,(8*VLOOKUP($A167,NumberofDaysTable,6)),0)))</f>
        <v>0</v>
      </c>
      <c r="AD167" s="89" t="n">
        <f aca="false">IF($A167="N/A"," ",RANK(P167,$P$160:$V$171))</f>
        <v>7</v>
      </c>
      <c r="AE167" s="90" t="n">
        <f aca="false">IF($A167="N/A"," ",RANK(Q167,$P$160:$V$171))</f>
        <v>7</v>
      </c>
      <c r="AF167" s="90" t="n">
        <f aca="false">IF($A167="N/A"," ",RANK(R167,$P$160:$V$171))</f>
        <v>7</v>
      </c>
      <c r="AG167" s="90" t="n">
        <f aca="false">IF($A167="N/A"," ",RANK(S167,$P$160:$V$171))</f>
        <v>7</v>
      </c>
      <c r="AH167" s="90" t="n">
        <f aca="false">IF($A167="N/A"," ",RANK(T167,$P$160:$V$171))</f>
        <v>7</v>
      </c>
      <c r="AI167" s="90" t="n">
        <f aca="false">IF($A167="N/A"," ",RANK(U167,$P$160:$V$171))</f>
        <v>7</v>
      </c>
      <c r="AJ167" s="91" t="n">
        <f aca="false">IF($A167="N/A"," ",RANK(V167,$P$160:$V$171))</f>
        <v>7</v>
      </c>
      <c r="AK167" s="81" t="n">
        <f aca="false">IF($A167="N/A"," ",IF(AD167&lt;=$AJ$2,W167,0))</f>
        <v>0</v>
      </c>
      <c r="AL167" s="92" t="n">
        <f aca="false">IF($A167="N/A"," ",IF(AE167&lt;=$AJ$2,X167,0))</f>
        <v>0</v>
      </c>
      <c r="AM167" s="92" t="n">
        <f aca="false">IF($A167="N/A"," ",IF(AF167&lt;=$AJ$2,Y167,0))</f>
        <v>0</v>
      </c>
      <c r="AN167" s="92" t="n">
        <f aca="false">IF($A167="N/A"," ",IF(AG167&lt;=$AJ$2,Z167,0))</f>
        <v>0</v>
      </c>
      <c r="AO167" s="92" t="n">
        <f aca="false">IF($A167="N/A"," ",IF(AH167&lt;=$AJ$2,AA167,0))</f>
        <v>0</v>
      </c>
      <c r="AP167" s="92" t="n">
        <f aca="false">IF($A167="N/A"," ",IF(AI167&lt;=$AJ$2,AB167,0))</f>
        <v>0</v>
      </c>
      <c r="AQ167" s="92" t="n">
        <f aca="false">IF($A167="N/A"," ",IF(AJ167&lt;=$AJ$2,AC167,0))</f>
        <v>0</v>
      </c>
      <c r="AR167" s="91"/>
      <c r="AS167" s="83" t="n">
        <f aca="false">IF($A167="N/A"," ",IF(AND(AD167=$AJ$2+1,AK167=0),MIN($AR$171,W167),0))</f>
        <v>0</v>
      </c>
      <c r="AT167" s="93" t="n">
        <f aca="false">IF($A167="N/A"," ",IF(AND(AE167=$AJ$2+1,AL167=0),MIN($AR$171,X167),0))</f>
        <v>0</v>
      </c>
      <c r="AU167" s="93" t="n">
        <f aca="false">IF($A167="N/A"," ",IF(AND(AF167=$AJ$2+1,AM167=0),MIN($AR$171,Y167),0))</f>
        <v>0</v>
      </c>
      <c r="AV167" s="93" t="n">
        <f aca="false">IF($A167="N/A"," ",IF(AND(AG167=$AJ$2+1,AN167=0),MIN($AR$171,Z167),0))</f>
        <v>0</v>
      </c>
      <c r="AW167" s="93" t="n">
        <f aca="false">IF($A167="N/A"," ",IF(AND(AH167=$AJ$2+1,AO167=0),MIN($AR$171,AA167),0))</f>
        <v>0</v>
      </c>
      <c r="AX167" s="93" t="n">
        <f aca="false">IF($A167="N/A"," ",IF(AND(AI167=$AJ$2+1,AP167=0),MIN($AR$171,AB167),0))</f>
        <v>0</v>
      </c>
      <c r="AY167" s="93" t="n">
        <f aca="false">IF($A167="N/A"," ",IF(AND(AJ167=$AJ$2+1,AQ167=0),MIN($AR$171,AC167),0))</f>
        <v>0</v>
      </c>
      <c r="AZ167" s="91"/>
      <c r="BA167" s="86" t="n">
        <f aca="false">IF($A167="N/A"," ",(IF(MONTH(A167)&gt;=4,IF(MONTH(A167)&lt;=10,Inputs!$F$13,Inputs!$F$14),Inputs!$F$14)))</f>
        <v>119</v>
      </c>
      <c r="BB167" s="87" t="n">
        <f aca="false">IF($A167="N/A"," ",(IF(AK167&gt;0,($BA167*(8*(VLOOKUP($A167,NumberofDaysTable,2)))*P167),0)+IF(AS167&gt;0,($BA167*((AS167))*P167),0)))</f>
        <v>0</v>
      </c>
      <c r="BC167" s="87" t="n">
        <f aca="false">IF($A167="N/A"," ",(IF(AL167&gt;0,($BA167*(8*(VLOOKUP($A167,NumberofDaysTable,2)))*Q167),0)+IF(AT167&gt;0,($BA167*((AT167))*Q167),0)))</f>
        <v>0</v>
      </c>
      <c r="BD167" s="87" t="n">
        <f aca="false">IF($A167="N/A"," ",(IF(AM167&gt;0,($BA167*(8*(VLOOKUP($A167,NumberofDaysTable,3)))*R167),0)+IF(AU167&gt;0,($BA167*((AU167))*R167),0)))</f>
        <v>0</v>
      </c>
      <c r="BE167" s="87" t="n">
        <f aca="false">IF($A167="N/A"," ",(IF(AN167&gt;0,($BA167*(8*(VLOOKUP($A167,NumberofDaysTable,3)))*S167),0)+IF(AV167&gt;0,($BA167*((AV167))*S167),0)))</f>
        <v>0</v>
      </c>
      <c r="BF167" s="87" t="n">
        <f aca="false">IF($A167="N/A"," ",(IF(AO167&gt;0,($BA167*(8*(VLOOKUP($A167,NumberofDaysTable,4)+VLOOKUP($A167,NumberofDaysTable,5)))*T167),0)+IF(AW167&gt;0,($BA167*((AW167))*T167),0)))</f>
        <v>0</v>
      </c>
      <c r="BG167" s="87" t="n">
        <f aca="false">IF($A167="N/A"," ",(IF(AP167&gt;0,($BA167*(8*(VLOOKUP($A167,NumberofDaysTable,4)+VLOOKUP($A167,NumberofDaysTable,5)))*U167),0)+IF(AX167&gt;0,($BA167*((AX167))*U167),0)))</f>
        <v>0</v>
      </c>
      <c r="BH167" s="87" t="n">
        <f aca="false">IF($A167="N/A"," ",($BA167*AQ167*V167)+($BA167*AY167*V167))</f>
        <v>0</v>
      </c>
      <c r="BI167" s="87" t="n">
        <f aca="false">IF($A167="N/A"," ",SUM(BB167:BH167))</f>
        <v>0</v>
      </c>
      <c r="BJ167" s="88" t="n">
        <f aca="false">IF($A167="N/A"," ",(H167*(SUM(AK167:AQ167)+SUM(AS167:AY167))*BA167))</f>
        <v>0</v>
      </c>
      <c r="BK167" s="88" t="n">
        <f aca="false">IF($A167="N/A"," ",((C167*D167)*(SUM($AK167:$AQ167)+SUM($AS167:$AY167))*$BA167))</f>
        <v>0</v>
      </c>
      <c r="BL167" s="88" t="n">
        <f aca="false">IF($A167="N/A"," ",(F167*(SUM($AK167:$AQ167)+SUM($AS167:$AY167))*$BA167))</f>
        <v>0</v>
      </c>
      <c r="BM167" s="88" t="n">
        <f aca="false">IF($A167="N/A"," ",(G167*(SUM($AK167:$AQ167)+SUM($AS167:$AY167))*$BA167))</f>
        <v>0</v>
      </c>
    </row>
    <row r="168" customFormat="false" ht="12.75" hidden="false" customHeight="false" outlineLevel="0" collapsed="false">
      <c r="A168" s="67" t="n">
        <f aca="false">IF(A167="N/A","N/A",IF(EDATE(A167,1)&gt;Inputs!$K$3,"N/A",EDATE(A167,1)))</f>
        <v>41671</v>
      </c>
      <c r="B168" s="68" t="n">
        <f aca="false">IF(A168="N/A"," ",YEAR(A168))</f>
        <v>2014</v>
      </c>
      <c r="C168" s="69" t="n">
        <f aca="false">IF(A168="N/A"," ",VLOOKUP(A168,ScaledPrice,10))</f>
        <v>3.9345</v>
      </c>
      <c r="D168" s="70" t="n">
        <f aca="false">IF(A168="N/A"," ",(VLOOKUP(MONTH($A168),Inputs!$A$14:$B$25,2))/1000)</f>
        <v>12.6</v>
      </c>
      <c r="E168" s="71" t="n">
        <f aca="false">IF($A168="N/A"," ",C168*D168)</f>
        <v>49.5747</v>
      </c>
      <c r="F168" s="72" t="n">
        <f aca="false">IF(A168="N/A"," ",Inputs!$F$6)</f>
        <v>1.17</v>
      </c>
      <c r="G168" s="72" t="n">
        <f aca="false">IF(A168="N/A"," ",Inputs!$F$9/IF(AND('Pricing Inputs'!$AA$3&gt;=4,'Pricing Inputs'!$AA$3&lt;=6),16,IF(AND('Pricing Inputs'!$AA$3&gt;=7,'Pricing Inputs'!$AA$3&lt;=9),8,24))/(BA168))</f>
        <v>0.829831932773109</v>
      </c>
      <c r="H168" s="73" t="n">
        <f aca="false">IF(A168="N/A"," ",(C168*D168)+F168+G168)</f>
        <v>51.5745319327731</v>
      </c>
      <c r="I168" s="74" t="n">
        <f aca="false">VLOOKUP(A168,ScaledPrice,(IF(AND('Pricing Inputs'!$AA$3&gt;=4,'Pricing Inputs'!$AA$3&lt;=6),2,4)))</f>
        <v>34</v>
      </c>
      <c r="J168" s="74" t="n">
        <f aca="false">IF(A168="N/A"," ",IF(AND('Pricing Inputs'!$AA$3&gt;=4,'Pricing Inputs'!$AA$3&lt;=6),I168,(VLOOKUP(A168,ScaledPrice,2))*(2-(VLOOKUP(A168,ScaledPrice,3)))))</f>
        <v>34</v>
      </c>
      <c r="K168" s="74" t="n">
        <f aca="false">IF(A168="N/A"," ",IF(OR('Pricing Inputs'!$AA$3=5,'Pricing Inputs'!$AA$3=6,'Pricing Inputs'!$AA$3=8,'Pricing Inputs'!$AA$3=9),VLOOKUP(A168,ScaledPrice,IF(AND('Pricing Inputs'!$AA$3&gt;=4,'Pricing Inputs'!$AA$3&lt;=6),5,6)),0))</f>
        <v>21.996000289917</v>
      </c>
      <c r="L168" s="74" t="n">
        <f aca="false">IF(A168="N/A"," ",IF(OR('Pricing Inputs'!$AA$3=5,'Pricing Inputs'!$AA$3=6,'Pricing Inputs'!$AA$3=8,'Pricing Inputs'!$AA$3=9),IF(AND('Pricing Inputs'!$AA$3&gt;=4,'Pricing Inputs'!$AA$3&lt;=6),K168,(VLOOKUP(A168,ScaledPrice,5))*(2-(VLOOKUP(A168,ScaledPrice,3)))),0))</f>
        <v>21.996000289917</v>
      </c>
      <c r="M168" s="74" t="n">
        <f aca="false">IF(A168="N/A"," ",IF(OR('Pricing Inputs'!$AA$3=6,'Pricing Inputs'!$AA$3=9),(VLOOKUP(A168,ScaledPrice,IF(AND('Pricing Inputs'!$AA$3&gt;=4,'Pricing Inputs'!$AA$3&lt;=6),7,8))),0))</f>
        <v>20.9965019226074</v>
      </c>
      <c r="N168" s="74" t="n">
        <f aca="false">IF(A168="N/A"," ",IF(OR('Pricing Inputs'!$AA$3=6,'Pricing Inputs'!$AA$3=9),IF(AND('Pricing Inputs'!$AA$3&gt;=4,'Pricing Inputs'!$AA$3&lt;=6),M168,(VLOOKUP(A168,ScaledPrice,7))*(2-(VLOOKUP(A168,ScaledPrice,3)))),0))</f>
        <v>20.9965019226074</v>
      </c>
      <c r="O168" s="74" t="n">
        <f aca="false">IF(A168="N/A"," ",VLOOKUP(A168,ScaledPrice,9))</f>
        <v>22.5</v>
      </c>
      <c r="P168" s="75" t="n">
        <f aca="false">IF($A168="N/A"," ",IF((I168-$H168)&gt;0,I168-$H168,0))</f>
        <v>0</v>
      </c>
      <c r="Q168" s="75" t="n">
        <f aca="false">IF($A168="N/A"," ",IF((J168-$H168)&gt;0,J168-$H168,0))</f>
        <v>0</v>
      </c>
      <c r="R168" s="75" t="n">
        <f aca="false">IF($A168="N/A"," ",IF((K168-$H168)&gt;0,K168-$H168,0))</f>
        <v>0</v>
      </c>
      <c r="S168" s="75" t="n">
        <f aca="false">IF($A168="N/A"," ",IF((L168-$H168)&gt;0,L168-$H168,0))</f>
        <v>0</v>
      </c>
      <c r="T168" s="75" t="n">
        <f aca="false">IF($A168="N/A"," ",IF((M168-$H168)&gt;0,M168-$H168,0))</f>
        <v>0</v>
      </c>
      <c r="U168" s="75" t="n">
        <f aca="false">IF($A168="N/A"," ",IF((N168-$H168)&gt;0,N168-$H168,0))</f>
        <v>0</v>
      </c>
      <c r="V168" s="76" t="n">
        <f aca="false">IF($A168="N/A"," ",(IF((O168-$H168)&lt;=0,0,(O168-$H168))))</f>
        <v>0</v>
      </c>
      <c r="W168" s="77" t="n">
        <f aca="false">IF($A168="N/A"," ",IF(P168&gt;0,8*VLOOKUP($A168,NumberofDaysTable,2),0))</f>
        <v>0</v>
      </c>
      <c r="X168" s="77" t="n">
        <f aca="false">IF($A168="N/A"," ",IF(Q168&gt;0,8*VLOOKUP($A168,NumberofDaysTable,2),0))</f>
        <v>0</v>
      </c>
      <c r="Y168" s="77" t="n">
        <f aca="false">IF($A168="N/A"," ",IF(R168&gt;0,8*VLOOKUP($A168,NumberofDaysTable,3),0))</f>
        <v>0</v>
      </c>
      <c r="Z168" s="77" t="n">
        <f aca="false">IF($A168="N/A"," ",IF(S168&gt;0,8*VLOOKUP($A168,NumberofDaysTable,3),0))</f>
        <v>0</v>
      </c>
      <c r="AA168" s="77" t="n">
        <f aca="false">IF($A168="N/A"," ",IF(T168&gt;0,8*(VLOOKUP($A168,NumberofDaysTable,4)+VLOOKUP($A168,NumberofDaysTable,5)),0))</f>
        <v>0</v>
      </c>
      <c r="AB168" s="77" t="n">
        <f aca="false">IF($A168="N/A"," ",IF(U168&gt;0,(8*VLOOKUP($A168,NumberofDaysTable,4)+VLOOKUP($A168,NumberofDaysTable,5)),0))</f>
        <v>0</v>
      </c>
      <c r="AC168" s="77" t="n">
        <f aca="false">IF($A168="N/A"," ",(IF(V168&gt;0,(8*VLOOKUP($A168,NumberofDaysTable,6)),0)))</f>
        <v>0</v>
      </c>
      <c r="AD168" s="89" t="n">
        <f aca="false">IF($A168="N/A"," ",RANK(P168,$P$160:$V$171))</f>
        <v>7</v>
      </c>
      <c r="AE168" s="90" t="n">
        <f aca="false">IF($A168="N/A"," ",RANK(Q168,$P$160:$V$171))</f>
        <v>7</v>
      </c>
      <c r="AF168" s="90" t="n">
        <f aca="false">IF($A168="N/A"," ",RANK(R168,$P$160:$V$171))</f>
        <v>7</v>
      </c>
      <c r="AG168" s="90" t="n">
        <f aca="false">IF($A168="N/A"," ",RANK(S168,$P$160:$V$171))</f>
        <v>7</v>
      </c>
      <c r="AH168" s="90" t="n">
        <f aca="false">IF($A168="N/A"," ",RANK(T168,$P$160:$V$171))</f>
        <v>7</v>
      </c>
      <c r="AI168" s="90" t="n">
        <f aca="false">IF($A168="N/A"," ",RANK(U168,$P$160:$V$171))</f>
        <v>7</v>
      </c>
      <c r="AJ168" s="91" t="n">
        <f aca="false">IF($A168="N/A"," ",RANK(V168,$P$160:$V$171))</f>
        <v>7</v>
      </c>
      <c r="AK168" s="81" t="n">
        <f aca="false">IF($A168="N/A"," ",IF(AD168&lt;=$AJ$2,W168,0))</f>
        <v>0</v>
      </c>
      <c r="AL168" s="92" t="n">
        <f aca="false">IF($A168="N/A"," ",IF(AE168&lt;=$AJ$2,X168,0))</f>
        <v>0</v>
      </c>
      <c r="AM168" s="92" t="n">
        <f aca="false">IF($A168="N/A"," ",IF(AF168&lt;=$AJ$2,Y168,0))</f>
        <v>0</v>
      </c>
      <c r="AN168" s="92" t="n">
        <f aca="false">IF($A168="N/A"," ",IF(AG168&lt;=$AJ$2,Z168,0))</f>
        <v>0</v>
      </c>
      <c r="AO168" s="92" t="n">
        <f aca="false">IF($A168="N/A"," ",IF(AH168&lt;=$AJ$2,AA168,0))</f>
        <v>0</v>
      </c>
      <c r="AP168" s="92" t="n">
        <f aca="false">IF($A168="N/A"," ",IF(AI168&lt;=$AJ$2,AB168,0))</f>
        <v>0</v>
      </c>
      <c r="AQ168" s="92" t="n">
        <f aca="false">IF($A168="N/A"," ",IF(AJ168&lt;=$AJ$2,AC168,0))</f>
        <v>0</v>
      </c>
      <c r="AR168" s="91"/>
      <c r="AS168" s="83" t="n">
        <f aca="false">IF($A168="N/A"," ",IF(AND(AD168=$AJ$2+1,AK168=0),MIN($AR$171,W168),0))</f>
        <v>0</v>
      </c>
      <c r="AT168" s="93" t="n">
        <f aca="false">IF($A168="N/A"," ",IF(AND(AE168=$AJ$2+1,AL168=0),MIN($AR$171,X168),0))</f>
        <v>0</v>
      </c>
      <c r="AU168" s="93" t="n">
        <f aca="false">IF($A168="N/A"," ",IF(AND(AF168=$AJ$2+1,AM168=0),MIN($AR$171,Y168),0))</f>
        <v>0</v>
      </c>
      <c r="AV168" s="93" t="n">
        <f aca="false">IF($A168="N/A"," ",IF(AND(AG168=$AJ$2+1,AN168=0),MIN($AR$171,Z168),0))</f>
        <v>0</v>
      </c>
      <c r="AW168" s="93" t="n">
        <f aca="false">IF($A168="N/A"," ",IF(AND(AH168=$AJ$2+1,AO168=0),MIN($AR$171,AA168),0))</f>
        <v>0</v>
      </c>
      <c r="AX168" s="93" t="n">
        <f aca="false">IF($A168="N/A"," ",IF(AND(AI168=$AJ$2+1,AP168=0),MIN($AR$171,AB168),0))</f>
        <v>0</v>
      </c>
      <c r="AY168" s="93" t="n">
        <f aca="false">IF($A168="N/A"," ",IF(AND(AJ168=$AJ$2+1,AQ168=0),MIN($AR$171,AC168),0))</f>
        <v>0</v>
      </c>
      <c r="AZ168" s="91"/>
      <c r="BA168" s="86" t="n">
        <f aca="false">IF($A168="N/A"," ",(IF(MONTH(A168)&gt;=4,IF(MONTH(A168)&lt;=10,Inputs!$F$13,Inputs!$F$14),Inputs!$F$14)))</f>
        <v>119</v>
      </c>
      <c r="BB168" s="87" t="n">
        <f aca="false">IF($A168="N/A"," ",(IF(AK168&gt;0,($BA168*(8*(VLOOKUP($A168,NumberofDaysTable,2)))*P168),0)+IF(AS168&gt;0,($BA168*((AS168))*P168),0)))</f>
        <v>0</v>
      </c>
      <c r="BC168" s="87" t="n">
        <f aca="false">IF($A168="N/A"," ",(IF(AL168&gt;0,($BA168*(8*(VLOOKUP($A168,NumberofDaysTable,2)))*Q168),0)+IF(AT168&gt;0,($BA168*((AT168))*Q168),0)))</f>
        <v>0</v>
      </c>
      <c r="BD168" s="87" t="n">
        <f aca="false">IF($A168="N/A"," ",(IF(AM168&gt;0,($BA168*(8*(VLOOKUP($A168,NumberofDaysTable,3)))*R168),0)+IF(AU168&gt;0,($BA168*((AU168))*R168),0)))</f>
        <v>0</v>
      </c>
      <c r="BE168" s="87" t="n">
        <f aca="false">IF($A168="N/A"," ",(IF(AN168&gt;0,($BA168*(8*(VLOOKUP($A168,NumberofDaysTable,3)))*S168),0)+IF(AV168&gt;0,($BA168*((AV168))*S168),0)))</f>
        <v>0</v>
      </c>
      <c r="BF168" s="87" t="n">
        <f aca="false">IF($A168="N/A"," ",(IF(AO168&gt;0,($BA168*(8*(VLOOKUP($A168,NumberofDaysTable,4)+VLOOKUP($A168,NumberofDaysTable,5)))*T168),0)+IF(AW168&gt;0,($BA168*((AW168))*T168),0)))</f>
        <v>0</v>
      </c>
      <c r="BG168" s="87" t="n">
        <f aca="false">IF($A168="N/A"," ",(IF(AP168&gt;0,($BA168*(8*(VLOOKUP($A168,NumberofDaysTable,4)+VLOOKUP($A168,NumberofDaysTable,5)))*U168),0)+IF(AX168&gt;0,($BA168*((AX168))*U168),0)))</f>
        <v>0</v>
      </c>
      <c r="BH168" s="87" t="n">
        <f aca="false">IF($A168="N/A"," ",($BA168*AQ168*V168)+($BA168*AY168*V168))</f>
        <v>0</v>
      </c>
      <c r="BI168" s="87" t="n">
        <f aca="false">IF($A168="N/A"," ",SUM(BB168:BH168))</f>
        <v>0</v>
      </c>
      <c r="BJ168" s="88" t="n">
        <f aca="false">IF($A168="N/A"," ",(H168*(SUM(AK168:AQ168)+SUM(AS168:AY168))*BA168))</f>
        <v>0</v>
      </c>
      <c r="BK168" s="88" t="n">
        <f aca="false">IF($A168="N/A"," ",((C168*D168)*(SUM($AK168:$AQ168)+SUM($AS168:$AY168))*$BA168))</f>
        <v>0</v>
      </c>
      <c r="BL168" s="88" t="n">
        <f aca="false">IF($A168="N/A"," ",(F168*(SUM($AK168:$AQ168)+SUM($AS168:$AY168))*$BA168))</f>
        <v>0</v>
      </c>
      <c r="BM168" s="88" t="n">
        <f aca="false">IF($A168="N/A"," ",(G168*(SUM($AK168:$AQ168)+SUM($AS168:$AY168))*$BA168))</f>
        <v>0</v>
      </c>
    </row>
    <row r="169" customFormat="false" ht="12.75" hidden="false" customHeight="false" outlineLevel="0" collapsed="false">
      <c r="A169" s="67" t="n">
        <f aca="false">IF(A168="N/A","N/A",IF(EDATE(A168,1)&gt;Inputs!$K$3,"N/A",EDATE(A168,1)))</f>
        <v>41699</v>
      </c>
      <c r="B169" s="68" t="n">
        <f aca="false">IF(A169="N/A"," ",YEAR(A169))</f>
        <v>2014</v>
      </c>
      <c r="C169" s="69" t="n">
        <f aca="false">IF(A169="N/A"," ",VLOOKUP(A169,ScaledPrice,10))</f>
        <v>3.85</v>
      </c>
      <c r="D169" s="70" t="n">
        <f aca="false">IF(A169="N/A"," ",(VLOOKUP(MONTH($A169),Inputs!$A$14:$B$25,2))/1000)</f>
        <v>12.6</v>
      </c>
      <c r="E169" s="71" t="n">
        <f aca="false">IF($A169="N/A"," ",C169*D169)</f>
        <v>48.51</v>
      </c>
      <c r="F169" s="72" t="n">
        <f aca="false">IF(A169="N/A"," ",Inputs!$F$6)</f>
        <v>1.17</v>
      </c>
      <c r="G169" s="72" t="n">
        <f aca="false">IF(A169="N/A"," ",Inputs!$F$9/IF(AND('Pricing Inputs'!$AA$3&gt;=4,'Pricing Inputs'!$AA$3&lt;=6),16,IF(AND('Pricing Inputs'!$AA$3&gt;=7,'Pricing Inputs'!$AA$3&lt;=9),8,24))/(BA169))</f>
        <v>0.829831932773109</v>
      </c>
      <c r="H169" s="73" t="n">
        <f aca="false">IF(A169="N/A"," ",(C169*D169)+F169+G169)</f>
        <v>50.5098319327731</v>
      </c>
      <c r="I169" s="74" t="n">
        <f aca="false">VLOOKUP(A169,ScaledPrice,(IF(AND('Pricing Inputs'!$AA$3&gt;=4,'Pricing Inputs'!$AA$3&lt;=6),2,4)))</f>
        <v>29.5</v>
      </c>
      <c r="J169" s="74" t="n">
        <f aca="false">IF(A169="N/A"," ",IF(AND('Pricing Inputs'!$AA$3&gt;=4,'Pricing Inputs'!$AA$3&lt;=6),I169,(VLOOKUP(A169,ScaledPrice,2))*(2-(VLOOKUP(A169,ScaledPrice,3)))))</f>
        <v>29.5</v>
      </c>
      <c r="K169" s="74" t="n">
        <f aca="false">IF(A169="N/A"," ",IF(OR('Pricing Inputs'!$AA$3=5,'Pricing Inputs'!$AA$3=6,'Pricing Inputs'!$AA$3=8,'Pricing Inputs'!$AA$3=9),VLOOKUP(A169,ScaledPrice,IF(AND('Pricing Inputs'!$AA$3&gt;=4,'Pricing Inputs'!$AA$3&lt;=6),5,6)),0))</f>
        <v>20</v>
      </c>
      <c r="L169" s="74" t="n">
        <f aca="false">IF(A169="N/A"," ",IF(OR('Pricing Inputs'!$AA$3=5,'Pricing Inputs'!$AA$3=6,'Pricing Inputs'!$AA$3=8,'Pricing Inputs'!$AA$3=9),IF(AND('Pricing Inputs'!$AA$3&gt;=4,'Pricing Inputs'!$AA$3&lt;=6),K169,(VLOOKUP(A169,ScaledPrice,5))*(2-(VLOOKUP(A169,ScaledPrice,3)))),0))</f>
        <v>20</v>
      </c>
      <c r="M169" s="74" t="n">
        <f aca="false">IF(A169="N/A"," ",IF(OR('Pricing Inputs'!$AA$3=6,'Pricing Inputs'!$AA$3=9),(VLOOKUP(A169,ScaledPrice,IF(AND('Pricing Inputs'!$AA$3&gt;=4,'Pricing Inputs'!$AA$3&lt;=6),7,8))),0))</f>
        <v>19</v>
      </c>
      <c r="N169" s="74" t="n">
        <f aca="false">IF(A169="N/A"," ",IF(OR('Pricing Inputs'!$AA$3=6,'Pricing Inputs'!$AA$3=9),IF(AND('Pricing Inputs'!$AA$3&gt;=4,'Pricing Inputs'!$AA$3&lt;=6),M169,(VLOOKUP(A169,ScaledPrice,7))*(2-(VLOOKUP(A169,ScaledPrice,3)))),0))</f>
        <v>19</v>
      </c>
      <c r="O169" s="74" t="n">
        <f aca="false">IF(A169="N/A"," ",VLOOKUP(A169,ScaledPrice,9))</f>
        <v>22.9000015258789</v>
      </c>
      <c r="P169" s="75" t="n">
        <f aca="false">IF($A169="N/A"," ",IF((I169-$H169)&gt;0,I169-$H169,0))</f>
        <v>0</v>
      </c>
      <c r="Q169" s="75" t="n">
        <f aca="false">IF($A169="N/A"," ",IF((J169-$H169)&gt;0,J169-$H169,0))</f>
        <v>0</v>
      </c>
      <c r="R169" s="75" t="n">
        <f aca="false">IF($A169="N/A"," ",IF((K169-$H169)&gt;0,K169-$H169,0))</f>
        <v>0</v>
      </c>
      <c r="S169" s="75" t="n">
        <f aca="false">IF($A169="N/A"," ",IF((L169-$H169)&gt;0,L169-$H169,0))</f>
        <v>0</v>
      </c>
      <c r="T169" s="75" t="n">
        <f aca="false">IF($A169="N/A"," ",IF((M169-$H169)&gt;0,M169-$H169,0))</f>
        <v>0</v>
      </c>
      <c r="U169" s="75" t="n">
        <f aca="false">IF($A169="N/A"," ",IF((N169-$H169)&gt;0,N169-$H169,0))</f>
        <v>0</v>
      </c>
      <c r="V169" s="76" t="n">
        <f aca="false">IF($A169="N/A"," ",(IF((O169-$H169)&lt;=0,0,(O169-$H169))))</f>
        <v>0</v>
      </c>
      <c r="W169" s="77" t="n">
        <f aca="false">IF($A169="N/A"," ",IF(P169&gt;0,8*VLOOKUP($A169,NumberofDaysTable,2),0))</f>
        <v>0</v>
      </c>
      <c r="X169" s="77" t="n">
        <f aca="false">IF($A169="N/A"," ",IF(Q169&gt;0,8*VLOOKUP($A169,NumberofDaysTable,2),0))</f>
        <v>0</v>
      </c>
      <c r="Y169" s="77" t="n">
        <f aca="false">IF($A169="N/A"," ",IF(R169&gt;0,8*VLOOKUP($A169,NumberofDaysTable,3),0))</f>
        <v>0</v>
      </c>
      <c r="Z169" s="77" t="n">
        <f aca="false">IF($A169="N/A"," ",IF(S169&gt;0,8*VLOOKUP($A169,NumberofDaysTable,3),0))</f>
        <v>0</v>
      </c>
      <c r="AA169" s="77" t="n">
        <f aca="false">IF($A169="N/A"," ",IF(T169&gt;0,8*(VLOOKUP($A169,NumberofDaysTable,4)+VLOOKUP($A169,NumberofDaysTable,5)),0))</f>
        <v>0</v>
      </c>
      <c r="AB169" s="77" t="n">
        <f aca="false">IF($A169="N/A"," ",IF(U169&gt;0,(8*VLOOKUP($A169,NumberofDaysTable,4)+VLOOKUP($A169,NumberofDaysTable,5)),0))</f>
        <v>0</v>
      </c>
      <c r="AC169" s="77" t="n">
        <f aca="false">IF($A169="N/A"," ",(IF(V169&gt;0,(8*VLOOKUP($A169,NumberofDaysTable,6)),0)))</f>
        <v>0</v>
      </c>
      <c r="AD169" s="89" t="n">
        <f aca="false">IF($A169="N/A"," ",RANK(P169,$P$160:$V$171))</f>
        <v>7</v>
      </c>
      <c r="AE169" s="90" t="n">
        <f aca="false">IF($A169="N/A"," ",RANK(Q169,$P$160:$V$171))</f>
        <v>7</v>
      </c>
      <c r="AF169" s="90" t="n">
        <f aca="false">IF($A169="N/A"," ",RANK(R169,$P$160:$V$171))</f>
        <v>7</v>
      </c>
      <c r="AG169" s="90" t="n">
        <f aca="false">IF($A169="N/A"," ",RANK(S169,$P$160:$V$171))</f>
        <v>7</v>
      </c>
      <c r="AH169" s="90" t="n">
        <f aca="false">IF($A169="N/A"," ",RANK(T169,$P$160:$V$171))</f>
        <v>7</v>
      </c>
      <c r="AI169" s="90" t="n">
        <f aca="false">IF($A169="N/A"," ",RANK(U169,$P$160:$V$171))</f>
        <v>7</v>
      </c>
      <c r="AJ169" s="91" t="n">
        <f aca="false">IF($A169="N/A"," ",RANK(V169,$P$160:$V$171))</f>
        <v>7</v>
      </c>
      <c r="AK169" s="81" t="n">
        <f aca="false">IF($A169="N/A"," ",IF(AD169&lt;=$AJ$2,W169,0))</f>
        <v>0</v>
      </c>
      <c r="AL169" s="92" t="n">
        <f aca="false">IF($A169="N/A"," ",IF(AE169&lt;=$AJ$2,X169,0))</f>
        <v>0</v>
      </c>
      <c r="AM169" s="92" t="n">
        <f aca="false">IF($A169="N/A"," ",IF(AF169&lt;=$AJ$2,Y169,0))</f>
        <v>0</v>
      </c>
      <c r="AN169" s="92" t="n">
        <f aca="false">IF($A169="N/A"," ",IF(AG169&lt;=$AJ$2,Z169,0))</f>
        <v>0</v>
      </c>
      <c r="AO169" s="92" t="n">
        <f aca="false">IF($A169="N/A"," ",IF(AH169&lt;=$AJ$2,AA169,0))</f>
        <v>0</v>
      </c>
      <c r="AP169" s="92" t="n">
        <f aca="false">IF($A169="N/A"," ",IF(AI169&lt;=$AJ$2,AB169,0))</f>
        <v>0</v>
      </c>
      <c r="AQ169" s="92" t="n">
        <f aca="false">IF($A169="N/A"," ",IF(AJ169&lt;=$AJ$2,AC169,0))</f>
        <v>0</v>
      </c>
      <c r="AR169" s="95" t="s">
        <v>32</v>
      </c>
      <c r="AS169" s="83" t="n">
        <f aca="false">IF($A169="N/A"," ",IF(AND(AD169=$AJ$2+1,AK169=0),MIN($AR$171,W169),0))</f>
        <v>0</v>
      </c>
      <c r="AT169" s="93" t="n">
        <f aca="false">IF($A169="N/A"," ",IF(AND(AE169=$AJ$2+1,AL169=0),MIN($AR$171,X169),0))</f>
        <v>0</v>
      </c>
      <c r="AU169" s="93" t="n">
        <f aca="false">IF($A169="N/A"," ",IF(AND(AF169=$AJ$2+1,AM169=0),MIN($AR$171,Y169),0))</f>
        <v>0</v>
      </c>
      <c r="AV169" s="93" t="n">
        <f aca="false">IF($A169="N/A"," ",IF(AND(AG169=$AJ$2+1,AN169=0),MIN($AR$171,Z169),0))</f>
        <v>0</v>
      </c>
      <c r="AW169" s="93" t="n">
        <f aca="false">IF($A169="N/A"," ",IF(AND(AH169=$AJ$2+1,AO169=0),MIN($AR$171,AA169),0))</f>
        <v>0</v>
      </c>
      <c r="AX169" s="93" t="n">
        <f aca="false">IF($A169="N/A"," ",IF(AND(AI169=$AJ$2+1,AP169=0),MIN($AR$171,AB169),0))</f>
        <v>0</v>
      </c>
      <c r="AY169" s="93" t="n">
        <f aca="false">IF($A169="N/A"," ",IF(AND(AJ169=$AJ$2+1,AQ169=0),MIN($AR$171,AC169),0))</f>
        <v>0</v>
      </c>
      <c r="AZ169" s="94" t="s">
        <v>51</v>
      </c>
      <c r="BA169" s="86" t="n">
        <f aca="false">IF($A169="N/A"," ",(IF(MONTH(A169)&gt;=4,IF(MONTH(A169)&lt;=10,Inputs!$F$13,Inputs!$F$14),Inputs!$F$14)))</f>
        <v>119</v>
      </c>
      <c r="BB169" s="87" t="n">
        <f aca="false">IF($A169="N/A"," ",(IF(AK169&gt;0,($BA169*(8*(VLOOKUP($A169,NumberofDaysTable,2)))*P169),0)+IF(AS169&gt;0,($BA169*((AS169))*P169),0)))</f>
        <v>0</v>
      </c>
      <c r="BC169" s="87" t="n">
        <f aca="false">IF($A169="N/A"," ",(IF(AL169&gt;0,($BA169*(8*(VLOOKUP($A169,NumberofDaysTable,2)))*Q169),0)+IF(AT169&gt;0,($BA169*((AT169))*Q169),0)))</f>
        <v>0</v>
      </c>
      <c r="BD169" s="87" t="n">
        <f aca="false">IF($A169="N/A"," ",(IF(AM169&gt;0,($BA169*(8*(VLOOKUP($A169,NumberofDaysTable,3)))*R169),0)+IF(AU169&gt;0,($BA169*((AU169))*R169),0)))</f>
        <v>0</v>
      </c>
      <c r="BE169" s="87" t="n">
        <f aca="false">IF($A169="N/A"," ",(IF(AN169&gt;0,($BA169*(8*(VLOOKUP($A169,NumberofDaysTable,3)))*S169),0)+IF(AV169&gt;0,($BA169*((AV169))*S169),0)))</f>
        <v>0</v>
      </c>
      <c r="BF169" s="87" t="n">
        <f aca="false">IF($A169="N/A"," ",(IF(AO169&gt;0,($BA169*(8*(VLOOKUP($A169,NumberofDaysTable,4)+VLOOKUP($A169,NumberofDaysTable,5)))*T169),0)+IF(AW169&gt;0,($BA169*((AW169))*T169),0)))</f>
        <v>0</v>
      </c>
      <c r="BG169" s="87" t="n">
        <f aca="false">IF($A169="N/A"," ",(IF(AP169&gt;0,($BA169*(8*(VLOOKUP($A169,NumberofDaysTable,4)+VLOOKUP($A169,NumberofDaysTable,5)))*U169),0)+IF(AX169&gt;0,($BA169*((AX169))*U169),0)))</f>
        <v>0</v>
      </c>
      <c r="BH169" s="87" t="n">
        <f aca="false">IF($A169="N/A"," ",($BA169*AQ169*V169)+($BA169*AY169*V169))</f>
        <v>0</v>
      </c>
      <c r="BI169" s="87" t="n">
        <f aca="false">IF($A169="N/A"," ",SUM(BB169:BH169))</f>
        <v>0</v>
      </c>
      <c r="BJ169" s="88" t="n">
        <f aca="false">IF($A169="N/A"," ",(H169*(SUM(AK169:AQ169)+SUM(AS169:AY169))*BA169))</f>
        <v>0</v>
      </c>
      <c r="BK169" s="88" t="n">
        <f aca="false">IF($A169="N/A"," ",((C169*D169)*(SUM($AK169:$AQ169)+SUM($AS169:$AY169))*$BA169))</f>
        <v>0</v>
      </c>
      <c r="BL169" s="88" t="n">
        <f aca="false">IF($A169="N/A"," ",(F169*(SUM($AK169:$AQ169)+SUM($AS169:$AY169))*$BA169))</f>
        <v>0</v>
      </c>
      <c r="BM169" s="88" t="n">
        <f aca="false">IF($A169="N/A"," ",(G169*(SUM($AK169:$AQ169)+SUM($AS169:$AY169))*$BA169))</f>
        <v>0</v>
      </c>
    </row>
    <row r="170" customFormat="false" ht="12.75" hidden="false" customHeight="false" outlineLevel="0" collapsed="false">
      <c r="A170" s="67" t="n">
        <f aca="false">IF(A169="N/A","N/A",IF(EDATE(A169,1)&gt;Inputs!$K$3,"N/A",EDATE(A169,1)))</f>
        <v>41730</v>
      </c>
      <c r="B170" s="68" t="n">
        <f aca="false">IF(A170="N/A"," ",YEAR(A170))</f>
        <v>2014</v>
      </c>
      <c r="C170" s="69" t="n">
        <f aca="false">IF(A170="N/A"," ",VLOOKUP(A170,ScaledPrice,10))</f>
        <v>3.652</v>
      </c>
      <c r="D170" s="70" t="n">
        <f aca="false">IF(A170="N/A"," ",(VLOOKUP(MONTH($A170),Inputs!$A$14:$B$25,2))/1000)</f>
        <v>12.6</v>
      </c>
      <c r="E170" s="71" t="n">
        <f aca="false">IF($A170="N/A"," ",C170*D170)</f>
        <v>46.0152</v>
      </c>
      <c r="F170" s="72" t="n">
        <f aca="false">IF(A170="N/A"," ",Inputs!$F$6)</f>
        <v>1.17</v>
      </c>
      <c r="G170" s="72" t="n">
        <f aca="false">IF(A170="N/A"," ",Inputs!$F$9/IF(AND('Pricing Inputs'!$AA$3&gt;=4,'Pricing Inputs'!$AA$3&lt;=6),16,IF(AND('Pricing Inputs'!$AA$3&gt;=7,'Pricing Inputs'!$AA$3&lt;=9),8,24))/(BA170))</f>
        <v>0.829831932773109</v>
      </c>
      <c r="H170" s="73" t="n">
        <f aca="false">IF(A170="N/A"," ",(C170*D170)+F170+G170)</f>
        <v>48.0150319327731</v>
      </c>
      <c r="I170" s="74" t="n">
        <f aca="false">VLOOKUP(A170,ScaledPrice,(IF(AND('Pricing Inputs'!$AA$3&gt;=4,'Pricing Inputs'!$AA$3&lt;=6),2,4)))</f>
        <v>30.25</v>
      </c>
      <c r="J170" s="74" t="n">
        <f aca="false">IF(A170="N/A"," ",IF(AND('Pricing Inputs'!$AA$3&gt;=4,'Pricing Inputs'!$AA$3&lt;=6),I170,(VLOOKUP(A170,ScaledPrice,2))*(2-(VLOOKUP(A170,ScaledPrice,3)))))</f>
        <v>30.25</v>
      </c>
      <c r="K170" s="74" t="n">
        <f aca="false">IF(A170="N/A"," ",IF(OR('Pricing Inputs'!$AA$3=5,'Pricing Inputs'!$AA$3=6,'Pricing Inputs'!$AA$3=8,'Pricing Inputs'!$AA$3=9),VLOOKUP(A170,ScaledPrice,IF(AND('Pricing Inputs'!$AA$3&gt;=4,'Pricing Inputs'!$AA$3&lt;=6),5,6)),0))</f>
        <v>20</v>
      </c>
      <c r="L170" s="74" t="n">
        <f aca="false">IF(A170="N/A"," ",IF(OR('Pricing Inputs'!$AA$3=5,'Pricing Inputs'!$AA$3=6,'Pricing Inputs'!$AA$3=8,'Pricing Inputs'!$AA$3=9),IF(AND('Pricing Inputs'!$AA$3&gt;=4,'Pricing Inputs'!$AA$3&lt;=6),K170,(VLOOKUP(A170,ScaledPrice,5))*(2-(VLOOKUP(A170,ScaledPrice,3)))),0))</f>
        <v>20</v>
      </c>
      <c r="M170" s="74" t="n">
        <f aca="false">IF(A170="N/A"," ",IF(OR('Pricing Inputs'!$AA$3=6,'Pricing Inputs'!$AA$3=9),(VLOOKUP(A170,ScaledPrice,IF(AND('Pricing Inputs'!$AA$3&gt;=4,'Pricing Inputs'!$AA$3&lt;=6),7,8))),0))</f>
        <v>18.9950008392334</v>
      </c>
      <c r="N170" s="74" t="n">
        <f aca="false">IF(A170="N/A"," ",IF(OR('Pricing Inputs'!$AA$3=6,'Pricing Inputs'!$AA$3=9),IF(AND('Pricing Inputs'!$AA$3&gt;=4,'Pricing Inputs'!$AA$3&lt;=6),M170,(VLOOKUP(A170,ScaledPrice,7))*(2-(VLOOKUP(A170,ScaledPrice,3)))),0))</f>
        <v>18.9950008392334</v>
      </c>
      <c r="O170" s="74" t="n">
        <f aca="false">IF(A170="N/A"," ",VLOOKUP(A170,ScaledPrice,9))</f>
        <v>22.1000003814697</v>
      </c>
      <c r="P170" s="75" t="n">
        <f aca="false">IF($A170="N/A"," ",IF((I170-$H170)&gt;0,I170-$H170,0))</f>
        <v>0</v>
      </c>
      <c r="Q170" s="75" t="n">
        <f aca="false">IF($A170="N/A"," ",IF((J170-$H170)&gt;0,J170-$H170,0))</f>
        <v>0</v>
      </c>
      <c r="R170" s="75" t="n">
        <f aca="false">IF($A170="N/A"," ",IF((K170-$H170)&gt;0,K170-$H170,0))</f>
        <v>0</v>
      </c>
      <c r="S170" s="75" t="n">
        <f aca="false">IF($A170="N/A"," ",IF((L170-$H170)&gt;0,L170-$H170,0))</f>
        <v>0</v>
      </c>
      <c r="T170" s="75" t="n">
        <f aca="false">IF($A170="N/A"," ",IF((M170-$H170)&gt;0,M170-$H170,0))</f>
        <v>0</v>
      </c>
      <c r="U170" s="75" t="n">
        <f aca="false">IF($A170="N/A"," ",IF((N170-$H170)&gt;0,N170-$H170,0))</f>
        <v>0</v>
      </c>
      <c r="V170" s="76" t="n">
        <f aca="false">IF($A170="N/A"," ",(IF((O170-$H170)&lt;=0,0,(O170-$H170))))</f>
        <v>0</v>
      </c>
      <c r="W170" s="77" t="n">
        <f aca="false">IF($A170="N/A"," ",IF(P170&gt;0,8*VLOOKUP($A170,NumberofDaysTable,2),0))</f>
        <v>0</v>
      </c>
      <c r="X170" s="77" t="n">
        <f aca="false">IF($A170="N/A"," ",IF(Q170&gt;0,8*VLOOKUP($A170,NumberofDaysTable,2),0))</f>
        <v>0</v>
      </c>
      <c r="Y170" s="77" t="n">
        <f aca="false">IF($A170="N/A"," ",IF(R170&gt;0,8*VLOOKUP($A170,NumberofDaysTable,3),0))</f>
        <v>0</v>
      </c>
      <c r="Z170" s="77" t="n">
        <f aca="false">IF($A170="N/A"," ",IF(S170&gt;0,8*VLOOKUP($A170,NumberofDaysTable,3),0))</f>
        <v>0</v>
      </c>
      <c r="AA170" s="77" t="n">
        <f aca="false">IF($A170="N/A"," ",IF(T170&gt;0,8*(VLOOKUP($A170,NumberofDaysTable,4)+VLOOKUP($A170,NumberofDaysTable,5)),0))</f>
        <v>0</v>
      </c>
      <c r="AB170" s="77" t="n">
        <f aca="false">IF($A170="N/A"," ",IF(U170&gt;0,(8*VLOOKUP($A170,NumberofDaysTable,4)+VLOOKUP($A170,NumberofDaysTable,5)),0))</f>
        <v>0</v>
      </c>
      <c r="AC170" s="77" t="n">
        <f aca="false">IF($A170="N/A"," ",(IF(V170&gt;0,(8*VLOOKUP($A170,NumberofDaysTable,6)),0)))</f>
        <v>0</v>
      </c>
      <c r="AD170" s="89" t="n">
        <f aca="false">IF($A170="N/A"," ",RANK(P170,$P$160:$V$171))</f>
        <v>7</v>
      </c>
      <c r="AE170" s="90" t="n">
        <f aca="false">IF($A170="N/A"," ",RANK(Q170,$P$160:$V$171))</f>
        <v>7</v>
      </c>
      <c r="AF170" s="90" t="n">
        <f aca="false">IF($A170="N/A"," ",RANK(R170,$P$160:$V$171))</f>
        <v>7</v>
      </c>
      <c r="AG170" s="90" t="n">
        <f aca="false">IF($A170="N/A"," ",RANK(S170,$P$160:$V$171))</f>
        <v>7</v>
      </c>
      <c r="AH170" s="90" t="n">
        <f aca="false">IF($A170="N/A"," ",RANK(T170,$P$160:$V$171))</f>
        <v>7</v>
      </c>
      <c r="AI170" s="90" t="n">
        <f aca="false">IF($A170="N/A"," ",RANK(U170,$P$160:$V$171))</f>
        <v>7</v>
      </c>
      <c r="AJ170" s="91" t="n">
        <f aca="false">IF($A170="N/A"," ",RANK(V170,$P$160:$V$171))</f>
        <v>7</v>
      </c>
      <c r="AK170" s="81" t="n">
        <f aca="false">IF($A170="N/A"," ",IF(AD170&lt;=$AJ$2,W170,0))</f>
        <v>0</v>
      </c>
      <c r="AL170" s="92" t="n">
        <f aca="false">IF($A170="N/A"," ",IF(AE170&lt;=$AJ$2,X170,0))</f>
        <v>0</v>
      </c>
      <c r="AM170" s="92" t="n">
        <f aca="false">IF($A170="N/A"," ",IF(AF170&lt;=$AJ$2,Y170,0))</f>
        <v>0</v>
      </c>
      <c r="AN170" s="92" t="n">
        <f aca="false">IF($A170="N/A"," ",IF(AG170&lt;=$AJ$2,Z170,0))</f>
        <v>0</v>
      </c>
      <c r="AO170" s="92" t="n">
        <f aca="false">IF($A170="N/A"," ",IF(AH170&lt;=$AJ$2,AA170,0))</f>
        <v>0</v>
      </c>
      <c r="AP170" s="92" t="n">
        <f aca="false">IF($A170="N/A"," ",IF(AI170&lt;=$AJ$2,AB170,0))</f>
        <v>0</v>
      </c>
      <c r="AQ170" s="92" t="n">
        <f aca="false">IF($A170="N/A"," ",IF(AJ170&lt;=$AJ$2,AC170,0))</f>
        <v>0</v>
      </c>
      <c r="AR170" s="91" t="n">
        <f aca="false">SUM(AK160:AQ171)</f>
        <v>1024</v>
      </c>
      <c r="AS170" s="83" t="n">
        <f aca="false">IF($A170="N/A"," ",IF(AND(AD170=$AJ$2+1,AK170=0),MIN($AR$171,W170),0))</f>
        <v>0</v>
      </c>
      <c r="AT170" s="93" t="n">
        <f aca="false">IF($A170="N/A"," ",IF(AND(AE170=$AJ$2+1,AL170=0),MIN($AR$171,X170),0))</f>
        <v>0</v>
      </c>
      <c r="AU170" s="93" t="n">
        <f aca="false">IF($A170="N/A"," ",IF(AND(AF170=$AJ$2+1,AM170=0),MIN($AR$171,Y170),0))</f>
        <v>0</v>
      </c>
      <c r="AV170" s="93" t="n">
        <f aca="false">IF($A170="N/A"," ",IF(AND(AG170=$AJ$2+1,AN170=0),MIN($AR$171,Z170),0))</f>
        <v>0</v>
      </c>
      <c r="AW170" s="93" t="n">
        <f aca="false">IF($A170="N/A"," ",IF(AND(AH170=$AJ$2+1,AO170=0),MIN($AR$171,AA170),0))</f>
        <v>0</v>
      </c>
      <c r="AX170" s="93" t="n">
        <f aca="false">IF($A170="N/A"," ",IF(AND(AI170=$AJ$2+1,AP170=0),MIN($AR$171,AB170),0))</f>
        <v>0</v>
      </c>
      <c r="AY170" s="93" t="n">
        <f aca="false">IF($A170="N/A"," ",IF(AND(AJ170=$AJ$2+1,AQ170=0),MIN($AR$171,AC170),0))</f>
        <v>0</v>
      </c>
      <c r="AZ170" s="91" t="n">
        <f aca="false">SUM(AS160:AY171)</f>
        <v>0</v>
      </c>
      <c r="BA170" s="86" t="n">
        <f aca="false">IF($A170="N/A"," ",(IF(MONTH(A170)&gt;=4,IF(MONTH(A170)&lt;=10,Inputs!$F$13,Inputs!$F$14),Inputs!$F$14)))</f>
        <v>119</v>
      </c>
      <c r="BB170" s="87" t="n">
        <f aca="false">IF($A170="N/A"," ",(IF(AK170&gt;0,($BA170*(8*(VLOOKUP($A170,NumberofDaysTable,2)))*P170),0)+IF(AS170&gt;0,($BA170*((AS170))*P170),0)))</f>
        <v>0</v>
      </c>
      <c r="BC170" s="87" t="n">
        <f aca="false">IF($A170="N/A"," ",(IF(AL170&gt;0,($BA170*(8*(VLOOKUP($A170,NumberofDaysTable,2)))*Q170),0)+IF(AT170&gt;0,($BA170*((AT170))*Q170),0)))</f>
        <v>0</v>
      </c>
      <c r="BD170" s="87" t="n">
        <f aca="false">IF($A170="N/A"," ",(IF(AM170&gt;0,($BA170*(8*(VLOOKUP($A170,NumberofDaysTable,3)))*R170),0)+IF(AU170&gt;0,($BA170*((AU170))*R170),0)))</f>
        <v>0</v>
      </c>
      <c r="BE170" s="87" t="n">
        <f aca="false">IF($A170="N/A"," ",(IF(AN170&gt;0,($BA170*(8*(VLOOKUP($A170,NumberofDaysTable,3)))*S170),0)+IF(AV170&gt;0,($BA170*((AV170))*S170),0)))</f>
        <v>0</v>
      </c>
      <c r="BF170" s="87" t="n">
        <f aca="false">IF($A170="N/A"," ",(IF(AO170&gt;0,($BA170*(8*(VLOOKUP($A170,NumberofDaysTable,4)+VLOOKUP($A170,NumberofDaysTable,5)))*T170),0)+IF(AW170&gt;0,($BA170*((AW170))*T170),0)))</f>
        <v>0</v>
      </c>
      <c r="BG170" s="87" t="n">
        <f aca="false">IF($A170="N/A"," ",(IF(AP170&gt;0,($BA170*(8*(VLOOKUP($A170,NumberofDaysTable,4)+VLOOKUP($A170,NumberofDaysTable,5)))*U170),0)+IF(AX170&gt;0,($BA170*((AX170))*U170),0)))</f>
        <v>0</v>
      </c>
      <c r="BH170" s="87" t="n">
        <f aca="false">IF($A170="N/A"," ",($BA170*AQ170*V170)+($BA170*AY170*V170))</f>
        <v>0</v>
      </c>
      <c r="BI170" s="87" t="n">
        <f aca="false">IF($A170="N/A"," ",SUM(BB170:BH170))</f>
        <v>0</v>
      </c>
      <c r="BJ170" s="88" t="n">
        <f aca="false">IF($A170="N/A"," ",(H170*(SUM(AK170:AQ170)+SUM(AS170:AY170))*BA170))</f>
        <v>0</v>
      </c>
      <c r="BK170" s="88" t="n">
        <f aca="false">IF($A170="N/A"," ",((C170*D170)*(SUM($AK170:$AQ170)+SUM($AS170:$AY170))*$BA170))</f>
        <v>0</v>
      </c>
      <c r="BL170" s="88" t="n">
        <f aca="false">IF($A170="N/A"," ",(F170*(SUM($AK170:$AQ170)+SUM($AS170:$AY170))*$BA170))</f>
        <v>0</v>
      </c>
      <c r="BM170" s="88" t="n">
        <f aca="false">IF($A170="N/A"," ",(G170*(SUM($AK170:$AQ170)+SUM($AS170:$AY170))*$BA170))</f>
        <v>0</v>
      </c>
    </row>
    <row r="171" customFormat="false" ht="12.75" hidden="false" customHeight="false" outlineLevel="0" collapsed="false">
      <c r="A171" s="67" t="n">
        <f aca="false">IF(A170="N/A","N/A",IF(EDATE(A170,1)&gt;Inputs!$K$3,"N/A",EDATE(A170,1)))</f>
        <v>41760</v>
      </c>
      <c r="B171" s="68" t="n">
        <f aca="false">IF(A171="N/A"," ",YEAR(A171))</f>
        <v>2014</v>
      </c>
      <c r="C171" s="69" t="n">
        <f aca="false">IF(A171="N/A"," ",VLOOKUP(A171,ScaledPrice,10))</f>
        <v>3.636</v>
      </c>
      <c r="D171" s="70" t="n">
        <f aca="false">IF(A171="N/A"," ",(VLOOKUP(MONTH($A171),Inputs!$A$14:$B$25,2))/1000)</f>
        <v>12.6</v>
      </c>
      <c r="E171" s="71" t="n">
        <f aca="false">IF($A171="N/A"," ",C171*D171)</f>
        <v>45.8136</v>
      </c>
      <c r="F171" s="72" t="n">
        <f aca="false">IF(A171="N/A"," ",Inputs!$F$6)</f>
        <v>1.17</v>
      </c>
      <c r="G171" s="72" t="n">
        <f aca="false">IF(A171="N/A"," ",Inputs!$F$9/IF(AND('Pricing Inputs'!$AA$3&gt;=4,'Pricing Inputs'!$AA$3&lt;=6),16,IF(AND('Pricing Inputs'!$AA$3&gt;=7,'Pricing Inputs'!$AA$3&lt;=9),8,24))/(BA171))</f>
        <v>0.829831932773109</v>
      </c>
      <c r="H171" s="73" t="n">
        <f aca="false">IF(A171="N/A"," ",(C171*D171)+F171+G171)</f>
        <v>47.8134319327731</v>
      </c>
      <c r="I171" s="74" t="n">
        <f aca="false">VLOOKUP(A171,ScaledPrice,(IF(AND('Pricing Inputs'!$AA$3&gt;=4,'Pricing Inputs'!$AA$3&lt;=6),2,4)))</f>
        <v>34.75</v>
      </c>
      <c r="J171" s="74" t="n">
        <f aca="false">IF(A171="N/A"," ",IF(AND('Pricing Inputs'!$AA$3&gt;=4,'Pricing Inputs'!$AA$3&lt;=6),I171,(VLOOKUP(A171,ScaledPrice,2))*(2-(VLOOKUP(A171,ScaledPrice,3)))))</f>
        <v>34.75</v>
      </c>
      <c r="K171" s="74" t="n">
        <f aca="false">IF(A171="N/A"," ",IF(OR('Pricing Inputs'!$AA$3=5,'Pricing Inputs'!$AA$3=6,'Pricing Inputs'!$AA$3=8,'Pricing Inputs'!$AA$3=9),VLOOKUP(A171,ScaledPrice,IF(AND('Pricing Inputs'!$AA$3&gt;=4,'Pricing Inputs'!$AA$3&lt;=6),5,6)),0))</f>
        <v>21</v>
      </c>
      <c r="L171" s="74" t="n">
        <f aca="false">IF(A171="N/A"," ",IF(OR('Pricing Inputs'!$AA$3=5,'Pricing Inputs'!$AA$3=6,'Pricing Inputs'!$AA$3=8,'Pricing Inputs'!$AA$3=9),IF(AND('Pricing Inputs'!$AA$3&gt;=4,'Pricing Inputs'!$AA$3&lt;=6),K171,(VLOOKUP(A171,ScaledPrice,5))*(2-(VLOOKUP(A171,ScaledPrice,3)))),0))</f>
        <v>21</v>
      </c>
      <c r="M171" s="74" t="n">
        <f aca="false">IF(A171="N/A"," ",IF(OR('Pricing Inputs'!$AA$3=6,'Pricing Inputs'!$AA$3=9),(VLOOKUP(A171,ScaledPrice,IF(AND('Pricing Inputs'!$AA$3&gt;=4,'Pricing Inputs'!$AA$3&lt;=6),7,8))),0))</f>
        <v>20.0049991607666</v>
      </c>
      <c r="N171" s="74" t="n">
        <f aca="false">IF(A171="N/A"," ",IF(OR('Pricing Inputs'!$AA$3=6,'Pricing Inputs'!$AA$3=9),IF(AND('Pricing Inputs'!$AA$3&gt;=4,'Pricing Inputs'!$AA$3&lt;=6),M171,(VLOOKUP(A171,ScaledPrice,7))*(2-(VLOOKUP(A171,ScaledPrice,3)))),0))</f>
        <v>20.0049991607666</v>
      </c>
      <c r="O171" s="74" t="n">
        <f aca="false">IF(A171="N/A"," ",VLOOKUP(A171,ScaledPrice,9))</f>
        <v>21.9500007629395</v>
      </c>
      <c r="P171" s="75" t="n">
        <f aca="false">IF($A171="N/A"," ",IF((I171-$H171)&gt;0,I171-$H171,0))</f>
        <v>0</v>
      </c>
      <c r="Q171" s="75" t="n">
        <f aca="false">IF($A171="N/A"," ",IF((J171-$H171)&gt;0,J171-$H171,0))</f>
        <v>0</v>
      </c>
      <c r="R171" s="75" t="n">
        <f aca="false">IF($A171="N/A"," ",IF((K171-$H171)&gt;0,K171-$H171,0))</f>
        <v>0</v>
      </c>
      <c r="S171" s="75" t="n">
        <f aca="false">IF($A171="N/A"," ",IF((L171-$H171)&gt;0,L171-$H171,0))</f>
        <v>0</v>
      </c>
      <c r="T171" s="75" t="n">
        <f aca="false">IF($A171="N/A"," ",IF((M171-$H171)&gt;0,M171-$H171,0))</f>
        <v>0</v>
      </c>
      <c r="U171" s="75" t="n">
        <f aca="false">IF($A171="N/A"," ",IF((N171-$H171)&gt;0,N171-$H171,0))</f>
        <v>0</v>
      </c>
      <c r="V171" s="76" t="n">
        <f aca="false">IF($A171="N/A"," ",(IF((O171-$H171)&lt;=0,0,(O171-$H171))))</f>
        <v>0</v>
      </c>
      <c r="W171" s="77" t="n">
        <f aca="false">IF($A171="N/A"," ",IF(P171&gt;0,8*VLOOKUP($A171,NumberofDaysTable,2),0))</f>
        <v>0</v>
      </c>
      <c r="X171" s="77" t="n">
        <f aca="false">IF($A171="N/A"," ",IF(Q171&gt;0,8*VLOOKUP($A171,NumberofDaysTable,2),0))</f>
        <v>0</v>
      </c>
      <c r="Y171" s="77" t="n">
        <f aca="false">IF($A171="N/A"," ",IF(R171&gt;0,8*VLOOKUP($A171,NumberofDaysTable,3),0))</f>
        <v>0</v>
      </c>
      <c r="Z171" s="77" t="n">
        <f aca="false">IF($A171="N/A"," ",IF(S171&gt;0,8*VLOOKUP($A171,NumberofDaysTable,3),0))</f>
        <v>0</v>
      </c>
      <c r="AA171" s="77" t="n">
        <f aca="false">IF($A171="N/A"," ",IF(T171&gt;0,8*(VLOOKUP($A171,NumberofDaysTable,4)+VLOOKUP($A171,NumberofDaysTable,5)),0))</f>
        <v>0</v>
      </c>
      <c r="AB171" s="77" t="n">
        <f aca="false">IF($A171="N/A"," ",IF(U171&gt;0,(8*VLOOKUP($A171,NumberofDaysTable,4)+VLOOKUP($A171,NumberofDaysTable,5)),0))</f>
        <v>0</v>
      </c>
      <c r="AC171" s="77" t="n">
        <f aca="false">IF($A171="N/A"," ",(IF(V171&gt;0,(8*VLOOKUP($A171,NumberofDaysTable,6)),0)))</f>
        <v>0</v>
      </c>
      <c r="AD171" s="96" t="n">
        <f aca="false">IF($A171="N/A"," ",RANK(P171,$P$160:$V$171))</f>
        <v>7</v>
      </c>
      <c r="AE171" s="97" t="n">
        <f aca="false">IF($A171="N/A"," ",RANK(Q171,$P$160:$V$171))</f>
        <v>7</v>
      </c>
      <c r="AF171" s="97" t="n">
        <f aca="false">IF($A171="N/A"," ",RANK(R171,$P$160:$V$171))</f>
        <v>7</v>
      </c>
      <c r="AG171" s="97" t="n">
        <f aca="false">IF($A171="N/A"," ",RANK(S171,$P$160:$V$171))</f>
        <v>7</v>
      </c>
      <c r="AH171" s="97" t="n">
        <f aca="false">IF($A171="N/A"," ",RANK(T171,$P$160:$V$171))</f>
        <v>7</v>
      </c>
      <c r="AI171" s="97" t="n">
        <f aca="false">IF($A171="N/A"," ",RANK(U171,$P$160:$V$171))</f>
        <v>7</v>
      </c>
      <c r="AJ171" s="98" t="n">
        <f aca="false">IF($A171="N/A"," ",RANK(V171,$P$160:$V$171))</f>
        <v>7</v>
      </c>
      <c r="AK171" s="99" t="n">
        <f aca="false">IF($A171="N/A"," ",IF(AD171&lt;=$AJ$2,W171,0))</f>
        <v>0</v>
      </c>
      <c r="AL171" s="100" t="n">
        <f aca="false">IF($A171="N/A"," ",IF(AE171&lt;=$AJ$2,X171,0))</f>
        <v>0</v>
      </c>
      <c r="AM171" s="100" t="n">
        <f aca="false">IF($A171="N/A"," ",IF(AF171&lt;=$AJ$2,Y171,0))</f>
        <v>0</v>
      </c>
      <c r="AN171" s="100" t="n">
        <f aca="false">IF($A171="N/A"," ",IF(AG171&lt;=$AJ$2,Z171,0))</f>
        <v>0</v>
      </c>
      <c r="AO171" s="100" t="n">
        <f aca="false">IF($A171="N/A"," ",IF(AH171&lt;=$AJ$2,AA171,0))</f>
        <v>0</v>
      </c>
      <c r="AP171" s="100" t="n">
        <f aca="false">IF($A171="N/A"," ",IF(AI171&lt;=$AJ$2,AB171,0))</f>
        <v>0</v>
      </c>
      <c r="AQ171" s="100" t="n">
        <f aca="false">IF($A171="N/A"," ",IF(AJ171&lt;=$AJ$2,AC171,0))</f>
        <v>0</v>
      </c>
      <c r="AR171" s="98" t="n">
        <f aca="false">IF(($AP$2-AR170)&gt;=0,$AP$2-AR170,0)</f>
        <v>376</v>
      </c>
      <c r="AS171" s="101" t="n">
        <f aca="false">IF($A171="N/A"," ",IF(AND(AD171=$AJ$2+1,AK171=0),MIN($AR$171,W171),0))</f>
        <v>0</v>
      </c>
      <c r="AT171" s="102" t="n">
        <f aca="false">IF($A171="N/A"," ",IF(AND(AE171=$AJ$2+1,AL171=0),MIN($AR$171,X171),0))</f>
        <v>0</v>
      </c>
      <c r="AU171" s="102" t="n">
        <f aca="false">IF($A171="N/A"," ",IF(AND(AF171=$AJ$2+1,AM171=0),MIN($AR$171,Y171),0))</f>
        <v>0</v>
      </c>
      <c r="AV171" s="102" t="n">
        <f aca="false">IF($A171="N/A"," ",IF(AND(AG171=$AJ$2+1,AN171=0),MIN($AR$171,Z171),0))</f>
        <v>0</v>
      </c>
      <c r="AW171" s="102" t="n">
        <f aca="false">IF($A171="N/A"," ",IF(AND(AH171=$AJ$2+1,AO171=0),MIN($AR$171,AA171),0))</f>
        <v>0</v>
      </c>
      <c r="AX171" s="102" t="n">
        <f aca="false">IF($A171="N/A"," ",IF(AND(AI171=$AJ$2+1,AP171=0),MIN($AR$171,AB171),0))</f>
        <v>0</v>
      </c>
      <c r="AY171" s="102" t="n">
        <f aca="false">IF($A171="N/A"," ",IF(AND(AJ171=$AJ$2+1,AQ171=0),MIN($AR$171,AC171),0))</f>
        <v>0</v>
      </c>
      <c r="AZ171" s="103" t="n">
        <f aca="false">AR170+AZ170</f>
        <v>1024</v>
      </c>
      <c r="BA171" s="86" t="n">
        <f aca="false">IF($A171="N/A"," ",(IF(MONTH(A171)&gt;=4,IF(MONTH(A171)&lt;=10,Inputs!$F$13,Inputs!$F$14),Inputs!$F$14)))</f>
        <v>119</v>
      </c>
      <c r="BB171" s="87" t="n">
        <f aca="false">IF($A171="N/A"," ",(IF(AK171&gt;0,($BA171*(8*(VLOOKUP($A171,NumberofDaysTable,2)))*P171),0)+IF(AS171&gt;0,($BA171*((AS171))*P171),0)))</f>
        <v>0</v>
      </c>
      <c r="BC171" s="87" t="n">
        <f aca="false">IF($A171="N/A"," ",(IF(AL171&gt;0,($BA171*(8*(VLOOKUP($A171,NumberofDaysTable,2)))*Q171),0)+IF(AT171&gt;0,($BA171*((AT171))*Q171),0)))</f>
        <v>0</v>
      </c>
      <c r="BD171" s="87" t="n">
        <f aca="false">IF($A171="N/A"," ",(IF(AM171&gt;0,($BA171*(8*(VLOOKUP($A171,NumberofDaysTable,3)))*R171),0)+IF(AU171&gt;0,($BA171*((AU171))*R171),0)))</f>
        <v>0</v>
      </c>
      <c r="BE171" s="87" t="n">
        <f aca="false">IF($A171="N/A"," ",(IF(AN171&gt;0,($BA171*(8*(VLOOKUP($A171,NumberofDaysTable,3)))*S171),0)+IF(AV171&gt;0,($BA171*((AV171))*S171),0)))</f>
        <v>0</v>
      </c>
      <c r="BF171" s="87" t="n">
        <f aca="false">IF($A171="N/A"," ",(IF(AO171&gt;0,($BA171*(8*(VLOOKUP($A171,NumberofDaysTable,4)+VLOOKUP($A171,NumberofDaysTable,5)))*T171),0)+IF(AW171&gt;0,($BA171*((AW171))*T171),0)))</f>
        <v>0</v>
      </c>
      <c r="BG171" s="87" t="n">
        <f aca="false">IF($A171="N/A"," ",(IF(AP171&gt;0,($BA171*(8*(VLOOKUP($A171,NumberofDaysTable,4)+VLOOKUP($A171,NumberofDaysTable,5)))*U171),0)+IF(AX171&gt;0,($BA171*((AX171))*U171),0)))</f>
        <v>0</v>
      </c>
      <c r="BH171" s="87" t="n">
        <f aca="false">IF($A171="N/A"," ",($BA171*AQ171*V171)+($BA171*AY171*V171))</f>
        <v>0</v>
      </c>
      <c r="BI171" s="87" t="n">
        <f aca="false">IF($A171="N/A"," ",SUM(BB171:BH171))</f>
        <v>0</v>
      </c>
      <c r="BJ171" s="88" t="n">
        <f aca="false">IF($A171="N/A"," ",(H171*(SUM(AK171:AQ171)+SUM(AS171:AY171))*BA171))</f>
        <v>0</v>
      </c>
      <c r="BK171" s="88" t="n">
        <f aca="false">IF($A171="N/A"," ",((C171*D171)*(SUM($AK171:$AQ171)+SUM($AS171:$AY171))*$BA171))</f>
        <v>0</v>
      </c>
      <c r="BL171" s="88" t="n">
        <f aca="false">IF($A171="N/A"," ",(F171*(SUM($AK171:$AQ171)+SUM($AS171:$AY171))*$BA171))</f>
        <v>0</v>
      </c>
      <c r="BM171" s="88" t="n">
        <f aca="false">IF($A171="N/A"," ",(G171*(SUM($AK171:$AQ171)+SUM($AS171:$AY171))*$BA171))</f>
        <v>0</v>
      </c>
    </row>
    <row r="172" customFormat="false" ht="12.75" hidden="false" customHeight="false" outlineLevel="0" collapsed="false">
      <c r="A172" s="67" t="n">
        <f aca="false">IF(A171="N/A","N/A",IF(EDATE(A171,1)&gt;Inputs!$K$3,"N/A",EDATE(A171,1)))</f>
        <v>41791</v>
      </c>
      <c r="B172" s="68" t="n">
        <f aca="false">IF(A172="N/A"," ",YEAR(A172))</f>
        <v>2014</v>
      </c>
      <c r="C172" s="69" t="n">
        <f aca="false">IF(A172="N/A"," ",VLOOKUP(A172,ScaledPrice,10))</f>
        <v>3.642</v>
      </c>
      <c r="D172" s="70" t="n">
        <f aca="false">IF(A172="N/A"," ",(VLOOKUP(MONTH($A172),Inputs!$A$14:$B$25,2))/1000)</f>
        <v>12.6</v>
      </c>
      <c r="E172" s="71" t="n">
        <f aca="false">IF($A172="N/A"," ",C172*D172)</f>
        <v>45.8892</v>
      </c>
      <c r="F172" s="72" t="n">
        <f aca="false">IF(A172="N/A"," ",Inputs!$F$6)</f>
        <v>1.17</v>
      </c>
      <c r="G172" s="72" t="n">
        <f aca="false">IF(A172="N/A"," ",Inputs!$F$9/IF(AND('Pricing Inputs'!$AA$3&gt;=4,'Pricing Inputs'!$AA$3&lt;=6),16,IF(AND('Pricing Inputs'!$AA$3&gt;=7,'Pricing Inputs'!$AA$3&lt;=9),8,24))/(BA172))</f>
        <v>0.829831932773109</v>
      </c>
      <c r="H172" s="73" t="n">
        <f aca="false">IF(A172="N/A"," ",(C172*D172)+F172+G172)</f>
        <v>47.8890319327731</v>
      </c>
      <c r="I172" s="74" t="n">
        <f aca="false">VLOOKUP(A172,ScaledPrice,(IF(AND('Pricing Inputs'!$AA$3&gt;=4,'Pricing Inputs'!$AA$3&lt;=6),2,4)))</f>
        <v>57.5</v>
      </c>
      <c r="J172" s="74" t="n">
        <f aca="false">IF(A172="N/A"," ",IF(AND('Pricing Inputs'!$AA$3&gt;=4,'Pricing Inputs'!$AA$3&lt;=6),I172,(VLOOKUP(A172,ScaledPrice,2))*(2-(VLOOKUP(A172,ScaledPrice,3)))))</f>
        <v>57.5</v>
      </c>
      <c r="K172" s="74" t="n">
        <f aca="false">IF(A172="N/A"," ",IF(OR('Pricing Inputs'!$AA$3=5,'Pricing Inputs'!$AA$3=6,'Pricing Inputs'!$AA$3=8,'Pricing Inputs'!$AA$3=9),VLOOKUP(A172,ScaledPrice,IF(AND('Pricing Inputs'!$AA$3&gt;=4,'Pricing Inputs'!$AA$3&lt;=6),5,6)),0))</f>
        <v>26</v>
      </c>
      <c r="L172" s="74" t="n">
        <f aca="false">IF(A172="N/A"," ",IF(OR('Pricing Inputs'!$AA$3=5,'Pricing Inputs'!$AA$3=6,'Pricing Inputs'!$AA$3=8,'Pricing Inputs'!$AA$3=9),IF(AND('Pricing Inputs'!$AA$3&gt;=4,'Pricing Inputs'!$AA$3&lt;=6),K172,(VLOOKUP(A172,ScaledPrice,5))*(2-(VLOOKUP(A172,ScaledPrice,3)))),0))</f>
        <v>26</v>
      </c>
      <c r="M172" s="74" t="n">
        <f aca="false">IF(A172="N/A"," ",IF(OR('Pricing Inputs'!$AA$3=6,'Pricing Inputs'!$AA$3=9),(VLOOKUP(A172,ScaledPrice,IF(AND('Pricing Inputs'!$AA$3&gt;=4,'Pricing Inputs'!$AA$3&lt;=6),7,8))),0))</f>
        <v>24</v>
      </c>
      <c r="N172" s="74" t="n">
        <f aca="false">IF(A172="N/A"," ",IF(OR('Pricing Inputs'!$AA$3=6,'Pricing Inputs'!$AA$3=9),IF(AND('Pricing Inputs'!$AA$3&gt;=4,'Pricing Inputs'!$AA$3&lt;=6),M172,(VLOOKUP(A172,ScaledPrice,7))*(2-(VLOOKUP(A172,ScaledPrice,3)))),0))</f>
        <v>24</v>
      </c>
      <c r="O172" s="74" t="n">
        <f aca="false">IF(A172="N/A"," ",VLOOKUP(A172,ScaledPrice,9))</f>
        <v>21.4499998092651</v>
      </c>
      <c r="P172" s="75" t="n">
        <f aca="false">IF($A172="N/A"," ",IF((I172-$H172)&gt;0,I172-$H172,0))</f>
        <v>9.61096806722689</v>
      </c>
      <c r="Q172" s="75" t="n">
        <f aca="false">IF($A172="N/A"," ",IF((J172-$H172)&gt;0,J172-$H172,0))</f>
        <v>9.61096806722689</v>
      </c>
      <c r="R172" s="75" t="n">
        <f aca="false">IF($A172="N/A"," ",IF((K172-$H172)&gt;0,K172-$H172,0))</f>
        <v>0</v>
      </c>
      <c r="S172" s="75" t="n">
        <f aca="false">IF($A172="N/A"," ",IF((L172-$H172)&gt;0,L172-$H172,0))</f>
        <v>0</v>
      </c>
      <c r="T172" s="75" t="n">
        <f aca="false">IF($A172="N/A"," ",IF((M172-$H172)&gt;0,M172-$H172,0))</f>
        <v>0</v>
      </c>
      <c r="U172" s="75" t="n">
        <f aca="false">IF($A172="N/A"," ",IF((N172-$H172)&gt;0,N172-$H172,0))</f>
        <v>0</v>
      </c>
      <c r="V172" s="76" t="n">
        <f aca="false">IF($A172="N/A"," ",(IF((O172-$H172)&lt;=0,0,(O172-$H172))))</f>
        <v>0</v>
      </c>
      <c r="W172" s="77" t="n">
        <f aca="false">IF($A172="N/A"," ",IF(P172&gt;0,8*VLOOKUP($A172,NumberofDaysTable,2),0))</f>
        <v>168</v>
      </c>
      <c r="X172" s="77" t="n">
        <f aca="false">IF($A172="N/A"," ",IF(Q172&gt;0,8*VLOOKUP($A172,NumberofDaysTable,2),0))</f>
        <v>168</v>
      </c>
      <c r="Y172" s="77" t="n">
        <f aca="false">IF($A172="N/A"," ",IF(R172&gt;0,8*VLOOKUP($A172,NumberofDaysTable,3),0))</f>
        <v>0</v>
      </c>
      <c r="Z172" s="77" t="n">
        <f aca="false">IF($A172="N/A"," ",IF(S172&gt;0,8*VLOOKUP($A172,NumberofDaysTable,3),0))</f>
        <v>0</v>
      </c>
      <c r="AA172" s="77" t="n">
        <f aca="false">IF($A172="N/A"," ",IF(T172&gt;0,8*(VLOOKUP($A172,NumberofDaysTable,4)+VLOOKUP($A172,NumberofDaysTable,5)),0))</f>
        <v>0</v>
      </c>
      <c r="AB172" s="77" t="n">
        <f aca="false">IF($A172="N/A"," ",IF(U172&gt;0,(8*VLOOKUP($A172,NumberofDaysTable,4)+VLOOKUP($A172,NumberofDaysTable,5)),0))</f>
        <v>0</v>
      </c>
      <c r="AC172" s="77" t="n">
        <f aca="false">IF($A172="N/A"," ",(IF(V172&gt;0,(8*VLOOKUP($A172,NumberofDaysTable,6)),0)))</f>
        <v>0</v>
      </c>
      <c r="AD172" s="78" t="n">
        <f aca="false">IF($A172="N/A"," ",RANK(P172,$P$172:$V$183))</f>
        <v>5</v>
      </c>
      <c r="AE172" s="79" t="n">
        <f aca="false">IF($A172="N/A"," ",RANK(Q172,$P$172:$V$183))</f>
        <v>5</v>
      </c>
      <c r="AF172" s="79" t="n">
        <f aca="false">IF($A172="N/A"," ",RANK(R172,$P$172:$V$183))</f>
        <v>7</v>
      </c>
      <c r="AG172" s="79" t="n">
        <f aca="false">IF($A172="N/A"," ",RANK(S172,$P$172:$V$183))</f>
        <v>7</v>
      </c>
      <c r="AH172" s="79" t="n">
        <f aca="false">IF($A172="N/A"," ",RANK(T172,$P$172:$V$183))</f>
        <v>7</v>
      </c>
      <c r="AI172" s="79" t="n">
        <f aca="false">IF($A172="N/A"," ",RANK(U172,$P$172:$V$183))</f>
        <v>7</v>
      </c>
      <c r="AJ172" s="80" t="n">
        <f aca="false">IF($A172="N/A"," ",RANK(V172,$P$172:$V$183))</f>
        <v>7</v>
      </c>
      <c r="AK172" s="104" t="n">
        <f aca="false">IF($A172="N/A"," ",IF(AD172&lt;=$AJ$2,W172,0))</f>
        <v>168</v>
      </c>
      <c r="AL172" s="82" t="n">
        <f aca="false">IF($A172="N/A"," ",IF(AE172&lt;=$AJ$2,X172,0))</f>
        <v>168</v>
      </c>
      <c r="AM172" s="82" t="n">
        <f aca="false">IF($A172="N/A"," ",IF(AF172&lt;=$AJ$2,Y172,0))</f>
        <v>0</v>
      </c>
      <c r="AN172" s="82" t="n">
        <f aca="false">IF($A172="N/A"," ",IF(AG172&lt;=$AJ$2,Z172,0))</f>
        <v>0</v>
      </c>
      <c r="AO172" s="82" t="n">
        <f aca="false">IF($A172="N/A"," ",IF(AH172&lt;=$AJ$2,AA172,0))</f>
        <v>0</v>
      </c>
      <c r="AP172" s="82" t="n">
        <f aca="false">IF($A172="N/A"," ",IF(AI172&lt;=$AJ$2,AB172,0))</f>
        <v>0</v>
      </c>
      <c r="AQ172" s="82" t="n">
        <f aca="false">IF($A172="N/A"," ",IF(AJ172&lt;=$AJ$2,AC172,0))</f>
        <v>0</v>
      </c>
      <c r="AR172" s="80"/>
      <c r="AS172" s="105" t="n">
        <f aca="false">IF($A172="N/A"," ",IF(AND(AD172=$AJ$2+1,AK172=0),MIN($AR$183,W172),0))</f>
        <v>0</v>
      </c>
      <c r="AT172" s="84" t="n">
        <f aca="false">IF($A172="N/A"," ",IF(AND(AE172=$AJ$2+1,AL172=0),MIN($AR$183,X172),0))</f>
        <v>0</v>
      </c>
      <c r="AU172" s="84" t="n">
        <f aca="false">IF($A172="N/A"," ",IF(AND(AF172=$AJ$2+1,AM172=0),MIN($AR$183,Y172),0))</f>
        <v>0</v>
      </c>
      <c r="AV172" s="84" t="n">
        <f aca="false">IF($A172="N/A"," ",IF(AND(AG172=$AJ$2+1,AN172=0),MIN($AR$183,Z172),0))</f>
        <v>0</v>
      </c>
      <c r="AW172" s="84" t="n">
        <f aca="false">IF($A172="N/A"," ",IF(AND(AH172=$AJ$2+1,AO172=0),MIN($AR$183,AA172),0))</f>
        <v>0</v>
      </c>
      <c r="AX172" s="84" t="n">
        <f aca="false">IF($A172="N/A"," ",IF(AND(AI172=$AJ$2+1,AP172=0),MIN($AR$183,AB172),0))</f>
        <v>0</v>
      </c>
      <c r="AY172" s="84" t="n">
        <f aca="false">IF($A172="N/A"," ",IF(AND(AJ172=$AJ$2+1,AQ172=0),MIN($AR$183,AC172),0))</f>
        <v>0</v>
      </c>
      <c r="AZ172" s="80"/>
      <c r="BA172" s="86" t="n">
        <f aca="false">IF($A172="N/A"," ",(IF(MONTH(A172)&gt;=4,IF(MONTH(A172)&lt;=10,Inputs!$F$13,Inputs!$F$14),Inputs!$F$14)))</f>
        <v>119</v>
      </c>
      <c r="BB172" s="87" t="n">
        <f aca="false">IF($A172="N/A"," ",(IF(AK172&gt;0,($BA172*(8*(VLOOKUP($A172,NumberofDaysTable,2)))*P172),0)+IF(AS172&gt;0,($BA172*((AS172))*P172),0)))</f>
        <v>192142.4736</v>
      </c>
      <c r="BC172" s="87" t="n">
        <f aca="false">IF($A172="N/A"," ",(IF(AL172&gt;0,($BA172*(8*(VLOOKUP($A172,NumberofDaysTable,2)))*Q172),0)+IF(AT172&gt;0,($BA172*((AT172))*Q172),0)))</f>
        <v>192142.4736</v>
      </c>
      <c r="BD172" s="87" t="n">
        <f aca="false">IF($A172="N/A"," ",(IF(AM172&gt;0,($BA172*(8*(VLOOKUP($A172,NumberofDaysTable,3)))*R172),0)+IF(AU172&gt;0,($BA172*((AU172))*R172),0)))</f>
        <v>0</v>
      </c>
      <c r="BE172" s="87" t="n">
        <f aca="false">IF($A172="N/A"," ",(IF(AN172&gt;0,($BA172*(8*(VLOOKUP($A172,NumberofDaysTable,3)))*S172),0)+IF(AV172&gt;0,($BA172*((AV172))*S172),0)))</f>
        <v>0</v>
      </c>
      <c r="BF172" s="87" t="n">
        <f aca="false">IF($A172="N/A"," ",(IF(AO172&gt;0,($BA172*(8*(VLOOKUP($A172,NumberofDaysTable,4)+VLOOKUP($A172,NumberofDaysTable,5)))*T172),0)+IF(AW172&gt;0,($BA172*((AW172))*T172),0)))</f>
        <v>0</v>
      </c>
      <c r="BG172" s="87" t="n">
        <f aca="false">IF($A172="N/A"," ",(IF(AP172&gt;0,($BA172*(8*(VLOOKUP($A172,NumberofDaysTable,4)+VLOOKUP($A172,NumberofDaysTable,5)))*U172),0)+IF(AX172&gt;0,($BA172*((AX172))*U172),0)))</f>
        <v>0</v>
      </c>
      <c r="BH172" s="87" t="n">
        <f aca="false">IF($A172="N/A"," ",($BA172*AQ172*V172)+($BA172*AY172*V172))</f>
        <v>0</v>
      </c>
      <c r="BI172" s="87" t="n">
        <f aca="false">IF($A172="N/A"," ",SUM(BB172:BH172))</f>
        <v>384284.9472</v>
      </c>
      <c r="BJ172" s="88" t="n">
        <f aca="false">IF($A172="N/A"," ",(H172*(SUM(AK172:AQ172)+SUM(AS172:AY172))*BA172))</f>
        <v>1914795.0528</v>
      </c>
      <c r="BK172" s="88" t="n">
        <f aca="false">IF($A172="N/A"," ",((C172*D172)*(SUM($AK172:$AQ172)+SUM($AS172:$AY172))*$BA172))</f>
        <v>1834833.7728</v>
      </c>
      <c r="BL172" s="88" t="n">
        <f aca="false">IF($A172="N/A"," ",(F172*(SUM($AK172:$AQ172)+SUM($AS172:$AY172))*$BA172))</f>
        <v>46781.28</v>
      </c>
      <c r="BM172" s="88" t="n">
        <f aca="false">IF($A172="N/A"," ",(G172*(SUM($AK172:$AQ172)+SUM($AS172:$AY172))*$BA172))</f>
        <v>33180</v>
      </c>
    </row>
    <row r="173" customFormat="false" ht="12.75" hidden="false" customHeight="false" outlineLevel="0" collapsed="false">
      <c r="A173" s="67" t="n">
        <f aca="false">IF(A172="N/A","N/A",IF(EDATE(A172,1)&gt;Inputs!$K$3,"N/A",EDATE(A172,1)))</f>
        <v>41821</v>
      </c>
      <c r="B173" s="68" t="n">
        <f aca="false">IF(A173="N/A"," ",YEAR(A173))</f>
        <v>2014</v>
      </c>
      <c r="C173" s="69" t="n">
        <f aca="false">IF(A173="N/A"," ",VLOOKUP(A173,ScaledPrice,10))</f>
        <v>3.637</v>
      </c>
      <c r="D173" s="70" t="n">
        <f aca="false">IF(A173="N/A"," ",(VLOOKUP(MONTH($A173),Inputs!$A$14:$B$25,2))/1000)</f>
        <v>12.6</v>
      </c>
      <c r="E173" s="71" t="n">
        <f aca="false">IF($A173="N/A"," ",C173*D173)</f>
        <v>45.8262</v>
      </c>
      <c r="F173" s="72" t="n">
        <f aca="false">IF(A173="N/A"," ",Inputs!$F$6)</f>
        <v>1.17</v>
      </c>
      <c r="G173" s="72" t="n">
        <f aca="false">IF(A173="N/A"," ",Inputs!$F$9/IF(AND('Pricing Inputs'!$AA$3&gt;=4,'Pricing Inputs'!$AA$3&lt;=6),16,IF(AND('Pricing Inputs'!$AA$3&gt;=7,'Pricing Inputs'!$AA$3&lt;=9),8,24))/(BA173))</f>
        <v>0.829831932773109</v>
      </c>
      <c r="H173" s="73" t="n">
        <f aca="false">IF(A173="N/A"," ",(C173*D173)+F173+G173)</f>
        <v>47.8260319327731</v>
      </c>
      <c r="I173" s="74" t="n">
        <f aca="false">VLOOKUP(A173,ScaledPrice,(IF(AND('Pricing Inputs'!$AA$3&gt;=4,'Pricing Inputs'!$AA$3&lt;=6),2,4)))</f>
        <v>102</v>
      </c>
      <c r="J173" s="74" t="n">
        <f aca="false">IF(A173="N/A"," ",IF(AND('Pricing Inputs'!$AA$3&gt;=4,'Pricing Inputs'!$AA$3&lt;=6),I173,(VLOOKUP(A173,ScaledPrice,2))*(2-(VLOOKUP(A173,ScaledPrice,3)))))</f>
        <v>102</v>
      </c>
      <c r="K173" s="74" t="n">
        <f aca="false">IF(A173="N/A"," ",IF(OR('Pricing Inputs'!$AA$3=5,'Pricing Inputs'!$AA$3=6,'Pricing Inputs'!$AA$3=8,'Pricing Inputs'!$AA$3=9),VLOOKUP(A173,ScaledPrice,IF(AND('Pricing Inputs'!$AA$3&gt;=4,'Pricing Inputs'!$AA$3&lt;=6),5,6)),0))</f>
        <v>35</v>
      </c>
      <c r="L173" s="74" t="n">
        <f aca="false">IF(A173="N/A"," ",IF(OR('Pricing Inputs'!$AA$3=5,'Pricing Inputs'!$AA$3=6,'Pricing Inputs'!$AA$3=8,'Pricing Inputs'!$AA$3=9),IF(AND('Pricing Inputs'!$AA$3&gt;=4,'Pricing Inputs'!$AA$3&lt;=6),K173,(VLOOKUP(A173,ScaledPrice,5))*(2-(VLOOKUP(A173,ScaledPrice,3)))),0))</f>
        <v>35</v>
      </c>
      <c r="M173" s="74" t="n">
        <f aca="false">IF(A173="N/A"," ",IF(OR('Pricing Inputs'!$AA$3=6,'Pricing Inputs'!$AA$3=9),(VLOOKUP(A173,ScaledPrice,IF(AND('Pricing Inputs'!$AA$3&gt;=4,'Pricing Inputs'!$AA$3&lt;=6),7,8))),0))</f>
        <v>30.9999980926514</v>
      </c>
      <c r="N173" s="74" t="n">
        <f aca="false">IF(A173="N/A"," ",IF(OR('Pricing Inputs'!$AA$3=6,'Pricing Inputs'!$AA$3=9),IF(AND('Pricing Inputs'!$AA$3&gt;=4,'Pricing Inputs'!$AA$3&lt;=6),M173,(VLOOKUP(A173,ScaledPrice,7))*(2-(VLOOKUP(A173,ScaledPrice,3)))),0))</f>
        <v>30.9999980926514</v>
      </c>
      <c r="O173" s="74" t="n">
        <f aca="false">IF(A173="N/A"," ",VLOOKUP(A173,ScaledPrice,9))</f>
        <v>22.3500003814697</v>
      </c>
      <c r="P173" s="75" t="n">
        <f aca="false">IF($A173="N/A"," ",IF((I173-$H173)&gt;0,I173-$H173,0))</f>
        <v>54.1739680672269</v>
      </c>
      <c r="Q173" s="75" t="n">
        <f aca="false">IF($A173="N/A"," ",IF((J173-$H173)&gt;0,J173-$H173,0))</f>
        <v>54.1739680672269</v>
      </c>
      <c r="R173" s="75" t="n">
        <f aca="false">IF($A173="N/A"," ",IF((K173-$H173)&gt;0,K173-$H173,0))</f>
        <v>0</v>
      </c>
      <c r="S173" s="75" t="n">
        <f aca="false">IF($A173="N/A"," ",IF((L173-$H173)&gt;0,L173-$H173,0))</f>
        <v>0</v>
      </c>
      <c r="T173" s="75" t="n">
        <f aca="false">IF($A173="N/A"," ",IF((M173-$H173)&gt;0,M173-$H173,0))</f>
        <v>0</v>
      </c>
      <c r="U173" s="75" t="n">
        <f aca="false">IF($A173="N/A"," ",IF((N173-$H173)&gt;0,N173-$H173,0))</f>
        <v>0</v>
      </c>
      <c r="V173" s="76" t="n">
        <f aca="false">IF($A173="N/A"," ",(IF((O173-$H173)&lt;=0,0,(O173-$H173))))</f>
        <v>0</v>
      </c>
      <c r="W173" s="77" t="n">
        <f aca="false">IF($A173="N/A"," ",IF(P173&gt;0,8*VLOOKUP($A173,NumberofDaysTable,2),0))</f>
        <v>176</v>
      </c>
      <c r="X173" s="77" t="n">
        <f aca="false">IF($A173="N/A"," ",IF(Q173&gt;0,8*VLOOKUP($A173,NumberofDaysTable,2),0))</f>
        <v>176</v>
      </c>
      <c r="Y173" s="77" t="n">
        <f aca="false">IF($A173="N/A"," ",IF(R173&gt;0,8*VLOOKUP($A173,NumberofDaysTable,3),0))</f>
        <v>0</v>
      </c>
      <c r="Z173" s="77" t="n">
        <f aca="false">IF($A173="N/A"," ",IF(S173&gt;0,8*VLOOKUP($A173,NumberofDaysTable,3),0))</f>
        <v>0</v>
      </c>
      <c r="AA173" s="77" t="n">
        <f aca="false">IF($A173="N/A"," ",IF(T173&gt;0,8*(VLOOKUP($A173,NumberofDaysTable,4)+VLOOKUP($A173,NumberofDaysTable,5)),0))</f>
        <v>0</v>
      </c>
      <c r="AB173" s="77" t="n">
        <f aca="false">IF($A173="N/A"," ",IF(U173&gt;0,(8*VLOOKUP($A173,NumberofDaysTable,4)+VLOOKUP($A173,NumberofDaysTable,5)),0))</f>
        <v>0</v>
      </c>
      <c r="AC173" s="77" t="n">
        <f aca="false">IF($A173="N/A"," ",(IF(V173&gt;0,(8*VLOOKUP($A173,NumberofDaysTable,6)),0)))</f>
        <v>0</v>
      </c>
      <c r="AD173" s="89" t="n">
        <f aca="false">IF($A173="N/A"," ",RANK(P173,$P$172:$V$183))</f>
        <v>1</v>
      </c>
      <c r="AE173" s="90" t="n">
        <f aca="false">IF($A173="N/A"," ",RANK(Q173,$P$172:$V$183))</f>
        <v>1</v>
      </c>
      <c r="AF173" s="90" t="n">
        <f aca="false">IF($A173="N/A"," ",RANK(R173,$P$172:$V$183))</f>
        <v>7</v>
      </c>
      <c r="AG173" s="90" t="n">
        <f aca="false">IF($A173="N/A"," ",RANK(S173,$P$172:$V$183))</f>
        <v>7</v>
      </c>
      <c r="AH173" s="90" t="n">
        <f aca="false">IF($A173="N/A"," ",RANK(T173,$P$172:$V$183))</f>
        <v>7</v>
      </c>
      <c r="AI173" s="90" t="n">
        <f aca="false">IF($A173="N/A"," ",RANK(U173,$P$172:$V$183))</f>
        <v>7</v>
      </c>
      <c r="AJ173" s="91" t="n">
        <f aca="false">IF($A173="N/A"," ",RANK(V173,$P$172:$V$183))</f>
        <v>7</v>
      </c>
      <c r="AK173" s="81" t="n">
        <f aca="false">IF($A173="N/A"," ",IF(AD173&lt;=$AJ$2,W173,0))</f>
        <v>176</v>
      </c>
      <c r="AL173" s="92" t="n">
        <f aca="false">IF($A173="N/A"," ",IF(AE173&lt;=$AJ$2,X173,0))</f>
        <v>176</v>
      </c>
      <c r="AM173" s="92" t="n">
        <f aca="false">IF($A173="N/A"," ",IF(AF173&lt;=$AJ$2,Y173,0))</f>
        <v>0</v>
      </c>
      <c r="AN173" s="92" t="n">
        <f aca="false">IF($A173="N/A"," ",IF(AG173&lt;=$AJ$2,Z173,0))</f>
        <v>0</v>
      </c>
      <c r="AO173" s="92" t="n">
        <f aca="false">IF($A173="N/A"," ",IF(AH173&lt;=$AJ$2,AA173,0))</f>
        <v>0</v>
      </c>
      <c r="AP173" s="92" t="n">
        <f aca="false">IF($A173="N/A"," ",IF(AI173&lt;=$AJ$2,AB173,0))</f>
        <v>0</v>
      </c>
      <c r="AQ173" s="92" t="n">
        <f aca="false">IF($A173="N/A"," ",IF(AJ173&lt;=$AJ$2,AC173,0))</f>
        <v>0</v>
      </c>
      <c r="AR173" s="91"/>
      <c r="AS173" s="83" t="n">
        <f aca="false">IF($A173="N/A"," ",IF(AND(AD173=$AJ$2+1,AK173=0),MIN($AR$183,W173),0))</f>
        <v>0</v>
      </c>
      <c r="AT173" s="93" t="n">
        <f aca="false">IF($A173="N/A"," ",IF(AND(AE173=$AJ$2+1,AL173=0),MIN($AR$183,X173),0))</f>
        <v>0</v>
      </c>
      <c r="AU173" s="93" t="n">
        <f aca="false">IF($A173="N/A"," ",IF(AND(AF173=$AJ$2+1,AM173=0),MIN($AR$183,Y173),0))</f>
        <v>0</v>
      </c>
      <c r="AV173" s="93" t="n">
        <f aca="false">IF($A173="N/A"," ",IF(AND(AG173=$AJ$2+1,AN173=0),MIN($AR$183,Z173),0))</f>
        <v>0</v>
      </c>
      <c r="AW173" s="93" t="n">
        <f aca="false">IF($A173="N/A"," ",IF(AND(AH173=$AJ$2+1,AO173=0),MIN($AR$183,AA173),0))</f>
        <v>0</v>
      </c>
      <c r="AX173" s="93" t="n">
        <f aca="false">IF($A173="N/A"," ",IF(AND(AI173=$AJ$2+1,AP173=0),MIN($AR$183,AB173),0))</f>
        <v>0</v>
      </c>
      <c r="AY173" s="93" t="n">
        <f aca="false">IF($A173="N/A"," ",IF(AND(AJ173=$AJ$2+1,AQ173=0),MIN($AR$183,AC173),0))</f>
        <v>0</v>
      </c>
      <c r="AZ173" s="91"/>
      <c r="BA173" s="86" t="n">
        <f aca="false">IF($A173="N/A"," ",(IF(MONTH(A173)&gt;=4,IF(MONTH(A173)&lt;=10,Inputs!$F$13,Inputs!$F$14),Inputs!$F$14)))</f>
        <v>119</v>
      </c>
      <c r="BB173" s="87" t="n">
        <f aca="false">IF($A173="N/A"," ",(IF(AK173&gt;0,($BA173*(8*(VLOOKUP($A173,NumberofDaysTable,2)))*P173),0)+IF(AS173&gt;0,($BA173*((AS173))*P173),0)))</f>
        <v>1134619.5872</v>
      </c>
      <c r="BC173" s="87" t="n">
        <f aca="false">IF($A173="N/A"," ",(IF(AL173&gt;0,($BA173*(8*(VLOOKUP($A173,NumberofDaysTable,2)))*Q173),0)+IF(AT173&gt;0,($BA173*((AT173))*Q173),0)))</f>
        <v>1134619.5872</v>
      </c>
      <c r="BD173" s="87" t="n">
        <f aca="false">IF($A173="N/A"," ",(IF(AM173&gt;0,($BA173*(8*(VLOOKUP($A173,NumberofDaysTable,3)))*R173),0)+IF(AU173&gt;0,($BA173*((AU173))*R173),0)))</f>
        <v>0</v>
      </c>
      <c r="BE173" s="87" t="n">
        <f aca="false">IF($A173="N/A"," ",(IF(AN173&gt;0,($BA173*(8*(VLOOKUP($A173,NumberofDaysTable,3)))*S173),0)+IF(AV173&gt;0,($BA173*((AV173))*S173),0)))</f>
        <v>0</v>
      </c>
      <c r="BF173" s="87" t="n">
        <f aca="false">IF($A173="N/A"," ",(IF(AO173&gt;0,($BA173*(8*(VLOOKUP($A173,NumberofDaysTable,4)+VLOOKUP($A173,NumberofDaysTable,5)))*T173),0)+IF(AW173&gt;0,($BA173*((AW173))*T173),0)))</f>
        <v>0</v>
      </c>
      <c r="BG173" s="87" t="n">
        <f aca="false">IF($A173="N/A"," ",(IF(AP173&gt;0,($BA173*(8*(VLOOKUP($A173,NumberofDaysTable,4)+VLOOKUP($A173,NumberofDaysTable,5)))*U173),0)+IF(AX173&gt;0,($BA173*((AX173))*U173),0)))</f>
        <v>0</v>
      </c>
      <c r="BH173" s="87" t="n">
        <f aca="false">IF($A173="N/A"," ",($BA173*AQ173*V173)+($BA173*AY173*V173))</f>
        <v>0</v>
      </c>
      <c r="BI173" s="87" t="n">
        <f aca="false">IF($A173="N/A"," ",SUM(BB173:BH173))</f>
        <v>2269239.1744</v>
      </c>
      <c r="BJ173" s="88" t="n">
        <f aca="false">IF($A173="N/A"," ",(H173*(SUM(AK173:AQ173)+SUM(AS173:AY173))*BA173))</f>
        <v>2003336.8256</v>
      </c>
      <c r="BK173" s="88" t="n">
        <f aca="false">IF($A173="N/A"," ",((C173*D173)*(SUM($AK173:$AQ173)+SUM($AS173:$AY173))*$BA173))</f>
        <v>1919567.8656</v>
      </c>
      <c r="BL173" s="88" t="n">
        <f aca="false">IF($A173="N/A"," ",(F173*(SUM($AK173:$AQ173)+SUM($AS173:$AY173))*$BA173))</f>
        <v>49008.96</v>
      </c>
      <c r="BM173" s="88" t="n">
        <f aca="false">IF($A173="N/A"," ",(G173*(SUM($AK173:$AQ173)+SUM($AS173:$AY173))*$BA173))</f>
        <v>34760</v>
      </c>
    </row>
    <row r="174" customFormat="false" ht="12.75" hidden="false" customHeight="false" outlineLevel="0" collapsed="false">
      <c r="A174" s="67" t="n">
        <f aca="false">IF(A173="N/A","N/A",IF(EDATE(A173,1)&gt;Inputs!$K$3,"N/A",EDATE(A173,1)))</f>
        <v>41852</v>
      </c>
      <c r="B174" s="68" t="n">
        <f aca="false">IF(A174="N/A"," ",YEAR(A174))</f>
        <v>2014</v>
      </c>
      <c r="C174" s="69" t="n">
        <f aca="false">IF(A174="N/A"," ",VLOOKUP(A174,ScaledPrice,10))</f>
        <v>3.643</v>
      </c>
      <c r="D174" s="70" t="n">
        <f aca="false">IF(A174="N/A"," ",(VLOOKUP(MONTH($A174),Inputs!$A$14:$B$25,2))/1000)</f>
        <v>12.6</v>
      </c>
      <c r="E174" s="71" t="n">
        <f aca="false">IF($A174="N/A"," ",C174*D174)</f>
        <v>45.9018</v>
      </c>
      <c r="F174" s="72" t="n">
        <f aca="false">IF(A174="N/A"," ",Inputs!$F$6)</f>
        <v>1.17</v>
      </c>
      <c r="G174" s="72" t="n">
        <f aca="false">IF(A174="N/A"," ",Inputs!$F$9/IF(AND('Pricing Inputs'!$AA$3&gt;=4,'Pricing Inputs'!$AA$3&lt;=6),16,IF(AND('Pricing Inputs'!$AA$3&gt;=7,'Pricing Inputs'!$AA$3&lt;=9),8,24))/(BA174))</f>
        <v>0.829831932773109</v>
      </c>
      <c r="H174" s="73" t="n">
        <f aca="false">IF(A174="N/A"," ",(C174*D174)+F174+G174)</f>
        <v>47.9016319327731</v>
      </c>
      <c r="I174" s="74" t="n">
        <f aca="false">VLOOKUP(A174,ScaledPrice,(IF(AND('Pricing Inputs'!$AA$3&gt;=4,'Pricing Inputs'!$AA$3&lt;=6),2,4)))</f>
        <v>102</v>
      </c>
      <c r="J174" s="74" t="n">
        <f aca="false">IF(A174="N/A"," ",IF(AND('Pricing Inputs'!$AA$3&gt;=4,'Pricing Inputs'!$AA$3&lt;=6),I174,(VLOOKUP(A174,ScaledPrice,2))*(2-(VLOOKUP(A174,ScaledPrice,3)))))</f>
        <v>102</v>
      </c>
      <c r="K174" s="74" t="n">
        <f aca="false">IF(A174="N/A"," ",IF(OR('Pricing Inputs'!$AA$3=5,'Pricing Inputs'!$AA$3=6,'Pricing Inputs'!$AA$3=8,'Pricing Inputs'!$AA$3=9),VLOOKUP(A174,ScaledPrice,IF(AND('Pricing Inputs'!$AA$3&gt;=4,'Pricing Inputs'!$AA$3&lt;=6),5,6)),0))</f>
        <v>35.0000038146973</v>
      </c>
      <c r="L174" s="74" t="n">
        <f aca="false">IF(A174="N/A"," ",IF(OR('Pricing Inputs'!$AA$3=5,'Pricing Inputs'!$AA$3=6,'Pricing Inputs'!$AA$3=8,'Pricing Inputs'!$AA$3=9),IF(AND('Pricing Inputs'!$AA$3&gt;=4,'Pricing Inputs'!$AA$3&lt;=6),K174,(VLOOKUP(A174,ScaledPrice,5))*(2-(VLOOKUP(A174,ScaledPrice,3)))),0))</f>
        <v>35.0000038146973</v>
      </c>
      <c r="M174" s="74" t="n">
        <f aca="false">IF(A174="N/A"," ",IF(OR('Pricing Inputs'!$AA$3=6,'Pricing Inputs'!$AA$3=9),(VLOOKUP(A174,ScaledPrice,IF(AND('Pricing Inputs'!$AA$3&gt;=4,'Pricing Inputs'!$AA$3&lt;=6),7,8))),0))</f>
        <v>31</v>
      </c>
      <c r="N174" s="74" t="n">
        <f aca="false">IF(A174="N/A"," ",IF(OR('Pricing Inputs'!$AA$3=6,'Pricing Inputs'!$AA$3=9),IF(AND('Pricing Inputs'!$AA$3&gt;=4,'Pricing Inputs'!$AA$3&lt;=6),M174,(VLOOKUP(A174,ScaledPrice,7))*(2-(VLOOKUP(A174,ScaledPrice,3)))),0))</f>
        <v>31</v>
      </c>
      <c r="O174" s="74" t="n">
        <f aca="false">IF(A174="N/A"," ",VLOOKUP(A174,ScaledPrice,9))</f>
        <v>22.3500003814697</v>
      </c>
      <c r="P174" s="75" t="n">
        <f aca="false">IF($A174="N/A"," ",IF((I174-$H174)&gt;0,I174-$H174,0))</f>
        <v>54.0983680672269</v>
      </c>
      <c r="Q174" s="75" t="n">
        <f aca="false">IF($A174="N/A"," ",IF((J174-$H174)&gt;0,J174-$H174,0))</f>
        <v>54.0983680672269</v>
      </c>
      <c r="R174" s="75" t="n">
        <f aca="false">IF($A174="N/A"," ",IF((K174-$H174)&gt;0,K174-$H174,0))</f>
        <v>0</v>
      </c>
      <c r="S174" s="75" t="n">
        <f aca="false">IF($A174="N/A"," ",IF((L174-$H174)&gt;0,L174-$H174,0))</f>
        <v>0</v>
      </c>
      <c r="T174" s="75" t="n">
        <f aca="false">IF($A174="N/A"," ",IF((M174-$H174)&gt;0,M174-$H174,0))</f>
        <v>0</v>
      </c>
      <c r="U174" s="75" t="n">
        <f aca="false">IF($A174="N/A"," ",IF((N174-$H174)&gt;0,N174-$H174,0))</f>
        <v>0</v>
      </c>
      <c r="V174" s="76" t="n">
        <f aca="false">IF($A174="N/A"," ",(IF((O174-$H174)&lt;=0,0,(O174-$H174))))</f>
        <v>0</v>
      </c>
      <c r="W174" s="77" t="n">
        <f aca="false">IF($A174="N/A"," ",IF(P174&gt;0,8*VLOOKUP($A174,NumberofDaysTable,2),0))</f>
        <v>168</v>
      </c>
      <c r="X174" s="77" t="n">
        <f aca="false">IF($A174="N/A"," ",IF(Q174&gt;0,8*VLOOKUP($A174,NumberofDaysTable,2),0))</f>
        <v>168</v>
      </c>
      <c r="Y174" s="77" t="n">
        <f aca="false">IF($A174="N/A"," ",IF(R174&gt;0,8*VLOOKUP($A174,NumberofDaysTable,3),0))</f>
        <v>0</v>
      </c>
      <c r="Z174" s="77" t="n">
        <f aca="false">IF($A174="N/A"," ",IF(S174&gt;0,8*VLOOKUP($A174,NumberofDaysTable,3),0))</f>
        <v>0</v>
      </c>
      <c r="AA174" s="77" t="n">
        <f aca="false">IF($A174="N/A"," ",IF(T174&gt;0,8*(VLOOKUP($A174,NumberofDaysTable,4)+VLOOKUP($A174,NumberofDaysTable,5)),0))</f>
        <v>0</v>
      </c>
      <c r="AB174" s="77" t="n">
        <f aca="false">IF($A174="N/A"," ",IF(U174&gt;0,(8*VLOOKUP($A174,NumberofDaysTable,4)+VLOOKUP($A174,NumberofDaysTable,5)),0))</f>
        <v>0</v>
      </c>
      <c r="AC174" s="77" t="n">
        <f aca="false">IF($A174="N/A"," ",(IF(V174&gt;0,(8*VLOOKUP($A174,NumberofDaysTable,6)),0)))</f>
        <v>0</v>
      </c>
      <c r="AD174" s="89" t="n">
        <f aca="false">IF($A174="N/A"," ",RANK(P174,$P$172:$V$183))</f>
        <v>3</v>
      </c>
      <c r="AE174" s="90" t="n">
        <f aca="false">IF($A174="N/A"," ",RANK(Q174,$P$172:$V$183))</f>
        <v>3</v>
      </c>
      <c r="AF174" s="90" t="n">
        <f aca="false">IF($A174="N/A"," ",RANK(R174,$P$172:$V$183))</f>
        <v>7</v>
      </c>
      <c r="AG174" s="90" t="n">
        <f aca="false">IF($A174="N/A"," ",RANK(S174,$P$172:$V$183))</f>
        <v>7</v>
      </c>
      <c r="AH174" s="90" t="n">
        <f aca="false">IF($A174="N/A"," ",RANK(T174,$P$172:$V$183))</f>
        <v>7</v>
      </c>
      <c r="AI174" s="90" t="n">
        <f aca="false">IF($A174="N/A"," ",RANK(U174,$P$172:$V$183))</f>
        <v>7</v>
      </c>
      <c r="AJ174" s="91" t="n">
        <f aca="false">IF($A174="N/A"," ",RANK(V174,$P$172:$V$183))</f>
        <v>7</v>
      </c>
      <c r="AK174" s="81" t="n">
        <f aca="false">IF($A174="N/A"," ",IF(AD174&lt;=$AJ$2,W174,0))</f>
        <v>168</v>
      </c>
      <c r="AL174" s="92" t="n">
        <f aca="false">IF($A174="N/A"," ",IF(AE174&lt;=$AJ$2,X174,0))</f>
        <v>168</v>
      </c>
      <c r="AM174" s="92" t="n">
        <f aca="false">IF($A174="N/A"," ",IF(AF174&lt;=$AJ$2,Y174,0))</f>
        <v>0</v>
      </c>
      <c r="AN174" s="92" t="n">
        <f aca="false">IF($A174="N/A"," ",IF(AG174&lt;=$AJ$2,Z174,0))</f>
        <v>0</v>
      </c>
      <c r="AO174" s="92" t="n">
        <f aca="false">IF($A174="N/A"," ",IF(AH174&lt;=$AJ$2,AA174,0))</f>
        <v>0</v>
      </c>
      <c r="AP174" s="92" t="n">
        <f aca="false">IF($A174="N/A"," ",IF(AI174&lt;=$AJ$2,AB174,0))</f>
        <v>0</v>
      </c>
      <c r="AQ174" s="92" t="n">
        <f aca="false">IF($A174="N/A"," ",IF(AJ174&lt;=$AJ$2,AC174,0))</f>
        <v>0</v>
      </c>
      <c r="AR174" s="91"/>
      <c r="AS174" s="83" t="n">
        <f aca="false">IF($A174="N/A"," ",IF(AND(AD174=$AJ$2+1,AK174=0),MIN($AR$183,W174),0))</f>
        <v>0</v>
      </c>
      <c r="AT174" s="93" t="n">
        <f aca="false">IF($A174="N/A"," ",IF(AND(AE174=$AJ$2+1,AL174=0),MIN($AR$183,X174),0))</f>
        <v>0</v>
      </c>
      <c r="AU174" s="93" t="n">
        <f aca="false">IF($A174="N/A"," ",IF(AND(AF174=$AJ$2+1,AM174=0),MIN($AR$183,Y174),0))</f>
        <v>0</v>
      </c>
      <c r="AV174" s="93" t="n">
        <f aca="false">IF($A174="N/A"," ",IF(AND(AG174=$AJ$2+1,AN174=0),MIN($AR$183,Z174),0))</f>
        <v>0</v>
      </c>
      <c r="AW174" s="93" t="n">
        <f aca="false">IF($A174="N/A"," ",IF(AND(AH174=$AJ$2+1,AO174=0),MIN($AR$183,AA174),0))</f>
        <v>0</v>
      </c>
      <c r="AX174" s="93" t="n">
        <f aca="false">IF($A174="N/A"," ",IF(AND(AI174=$AJ$2+1,AP174=0),MIN($AR$183,AB174),0))</f>
        <v>0</v>
      </c>
      <c r="AY174" s="93" t="n">
        <f aca="false">IF($A174="N/A"," ",IF(AND(AJ174=$AJ$2+1,AQ174=0),MIN($AR$183,AC174),0))</f>
        <v>0</v>
      </c>
      <c r="AZ174" s="91"/>
      <c r="BA174" s="86" t="n">
        <f aca="false">IF($A174="N/A"," ",(IF(MONTH(A174)&gt;=4,IF(MONTH(A174)&lt;=10,Inputs!$F$13,Inputs!$F$14),Inputs!$F$14)))</f>
        <v>119</v>
      </c>
      <c r="BB174" s="87" t="n">
        <f aca="false">IF($A174="N/A"," ",(IF(AK174&gt;0,($BA174*(8*(VLOOKUP($A174,NumberofDaysTable,2)))*P174),0)+IF(AS174&gt;0,($BA174*((AS174))*P174),0)))</f>
        <v>1081534.5744</v>
      </c>
      <c r="BC174" s="87" t="n">
        <f aca="false">IF($A174="N/A"," ",(IF(AL174&gt;0,($BA174*(8*(VLOOKUP($A174,NumberofDaysTable,2)))*Q174),0)+IF(AT174&gt;0,($BA174*((AT174))*Q174),0)))</f>
        <v>1081534.5744</v>
      </c>
      <c r="BD174" s="87" t="n">
        <f aca="false">IF($A174="N/A"," ",(IF(AM174&gt;0,($BA174*(8*(VLOOKUP($A174,NumberofDaysTable,3)))*R174),0)+IF(AU174&gt;0,($BA174*((AU174))*R174),0)))</f>
        <v>0</v>
      </c>
      <c r="BE174" s="87" t="n">
        <f aca="false">IF($A174="N/A"," ",(IF(AN174&gt;0,($BA174*(8*(VLOOKUP($A174,NumberofDaysTable,3)))*S174),0)+IF(AV174&gt;0,($BA174*((AV174))*S174),0)))</f>
        <v>0</v>
      </c>
      <c r="BF174" s="87" t="n">
        <f aca="false">IF($A174="N/A"," ",(IF(AO174&gt;0,($BA174*(8*(VLOOKUP($A174,NumberofDaysTable,4)+VLOOKUP($A174,NumberofDaysTable,5)))*T174),0)+IF(AW174&gt;0,($BA174*((AW174))*T174),0)))</f>
        <v>0</v>
      </c>
      <c r="BG174" s="87" t="n">
        <f aca="false">IF($A174="N/A"," ",(IF(AP174&gt;0,($BA174*(8*(VLOOKUP($A174,NumberofDaysTable,4)+VLOOKUP($A174,NumberofDaysTable,5)))*U174),0)+IF(AX174&gt;0,($BA174*((AX174))*U174),0)))</f>
        <v>0</v>
      </c>
      <c r="BH174" s="87" t="n">
        <f aca="false">IF($A174="N/A"," ",($BA174*AQ174*V174)+($BA174*AY174*V174))</f>
        <v>0</v>
      </c>
      <c r="BI174" s="87" t="n">
        <f aca="false">IF($A174="N/A"," ",SUM(BB174:BH174))</f>
        <v>2163069.1488</v>
      </c>
      <c r="BJ174" s="88" t="n">
        <f aca="false">IF($A174="N/A"," ",(H174*(SUM(AK174:AQ174)+SUM(AS174:AY174))*BA174))</f>
        <v>1915298.8512</v>
      </c>
      <c r="BK174" s="88" t="n">
        <f aca="false">IF($A174="N/A"," ",((C174*D174)*(SUM($AK174:$AQ174)+SUM($AS174:$AY174))*$BA174))</f>
        <v>1835337.5712</v>
      </c>
      <c r="BL174" s="88" t="n">
        <f aca="false">IF($A174="N/A"," ",(F174*(SUM($AK174:$AQ174)+SUM($AS174:$AY174))*$BA174))</f>
        <v>46781.28</v>
      </c>
      <c r="BM174" s="88" t="n">
        <f aca="false">IF($A174="N/A"," ",(G174*(SUM($AK174:$AQ174)+SUM($AS174:$AY174))*$BA174))</f>
        <v>33180</v>
      </c>
    </row>
    <row r="175" customFormat="false" ht="12.75" hidden="false" customHeight="false" outlineLevel="0" collapsed="false">
      <c r="A175" s="67" t="n">
        <f aca="false">IF(A174="N/A","N/A",IF(EDATE(A174,1)&gt;Inputs!$K$3,"N/A",EDATE(A174,1)))</f>
        <v>41883</v>
      </c>
      <c r="B175" s="68" t="n">
        <f aca="false">IF(A175="N/A"," ",YEAR(A175))</f>
        <v>2014</v>
      </c>
      <c r="C175" s="69" t="n">
        <f aca="false">IF(A175="N/A"," ",VLOOKUP(A175,ScaledPrice,10))</f>
        <v>3.643</v>
      </c>
      <c r="D175" s="70" t="n">
        <f aca="false">IF(A175="N/A"," ",(VLOOKUP(MONTH($A175),Inputs!$A$14:$B$25,2))/1000)</f>
        <v>12.6</v>
      </c>
      <c r="E175" s="71" t="n">
        <f aca="false">IF($A175="N/A"," ",C175*D175)</f>
        <v>45.9018</v>
      </c>
      <c r="F175" s="72" t="n">
        <f aca="false">IF(A175="N/A"," ",Inputs!$F$6)</f>
        <v>1.17</v>
      </c>
      <c r="G175" s="72" t="n">
        <f aca="false">IF(A175="N/A"," ",Inputs!$F$9/IF(AND('Pricing Inputs'!$AA$3&gt;=4,'Pricing Inputs'!$AA$3&lt;=6),16,IF(AND('Pricing Inputs'!$AA$3&gt;=7,'Pricing Inputs'!$AA$3&lt;=9),8,24))/(BA175))</f>
        <v>0.829831932773109</v>
      </c>
      <c r="H175" s="73" t="n">
        <f aca="false">IF(A175="N/A"," ",(C175*D175)+F175+G175)</f>
        <v>47.9016319327731</v>
      </c>
      <c r="I175" s="74" t="n">
        <f aca="false">VLOOKUP(A175,ScaledPrice,(IF(AND('Pricing Inputs'!$AA$3&gt;=4,'Pricing Inputs'!$AA$3&lt;=6),2,4)))</f>
        <v>37</v>
      </c>
      <c r="J175" s="74" t="n">
        <f aca="false">IF(A175="N/A"," ",IF(AND('Pricing Inputs'!$AA$3&gt;=4,'Pricing Inputs'!$AA$3&lt;=6),I175,(VLOOKUP(A175,ScaledPrice,2))*(2-(VLOOKUP(A175,ScaledPrice,3)))))</f>
        <v>37</v>
      </c>
      <c r="K175" s="74" t="n">
        <f aca="false">IF(A175="N/A"," ",IF(OR('Pricing Inputs'!$AA$3=5,'Pricing Inputs'!$AA$3=6,'Pricing Inputs'!$AA$3=8,'Pricing Inputs'!$AA$3=9),VLOOKUP(A175,ScaledPrice,IF(AND('Pricing Inputs'!$AA$3&gt;=4,'Pricing Inputs'!$AA$3&lt;=6),5,6)),0))</f>
        <v>25</v>
      </c>
      <c r="L175" s="74" t="n">
        <f aca="false">IF(A175="N/A"," ",IF(OR('Pricing Inputs'!$AA$3=5,'Pricing Inputs'!$AA$3=6,'Pricing Inputs'!$AA$3=8,'Pricing Inputs'!$AA$3=9),IF(AND('Pricing Inputs'!$AA$3&gt;=4,'Pricing Inputs'!$AA$3&lt;=6),K175,(VLOOKUP(A175,ScaledPrice,5))*(2-(VLOOKUP(A175,ScaledPrice,3)))),0))</f>
        <v>25</v>
      </c>
      <c r="M175" s="74" t="n">
        <f aca="false">IF(A175="N/A"," ",IF(OR('Pricing Inputs'!$AA$3=6,'Pricing Inputs'!$AA$3=9),(VLOOKUP(A175,ScaledPrice,IF(AND('Pricing Inputs'!$AA$3&gt;=4,'Pricing Inputs'!$AA$3&lt;=6),7,8))),0))</f>
        <v>24</v>
      </c>
      <c r="N175" s="74" t="n">
        <f aca="false">IF(A175="N/A"," ",IF(OR('Pricing Inputs'!$AA$3=6,'Pricing Inputs'!$AA$3=9),IF(AND('Pricing Inputs'!$AA$3&gt;=4,'Pricing Inputs'!$AA$3&lt;=6),M175,(VLOOKUP(A175,ScaledPrice,7))*(2-(VLOOKUP(A175,ScaledPrice,3)))),0))</f>
        <v>24</v>
      </c>
      <c r="O175" s="74" t="n">
        <f aca="false">IF(A175="N/A"," ",VLOOKUP(A175,ScaledPrice,9))</f>
        <v>22.5</v>
      </c>
      <c r="P175" s="75" t="n">
        <f aca="false">IF($A175="N/A"," ",IF((I175-$H175)&gt;0,I175-$H175,0))</f>
        <v>0</v>
      </c>
      <c r="Q175" s="75" t="n">
        <f aca="false">IF($A175="N/A"," ",IF((J175-$H175)&gt;0,J175-$H175,0))</f>
        <v>0</v>
      </c>
      <c r="R175" s="75" t="n">
        <f aca="false">IF($A175="N/A"," ",IF((K175-$H175)&gt;0,K175-$H175,0))</f>
        <v>0</v>
      </c>
      <c r="S175" s="75" t="n">
        <f aca="false">IF($A175="N/A"," ",IF((L175-$H175)&gt;0,L175-$H175,0))</f>
        <v>0</v>
      </c>
      <c r="T175" s="75" t="n">
        <f aca="false">IF($A175="N/A"," ",IF((M175-$H175)&gt;0,M175-$H175,0))</f>
        <v>0</v>
      </c>
      <c r="U175" s="75" t="n">
        <f aca="false">IF($A175="N/A"," ",IF((N175-$H175)&gt;0,N175-$H175,0))</f>
        <v>0</v>
      </c>
      <c r="V175" s="76" t="n">
        <f aca="false">IF($A175="N/A"," ",(IF((O175-$H175)&lt;=0,0,(O175-$H175))))</f>
        <v>0</v>
      </c>
      <c r="W175" s="77" t="n">
        <f aca="false">IF($A175="N/A"," ",IF(P175&gt;0,8*VLOOKUP($A175,NumberofDaysTable,2),0))</f>
        <v>0</v>
      </c>
      <c r="X175" s="77" t="n">
        <f aca="false">IF($A175="N/A"," ",IF(Q175&gt;0,8*VLOOKUP($A175,NumberofDaysTable,2),0))</f>
        <v>0</v>
      </c>
      <c r="Y175" s="77" t="n">
        <f aca="false">IF($A175="N/A"," ",IF(R175&gt;0,8*VLOOKUP($A175,NumberofDaysTable,3),0))</f>
        <v>0</v>
      </c>
      <c r="Z175" s="77" t="n">
        <f aca="false">IF($A175="N/A"," ",IF(S175&gt;0,8*VLOOKUP($A175,NumberofDaysTable,3),0))</f>
        <v>0</v>
      </c>
      <c r="AA175" s="77" t="n">
        <f aca="false">IF($A175="N/A"," ",IF(T175&gt;0,8*(VLOOKUP($A175,NumberofDaysTable,4)+VLOOKUP($A175,NumberofDaysTable,5)),0))</f>
        <v>0</v>
      </c>
      <c r="AB175" s="77" t="n">
        <f aca="false">IF($A175="N/A"," ",IF(U175&gt;0,(8*VLOOKUP($A175,NumberofDaysTable,4)+VLOOKUP($A175,NumberofDaysTable,5)),0))</f>
        <v>0</v>
      </c>
      <c r="AC175" s="77" t="n">
        <f aca="false">IF($A175="N/A"," ",(IF(V175&gt;0,(8*VLOOKUP($A175,NumberofDaysTable,6)),0)))</f>
        <v>0</v>
      </c>
      <c r="AD175" s="89" t="n">
        <f aca="false">IF($A175="N/A"," ",RANK(P175,$P$172:$V$183))</f>
        <v>7</v>
      </c>
      <c r="AE175" s="90" t="n">
        <f aca="false">IF($A175="N/A"," ",RANK(Q175,$P$172:$V$183))</f>
        <v>7</v>
      </c>
      <c r="AF175" s="90" t="n">
        <f aca="false">IF($A175="N/A"," ",RANK(R175,$P$172:$V$183))</f>
        <v>7</v>
      </c>
      <c r="AG175" s="90" t="n">
        <f aca="false">IF($A175="N/A"," ",RANK(S175,$P$172:$V$183))</f>
        <v>7</v>
      </c>
      <c r="AH175" s="90" t="n">
        <f aca="false">IF($A175="N/A"," ",RANK(T175,$P$172:$V$183))</f>
        <v>7</v>
      </c>
      <c r="AI175" s="90" t="n">
        <f aca="false">IF($A175="N/A"," ",RANK(U175,$P$172:$V$183))</f>
        <v>7</v>
      </c>
      <c r="AJ175" s="91" t="n">
        <f aca="false">IF($A175="N/A"," ",RANK(V175,$P$172:$V$183))</f>
        <v>7</v>
      </c>
      <c r="AK175" s="81" t="n">
        <f aca="false">IF($A175="N/A"," ",IF(AD175&lt;=$AJ$2,W175,0))</f>
        <v>0</v>
      </c>
      <c r="AL175" s="92" t="n">
        <f aca="false">IF($A175="N/A"," ",IF(AE175&lt;=$AJ$2,X175,0))</f>
        <v>0</v>
      </c>
      <c r="AM175" s="92" t="n">
        <f aca="false">IF($A175="N/A"," ",IF(AF175&lt;=$AJ$2,Y175,0))</f>
        <v>0</v>
      </c>
      <c r="AN175" s="92" t="n">
        <f aca="false">IF($A175="N/A"," ",IF(AG175&lt;=$AJ$2,Z175,0))</f>
        <v>0</v>
      </c>
      <c r="AO175" s="92" t="n">
        <f aca="false">IF($A175="N/A"," ",IF(AH175&lt;=$AJ$2,AA175,0))</f>
        <v>0</v>
      </c>
      <c r="AP175" s="92" t="n">
        <f aca="false">IF($A175="N/A"," ",IF(AI175&lt;=$AJ$2,AB175,0))</f>
        <v>0</v>
      </c>
      <c r="AQ175" s="92" t="n">
        <f aca="false">IF($A175="N/A"," ",IF(AJ175&lt;=$AJ$2,AC175,0))</f>
        <v>0</v>
      </c>
      <c r="AR175" s="91"/>
      <c r="AS175" s="83" t="n">
        <f aca="false">IF($A175="N/A"," ",IF(AND(AD175=$AJ$2+1,AK175=0),MIN($AR$183,W175),0))</f>
        <v>0</v>
      </c>
      <c r="AT175" s="93" t="n">
        <f aca="false">IF($A175="N/A"," ",IF(AND(AE175=$AJ$2+1,AL175=0),MIN($AR$183,X175),0))</f>
        <v>0</v>
      </c>
      <c r="AU175" s="93" t="n">
        <f aca="false">IF($A175="N/A"," ",IF(AND(AF175=$AJ$2+1,AM175=0),MIN($AR$183,Y175),0))</f>
        <v>0</v>
      </c>
      <c r="AV175" s="93" t="n">
        <f aca="false">IF($A175="N/A"," ",IF(AND(AG175=$AJ$2+1,AN175=0),MIN($AR$183,Z175),0))</f>
        <v>0</v>
      </c>
      <c r="AW175" s="93" t="n">
        <f aca="false">IF($A175="N/A"," ",IF(AND(AH175=$AJ$2+1,AO175=0),MIN($AR$183,AA175),0))</f>
        <v>0</v>
      </c>
      <c r="AX175" s="93" t="n">
        <f aca="false">IF($A175="N/A"," ",IF(AND(AI175=$AJ$2+1,AP175=0),MIN($AR$183,AB175),0))</f>
        <v>0</v>
      </c>
      <c r="AY175" s="93" t="n">
        <f aca="false">IF($A175="N/A"," ",IF(AND(AJ175=$AJ$2+1,AQ175=0),MIN($AR$183,AC175),0))</f>
        <v>0</v>
      </c>
      <c r="AZ175" s="91"/>
      <c r="BA175" s="86" t="n">
        <f aca="false">IF($A175="N/A"," ",(IF(MONTH(A175)&gt;=4,IF(MONTH(A175)&lt;=10,Inputs!$F$13,Inputs!$F$14),Inputs!$F$14)))</f>
        <v>119</v>
      </c>
      <c r="BB175" s="87" t="n">
        <f aca="false">IF($A175="N/A"," ",(IF(AK175&gt;0,($BA175*(8*(VLOOKUP($A175,NumberofDaysTable,2)))*P175),0)+IF(AS175&gt;0,($BA175*((AS175))*P175),0)))</f>
        <v>0</v>
      </c>
      <c r="BC175" s="87" t="n">
        <f aca="false">IF($A175="N/A"," ",(IF(AL175&gt;0,($BA175*(8*(VLOOKUP($A175,NumberofDaysTable,2)))*Q175),0)+IF(AT175&gt;0,($BA175*((AT175))*Q175),0)))</f>
        <v>0</v>
      </c>
      <c r="BD175" s="87" t="n">
        <f aca="false">IF($A175="N/A"," ",(IF(AM175&gt;0,($BA175*(8*(VLOOKUP($A175,NumberofDaysTable,3)))*R175),0)+IF(AU175&gt;0,($BA175*((AU175))*R175),0)))</f>
        <v>0</v>
      </c>
      <c r="BE175" s="87" t="n">
        <f aca="false">IF($A175="N/A"," ",(IF(AN175&gt;0,($BA175*(8*(VLOOKUP($A175,NumberofDaysTable,3)))*S175),0)+IF(AV175&gt;0,($BA175*((AV175))*S175),0)))</f>
        <v>0</v>
      </c>
      <c r="BF175" s="87" t="n">
        <f aca="false">IF($A175="N/A"," ",(IF(AO175&gt;0,($BA175*(8*(VLOOKUP($A175,NumberofDaysTable,4)+VLOOKUP($A175,NumberofDaysTable,5)))*T175),0)+IF(AW175&gt;0,($BA175*((AW175))*T175),0)))</f>
        <v>0</v>
      </c>
      <c r="BG175" s="87" t="n">
        <f aca="false">IF($A175="N/A"," ",(IF(AP175&gt;0,($BA175*(8*(VLOOKUP($A175,NumberofDaysTable,4)+VLOOKUP($A175,NumberofDaysTable,5)))*U175),0)+IF(AX175&gt;0,($BA175*((AX175))*U175),0)))</f>
        <v>0</v>
      </c>
      <c r="BH175" s="87" t="n">
        <f aca="false">IF($A175="N/A"," ",($BA175*AQ175*V175)+($BA175*AY175*V175))</f>
        <v>0</v>
      </c>
      <c r="BI175" s="87" t="n">
        <f aca="false">IF($A175="N/A"," ",SUM(BB175:BH175))</f>
        <v>0</v>
      </c>
      <c r="BJ175" s="88" t="n">
        <f aca="false">IF($A175="N/A"," ",(H175*(SUM(AK175:AQ175)+SUM(AS175:AY175))*BA175))</f>
        <v>0</v>
      </c>
      <c r="BK175" s="88" t="n">
        <f aca="false">IF($A175="N/A"," ",((C175*D175)*(SUM($AK175:$AQ175)+SUM($AS175:$AY175))*$BA175))</f>
        <v>0</v>
      </c>
      <c r="BL175" s="88" t="n">
        <f aca="false">IF($A175="N/A"," ",(F175*(SUM($AK175:$AQ175)+SUM($AS175:$AY175))*$BA175))</f>
        <v>0</v>
      </c>
      <c r="BM175" s="88" t="n">
        <f aca="false">IF($A175="N/A"," ",(G175*(SUM($AK175:$AQ175)+SUM($AS175:$AY175))*$BA175))</f>
        <v>0</v>
      </c>
    </row>
    <row r="176" customFormat="false" ht="12.75" hidden="false" customHeight="false" outlineLevel="0" collapsed="false">
      <c r="A176" s="67" t="n">
        <f aca="false">IF(A175="N/A","N/A",IF(EDATE(A175,1)&gt;Inputs!$K$3,"N/A",EDATE(A175,1)))</f>
        <v>41913</v>
      </c>
      <c r="B176" s="68" t="n">
        <f aca="false">IF(A176="N/A"," ",YEAR(A176))</f>
        <v>2014</v>
      </c>
      <c r="C176" s="69" t="n">
        <f aca="false">IF(A176="N/A"," ",VLOOKUP(A176,ScaledPrice,10))</f>
        <v>3.693</v>
      </c>
      <c r="D176" s="70" t="n">
        <f aca="false">IF(A176="N/A"," ",(VLOOKUP(MONTH($A176),Inputs!$A$14:$B$25,2))/1000)</f>
        <v>12.6</v>
      </c>
      <c r="E176" s="71" t="n">
        <f aca="false">IF($A176="N/A"," ",C176*D176)</f>
        <v>46.5318</v>
      </c>
      <c r="F176" s="72" t="n">
        <f aca="false">IF(A176="N/A"," ",Inputs!$F$6)</f>
        <v>1.17</v>
      </c>
      <c r="G176" s="72" t="n">
        <f aca="false">IF(A176="N/A"," ",Inputs!$F$9/IF(AND('Pricing Inputs'!$AA$3&gt;=4,'Pricing Inputs'!$AA$3&lt;=6),16,IF(AND('Pricing Inputs'!$AA$3&gt;=7,'Pricing Inputs'!$AA$3&lt;=9),8,24))/(BA176))</f>
        <v>0.829831932773109</v>
      </c>
      <c r="H176" s="73" t="n">
        <f aca="false">IF(A176="N/A"," ",(C176*D176)+F176+G176)</f>
        <v>48.5316319327731</v>
      </c>
      <c r="I176" s="74" t="n">
        <f aca="false">VLOOKUP(A176,ScaledPrice,(IF(AND('Pricing Inputs'!$AA$3&gt;=4,'Pricing Inputs'!$AA$3&lt;=6),2,4)))</f>
        <v>29.7999973297119</v>
      </c>
      <c r="J176" s="74" t="n">
        <f aca="false">IF(A176="N/A"," ",IF(AND('Pricing Inputs'!$AA$3&gt;=4,'Pricing Inputs'!$AA$3&lt;=6),I176,(VLOOKUP(A176,ScaledPrice,2))*(2-(VLOOKUP(A176,ScaledPrice,3)))))</f>
        <v>29.7999973297119</v>
      </c>
      <c r="K176" s="74" t="n">
        <f aca="false">IF(A176="N/A"," ",IF(OR('Pricing Inputs'!$AA$3=5,'Pricing Inputs'!$AA$3=6,'Pricing Inputs'!$AA$3=8,'Pricing Inputs'!$AA$3=9),VLOOKUP(A176,ScaledPrice,IF(AND('Pricing Inputs'!$AA$3&gt;=4,'Pricing Inputs'!$AA$3&lt;=6),5,6)),0))</f>
        <v>19.996000289917</v>
      </c>
      <c r="L176" s="74" t="n">
        <f aca="false">IF(A176="N/A"," ",IF(OR('Pricing Inputs'!$AA$3=5,'Pricing Inputs'!$AA$3=6,'Pricing Inputs'!$AA$3=8,'Pricing Inputs'!$AA$3=9),IF(AND('Pricing Inputs'!$AA$3&gt;=4,'Pricing Inputs'!$AA$3&lt;=6),K176,(VLOOKUP(A176,ScaledPrice,5))*(2-(VLOOKUP(A176,ScaledPrice,3)))),0))</f>
        <v>19.996000289917</v>
      </c>
      <c r="M176" s="74" t="n">
        <f aca="false">IF(A176="N/A"," ",IF(OR('Pricing Inputs'!$AA$3=6,'Pricing Inputs'!$AA$3=9),(VLOOKUP(A176,ScaledPrice,IF(AND('Pricing Inputs'!$AA$3&gt;=4,'Pricing Inputs'!$AA$3&lt;=6),7,8))),0))</f>
        <v>18.9965000152588</v>
      </c>
      <c r="N176" s="74" t="n">
        <f aca="false">IF(A176="N/A"," ",IF(OR('Pricing Inputs'!$AA$3=6,'Pricing Inputs'!$AA$3=9),IF(AND('Pricing Inputs'!$AA$3&gt;=4,'Pricing Inputs'!$AA$3&lt;=6),M176,(VLOOKUP(A176,ScaledPrice,7))*(2-(VLOOKUP(A176,ScaledPrice,3)))),0))</f>
        <v>18.9965000152588</v>
      </c>
      <c r="O176" s="74" t="n">
        <f aca="false">IF(A176="N/A"," ",VLOOKUP(A176,ScaledPrice,9))</f>
        <v>23.9000015258789</v>
      </c>
      <c r="P176" s="75" t="n">
        <f aca="false">IF($A176="N/A"," ",IF((I176-$H176)&gt;0,I176-$H176,0))</f>
        <v>0</v>
      </c>
      <c r="Q176" s="75" t="n">
        <f aca="false">IF($A176="N/A"," ",IF((J176-$H176)&gt;0,J176-$H176,0))</f>
        <v>0</v>
      </c>
      <c r="R176" s="75" t="n">
        <f aca="false">IF($A176="N/A"," ",IF((K176-$H176)&gt;0,K176-$H176,0))</f>
        <v>0</v>
      </c>
      <c r="S176" s="75" t="n">
        <f aca="false">IF($A176="N/A"," ",IF((L176-$H176)&gt;0,L176-$H176,0))</f>
        <v>0</v>
      </c>
      <c r="T176" s="75" t="n">
        <f aca="false">IF($A176="N/A"," ",IF((M176-$H176)&gt;0,M176-$H176,0))</f>
        <v>0</v>
      </c>
      <c r="U176" s="75" t="n">
        <f aca="false">IF($A176="N/A"," ",IF((N176-$H176)&gt;0,N176-$H176,0))</f>
        <v>0</v>
      </c>
      <c r="V176" s="76" t="n">
        <f aca="false">IF($A176="N/A"," ",(IF((O176-$H176)&lt;=0,0,(O176-$H176))))</f>
        <v>0</v>
      </c>
      <c r="W176" s="77" t="n">
        <f aca="false">IF($A176="N/A"," ",IF(P176&gt;0,8*VLOOKUP($A176,NumberofDaysTable,2),0))</f>
        <v>0</v>
      </c>
      <c r="X176" s="77" t="n">
        <f aca="false">IF($A176="N/A"," ",IF(Q176&gt;0,8*VLOOKUP($A176,NumberofDaysTable,2),0))</f>
        <v>0</v>
      </c>
      <c r="Y176" s="77" t="n">
        <f aca="false">IF($A176="N/A"," ",IF(R176&gt;0,8*VLOOKUP($A176,NumberofDaysTable,3),0))</f>
        <v>0</v>
      </c>
      <c r="Z176" s="77" t="n">
        <f aca="false">IF($A176="N/A"," ",IF(S176&gt;0,8*VLOOKUP($A176,NumberofDaysTable,3),0))</f>
        <v>0</v>
      </c>
      <c r="AA176" s="77" t="n">
        <f aca="false">IF($A176="N/A"," ",IF(T176&gt;0,8*(VLOOKUP($A176,NumberofDaysTable,4)+VLOOKUP($A176,NumberofDaysTable,5)),0))</f>
        <v>0</v>
      </c>
      <c r="AB176" s="77" t="n">
        <f aca="false">IF($A176="N/A"," ",IF(U176&gt;0,(8*VLOOKUP($A176,NumberofDaysTable,4)+VLOOKUP($A176,NumberofDaysTable,5)),0))</f>
        <v>0</v>
      </c>
      <c r="AC176" s="77" t="n">
        <f aca="false">IF($A176="N/A"," ",(IF(V176&gt;0,(8*VLOOKUP($A176,NumberofDaysTable,6)),0)))</f>
        <v>0</v>
      </c>
      <c r="AD176" s="89" t="n">
        <f aca="false">IF($A176="N/A"," ",RANK(P176,$P$172:$V$183))</f>
        <v>7</v>
      </c>
      <c r="AE176" s="90" t="n">
        <f aca="false">IF($A176="N/A"," ",RANK(Q176,$P$172:$V$183))</f>
        <v>7</v>
      </c>
      <c r="AF176" s="90" t="n">
        <f aca="false">IF($A176="N/A"," ",RANK(R176,$P$172:$V$183))</f>
        <v>7</v>
      </c>
      <c r="AG176" s="90" t="n">
        <f aca="false">IF($A176="N/A"," ",RANK(S176,$P$172:$V$183))</f>
        <v>7</v>
      </c>
      <c r="AH176" s="90" t="n">
        <f aca="false">IF($A176="N/A"," ",RANK(T176,$P$172:$V$183))</f>
        <v>7</v>
      </c>
      <c r="AI176" s="90" t="n">
        <f aca="false">IF($A176="N/A"," ",RANK(U176,$P$172:$V$183))</f>
        <v>7</v>
      </c>
      <c r="AJ176" s="91" t="n">
        <f aca="false">IF($A176="N/A"," ",RANK(V176,$P$172:$V$183))</f>
        <v>7</v>
      </c>
      <c r="AK176" s="81" t="n">
        <f aca="false">IF($A176="N/A"," ",IF(AD176&lt;=$AJ$2,W176,0))</f>
        <v>0</v>
      </c>
      <c r="AL176" s="92" t="n">
        <f aca="false">IF($A176="N/A"," ",IF(AE176&lt;=$AJ$2,X176,0))</f>
        <v>0</v>
      </c>
      <c r="AM176" s="92" t="n">
        <f aca="false">IF($A176="N/A"," ",IF(AF176&lt;=$AJ$2,Y176,0))</f>
        <v>0</v>
      </c>
      <c r="AN176" s="92" t="n">
        <f aca="false">IF($A176="N/A"," ",IF(AG176&lt;=$AJ$2,Z176,0))</f>
        <v>0</v>
      </c>
      <c r="AO176" s="92" t="n">
        <f aca="false">IF($A176="N/A"," ",IF(AH176&lt;=$AJ$2,AA176,0))</f>
        <v>0</v>
      </c>
      <c r="AP176" s="92" t="n">
        <f aca="false">IF($A176="N/A"," ",IF(AI176&lt;=$AJ$2,AB176,0))</f>
        <v>0</v>
      </c>
      <c r="AQ176" s="92" t="n">
        <f aca="false">IF($A176="N/A"," ",IF(AJ176&lt;=$AJ$2,AC176,0))</f>
        <v>0</v>
      </c>
      <c r="AR176" s="91"/>
      <c r="AS176" s="83" t="n">
        <f aca="false">IF($A176="N/A"," ",IF(AND(AD176=$AJ$2+1,AK176=0),MIN($AR$183,W176),0))</f>
        <v>0</v>
      </c>
      <c r="AT176" s="93" t="n">
        <f aca="false">IF($A176="N/A"," ",IF(AND(AE176=$AJ$2+1,AL176=0),MIN($AR$183,X176),0))</f>
        <v>0</v>
      </c>
      <c r="AU176" s="93" t="n">
        <f aca="false">IF($A176="N/A"," ",IF(AND(AF176=$AJ$2+1,AM176=0),MIN($AR$183,Y176),0))</f>
        <v>0</v>
      </c>
      <c r="AV176" s="93" t="n">
        <f aca="false">IF($A176="N/A"," ",IF(AND(AG176=$AJ$2+1,AN176=0),MIN($AR$183,Z176),0))</f>
        <v>0</v>
      </c>
      <c r="AW176" s="93" t="n">
        <f aca="false">IF($A176="N/A"," ",IF(AND(AH176=$AJ$2+1,AO176=0),MIN($AR$183,AA176),0))</f>
        <v>0</v>
      </c>
      <c r="AX176" s="93" t="n">
        <f aca="false">IF($A176="N/A"," ",IF(AND(AI176=$AJ$2+1,AP176=0),MIN($AR$183,AB176),0))</f>
        <v>0</v>
      </c>
      <c r="AY176" s="93" t="n">
        <f aca="false">IF($A176="N/A"," ",IF(AND(AJ176=$AJ$2+1,AQ176=0),MIN($AR$183,AC176),0))</f>
        <v>0</v>
      </c>
      <c r="AZ176" s="91"/>
      <c r="BA176" s="86" t="n">
        <f aca="false">IF($A176="N/A"," ",(IF(MONTH(A176)&gt;=4,IF(MONTH(A176)&lt;=10,Inputs!$F$13,Inputs!$F$14),Inputs!$F$14)))</f>
        <v>119</v>
      </c>
      <c r="BB176" s="87" t="n">
        <f aca="false">IF($A176="N/A"," ",(IF(AK176&gt;0,($BA176*(8*(VLOOKUP($A176,NumberofDaysTable,2)))*P176),0)+IF(AS176&gt;0,($BA176*((AS176))*P176),0)))</f>
        <v>0</v>
      </c>
      <c r="BC176" s="87" t="n">
        <f aca="false">IF($A176="N/A"," ",(IF(AL176&gt;0,($BA176*(8*(VLOOKUP($A176,NumberofDaysTable,2)))*Q176),0)+IF(AT176&gt;0,($BA176*((AT176))*Q176),0)))</f>
        <v>0</v>
      </c>
      <c r="BD176" s="87" t="n">
        <f aca="false">IF($A176="N/A"," ",(IF(AM176&gt;0,($BA176*(8*(VLOOKUP($A176,NumberofDaysTable,3)))*R176),0)+IF(AU176&gt;0,($BA176*((AU176))*R176),0)))</f>
        <v>0</v>
      </c>
      <c r="BE176" s="87" t="n">
        <f aca="false">IF($A176="N/A"," ",(IF(AN176&gt;0,($BA176*(8*(VLOOKUP($A176,NumberofDaysTable,3)))*S176),0)+IF(AV176&gt;0,($BA176*((AV176))*S176),0)))</f>
        <v>0</v>
      </c>
      <c r="BF176" s="87" t="n">
        <f aca="false">IF($A176="N/A"," ",(IF(AO176&gt;0,($BA176*(8*(VLOOKUP($A176,NumberofDaysTable,4)+VLOOKUP($A176,NumberofDaysTable,5)))*T176),0)+IF(AW176&gt;0,($BA176*((AW176))*T176),0)))</f>
        <v>0</v>
      </c>
      <c r="BG176" s="87" t="n">
        <f aca="false">IF($A176="N/A"," ",(IF(AP176&gt;0,($BA176*(8*(VLOOKUP($A176,NumberofDaysTable,4)+VLOOKUP($A176,NumberofDaysTable,5)))*U176),0)+IF(AX176&gt;0,($BA176*((AX176))*U176),0)))</f>
        <v>0</v>
      </c>
      <c r="BH176" s="87" t="n">
        <f aca="false">IF($A176="N/A"," ",($BA176*AQ176*V176)+($BA176*AY176*V176))</f>
        <v>0</v>
      </c>
      <c r="BI176" s="87" t="n">
        <f aca="false">IF($A176="N/A"," ",SUM(BB176:BH176))</f>
        <v>0</v>
      </c>
      <c r="BJ176" s="88" t="n">
        <f aca="false">IF($A176="N/A"," ",(H176*(SUM(AK176:AQ176)+SUM(AS176:AY176))*BA176))</f>
        <v>0</v>
      </c>
      <c r="BK176" s="88" t="n">
        <f aca="false">IF($A176="N/A"," ",((C176*D176)*(SUM($AK176:$AQ176)+SUM($AS176:$AY176))*$BA176))</f>
        <v>0</v>
      </c>
      <c r="BL176" s="88" t="n">
        <f aca="false">IF($A176="N/A"," ",(F176*(SUM($AK176:$AQ176)+SUM($AS176:$AY176))*$BA176))</f>
        <v>0</v>
      </c>
      <c r="BM176" s="88" t="n">
        <f aca="false">IF($A176="N/A"," ",(G176*(SUM($AK176:$AQ176)+SUM($AS176:$AY176))*$BA176))</f>
        <v>0</v>
      </c>
    </row>
    <row r="177" customFormat="false" ht="12.75" hidden="false" customHeight="false" outlineLevel="0" collapsed="false">
      <c r="A177" s="67" t="n">
        <f aca="false">IF(A176="N/A","N/A",IF(EDATE(A176,1)&gt;Inputs!$K$3,"N/A",EDATE(A176,1)))</f>
        <v>41944</v>
      </c>
      <c r="B177" s="68" t="n">
        <f aca="false">IF(A177="N/A"," ",YEAR(A177))</f>
        <v>2014</v>
      </c>
      <c r="C177" s="69" t="n">
        <f aca="false">IF(A177="N/A"," ",VLOOKUP(A177,ScaledPrice,10))</f>
        <v>3.908</v>
      </c>
      <c r="D177" s="70" t="n">
        <f aca="false">IF(A177="N/A"," ",(VLOOKUP(MONTH($A177),Inputs!$A$14:$B$25,2))/1000)</f>
        <v>12.6</v>
      </c>
      <c r="E177" s="71" t="n">
        <f aca="false">IF($A177="N/A"," ",C177*D177)</f>
        <v>49.2408</v>
      </c>
      <c r="F177" s="72" t="n">
        <f aca="false">IF(A177="N/A"," ",Inputs!$F$6)</f>
        <v>1.17</v>
      </c>
      <c r="G177" s="72" t="n">
        <f aca="false">IF(A177="N/A"," ",Inputs!$F$9/IF(AND('Pricing Inputs'!$AA$3&gt;=4,'Pricing Inputs'!$AA$3&lt;=6),16,IF(AND('Pricing Inputs'!$AA$3&gt;=7,'Pricing Inputs'!$AA$3&lt;=9),8,24))/(BA177))</f>
        <v>0.829831932773109</v>
      </c>
      <c r="H177" s="73" t="n">
        <f aca="false">IF(A177="N/A"," ",(C177*D177)+F177+G177)</f>
        <v>51.2406319327731</v>
      </c>
      <c r="I177" s="74" t="n">
        <f aca="false">VLOOKUP(A177,ScaledPrice,(IF(AND('Pricing Inputs'!$AA$3&gt;=4,'Pricing Inputs'!$AA$3&lt;=6),2,4)))</f>
        <v>29.6799983978272</v>
      </c>
      <c r="J177" s="74" t="n">
        <f aca="false">IF(A177="N/A"," ",IF(AND('Pricing Inputs'!$AA$3&gt;=4,'Pricing Inputs'!$AA$3&lt;=6),I177,(VLOOKUP(A177,ScaledPrice,2))*(2-(VLOOKUP(A177,ScaledPrice,3)))))</f>
        <v>29.6799983978272</v>
      </c>
      <c r="K177" s="74" t="n">
        <f aca="false">IF(A177="N/A"," ",IF(OR('Pricing Inputs'!$AA$3=5,'Pricing Inputs'!$AA$3=6,'Pricing Inputs'!$AA$3=8,'Pricing Inputs'!$AA$3=9),VLOOKUP(A177,ScaledPrice,IF(AND('Pricing Inputs'!$AA$3&gt;=4,'Pricing Inputs'!$AA$3&lt;=6),5,6)),0))</f>
        <v>20</v>
      </c>
      <c r="L177" s="74" t="n">
        <f aca="false">IF(A177="N/A"," ",IF(OR('Pricing Inputs'!$AA$3=5,'Pricing Inputs'!$AA$3=6,'Pricing Inputs'!$AA$3=8,'Pricing Inputs'!$AA$3=9),IF(AND('Pricing Inputs'!$AA$3&gt;=4,'Pricing Inputs'!$AA$3&lt;=6),K177,(VLOOKUP(A177,ScaledPrice,5))*(2-(VLOOKUP(A177,ScaledPrice,3)))),0))</f>
        <v>20</v>
      </c>
      <c r="M177" s="74" t="n">
        <f aca="false">IF(A177="N/A"," ",IF(OR('Pricing Inputs'!$AA$3=6,'Pricing Inputs'!$AA$3=9),(VLOOKUP(A177,ScaledPrice,IF(AND('Pricing Inputs'!$AA$3&gt;=4,'Pricing Inputs'!$AA$3&lt;=6),7,8))),0))</f>
        <v>19</v>
      </c>
      <c r="N177" s="74" t="n">
        <f aca="false">IF(A177="N/A"," ",IF(OR('Pricing Inputs'!$AA$3=6,'Pricing Inputs'!$AA$3=9),IF(AND('Pricing Inputs'!$AA$3&gt;=4,'Pricing Inputs'!$AA$3&lt;=6),M177,(VLOOKUP(A177,ScaledPrice,7))*(2-(VLOOKUP(A177,ScaledPrice,3)))),0))</f>
        <v>19</v>
      </c>
      <c r="O177" s="74" t="n">
        <f aca="false">IF(A177="N/A"," ",VLOOKUP(A177,ScaledPrice,9))</f>
        <v>24.2999992370605</v>
      </c>
      <c r="P177" s="75" t="n">
        <f aca="false">IF($A177="N/A"," ",IF((I177-$H177)&gt;0,I177-$H177,0))</f>
        <v>0</v>
      </c>
      <c r="Q177" s="75" t="n">
        <f aca="false">IF($A177="N/A"," ",IF((J177-$H177)&gt;0,J177-$H177,0))</f>
        <v>0</v>
      </c>
      <c r="R177" s="75" t="n">
        <f aca="false">IF($A177="N/A"," ",IF((K177-$H177)&gt;0,K177-$H177,0))</f>
        <v>0</v>
      </c>
      <c r="S177" s="75" t="n">
        <f aca="false">IF($A177="N/A"," ",IF((L177-$H177)&gt;0,L177-$H177,0))</f>
        <v>0</v>
      </c>
      <c r="T177" s="75" t="n">
        <f aca="false">IF($A177="N/A"," ",IF((M177-$H177)&gt;0,M177-$H177,0))</f>
        <v>0</v>
      </c>
      <c r="U177" s="75" t="n">
        <f aca="false">IF($A177="N/A"," ",IF((N177-$H177)&gt;0,N177-$H177,0))</f>
        <v>0</v>
      </c>
      <c r="V177" s="76" t="n">
        <f aca="false">IF($A177="N/A"," ",(IF((O177-$H177)&lt;=0,0,(O177-$H177))))</f>
        <v>0</v>
      </c>
      <c r="W177" s="77" t="n">
        <f aca="false">IF($A177="N/A"," ",IF(P177&gt;0,8*VLOOKUP($A177,NumberofDaysTable,2),0))</f>
        <v>0</v>
      </c>
      <c r="X177" s="77" t="n">
        <f aca="false">IF($A177="N/A"," ",IF(Q177&gt;0,8*VLOOKUP($A177,NumberofDaysTable,2),0))</f>
        <v>0</v>
      </c>
      <c r="Y177" s="77" t="n">
        <f aca="false">IF($A177="N/A"," ",IF(R177&gt;0,8*VLOOKUP($A177,NumberofDaysTable,3),0))</f>
        <v>0</v>
      </c>
      <c r="Z177" s="77" t="n">
        <f aca="false">IF($A177="N/A"," ",IF(S177&gt;0,8*VLOOKUP($A177,NumberofDaysTable,3),0))</f>
        <v>0</v>
      </c>
      <c r="AA177" s="77" t="n">
        <f aca="false">IF($A177="N/A"," ",IF(T177&gt;0,8*(VLOOKUP($A177,NumberofDaysTable,4)+VLOOKUP($A177,NumberofDaysTable,5)),0))</f>
        <v>0</v>
      </c>
      <c r="AB177" s="77" t="n">
        <f aca="false">IF($A177="N/A"," ",IF(U177&gt;0,(8*VLOOKUP($A177,NumberofDaysTable,4)+VLOOKUP($A177,NumberofDaysTable,5)),0))</f>
        <v>0</v>
      </c>
      <c r="AC177" s="77" t="n">
        <f aca="false">IF($A177="N/A"," ",(IF(V177&gt;0,(8*VLOOKUP($A177,NumberofDaysTable,6)),0)))</f>
        <v>0</v>
      </c>
      <c r="AD177" s="89" t="n">
        <f aca="false">IF($A177="N/A"," ",RANK(P177,$P$172:$V$183))</f>
        <v>7</v>
      </c>
      <c r="AE177" s="90" t="n">
        <f aca="false">IF($A177="N/A"," ",RANK(Q177,$P$172:$V$183))</f>
        <v>7</v>
      </c>
      <c r="AF177" s="90" t="n">
        <f aca="false">IF($A177="N/A"," ",RANK(R177,$P$172:$V$183))</f>
        <v>7</v>
      </c>
      <c r="AG177" s="90" t="n">
        <f aca="false">IF($A177="N/A"," ",RANK(S177,$P$172:$V$183))</f>
        <v>7</v>
      </c>
      <c r="AH177" s="90" t="n">
        <f aca="false">IF($A177="N/A"," ",RANK(T177,$P$172:$V$183))</f>
        <v>7</v>
      </c>
      <c r="AI177" s="90" t="n">
        <f aca="false">IF($A177="N/A"," ",RANK(U177,$P$172:$V$183))</f>
        <v>7</v>
      </c>
      <c r="AJ177" s="91" t="n">
        <f aca="false">IF($A177="N/A"," ",RANK(V177,$P$172:$V$183))</f>
        <v>7</v>
      </c>
      <c r="AK177" s="81" t="n">
        <f aca="false">IF($A177="N/A"," ",IF(AD177&lt;=$AJ$2,W177,0))</f>
        <v>0</v>
      </c>
      <c r="AL177" s="92" t="n">
        <f aca="false">IF($A177="N/A"," ",IF(AE177&lt;=$AJ$2,X177,0))</f>
        <v>0</v>
      </c>
      <c r="AM177" s="92" t="n">
        <f aca="false">IF($A177="N/A"," ",IF(AF177&lt;=$AJ$2,Y177,0))</f>
        <v>0</v>
      </c>
      <c r="AN177" s="92" t="n">
        <f aca="false">IF($A177="N/A"," ",IF(AG177&lt;=$AJ$2,Z177,0))</f>
        <v>0</v>
      </c>
      <c r="AO177" s="92" t="n">
        <f aca="false">IF($A177="N/A"," ",IF(AH177&lt;=$AJ$2,AA177,0))</f>
        <v>0</v>
      </c>
      <c r="AP177" s="92" t="n">
        <f aca="false">IF($A177="N/A"," ",IF(AI177&lt;=$AJ$2,AB177,0))</f>
        <v>0</v>
      </c>
      <c r="AQ177" s="92" t="n">
        <f aca="false">IF($A177="N/A"," ",IF(AJ177&lt;=$AJ$2,AC177,0))</f>
        <v>0</v>
      </c>
      <c r="AR177" s="91"/>
      <c r="AS177" s="83" t="n">
        <f aca="false">IF($A177="N/A"," ",IF(AND(AD177=$AJ$2+1,AK177=0),MIN($AR$183,W177),0))</f>
        <v>0</v>
      </c>
      <c r="AT177" s="93" t="n">
        <f aca="false">IF($A177="N/A"," ",IF(AND(AE177=$AJ$2+1,AL177=0),MIN($AR$183,X177),0))</f>
        <v>0</v>
      </c>
      <c r="AU177" s="93" t="n">
        <f aca="false">IF($A177="N/A"," ",IF(AND(AF177=$AJ$2+1,AM177=0),MIN($AR$183,Y177),0))</f>
        <v>0</v>
      </c>
      <c r="AV177" s="93" t="n">
        <f aca="false">IF($A177="N/A"," ",IF(AND(AG177=$AJ$2+1,AN177=0),MIN($AR$183,Z177),0))</f>
        <v>0</v>
      </c>
      <c r="AW177" s="93" t="n">
        <f aca="false">IF($A177="N/A"," ",IF(AND(AH177=$AJ$2+1,AO177=0),MIN($AR$183,AA177),0))</f>
        <v>0</v>
      </c>
      <c r="AX177" s="93" t="n">
        <f aca="false">IF($A177="N/A"," ",IF(AND(AI177=$AJ$2+1,AP177=0),MIN($AR$183,AB177),0))</f>
        <v>0</v>
      </c>
      <c r="AY177" s="93" t="n">
        <f aca="false">IF($A177="N/A"," ",IF(AND(AJ177=$AJ$2+1,AQ177=0),MIN($AR$183,AC177),0))</f>
        <v>0</v>
      </c>
      <c r="AZ177" s="91"/>
      <c r="BA177" s="86" t="n">
        <f aca="false">IF($A177="N/A"," ",(IF(MONTH(A177)&gt;=4,IF(MONTH(A177)&lt;=10,Inputs!$F$13,Inputs!$F$14),Inputs!$F$14)))</f>
        <v>119</v>
      </c>
      <c r="BB177" s="87" t="n">
        <f aca="false">IF($A177="N/A"," ",(IF(AK177&gt;0,($BA177*(8*(VLOOKUP($A177,NumberofDaysTable,2)))*P177),0)+IF(AS177&gt;0,($BA177*((AS177))*P177),0)))</f>
        <v>0</v>
      </c>
      <c r="BC177" s="87" t="n">
        <f aca="false">IF($A177="N/A"," ",(IF(AL177&gt;0,($BA177*(8*(VLOOKUP($A177,NumberofDaysTable,2)))*Q177),0)+IF(AT177&gt;0,($BA177*((AT177))*Q177),0)))</f>
        <v>0</v>
      </c>
      <c r="BD177" s="87" t="n">
        <f aca="false">IF($A177="N/A"," ",(IF(AM177&gt;0,($BA177*(8*(VLOOKUP($A177,NumberofDaysTable,3)))*R177),0)+IF(AU177&gt;0,($BA177*((AU177))*R177),0)))</f>
        <v>0</v>
      </c>
      <c r="BE177" s="87" t="n">
        <f aca="false">IF($A177="N/A"," ",(IF(AN177&gt;0,($BA177*(8*(VLOOKUP($A177,NumberofDaysTable,3)))*S177),0)+IF(AV177&gt;0,($BA177*((AV177))*S177),0)))</f>
        <v>0</v>
      </c>
      <c r="BF177" s="87" t="n">
        <f aca="false">IF($A177="N/A"," ",(IF(AO177&gt;0,($BA177*(8*(VLOOKUP($A177,NumberofDaysTable,4)+VLOOKUP($A177,NumberofDaysTable,5)))*T177),0)+IF(AW177&gt;0,($BA177*((AW177))*T177),0)))</f>
        <v>0</v>
      </c>
      <c r="BG177" s="87" t="n">
        <f aca="false">IF($A177="N/A"," ",(IF(AP177&gt;0,($BA177*(8*(VLOOKUP($A177,NumberofDaysTable,4)+VLOOKUP($A177,NumberofDaysTable,5)))*U177),0)+IF(AX177&gt;0,($BA177*((AX177))*U177),0)))</f>
        <v>0</v>
      </c>
      <c r="BH177" s="87" t="n">
        <f aca="false">IF($A177="N/A"," ",($BA177*AQ177*V177)+($BA177*AY177*V177))</f>
        <v>0</v>
      </c>
      <c r="BI177" s="87" t="n">
        <f aca="false">IF($A177="N/A"," ",SUM(BB177:BH177))</f>
        <v>0</v>
      </c>
      <c r="BJ177" s="88" t="n">
        <f aca="false">IF($A177="N/A"," ",(H177*(SUM(AK177:AQ177)+SUM(AS177:AY177))*BA177))</f>
        <v>0</v>
      </c>
      <c r="BK177" s="88" t="n">
        <f aca="false">IF($A177="N/A"," ",((C177*D177)*(SUM($AK177:$AQ177)+SUM($AS177:$AY177))*$BA177))</f>
        <v>0</v>
      </c>
      <c r="BL177" s="88" t="n">
        <f aca="false">IF($A177="N/A"," ",(F177*(SUM($AK177:$AQ177)+SUM($AS177:$AY177))*$BA177))</f>
        <v>0</v>
      </c>
      <c r="BM177" s="88" t="n">
        <f aca="false">IF($A177="N/A"," ",(G177*(SUM($AK177:$AQ177)+SUM($AS177:$AY177))*$BA177))</f>
        <v>0</v>
      </c>
    </row>
    <row r="178" customFormat="false" ht="12.75" hidden="false" customHeight="false" outlineLevel="0" collapsed="false">
      <c r="A178" s="67" t="n">
        <f aca="false">IF(A177="N/A","N/A",IF(EDATE(A177,1)&gt;Inputs!$K$3,"N/A",EDATE(A177,1)))</f>
        <v>41974</v>
      </c>
      <c r="B178" s="68" t="n">
        <f aca="false">IF(A178="N/A"," ",YEAR(A178))</f>
        <v>2014</v>
      </c>
      <c r="C178" s="69" t="n">
        <f aca="false">IF(A178="N/A"," ",VLOOKUP(A178,ScaledPrice,10))</f>
        <v>4.074</v>
      </c>
      <c r="D178" s="70" t="n">
        <f aca="false">IF(A178="N/A"," ",(VLOOKUP(MONTH($A178),Inputs!$A$14:$B$25,2))/1000)</f>
        <v>12.6</v>
      </c>
      <c r="E178" s="71" t="n">
        <f aca="false">IF($A178="N/A"," ",C178*D178)</f>
        <v>51.3324</v>
      </c>
      <c r="F178" s="72" t="n">
        <f aca="false">IF(A178="N/A"," ",Inputs!$F$6)</f>
        <v>1.17</v>
      </c>
      <c r="G178" s="72" t="n">
        <f aca="false">IF(A178="N/A"," ",Inputs!$F$9/IF(AND('Pricing Inputs'!$AA$3&gt;=4,'Pricing Inputs'!$AA$3&lt;=6),16,IF(AND('Pricing Inputs'!$AA$3&gt;=7,'Pricing Inputs'!$AA$3&lt;=9),8,24))/(BA178))</f>
        <v>0.829831932773109</v>
      </c>
      <c r="H178" s="73" t="n">
        <f aca="false">IF(A178="N/A"," ",(C178*D178)+F178+G178)</f>
        <v>53.3322319327731</v>
      </c>
      <c r="I178" s="74" t="n">
        <f aca="false">VLOOKUP(A178,ScaledPrice,(IF(AND('Pricing Inputs'!$AA$3&gt;=4,'Pricing Inputs'!$AA$3&lt;=6),2,4)))</f>
        <v>30.1499977111816</v>
      </c>
      <c r="J178" s="74" t="n">
        <f aca="false">IF(A178="N/A"," ",IF(AND('Pricing Inputs'!$AA$3&gt;=4,'Pricing Inputs'!$AA$3&lt;=6),I178,(VLOOKUP(A178,ScaledPrice,2))*(2-(VLOOKUP(A178,ScaledPrice,3)))))</f>
        <v>30.1499977111816</v>
      </c>
      <c r="K178" s="74" t="n">
        <f aca="false">IF(A178="N/A"," ",IF(OR('Pricing Inputs'!$AA$3=5,'Pricing Inputs'!$AA$3=6,'Pricing Inputs'!$AA$3=8,'Pricing Inputs'!$AA$3=9),VLOOKUP(A178,ScaledPrice,IF(AND('Pricing Inputs'!$AA$3&gt;=4,'Pricing Inputs'!$AA$3&lt;=6),5,6)),0))</f>
        <v>20</v>
      </c>
      <c r="L178" s="74" t="n">
        <f aca="false">IF(A178="N/A"," ",IF(OR('Pricing Inputs'!$AA$3=5,'Pricing Inputs'!$AA$3=6,'Pricing Inputs'!$AA$3=8,'Pricing Inputs'!$AA$3=9),IF(AND('Pricing Inputs'!$AA$3&gt;=4,'Pricing Inputs'!$AA$3&lt;=6),K178,(VLOOKUP(A178,ScaledPrice,5))*(2-(VLOOKUP(A178,ScaledPrice,3)))),0))</f>
        <v>20</v>
      </c>
      <c r="M178" s="74" t="n">
        <f aca="false">IF(A178="N/A"," ",IF(OR('Pricing Inputs'!$AA$3=6,'Pricing Inputs'!$AA$3=9),(VLOOKUP(A178,ScaledPrice,IF(AND('Pricing Inputs'!$AA$3&gt;=4,'Pricing Inputs'!$AA$3&lt;=6),7,8))),0))</f>
        <v>19</v>
      </c>
      <c r="N178" s="74" t="n">
        <f aca="false">IF(A178="N/A"," ",IF(OR('Pricing Inputs'!$AA$3=6,'Pricing Inputs'!$AA$3=9),IF(AND('Pricing Inputs'!$AA$3&gt;=4,'Pricing Inputs'!$AA$3&lt;=6),M178,(VLOOKUP(A178,ScaledPrice,7))*(2-(VLOOKUP(A178,ScaledPrice,3)))),0))</f>
        <v>19</v>
      </c>
      <c r="O178" s="74" t="n">
        <f aca="false">IF(A178="N/A"," ",VLOOKUP(A178,ScaledPrice,9))</f>
        <v>24.4500007629395</v>
      </c>
      <c r="P178" s="75" t="n">
        <f aca="false">IF($A178="N/A"," ",IF((I178-$H178)&gt;0,I178-$H178,0))</f>
        <v>0</v>
      </c>
      <c r="Q178" s="75" t="n">
        <f aca="false">IF($A178="N/A"," ",IF((J178-$H178)&gt;0,J178-$H178,0))</f>
        <v>0</v>
      </c>
      <c r="R178" s="75" t="n">
        <f aca="false">IF($A178="N/A"," ",IF((K178-$H178)&gt;0,K178-$H178,0))</f>
        <v>0</v>
      </c>
      <c r="S178" s="75" t="n">
        <f aca="false">IF($A178="N/A"," ",IF((L178-$H178)&gt;0,L178-$H178,0))</f>
        <v>0</v>
      </c>
      <c r="T178" s="75" t="n">
        <f aca="false">IF($A178="N/A"," ",IF((M178-$H178)&gt;0,M178-$H178,0))</f>
        <v>0</v>
      </c>
      <c r="U178" s="75" t="n">
        <f aca="false">IF($A178="N/A"," ",IF((N178-$H178)&gt;0,N178-$H178,0))</f>
        <v>0</v>
      </c>
      <c r="V178" s="76" t="n">
        <f aca="false">IF($A178="N/A"," ",(IF((O178-$H178)&lt;=0,0,(O178-$H178))))</f>
        <v>0</v>
      </c>
      <c r="W178" s="77" t="n">
        <f aca="false">IF($A178="N/A"," ",IF(P178&gt;0,8*VLOOKUP($A178,NumberofDaysTable,2),0))</f>
        <v>0</v>
      </c>
      <c r="X178" s="77" t="n">
        <f aca="false">IF($A178="N/A"," ",IF(Q178&gt;0,8*VLOOKUP($A178,NumberofDaysTable,2),0))</f>
        <v>0</v>
      </c>
      <c r="Y178" s="77" t="n">
        <f aca="false">IF($A178="N/A"," ",IF(R178&gt;0,8*VLOOKUP($A178,NumberofDaysTable,3),0))</f>
        <v>0</v>
      </c>
      <c r="Z178" s="77" t="n">
        <f aca="false">IF($A178="N/A"," ",IF(S178&gt;0,8*VLOOKUP($A178,NumberofDaysTable,3),0))</f>
        <v>0</v>
      </c>
      <c r="AA178" s="77" t="n">
        <f aca="false">IF($A178="N/A"," ",IF(T178&gt;0,8*(VLOOKUP($A178,NumberofDaysTable,4)+VLOOKUP($A178,NumberofDaysTable,5)),0))</f>
        <v>0</v>
      </c>
      <c r="AB178" s="77" t="n">
        <f aca="false">IF($A178="N/A"," ",IF(U178&gt;0,(8*VLOOKUP($A178,NumberofDaysTable,4)+VLOOKUP($A178,NumberofDaysTable,5)),0))</f>
        <v>0</v>
      </c>
      <c r="AC178" s="77" t="n">
        <f aca="false">IF($A178="N/A"," ",(IF(V178&gt;0,(8*VLOOKUP($A178,NumberofDaysTable,6)),0)))</f>
        <v>0</v>
      </c>
      <c r="AD178" s="89" t="n">
        <f aca="false">IF($A178="N/A"," ",RANK(P178,$P$172:$V$183))</f>
        <v>7</v>
      </c>
      <c r="AE178" s="90" t="n">
        <f aca="false">IF($A178="N/A"," ",RANK(Q178,$P$172:$V$183))</f>
        <v>7</v>
      </c>
      <c r="AF178" s="90" t="n">
        <f aca="false">IF($A178="N/A"," ",RANK(R178,$P$172:$V$183))</f>
        <v>7</v>
      </c>
      <c r="AG178" s="90" t="n">
        <f aca="false">IF($A178="N/A"," ",RANK(S178,$P$172:$V$183))</f>
        <v>7</v>
      </c>
      <c r="AH178" s="90" t="n">
        <f aca="false">IF($A178="N/A"," ",RANK(T178,$P$172:$V$183))</f>
        <v>7</v>
      </c>
      <c r="AI178" s="90" t="n">
        <f aca="false">IF($A178="N/A"," ",RANK(U178,$P$172:$V$183))</f>
        <v>7</v>
      </c>
      <c r="AJ178" s="91" t="n">
        <f aca="false">IF($A178="N/A"," ",RANK(V178,$P$172:$V$183))</f>
        <v>7</v>
      </c>
      <c r="AK178" s="81" t="n">
        <f aca="false">IF($A178="N/A"," ",IF(AD178&lt;=$AJ$2,W178,0))</f>
        <v>0</v>
      </c>
      <c r="AL178" s="92" t="n">
        <f aca="false">IF($A178="N/A"," ",IF(AE178&lt;=$AJ$2,X178,0))</f>
        <v>0</v>
      </c>
      <c r="AM178" s="92" t="n">
        <f aca="false">IF($A178="N/A"," ",IF(AF178&lt;=$AJ$2,Y178,0))</f>
        <v>0</v>
      </c>
      <c r="AN178" s="92" t="n">
        <f aca="false">IF($A178="N/A"," ",IF(AG178&lt;=$AJ$2,Z178,0))</f>
        <v>0</v>
      </c>
      <c r="AO178" s="92" t="n">
        <f aca="false">IF($A178="N/A"," ",IF(AH178&lt;=$AJ$2,AA178,0))</f>
        <v>0</v>
      </c>
      <c r="AP178" s="92" t="n">
        <f aca="false">IF($A178="N/A"," ",IF(AI178&lt;=$AJ$2,AB178,0))</f>
        <v>0</v>
      </c>
      <c r="AQ178" s="92" t="n">
        <f aca="false">IF($A178="N/A"," ",IF(AJ178&lt;=$AJ$2,AC178,0))</f>
        <v>0</v>
      </c>
      <c r="AR178" s="91"/>
      <c r="AS178" s="83" t="n">
        <f aca="false">IF($A178="N/A"," ",IF(AND(AD178=$AJ$2+1,AK178=0),MIN($AR$183,W178),0))</f>
        <v>0</v>
      </c>
      <c r="AT178" s="93" t="n">
        <f aca="false">IF($A178="N/A"," ",IF(AND(AE178=$AJ$2+1,AL178=0),MIN($AR$183,X178),0))</f>
        <v>0</v>
      </c>
      <c r="AU178" s="93" t="n">
        <f aca="false">IF($A178="N/A"," ",IF(AND(AF178=$AJ$2+1,AM178=0),MIN($AR$183,Y178),0))</f>
        <v>0</v>
      </c>
      <c r="AV178" s="93" t="n">
        <f aca="false">IF($A178="N/A"," ",IF(AND(AG178=$AJ$2+1,AN178=0),MIN($AR$183,Z178),0))</f>
        <v>0</v>
      </c>
      <c r="AW178" s="93" t="n">
        <f aca="false">IF($A178="N/A"," ",IF(AND(AH178=$AJ$2+1,AO178=0),MIN($AR$183,AA178),0))</f>
        <v>0</v>
      </c>
      <c r="AX178" s="93" t="n">
        <f aca="false">IF($A178="N/A"," ",IF(AND(AI178=$AJ$2+1,AP178=0),MIN($AR$183,AB178),0))</f>
        <v>0</v>
      </c>
      <c r="AY178" s="93" t="n">
        <f aca="false">IF($A178="N/A"," ",IF(AND(AJ178=$AJ$2+1,AQ178=0),MIN($AR$183,AC178),0))</f>
        <v>0</v>
      </c>
      <c r="AZ178" s="91"/>
      <c r="BA178" s="86" t="n">
        <f aca="false">IF($A178="N/A"," ",(IF(MONTH(A178)&gt;=4,IF(MONTH(A178)&lt;=10,Inputs!$F$13,Inputs!$F$14),Inputs!$F$14)))</f>
        <v>119</v>
      </c>
      <c r="BB178" s="87" t="n">
        <f aca="false">IF($A178="N/A"," ",(IF(AK178&gt;0,($BA178*(8*(VLOOKUP($A178,NumberofDaysTable,2)))*P178),0)+IF(AS178&gt;0,($BA178*((AS178))*P178),0)))</f>
        <v>0</v>
      </c>
      <c r="BC178" s="87" t="n">
        <f aca="false">IF($A178="N/A"," ",(IF(AL178&gt;0,($BA178*(8*(VLOOKUP($A178,NumberofDaysTable,2)))*Q178),0)+IF(AT178&gt;0,($BA178*((AT178))*Q178),0)))</f>
        <v>0</v>
      </c>
      <c r="BD178" s="87" t="n">
        <f aca="false">IF($A178="N/A"," ",(IF(AM178&gt;0,($BA178*(8*(VLOOKUP($A178,NumberofDaysTable,3)))*R178),0)+IF(AU178&gt;0,($BA178*((AU178))*R178),0)))</f>
        <v>0</v>
      </c>
      <c r="BE178" s="87" t="n">
        <f aca="false">IF($A178="N/A"," ",(IF(AN178&gt;0,($BA178*(8*(VLOOKUP($A178,NumberofDaysTable,3)))*S178),0)+IF(AV178&gt;0,($BA178*((AV178))*S178),0)))</f>
        <v>0</v>
      </c>
      <c r="BF178" s="87" t="n">
        <f aca="false">IF($A178="N/A"," ",(IF(AO178&gt;0,($BA178*(8*(VLOOKUP($A178,NumberofDaysTable,4)+VLOOKUP($A178,NumberofDaysTable,5)))*T178),0)+IF(AW178&gt;0,($BA178*((AW178))*T178),0)))</f>
        <v>0</v>
      </c>
      <c r="BG178" s="87" t="n">
        <f aca="false">IF($A178="N/A"," ",(IF(AP178&gt;0,($BA178*(8*(VLOOKUP($A178,NumberofDaysTable,4)+VLOOKUP($A178,NumberofDaysTable,5)))*U178),0)+IF(AX178&gt;0,($BA178*((AX178))*U178),0)))</f>
        <v>0</v>
      </c>
      <c r="BH178" s="87" t="n">
        <f aca="false">IF($A178="N/A"," ",($BA178*AQ178*V178)+($BA178*AY178*V178))</f>
        <v>0</v>
      </c>
      <c r="BI178" s="87" t="n">
        <f aca="false">IF($A178="N/A"," ",SUM(BB178:BH178))</f>
        <v>0</v>
      </c>
      <c r="BJ178" s="88" t="n">
        <f aca="false">IF($A178="N/A"," ",(H178*(SUM(AK178:AQ178)+SUM(AS178:AY178))*BA178))</f>
        <v>0</v>
      </c>
      <c r="BK178" s="88" t="n">
        <f aca="false">IF($A178="N/A"," ",((C178*D178)*(SUM($AK178:$AQ178)+SUM($AS178:$AY178))*$BA178))</f>
        <v>0</v>
      </c>
      <c r="BL178" s="88" t="n">
        <f aca="false">IF($A178="N/A"," ",(F178*(SUM($AK178:$AQ178)+SUM($AS178:$AY178))*$BA178))</f>
        <v>0</v>
      </c>
      <c r="BM178" s="88" t="n">
        <f aca="false">IF($A178="N/A"," ",(G178*(SUM($AK178:$AQ178)+SUM($AS178:$AY178))*$BA178))</f>
        <v>0</v>
      </c>
    </row>
    <row r="179" customFormat="false" ht="12.75" hidden="false" customHeight="false" outlineLevel="0" collapsed="false">
      <c r="A179" s="67" t="n">
        <f aca="false">IF(A178="N/A","N/A",IF(EDATE(A178,1)&gt;Inputs!$K$3,"N/A",EDATE(A178,1)))</f>
        <v>42005</v>
      </c>
      <c r="B179" s="68" t="n">
        <f aca="false">IF(A179="N/A"," ",YEAR(A179))</f>
        <v>2015</v>
      </c>
      <c r="C179" s="69" t="n">
        <f aca="false">IF(A179="N/A"," ",VLOOKUP(A179,ScaledPrice,10))</f>
        <v>4.185</v>
      </c>
      <c r="D179" s="70" t="n">
        <f aca="false">IF(A179="N/A"," ",(VLOOKUP(MONTH($A179),Inputs!$A$14:$B$25,2))/1000)</f>
        <v>12.6</v>
      </c>
      <c r="E179" s="71" t="n">
        <f aca="false">IF($A179="N/A"," ",C179*D179)</f>
        <v>52.731</v>
      </c>
      <c r="F179" s="72" t="n">
        <f aca="false">IF(A179="N/A"," ",Inputs!$F$6)</f>
        <v>1.17</v>
      </c>
      <c r="G179" s="72" t="n">
        <f aca="false">IF(A179="N/A"," ",Inputs!$F$9/IF(AND('Pricing Inputs'!$AA$3&gt;=4,'Pricing Inputs'!$AA$3&lt;=6),16,IF(AND('Pricing Inputs'!$AA$3&gt;=7,'Pricing Inputs'!$AA$3&lt;=9),8,24))/(BA179))</f>
        <v>0.829831932773109</v>
      </c>
      <c r="H179" s="73" t="n">
        <f aca="false">IF(A179="N/A"," ",(C179*D179)+F179+G179)</f>
        <v>54.7308319327731</v>
      </c>
      <c r="I179" s="74" t="n">
        <f aca="false">VLOOKUP(A179,ScaledPrice,(IF(AND('Pricing Inputs'!$AA$3&gt;=4,'Pricing Inputs'!$AA$3&lt;=6),2,4)))</f>
        <v>34.3999996185303</v>
      </c>
      <c r="J179" s="74" t="n">
        <f aca="false">IF(A179="N/A"," ",IF(AND('Pricing Inputs'!$AA$3&gt;=4,'Pricing Inputs'!$AA$3&lt;=6),I179,(VLOOKUP(A179,ScaledPrice,2))*(2-(VLOOKUP(A179,ScaledPrice,3)))))</f>
        <v>34.3999996185303</v>
      </c>
      <c r="K179" s="74" t="n">
        <f aca="false">IF(A179="N/A"," ",IF(OR('Pricing Inputs'!$AA$3=5,'Pricing Inputs'!$AA$3=6,'Pricing Inputs'!$AA$3=8,'Pricing Inputs'!$AA$3=9),VLOOKUP(A179,ScaledPrice,IF(AND('Pricing Inputs'!$AA$3&gt;=4,'Pricing Inputs'!$AA$3&lt;=6),5,6)),0))</f>
        <v>22</v>
      </c>
      <c r="L179" s="74" t="n">
        <f aca="false">IF(A179="N/A"," ",IF(OR('Pricing Inputs'!$AA$3=5,'Pricing Inputs'!$AA$3=6,'Pricing Inputs'!$AA$3=8,'Pricing Inputs'!$AA$3=9),IF(AND('Pricing Inputs'!$AA$3&gt;=4,'Pricing Inputs'!$AA$3&lt;=6),K179,(VLOOKUP(A179,ScaledPrice,5))*(2-(VLOOKUP(A179,ScaledPrice,3)))),0))</f>
        <v>22</v>
      </c>
      <c r="M179" s="74" t="n">
        <f aca="false">IF(A179="N/A"," ",IF(OR('Pricing Inputs'!$AA$3=6,'Pricing Inputs'!$AA$3=9),(VLOOKUP(A179,ScaledPrice,IF(AND('Pricing Inputs'!$AA$3&gt;=4,'Pricing Inputs'!$AA$3&lt;=6),7,8))),0))</f>
        <v>21</v>
      </c>
      <c r="N179" s="74" t="n">
        <f aca="false">IF(A179="N/A"," ",IF(OR('Pricing Inputs'!$AA$3=6,'Pricing Inputs'!$AA$3=9),IF(AND('Pricing Inputs'!$AA$3&gt;=4,'Pricing Inputs'!$AA$3&lt;=6),M179,(VLOOKUP(A179,ScaledPrice,7))*(2-(VLOOKUP(A179,ScaledPrice,3)))),0))</f>
        <v>21</v>
      </c>
      <c r="O179" s="74" t="n">
        <f aca="false">IF(A179="N/A"," ",VLOOKUP(A179,ScaledPrice,9))</f>
        <v>24.7000007629395</v>
      </c>
      <c r="P179" s="75" t="n">
        <f aca="false">IF($A179="N/A"," ",IF((I179-$H179)&gt;0,I179-$H179,0))</f>
        <v>0</v>
      </c>
      <c r="Q179" s="75" t="n">
        <f aca="false">IF($A179="N/A"," ",IF((J179-$H179)&gt;0,J179-$H179,0))</f>
        <v>0</v>
      </c>
      <c r="R179" s="75" t="n">
        <f aca="false">IF($A179="N/A"," ",IF((K179-$H179)&gt;0,K179-$H179,0))</f>
        <v>0</v>
      </c>
      <c r="S179" s="75" t="n">
        <f aca="false">IF($A179="N/A"," ",IF((L179-$H179)&gt;0,L179-$H179,0))</f>
        <v>0</v>
      </c>
      <c r="T179" s="75" t="n">
        <f aca="false">IF($A179="N/A"," ",IF((M179-$H179)&gt;0,M179-$H179,0))</f>
        <v>0</v>
      </c>
      <c r="U179" s="75" t="n">
        <f aca="false">IF($A179="N/A"," ",IF((N179-$H179)&gt;0,N179-$H179,0))</f>
        <v>0</v>
      </c>
      <c r="V179" s="76" t="n">
        <f aca="false">IF($A179="N/A"," ",(IF((O179-$H179)&lt;=0,0,(O179-$H179))))</f>
        <v>0</v>
      </c>
      <c r="W179" s="77" t="n">
        <f aca="false">IF($A179="N/A"," ",IF(P179&gt;0,8*VLOOKUP($A179,NumberofDaysTable,2),0))</f>
        <v>0</v>
      </c>
      <c r="X179" s="77" t="n">
        <f aca="false">IF($A179="N/A"," ",IF(Q179&gt;0,8*VLOOKUP($A179,NumberofDaysTable,2),0))</f>
        <v>0</v>
      </c>
      <c r="Y179" s="77" t="n">
        <f aca="false">IF($A179="N/A"," ",IF(R179&gt;0,8*VLOOKUP($A179,NumberofDaysTable,3),0))</f>
        <v>0</v>
      </c>
      <c r="Z179" s="77" t="n">
        <f aca="false">IF($A179="N/A"," ",IF(S179&gt;0,8*VLOOKUP($A179,NumberofDaysTable,3),0))</f>
        <v>0</v>
      </c>
      <c r="AA179" s="77" t="n">
        <f aca="false">IF($A179="N/A"," ",IF(T179&gt;0,8*(VLOOKUP($A179,NumberofDaysTable,4)+VLOOKUP($A179,NumberofDaysTable,5)),0))</f>
        <v>0</v>
      </c>
      <c r="AB179" s="77" t="n">
        <f aca="false">IF($A179="N/A"," ",IF(U179&gt;0,(8*VLOOKUP($A179,NumberofDaysTable,4)+VLOOKUP($A179,NumberofDaysTable,5)),0))</f>
        <v>0</v>
      </c>
      <c r="AC179" s="77" t="n">
        <f aca="false">IF($A179="N/A"," ",(IF(V179&gt;0,(8*VLOOKUP($A179,NumberofDaysTable,6)),0)))</f>
        <v>0</v>
      </c>
      <c r="AD179" s="89" t="n">
        <f aca="false">IF($A179="N/A"," ",RANK(P179,$P$172:$V$183))</f>
        <v>7</v>
      </c>
      <c r="AE179" s="90" t="n">
        <f aca="false">IF($A179="N/A"," ",RANK(Q179,$P$172:$V$183))</f>
        <v>7</v>
      </c>
      <c r="AF179" s="90" t="n">
        <f aca="false">IF($A179="N/A"," ",RANK(R179,$P$172:$V$183))</f>
        <v>7</v>
      </c>
      <c r="AG179" s="90" t="n">
        <f aca="false">IF($A179="N/A"," ",RANK(S179,$P$172:$V$183))</f>
        <v>7</v>
      </c>
      <c r="AH179" s="90" t="n">
        <f aca="false">IF($A179="N/A"," ",RANK(T179,$P$172:$V$183))</f>
        <v>7</v>
      </c>
      <c r="AI179" s="90" t="n">
        <f aca="false">IF($A179="N/A"," ",RANK(U179,$P$172:$V$183))</f>
        <v>7</v>
      </c>
      <c r="AJ179" s="91" t="n">
        <f aca="false">IF($A179="N/A"," ",RANK(V179,$P$172:$V$183))</f>
        <v>7</v>
      </c>
      <c r="AK179" s="81" t="n">
        <f aca="false">IF($A179="N/A"," ",IF(AD179&lt;=$AJ$2,W179,0))</f>
        <v>0</v>
      </c>
      <c r="AL179" s="92" t="n">
        <f aca="false">IF($A179="N/A"," ",IF(AE179&lt;=$AJ$2,X179,0))</f>
        <v>0</v>
      </c>
      <c r="AM179" s="92" t="n">
        <f aca="false">IF($A179="N/A"," ",IF(AF179&lt;=$AJ$2,Y179,0))</f>
        <v>0</v>
      </c>
      <c r="AN179" s="92" t="n">
        <f aca="false">IF($A179="N/A"," ",IF(AG179&lt;=$AJ$2,Z179,0))</f>
        <v>0</v>
      </c>
      <c r="AO179" s="92" t="n">
        <f aca="false">IF($A179="N/A"," ",IF(AH179&lt;=$AJ$2,AA179,0))</f>
        <v>0</v>
      </c>
      <c r="AP179" s="92" t="n">
        <f aca="false">IF($A179="N/A"," ",IF(AI179&lt;=$AJ$2,AB179,0))</f>
        <v>0</v>
      </c>
      <c r="AQ179" s="92" t="n">
        <f aca="false">IF($A179="N/A"," ",IF(AJ179&lt;=$AJ$2,AC179,0))</f>
        <v>0</v>
      </c>
      <c r="AR179" s="91"/>
      <c r="AS179" s="83" t="n">
        <f aca="false">IF($A179="N/A"," ",IF(AND(AD179=$AJ$2+1,AK179=0),MIN($AR$183,W179),0))</f>
        <v>0</v>
      </c>
      <c r="AT179" s="93" t="n">
        <f aca="false">IF($A179="N/A"," ",IF(AND(AE179=$AJ$2+1,AL179=0),MIN($AR$183,X179),0))</f>
        <v>0</v>
      </c>
      <c r="AU179" s="93" t="n">
        <f aca="false">IF($A179="N/A"," ",IF(AND(AF179=$AJ$2+1,AM179=0),MIN($AR$183,Y179),0))</f>
        <v>0</v>
      </c>
      <c r="AV179" s="93" t="n">
        <f aca="false">IF($A179="N/A"," ",IF(AND(AG179=$AJ$2+1,AN179=0),MIN($AR$183,Z179),0))</f>
        <v>0</v>
      </c>
      <c r="AW179" s="93" t="n">
        <f aca="false">IF($A179="N/A"," ",IF(AND(AH179=$AJ$2+1,AO179=0),MIN($AR$183,AA179),0))</f>
        <v>0</v>
      </c>
      <c r="AX179" s="93" t="n">
        <f aca="false">IF($A179="N/A"," ",IF(AND(AI179=$AJ$2+1,AP179=0),MIN($AR$183,AB179),0))</f>
        <v>0</v>
      </c>
      <c r="AY179" s="93" t="n">
        <f aca="false">IF($A179="N/A"," ",IF(AND(AJ179=$AJ$2+1,AQ179=0),MIN($AR$183,AC179),0))</f>
        <v>0</v>
      </c>
      <c r="AZ179" s="91"/>
      <c r="BA179" s="86" t="n">
        <f aca="false">IF($A179="N/A"," ",(IF(MONTH(A179)&gt;=4,IF(MONTH(A179)&lt;=10,Inputs!$F$13,Inputs!$F$14),Inputs!$F$14)))</f>
        <v>119</v>
      </c>
      <c r="BB179" s="87" t="n">
        <f aca="false">IF($A179="N/A"," ",(IF(AK179&gt;0,($BA179*(8*(VLOOKUP($A179,NumberofDaysTable,2)))*P179),0)+IF(AS179&gt;0,($BA179*((AS179))*P179),0)))</f>
        <v>0</v>
      </c>
      <c r="BC179" s="87" t="n">
        <f aca="false">IF($A179="N/A"," ",(IF(AL179&gt;0,($BA179*(8*(VLOOKUP($A179,NumberofDaysTable,2)))*Q179),0)+IF(AT179&gt;0,($BA179*((AT179))*Q179),0)))</f>
        <v>0</v>
      </c>
      <c r="BD179" s="87" t="n">
        <f aca="false">IF($A179="N/A"," ",(IF(AM179&gt;0,($BA179*(8*(VLOOKUP($A179,NumberofDaysTable,3)))*R179),0)+IF(AU179&gt;0,($BA179*((AU179))*R179),0)))</f>
        <v>0</v>
      </c>
      <c r="BE179" s="87" t="n">
        <f aca="false">IF($A179="N/A"," ",(IF(AN179&gt;0,($BA179*(8*(VLOOKUP($A179,NumberofDaysTable,3)))*S179),0)+IF(AV179&gt;0,($BA179*((AV179))*S179),0)))</f>
        <v>0</v>
      </c>
      <c r="BF179" s="87" t="n">
        <f aca="false">IF($A179="N/A"," ",(IF(AO179&gt;0,($BA179*(8*(VLOOKUP($A179,NumberofDaysTable,4)+VLOOKUP($A179,NumberofDaysTable,5)))*T179),0)+IF(AW179&gt;0,($BA179*((AW179))*T179),0)))</f>
        <v>0</v>
      </c>
      <c r="BG179" s="87" t="n">
        <f aca="false">IF($A179="N/A"," ",(IF(AP179&gt;0,($BA179*(8*(VLOOKUP($A179,NumberofDaysTable,4)+VLOOKUP($A179,NumberofDaysTable,5)))*U179),0)+IF(AX179&gt;0,($BA179*((AX179))*U179),0)))</f>
        <v>0</v>
      </c>
      <c r="BH179" s="87" t="n">
        <f aca="false">IF($A179="N/A"," ",($BA179*AQ179*V179)+($BA179*AY179*V179))</f>
        <v>0</v>
      </c>
      <c r="BI179" s="87" t="n">
        <f aca="false">IF($A179="N/A"," ",SUM(BB179:BH179))</f>
        <v>0</v>
      </c>
      <c r="BJ179" s="88" t="n">
        <f aca="false">IF($A179="N/A"," ",(H179*(SUM(AK179:AQ179)+SUM(AS179:AY179))*BA179))</f>
        <v>0</v>
      </c>
      <c r="BK179" s="88" t="n">
        <f aca="false">IF($A179="N/A"," ",((C179*D179)*(SUM($AK179:$AQ179)+SUM($AS179:$AY179))*$BA179))</f>
        <v>0</v>
      </c>
      <c r="BL179" s="88" t="n">
        <f aca="false">IF($A179="N/A"," ",(F179*(SUM($AK179:$AQ179)+SUM($AS179:$AY179))*$BA179))</f>
        <v>0</v>
      </c>
      <c r="BM179" s="88" t="n">
        <f aca="false">IF($A179="N/A"," ",(G179*(SUM($AK179:$AQ179)+SUM($AS179:$AY179))*$BA179))</f>
        <v>0</v>
      </c>
    </row>
    <row r="180" customFormat="false" ht="12.75" hidden="false" customHeight="false" outlineLevel="0" collapsed="false">
      <c r="A180" s="67" t="n">
        <f aca="false">IF(A179="N/A","N/A",IF(EDATE(A179,1)&gt;Inputs!$K$3,"N/A",EDATE(A179,1)))</f>
        <v>42036</v>
      </c>
      <c r="B180" s="68" t="n">
        <f aca="false">IF(A180="N/A"," ",YEAR(A180))</f>
        <v>2015</v>
      </c>
      <c r="C180" s="69" t="n">
        <f aca="false">IF(A180="N/A"," ",VLOOKUP(A180,ScaledPrice,10))</f>
        <v>4.042</v>
      </c>
      <c r="D180" s="70" t="n">
        <f aca="false">IF(A180="N/A"," ",(VLOOKUP(MONTH($A180),Inputs!$A$14:$B$25,2))/1000)</f>
        <v>12.6</v>
      </c>
      <c r="E180" s="71" t="n">
        <f aca="false">IF($A180="N/A"," ",C180*D180)</f>
        <v>50.9292</v>
      </c>
      <c r="F180" s="72" t="n">
        <f aca="false">IF(A180="N/A"," ",Inputs!$F$6)</f>
        <v>1.17</v>
      </c>
      <c r="G180" s="72" t="n">
        <f aca="false">IF(A180="N/A"," ",Inputs!$F$9/IF(AND('Pricing Inputs'!$AA$3&gt;=4,'Pricing Inputs'!$AA$3&lt;=6),16,IF(AND('Pricing Inputs'!$AA$3&gt;=7,'Pricing Inputs'!$AA$3&lt;=9),8,24))/(BA180))</f>
        <v>0.829831932773109</v>
      </c>
      <c r="H180" s="73" t="n">
        <f aca="false">IF(A180="N/A"," ",(C180*D180)+F180+G180)</f>
        <v>52.9290319327731</v>
      </c>
      <c r="I180" s="74" t="n">
        <f aca="false">VLOOKUP(A180,ScaledPrice,(IF(AND('Pricing Inputs'!$AA$3&gt;=4,'Pricing Inputs'!$AA$3&lt;=6),2,4)))</f>
        <v>34.5</v>
      </c>
      <c r="J180" s="74" t="n">
        <f aca="false">IF(A180="N/A"," ",IF(AND('Pricing Inputs'!$AA$3&gt;=4,'Pricing Inputs'!$AA$3&lt;=6),I180,(VLOOKUP(A180,ScaledPrice,2))*(2-(VLOOKUP(A180,ScaledPrice,3)))))</f>
        <v>34.5</v>
      </c>
      <c r="K180" s="74" t="n">
        <f aca="false">IF(A180="N/A"," ",IF(OR('Pricing Inputs'!$AA$3=5,'Pricing Inputs'!$AA$3=6,'Pricing Inputs'!$AA$3=8,'Pricing Inputs'!$AA$3=9),VLOOKUP(A180,ScaledPrice,IF(AND('Pricing Inputs'!$AA$3&gt;=4,'Pricing Inputs'!$AA$3&lt;=6),5,6)),0))</f>
        <v>21.996000289917</v>
      </c>
      <c r="L180" s="74" t="n">
        <f aca="false">IF(A180="N/A"," ",IF(OR('Pricing Inputs'!$AA$3=5,'Pricing Inputs'!$AA$3=6,'Pricing Inputs'!$AA$3=8,'Pricing Inputs'!$AA$3=9),IF(AND('Pricing Inputs'!$AA$3&gt;=4,'Pricing Inputs'!$AA$3&lt;=6),K180,(VLOOKUP(A180,ScaledPrice,5))*(2-(VLOOKUP(A180,ScaledPrice,3)))),0))</f>
        <v>21.996000289917</v>
      </c>
      <c r="M180" s="74" t="n">
        <f aca="false">IF(A180="N/A"," ",IF(OR('Pricing Inputs'!$AA$3=6,'Pricing Inputs'!$AA$3=9),(VLOOKUP(A180,ScaledPrice,IF(AND('Pricing Inputs'!$AA$3&gt;=4,'Pricing Inputs'!$AA$3&lt;=6),7,8))),0))</f>
        <v>20.9965019226074</v>
      </c>
      <c r="N180" s="74" t="n">
        <f aca="false">IF(A180="N/A"," ",IF(OR('Pricing Inputs'!$AA$3=6,'Pricing Inputs'!$AA$3=9),IF(AND('Pricing Inputs'!$AA$3&gt;=4,'Pricing Inputs'!$AA$3&lt;=6),M180,(VLOOKUP(A180,ScaledPrice,7))*(2-(VLOOKUP(A180,ScaledPrice,3)))),0))</f>
        <v>20.9965019226074</v>
      </c>
      <c r="O180" s="74" t="n">
        <f aca="false">IF(A180="N/A"," ",VLOOKUP(A180,ScaledPrice,9))</f>
        <v>23</v>
      </c>
      <c r="P180" s="75" t="n">
        <f aca="false">IF($A180="N/A"," ",IF((I180-$H180)&gt;0,I180-$H180,0))</f>
        <v>0</v>
      </c>
      <c r="Q180" s="75" t="n">
        <f aca="false">IF($A180="N/A"," ",IF((J180-$H180)&gt;0,J180-$H180,0))</f>
        <v>0</v>
      </c>
      <c r="R180" s="75" t="n">
        <f aca="false">IF($A180="N/A"," ",IF((K180-$H180)&gt;0,K180-$H180,0))</f>
        <v>0</v>
      </c>
      <c r="S180" s="75" t="n">
        <f aca="false">IF($A180="N/A"," ",IF((L180-$H180)&gt;0,L180-$H180,0))</f>
        <v>0</v>
      </c>
      <c r="T180" s="75" t="n">
        <f aca="false">IF($A180="N/A"," ",IF((M180-$H180)&gt;0,M180-$H180,0))</f>
        <v>0</v>
      </c>
      <c r="U180" s="75" t="n">
        <f aca="false">IF($A180="N/A"," ",IF((N180-$H180)&gt;0,N180-$H180,0))</f>
        <v>0</v>
      </c>
      <c r="V180" s="76" t="n">
        <f aca="false">IF($A180="N/A"," ",(IF((O180-$H180)&lt;=0,0,(O180-$H180))))</f>
        <v>0</v>
      </c>
      <c r="W180" s="77" t="n">
        <f aca="false">IF($A180="N/A"," ",IF(P180&gt;0,8*VLOOKUP($A180,NumberofDaysTable,2),0))</f>
        <v>0</v>
      </c>
      <c r="X180" s="77" t="n">
        <f aca="false">IF($A180="N/A"," ",IF(Q180&gt;0,8*VLOOKUP($A180,NumberofDaysTable,2),0))</f>
        <v>0</v>
      </c>
      <c r="Y180" s="77" t="n">
        <f aca="false">IF($A180="N/A"," ",IF(R180&gt;0,8*VLOOKUP($A180,NumberofDaysTable,3),0))</f>
        <v>0</v>
      </c>
      <c r="Z180" s="77" t="n">
        <f aca="false">IF($A180="N/A"," ",IF(S180&gt;0,8*VLOOKUP($A180,NumberofDaysTable,3),0))</f>
        <v>0</v>
      </c>
      <c r="AA180" s="77" t="n">
        <f aca="false">IF($A180="N/A"," ",IF(T180&gt;0,8*(VLOOKUP($A180,NumberofDaysTable,4)+VLOOKUP($A180,NumberofDaysTable,5)),0))</f>
        <v>0</v>
      </c>
      <c r="AB180" s="77" t="n">
        <f aca="false">IF($A180="N/A"," ",IF(U180&gt;0,(8*VLOOKUP($A180,NumberofDaysTable,4)+VLOOKUP($A180,NumberofDaysTable,5)),0))</f>
        <v>0</v>
      </c>
      <c r="AC180" s="77" t="n">
        <f aca="false">IF($A180="N/A"," ",(IF(V180&gt;0,(8*VLOOKUP($A180,NumberofDaysTable,6)),0)))</f>
        <v>0</v>
      </c>
      <c r="AD180" s="89" t="n">
        <f aca="false">IF($A180="N/A"," ",RANK(P180,$P$172:$V$183))</f>
        <v>7</v>
      </c>
      <c r="AE180" s="90" t="n">
        <f aca="false">IF($A180="N/A"," ",RANK(Q180,$P$172:$V$183))</f>
        <v>7</v>
      </c>
      <c r="AF180" s="90" t="n">
        <f aca="false">IF($A180="N/A"," ",RANK(R180,$P$172:$V$183))</f>
        <v>7</v>
      </c>
      <c r="AG180" s="90" t="n">
        <f aca="false">IF($A180="N/A"," ",RANK(S180,$P$172:$V$183))</f>
        <v>7</v>
      </c>
      <c r="AH180" s="90" t="n">
        <f aca="false">IF($A180="N/A"," ",RANK(T180,$P$172:$V$183))</f>
        <v>7</v>
      </c>
      <c r="AI180" s="90" t="n">
        <f aca="false">IF($A180="N/A"," ",RANK(U180,$P$172:$V$183))</f>
        <v>7</v>
      </c>
      <c r="AJ180" s="91" t="n">
        <f aca="false">IF($A180="N/A"," ",RANK(V180,$P$172:$V$183))</f>
        <v>7</v>
      </c>
      <c r="AK180" s="81" t="n">
        <f aca="false">IF($A180="N/A"," ",IF(AD180&lt;=$AJ$2,W180,0))</f>
        <v>0</v>
      </c>
      <c r="AL180" s="92" t="n">
        <f aca="false">IF($A180="N/A"," ",IF(AE180&lt;=$AJ$2,X180,0))</f>
        <v>0</v>
      </c>
      <c r="AM180" s="92" t="n">
        <f aca="false">IF($A180="N/A"," ",IF(AF180&lt;=$AJ$2,Y180,0))</f>
        <v>0</v>
      </c>
      <c r="AN180" s="92" t="n">
        <f aca="false">IF($A180="N/A"," ",IF(AG180&lt;=$AJ$2,Z180,0))</f>
        <v>0</v>
      </c>
      <c r="AO180" s="92" t="n">
        <f aca="false">IF($A180="N/A"," ",IF(AH180&lt;=$AJ$2,AA180,0))</f>
        <v>0</v>
      </c>
      <c r="AP180" s="92" t="n">
        <f aca="false">IF($A180="N/A"," ",IF(AI180&lt;=$AJ$2,AB180,0))</f>
        <v>0</v>
      </c>
      <c r="AQ180" s="92" t="n">
        <f aca="false">IF($A180="N/A"," ",IF(AJ180&lt;=$AJ$2,AC180,0))</f>
        <v>0</v>
      </c>
      <c r="AR180" s="91"/>
      <c r="AS180" s="83" t="n">
        <f aca="false">IF($A180="N/A"," ",IF(AND(AD180=$AJ$2+1,AK180=0),MIN($AR$183,W180),0))</f>
        <v>0</v>
      </c>
      <c r="AT180" s="93" t="n">
        <f aca="false">IF($A180="N/A"," ",IF(AND(AE180=$AJ$2+1,AL180=0),MIN($AR$183,X180),0))</f>
        <v>0</v>
      </c>
      <c r="AU180" s="93" t="n">
        <f aca="false">IF($A180="N/A"," ",IF(AND(AF180=$AJ$2+1,AM180=0),MIN($AR$183,Y180),0))</f>
        <v>0</v>
      </c>
      <c r="AV180" s="93" t="n">
        <f aca="false">IF($A180="N/A"," ",IF(AND(AG180=$AJ$2+1,AN180=0),MIN($AR$183,Z180),0))</f>
        <v>0</v>
      </c>
      <c r="AW180" s="93" t="n">
        <f aca="false">IF($A180="N/A"," ",IF(AND(AH180=$AJ$2+1,AO180=0),MIN($AR$183,AA180),0))</f>
        <v>0</v>
      </c>
      <c r="AX180" s="93" t="n">
        <f aca="false">IF($A180="N/A"," ",IF(AND(AI180=$AJ$2+1,AP180=0),MIN($AR$183,AB180),0))</f>
        <v>0</v>
      </c>
      <c r="AY180" s="93" t="n">
        <f aca="false">IF($A180="N/A"," ",IF(AND(AJ180=$AJ$2+1,AQ180=0),MIN($AR$183,AC180),0))</f>
        <v>0</v>
      </c>
      <c r="AZ180" s="91"/>
      <c r="BA180" s="86" t="n">
        <f aca="false">IF($A180="N/A"," ",(IF(MONTH(A180)&gt;=4,IF(MONTH(A180)&lt;=10,Inputs!$F$13,Inputs!$F$14),Inputs!$F$14)))</f>
        <v>119</v>
      </c>
      <c r="BB180" s="87" t="n">
        <f aca="false">IF($A180="N/A"," ",(IF(AK180&gt;0,($BA180*(8*(VLOOKUP($A180,NumberofDaysTable,2)))*P180),0)+IF(AS180&gt;0,($BA180*((AS180))*P180),0)))</f>
        <v>0</v>
      </c>
      <c r="BC180" s="87" t="n">
        <f aca="false">IF($A180="N/A"," ",(IF(AL180&gt;0,($BA180*(8*(VLOOKUP($A180,NumberofDaysTable,2)))*Q180),0)+IF(AT180&gt;0,($BA180*((AT180))*Q180),0)))</f>
        <v>0</v>
      </c>
      <c r="BD180" s="87" t="n">
        <f aca="false">IF($A180="N/A"," ",(IF(AM180&gt;0,($BA180*(8*(VLOOKUP($A180,NumberofDaysTable,3)))*R180),0)+IF(AU180&gt;0,($BA180*((AU180))*R180),0)))</f>
        <v>0</v>
      </c>
      <c r="BE180" s="87" t="n">
        <f aca="false">IF($A180="N/A"," ",(IF(AN180&gt;0,($BA180*(8*(VLOOKUP($A180,NumberofDaysTable,3)))*S180),0)+IF(AV180&gt;0,($BA180*((AV180))*S180),0)))</f>
        <v>0</v>
      </c>
      <c r="BF180" s="87" t="n">
        <f aca="false">IF($A180="N/A"," ",(IF(AO180&gt;0,($BA180*(8*(VLOOKUP($A180,NumberofDaysTable,4)+VLOOKUP($A180,NumberofDaysTable,5)))*T180),0)+IF(AW180&gt;0,($BA180*((AW180))*T180),0)))</f>
        <v>0</v>
      </c>
      <c r="BG180" s="87" t="n">
        <f aca="false">IF($A180="N/A"," ",(IF(AP180&gt;0,($BA180*(8*(VLOOKUP($A180,NumberofDaysTable,4)+VLOOKUP($A180,NumberofDaysTable,5)))*U180),0)+IF(AX180&gt;0,($BA180*((AX180))*U180),0)))</f>
        <v>0</v>
      </c>
      <c r="BH180" s="87" t="n">
        <f aca="false">IF($A180="N/A"," ",($BA180*AQ180*V180)+($BA180*AY180*V180))</f>
        <v>0</v>
      </c>
      <c r="BI180" s="87" t="n">
        <f aca="false">IF($A180="N/A"," ",SUM(BB180:BH180))</f>
        <v>0</v>
      </c>
      <c r="BJ180" s="88" t="n">
        <f aca="false">IF($A180="N/A"," ",(H180*(SUM(AK180:AQ180)+SUM(AS180:AY180))*BA180))</f>
        <v>0</v>
      </c>
      <c r="BK180" s="88" t="n">
        <f aca="false">IF($A180="N/A"," ",((C180*D180)*(SUM($AK180:$AQ180)+SUM($AS180:$AY180))*$BA180))</f>
        <v>0</v>
      </c>
      <c r="BL180" s="88" t="n">
        <f aca="false">IF($A180="N/A"," ",(F180*(SUM($AK180:$AQ180)+SUM($AS180:$AY180))*$BA180))</f>
        <v>0</v>
      </c>
      <c r="BM180" s="88" t="n">
        <f aca="false">IF($A180="N/A"," ",(G180*(SUM($AK180:$AQ180)+SUM($AS180:$AY180))*$BA180))</f>
        <v>0</v>
      </c>
    </row>
    <row r="181" customFormat="false" ht="12.75" hidden="false" customHeight="false" outlineLevel="0" collapsed="false">
      <c r="A181" s="67" t="n">
        <f aca="false">IF(A180="N/A","N/A",IF(EDATE(A180,1)&gt;Inputs!$K$3,"N/A",EDATE(A180,1)))</f>
        <v>42064</v>
      </c>
      <c r="B181" s="68" t="n">
        <f aca="false">IF(A181="N/A"," ",YEAR(A181))</f>
        <v>2015</v>
      </c>
      <c r="C181" s="69" t="n">
        <f aca="false">IF(A181="N/A"," ",VLOOKUP(A181,ScaledPrice,10))</f>
        <v>3.9575</v>
      </c>
      <c r="D181" s="70" t="n">
        <f aca="false">IF(A181="N/A"," ",(VLOOKUP(MONTH($A181),Inputs!$A$14:$B$25,2))/1000)</f>
        <v>12.6</v>
      </c>
      <c r="E181" s="71" t="n">
        <f aca="false">IF($A181="N/A"," ",C181*D181)</f>
        <v>49.8645</v>
      </c>
      <c r="F181" s="72" t="n">
        <f aca="false">IF(A181="N/A"," ",Inputs!$F$6)</f>
        <v>1.17</v>
      </c>
      <c r="G181" s="72" t="n">
        <f aca="false">IF(A181="N/A"," ",Inputs!$F$9/IF(AND('Pricing Inputs'!$AA$3&gt;=4,'Pricing Inputs'!$AA$3&lt;=6),16,IF(AND('Pricing Inputs'!$AA$3&gt;=7,'Pricing Inputs'!$AA$3&lt;=9),8,24))/(BA181))</f>
        <v>0.829831932773109</v>
      </c>
      <c r="H181" s="73" t="n">
        <f aca="false">IF(A181="N/A"," ",(C181*D181)+F181+G181)</f>
        <v>51.8643319327731</v>
      </c>
      <c r="I181" s="74" t="n">
        <f aca="false">VLOOKUP(A181,ScaledPrice,(IF(AND('Pricing Inputs'!$AA$3&gt;=4,'Pricing Inputs'!$AA$3&lt;=6),2,4)))</f>
        <v>30</v>
      </c>
      <c r="J181" s="74" t="n">
        <f aca="false">IF(A181="N/A"," ",IF(AND('Pricing Inputs'!$AA$3&gt;=4,'Pricing Inputs'!$AA$3&lt;=6),I181,(VLOOKUP(A181,ScaledPrice,2))*(2-(VLOOKUP(A181,ScaledPrice,3)))))</f>
        <v>30</v>
      </c>
      <c r="K181" s="74" t="n">
        <f aca="false">IF(A181="N/A"," ",IF(OR('Pricing Inputs'!$AA$3=5,'Pricing Inputs'!$AA$3=6,'Pricing Inputs'!$AA$3=8,'Pricing Inputs'!$AA$3=9),VLOOKUP(A181,ScaledPrice,IF(AND('Pricing Inputs'!$AA$3&gt;=4,'Pricing Inputs'!$AA$3&lt;=6),5,6)),0))</f>
        <v>20</v>
      </c>
      <c r="L181" s="74" t="n">
        <f aca="false">IF(A181="N/A"," ",IF(OR('Pricing Inputs'!$AA$3=5,'Pricing Inputs'!$AA$3=6,'Pricing Inputs'!$AA$3=8,'Pricing Inputs'!$AA$3=9),IF(AND('Pricing Inputs'!$AA$3&gt;=4,'Pricing Inputs'!$AA$3&lt;=6),K181,(VLOOKUP(A181,ScaledPrice,5))*(2-(VLOOKUP(A181,ScaledPrice,3)))),0))</f>
        <v>20</v>
      </c>
      <c r="M181" s="74" t="n">
        <f aca="false">IF(A181="N/A"," ",IF(OR('Pricing Inputs'!$AA$3=6,'Pricing Inputs'!$AA$3=9),(VLOOKUP(A181,ScaledPrice,IF(AND('Pricing Inputs'!$AA$3&gt;=4,'Pricing Inputs'!$AA$3&lt;=6),7,8))),0))</f>
        <v>19</v>
      </c>
      <c r="N181" s="74" t="n">
        <f aca="false">IF(A181="N/A"," ",IF(OR('Pricing Inputs'!$AA$3=6,'Pricing Inputs'!$AA$3=9),IF(AND('Pricing Inputs'!$AA$3&gt;=4,'Pricing Inputs'!$AA$3&lt;=6),M181,(VLOOKUP(A181,ScaledPrice,7))*(2-(VLOOKUP(A181,ScaledPrice,3)))),0))</f>
        <v>19</v>
      </c>
      <c r="O181" s="74" t="n">
        <f aca="false">IF(A181="N/A"," ",VLOOKUP(A181,ScaledPrice,9))</f>
        <v>23.4000015258789</v>
      </c>
      <c r="P181" s="75" t="n">
        <f aca="false">IF($A181="N/A"," ",IF((I181-$H181)&gt;0,I181-$H181,0))</f>
        <v>0</v>
      </c>
      <c r="Q181" s="75" t="n">
        <f aca="false">IF($A181="N/A"," ",IF((J181-$H181)&gt;0,J181-$H181,0))</f>
        <v>0</v>
      </c>
      <c r="R181" s="75" t="n">
        <f aca="false">IF($A181="N/A"," ",IF((K181-$H181)&gt;0,K181-$H181,0))</f>
        <v>0</v>
      </c>
      <c r="S181" s="75" t="n">
        <f aca="false">IF($A181="N/A"," ",IF((L181-$H181)&gt;0,L181-$H181,0))</f>
        <v>0</v>
      </c>
      <c r="T181" s="75" t="n">
        <f aca="false">IF($A181="N/A"," ",IF((M181-$H181)&gt;0,M181-$H181,0))</f>
        <v>0</v>
      </c>
      <c r="U181" s="75" t="n">
        <f aca="false">IF($A181="N/A"," ",IF((N181-$H181)&gt;0,N181-$H181,0))</f>
        <v>0</v>
      </c>
      <c r="V181" s="76" t="n">
        <f aca="false">IF($A181="N/A"," ",(IF((O181-$H181)&lt;=0,0,(O181-$H181))))</f>
        <v>0</v>
      </c>
      <c r="W181" s="77" t="n">
        <f aca="false">IF($A181="N/A"," ",IF(P181&gt;0,8*VLOOKUP($A181,NumberofDaysTable,2),0))</f>
        <v>0</v>
      </c>
      <c r="X181" s="77" t="n">
        <f aca="false">IF($A181="N/A"," ",IF(Q181&gt;0,8*VLOOKUP($A181,NumberofDaysTable,2),0))</f>
        <v>0</v>
      </c>
      <c r="Y181" s="77" t="n">
        <f aca="false">IF($A181="N/A"," ",IF(R181&gt;0,8*VLOOKUP($A181,NumberofDaysTable,3),0))</f>
        <v>0</v>
      </c>
      <c r="Z181" s="77" t="n">
        <f aca="false">IF($A181="N/A"," ",IF(S181&gt;0,8*VLOOKUP($A181,NumberofDaysTable,3),0))</f>
        <v>0</v>
      </c>
      <c r="AA181" s="77" t="n">
        <f aca="false">IF($A181="N/A"," ",IF(T181&gt;0,8*(VLOOKUP($A181,NumberofDaysTable,4)+VLOOKUP($A181,NumberofDaysTable,5)),0))</f>
        <v>0</v>
      </c>
      <c r="AB181" s="77" t="n">
        <f aca="false">IF($A181="N/A"," ",IF(U181&gt;0,(8*VLOOKUP($A181,NumberofDaysTable,4)+VLOOKUP($A181,NumberofDaysTable,5)),0))</f>
        <v>0</v>
      </c>
      <c r="AC181" s="77" t="n">
        <f aca="false">IF($A181="N/A"," ",(IF(V181&gt;0,(8*VLOOKUP($A181,NumberofDaysTable,6)),0)))</f>
        <v>0</v>
      </c>
      <c r="AD181" s="89" t="n">
        <f aca="false">IF($A181="N/A"," ",RANK(P181,$P$172:$V$183))</f>
        <v>7</v>
      </c>
      <c r="AE181" s="90" t="n">
        <f aca="false">IF($A181="N/A"," ",RANK(Q181,$P$172:$V$183))</f>
        <v>7</v>
      </c>
      <c r="AF181" s="90" t="n">
        <f aca="false">IF($A181="N/A"," ",RANK(R181,$P$172:$V$183))</f>
        <v>7</v>
      </c>
      <c r="AG181" s="90" t="n">
        <f aca="false">IF($A181="N/A"," ",RANK(S181,$P$172:$V$183))</f>
        <v>7</v>
      </c>
      <c r="AH181" s="90" t="n">
        <f aca="false">IF($A181="N/A"," ",RANK(T181,$P$172:$V$183))</f>
        <v>7</v>
      </c>
      <c r="AI181" s="90" t="n">
        <f aca="false">IF($A181="N/A"," ",RANK(U181,$P$172:$V$183))</f>
        <v>7</v>
      </c>
      <c r="AJ181" s="91" t="n">
        <f aca="false">IF($A181="N/A"," ",RANK(V181,$P$172:$V$183))</f>
        <v>7</v>
      </c>
      <c r="AK181" s="81" t="n">
        <f aca="false">IF($A181="N/A"," ",IF(AD181&lt;=$AJ$2,W181,0))</f>
        <v>0</v>
      </c>
      <c r="AL181" s="92" t="n">
        <f aca="false">IF($A181="N/A"," ",IF(AE181&lt;=$AJ$2,X181,0))</f>
        <v>0</v>
      </c>
      <c r="AM181" s="92" t="n">
        <f aca="false">IF($A181="N/A"," ",IF(AF181&lt;=$AJ$2,Y181,0))</f>
        <v>0</v>
      </c>
      <c r="AN181" s="92" t="n">
        <f aca="false">IF($A181="N/A"," ",IF(AG181&lt;=$AJ$2,Z181,0))</f>
        <v>0</v>
      </c>
      <c r="AO181" s="92" t="n">
        <f aca="false">IF($A181="N/A"," ",IF(AH181&lt;=$AJ$2,AA181,0))</f>
        <v>0</v>
      </c>
      <c r="AP181" s="92" t="n">
        <f aca="false">IF($A181="N/A"," ",IF(AI181&lt;=$AJ$2,AB181,0))</f>
        <v>0</v>
      </c>
      <c r="AQ181" s="92" t="n">
        <f aca="false">IF($A181="N/A"," ",IF(AJ181&lt;=$AJ$2,AC181,0))</f>
        <v>0</v>
      </c>
      <c r="AR181" s="95" t="s">
        <v>32</v>
      </c>
      <c r="AS181" s="83" t="n">
        <f aca="false">IF($A181="N/A"," ",IF(AND(AD181=$AJ$2+1,AK181=0),MIN($AR$183,W181),0))</f>
        <v>0</v>
      </c>
      <c r="AT181" s="93" t="n">
        <f aca="false">IF($A181="N/A"," ",IF(AND(AE181=$AJ$2+1,AL181=0),MIN($AR$183,X181),0))</f>
        <v>0</v>
      </c>
      <c r="AU181" s="93" t="n">
        <f aca="false">IF($A181="N/A"," ",IF(AND(AF181=$AJ$2+1,AM181=0),MIN($AR$183,Y181),0))</f>
        <v>0</v>
      </c>
      <c r="AV181" s="93" t="n">
        <f aca="false">IF($A181="N/A"," ",IF(AND(AG181=$AJ$2+1,AN181=0),MIN($AR$183,Z181),0))</f>
        <v>0</v>
      </c>
      <c r="AW181" s="93" t="n">
        <f aca="false">IF($A181="N/A"," ",IF(AND(AH181=$AJ$2+1,AO181=0),MIN($AR$183,AA181),0))</f>
        <v>0</v>
      </c>
      <c r="AX181" s="93" t="n">
        <f aca="false">IF($A181="N/A"," ",IF(AND(AI181=$AJ$2+1,AP181=0),MIN($AR$183,AB181),0))</f>
        <v>0</v>
      </c>
      <c r="AY181" s="93" t="n">
        <f aca="false">IF($A181="N/A"," ",IF(AND(AJ181=$AJ$2+1,AQ181=0),MIN($AR$183,AC181),0))</f>
        <v>0</v>
      </c>
      <c r="AZ181" s="94" t="s">
        <v>51</v>
      </c>
      <c r="BA181" s="86" t="n">
        <f aca="false">IF($A181="N/A"," ",(IF(MONTH(A181)&gt;=4,IF(MONTH(A181)&lt;=10,Inputs!$F$13,Inputs!$F$14),Inputs!$F$14)))</f>
        <v>119</v>
      </c>
      <c r="BB181" s="87" t="n">
        <f aca="false">IF($A181="N/A"," ",(IF(AK181&gt;0,($BA181*(8*(VLOOKUP($A181,NumberofDaysTable,2)))*P181),0)+IF(AS181&gt;0,($BA181*((AS181))*P181),0)))</f>
        <v>0</v>
      </c>
      <c r="BC181" s="87" t="n">
        <f aca="false">IF($A181="N/A"," ",(IF(AL181&gt;0,($BA181*(8*(VLOOKUP($A181,NumberofDaysTable,2)))*Q181),0)+IF(AT181&gt;0,($BA181*((AT181))*Q181),0)))</f>
        <v>0</v>
      </c>
      <c r="BD181" s="87" t="n">
        <f aca="false">IF($A181="N/A"," ",(IF(AM181&gt;0,($BA181*(8*(VLOOKUP($A181,NumberofDaysTable,3)))*R181),0)+IF(AU181&gt;0,($BA181*((AU181))*R181),0)))</f>
        <v>0</v>
      </c>
      <c r="BE181" s="87" t="n">
        <f aca="false">IF($A181="N/A"," ",(IF(AN181&gt;0,($BA181*(8*(VLOOKUP($A181,NumberofDaysTable,3)))*S181),0)+IF(AV181&gt;0,($BA181*((AV181))*S181),0)))</f>
        <v>0</v>
      </c>
      <c r="BF181" s="87" t="n">
        <f aca="false">IF($A181="N/A"," ",(IF(AO181&gt;0,($BA181*(8*(VLOOKUP($A181,NumberofDaysTable,4)+VLOOKUP($A181,NumberofDaysTable,5)))*T181),0)+IF(AW181&gt;0,($BA181*((AW181))*T181),0)))</f>
        <v>0</v>
      </c>
      <c r="BG181" s="87" t="n">
        <f aca="false">IF($A181="N/A"," ",(IF(AP181&gt;0,($BA181*(8*(VLOOKUP($A181,NumberofDaysTable,4)+VLOOKUP($A181,NumberofDaysTable,5)))*U181),0)+IF(AX181&gt;0,($BA181*((AX181))*U181),0)))</f>
        <v>0</v>
      </c>
      <c r="BH181" s="87" t="n">
        <f aca="false">IF($A181="N/A"," ",($BA181*AQ181*V181)+($BA181*AY181*V181))</f>
        <v>0</v>
      </c>
      <c r="BI181" s="87" t="n">
        <f aca="false">IF($A181="N/A"," ",SUM(BB181:BH181))</f>
        <v>0</v>
      </c>
      <c r="BJ181" s="88" t="n">
        <f aca="false">IF($A181="N/A"," ",(H181*(SUM(AK181:AQ181)+SUM(AS181:AY181))*BA181))</f>
        <v>0</v>
      </c>
      <c r="BK181" s="88" t="n">
        <f aca="false">IF($A181="N/A"," ",((C181*D181)*(SUM($AK181:$AQ181)+SUM($AS181:$AY181))*$BA181))</f>
        <v>0</v>
      </c>
      <c r="BL181" s="88" t="n">
        <f aca="false">IF($A181="N/A"," ",(F181*(SUM($AK181:$AQ181)+SUM($AS181:$AY181))*$BA181))</f>
        <v>0</v>
      </c>
      <c r="BM181" s="88" t="n">
        <f aca="false">IF($A181="N/A"," ",(G181*(SUM($AK181:$AQ181)+SUM($AS181:$AY181))*$BA181))</f>
        <v>0</v>
      </c>
    </row>
    <row r="182" customFormat="false" ht="12.75" hidden="false" customHeight="false" outlineLevel="0" collapsed="false">
      <c r="A182" s="67" t="n">
        <f aca="false">IF(A181="N/A","N/A",IF(EDATE(A181,1)&gt;Inputs!$K$3,"N/A",EDATE(A181,1)))</f>
        <v>42095</v>
      </c>
      <c r="B182" s="68" t="n">
        <f aca="false">IF(A182="N/A"," ",YEAR(A182))</f>
        <v>2015</v>
      </c>
      <c r="C182" s="69" t="n">
        <f aca="false">IF(A182="N/A"," ",VLOOKUP(A182,ScaledPrice,10))</f>
        <v>3.7595</v>
      </c>
      <c r="D182" s="70" t="n">
        <f aca="false">IF(A182="N/A"," ",(VLOOKUP(MONTH($A182),Inputs!$A$14:$B$25,2))/1000)</f>
        <v>12.6</v>
      </c>
      <c r="E182" s="71" t="n">
        <f aca="false">IF($A182="N/A"," ",C182*D182)</f>
        <v>47.3697</v>
      </c>
      <c r="F182" s="72" t="n">
        <f aca="false">IF(A182="N/A"," ",Inputs!$F$6)</f>
        <v>1.17</v>
      </c>
      <c r="G182" s="72" t="n">
        <f aca="false">IF(A182="N/A"," ",Inputs!$F$9/IF(AND('Pricing Inputs'!$AA$3&gt;=4,'Pricing Inputs'!$AA$3&lt;=6),16,IF(AND('Pricing Inputs'!$AA$3&gt;=7,'Pricing Inputs'!$AA$3&lt;=9),8,24))/(BA182))</f>
        <v>0.829831932773109</v>
      </c>
      <c r="H182" s="73" t="n">
        <f aca="false">IF(A182="N/A"," ",(C182*D182)+F182+G182)</f>
        <v>49.3695319327731</v>
      </c>
      <c r="I182" s="74" t="n">
        <f aca="false">VLOOKUP(A182,ScaledPrice,(IF(AND('Pricing Inputs'!$AA$3&gt;=4,'Pricing Inputs'!$AA$3&lt;=6),2,4)))</f>
        <v>30.75</v>
      </c>
      <c r="J182" s="74" t="n">
        <f aca="false">IF(A182="N/A"," ",IF(AND('Pricing Inputs'!$AA$3&gt;=4,'Pricing Inputs'!$AA$3&lt;=6),I182,(VLOOKUP(A182,ScaledPrice,2))*(2-(VLOOKUP(A182,ScaledPrice,3)))))</f>
        <v>30.75</v>
      </c>
      <c r="K182" s="74" t="n">
        <f aca="false">IF(A182="N/A"," ",IF(OR('Pricing Inputs'!$AA$3=5,'Pricing Inputs'!$AA$3=6,'Pricing Inputs'!$AA$3=8,'Pricing Inputs'!$AA$3=9),VLOOKUP(A182,ScaledPrice,IF(AND('Pricing Inputs'!$AA$3&gt;=4,'Pricing Inputs'!$AA$3&lt;=6),5,6)),0))</f>
        <v>20</v>
      </c>
      <c r="L182" s="74" t="n">
        <f aca="false">IF(A182="N/A"," ",IF(OR('Pricing Inputs'!$AA$3=5,'Pricing Inputs'!$AA$3=6,'Pricing Inputs'!$AA$3=8,'Pricing Inputs'!$AA$3=9),IF(AND('Pricing Inputs'!$AA$3&gt;=4,'Pricing Inputs'!$AA$3&lt;=6),K182,(VLOOKUP(A182,ScaledPrice,5))*(2-(VLOOKUP(A182,ScaledPrice,3)))),0))</f>
        <v>20</v>
      </c>
      <c r="M182" s="74" t="n">
        <f aca="false">IF(A182="N/A"," ",IF(OR('Pricing Inputs'!$AA$3=6,'Pricing Inputs'!$AA$3=9),(VLOOKUP(A182,ScaledPrice,IF(AND('Pricing Inputs'!$AA$3&gt;=4,'Pricing Inputs'!$AA$3&lt;=6),7,8))),0))</f>
        <v>18.9950008392334</v>
      </c>
      <c r="N182" s="74" t="n">
        <f aca="false">IF(A182="N/A"," ",IF(OR('Pricing Inputs'!$AA$3=6,'Pricing Inputs'!$AA$3=9),IF(AND('Pricing Inputs'!$AA$3&gt;=4,'Pricing Inputs'!$AA$3&lt;=6),M182,(VLOOKUP(A182,ScaledPrice,7))*(2-(VLOOKUP(A182,ScaledPrice,3)))),0))</f>
        <v>18.9950008392334</v>
      </c>
      <c r="O182" s="74" t="n">
        <f aca="false">IF(A182="N/A"," ",VLOOKUP(A182,ScaledPrice,9))</f>
        <v>22.6000003814697</v>
      </c>
      <c r="P182" s="75" t="n">
        <f aca="false">IF($A182="N/A"," ",IF((I182-$H182)&gt;0,I182-$H182,0))</f>
        <v>0</v>
      </c>
      <c r="Q182" s="75" t="n">
        <f aca="false">IF($A182="N/A"," ",IF((J182-$H182)&gt;0,J182-$H182,0))</f>
        <v>0</v>
      </c>
      <c r="R182" s="75" t="n">
        <f aca="false">IF($A182="N/A"," ",IF((K182-$H182)&gt;0,K182-$H182,0))</f>
        <v>0</v>
      </c>
      <c r="S182" s="75" t="n">
        <f aca="false">IF($A182="N/A"," ",IF((L182-$H182)&gt;0,L182-$H182,0))</f>
        <v>0</v>
      </c>
      <c r="T182" s="75" t="n">
        <f aca="false">IF($A182="N/A"," ",IF((M182-$H182)&gt;0,M182-$H182,0))</f>
        <v>0</v>
      </c>
      <c r="U182" s="75" t="n">
        <f aca="false">IF($A182="N/A"," ",IF((N182-$H182)&gt;0,N182-$H182,0))</f>
        <v>0</v>
      </c>
      <c r="V182" s="76" t="n">
        <f aca="false">IF($A182="N/A"," ",(IF((O182-$H182)&lt;=0,0,(O182-$H182))))</f>
        <v>0</v>
      </c>
      <c r="W182" s="77" t="n">
        <f aca="false">IF($A182="N/A"," ",IF(P182&gt;0,8*VLOOKUP($A182,NumberofDaysTable,2),0))</f>
        <v>0</v>
      </c>
      <c r="X182" s="77" t="n">
        <f aca="false">IF($A182="N/A"," ",IF(Q182&gt;0,8*VLOOKUP($A182,NumberofDaysTable,2),0))</f>
        <v>0</v>
      </c>
      <c r="Y182" s="77" t="n">
        <f aca="false">IF($A182="N/A"," ",IF(R182&gt;0,8*VLOOKUP($A182,NumberofDaysTable,3),0))</f>
        <v>0</v>
      </c>
      <c r="Z182" s="77" t="n">
        <f aca="false">IF($A182="N/A"," ",IF(S182&gt;0,8*VLOOKUP($A182,NumberofDaysTable,3),0))</f>
        <v>0</v>
      </c>
      <c r="AA182" s="77" t="n">
        <f aca="false">IF($A182="N/A"," ",IF(T182&gt;0,8*(VLOOKUP($A182,NumberofDaysTable,4)+VLOOKUP($A182,NumberofDaysTable,5)),0))</f>
        <v>0</v>
      </c>
      <c r="AB182" s="77" t="n">
        <f aca="false">IF($A182="N/A"," ",IF(U182&gt;0,(8*VLOOKUP($A182,NumberofDaysTable,4)+VLOOKUP($A182,NumberofDaysTable,5)),0))</f>
        <v>0</v>
      </c>
      <c r="AC182" s="77" t="n">
        <f aca="false">IF($A182="N/A"," ",(IF(V182&gt;0,(8*VLOOKUP($A182,NumberofDaysTable,6)),0)))</f>
        <v>0</v>
      </c>
      <c r="AD182" s="89" t="n">
        <f aca="false">IF($A182="N/A"," ",RANK(P182,$P$172:$V$183))</f>
        <v>7</v>
      </c>
      <c r="AE182" s="90" t="n">
        <f aca="false">IF($A182="N/A"," ",RANK(Q182,$P$172:$V$183))</f>
        <v>7</v>
      </c>
      <c r="AF182" s="90" t="n">
        <f aca="false">IF($A182="N/A"," ",RANK(R182,$P$172:$V$183))</f>
        <v>7</v>
      </c>
      <c r="AG182" s="90" t="n">
        <f aca="false">IF($A182="N/A"," ",RANK(S182,$P$172:$V$183))</f>
        <v>7</v>
      </c>
      <c r="AH182" s="90" t="n">
        <f aca="false">IF($A182="N/A"," ",RANK(T182,$P$172:$V$183))</f>
        <v>7</v>
      </c>
      <c r="AI182" s="90" t="n">
        <f aca="false">IF($A182="N/A"," ",RANK(U182,$P$172:$V$183))</f>
        <v>7</v>
      </c>
      <c r="AJ182" s="91" t="n">
        <f aca="false">IF($A182="N/A"," ",RANK(V182,$P$172:$V$183))</f>
        <v>7</v>
      </c>
      <c r="AK182" s="81" t="n">
        <f aca="false">IF($A182="N/A"," ",IF(AD182&lt;=$AJ$2,W182,0))</f>
        <v>0</v>
      </c>
      <c r="AL182" s="92" t="n">
        <f aca="false">IF($A182="N/A"," ",IF(AE182&lt;=$AJ$2,X182,0))</f>
        <v>0</v>
      </c>
      <c r="AM182" s="92" t="n">
        <f aca="false">IF($A182="N/A"," ",IF(AF182&lt;=$AJ$2,Y182,0))</f>
        <v>0</v>
      </c>
      <c r="AN182" s="92" t="n">
        <f aca="false">IF($A182="N/A"," ",IF(AG182&lt;=$AJ$2,Z182,0))</f>
        <v>0</v>
      </c>
      <c r="AO182" s="92" t="n">
        <f aca="false">IF($A182="N/A"," ",IF(AH182&lt;=$AJ$2,AA182,0))</f>
        <v>0</v>
      </c>
      <c r="AP182" s="92" t="n">
        <f aca="false">IF($A182="N/A"," ",IF(AI182&lt;=$AJ$2,AB182,0))</f>
        <v>0</v>
      </c>
      <c r="AQ182" s="92" t="n">
        <f aca="false">IF($A182="N/A"," ",IF(AJ182&lt;=$AJ$2,AC182,0))</f>
        <v>0</v>
      </c>
      <c r="AR182" s="91" t="n">
        <f aca="false">SUM(AK172:AQ183)</f>
        <v>1024</v>
      </c>
      <c r="AS182" s="83" t="n">
        <f aca="false">IF($A182="N/A"," ",IF(AND(AD182=$AJ$2+1,AK182=0),MIN($AR$183,W182),0))</f>
        <v>0</v>
      </c>
      <c r="AT182" s="93" t="n">
        <f aca="false">IF($A182="N/A"," ",IF(AND(AE182=$AJ$2+1,AL182=0),MIN($AR$183,X182),0))</f>
        <v>0</v>
      </c>
      <c r="AU182" s="93" t="n">
        <f aca="false">IF($A182="N/A"," ",IF(AND(AF182=$AJ$2+1,AM182=0),MIN($AR$183,Y182),0))</f>
        <v>0</v>
      </c>
      <c r="AV182" s="93" t="n">
        <f aca="false">IF($A182="N/A"," ",IF(AND(AG182=$AJ$2+1,AN182=0),MIN($AR$183,Z182),0))</f>
        <v>0</v>
      </c>
      <c r="AW182" s="93" t="n">
        <f aca="false">IF($A182="N/A"," ",IF(AND(AH182=$AJ$2+1,AO182=0),MIN($AR$183,AA182),0))</f>
        <v>0</v>
      </c>
      <c r="AX182" s="93" t="n">
        <f aca="false">IF($A182="N/A"," ",IF(AND(AI182=$AJ$2+1,AP182=0),MIN($AR$183,AB182),0))</f>
        <v>0</v>
      </c>
      <c r="AY182" s="93" t="n">
        <f aca="false">IF($A182="N/A"," ",IF(AND(AJ182=$AJ$2+1,AQ182=0),MIN($AR$183,AC182),0))</f>
        <v>0</v>
      </c>
      <c r="AZ182" s="91" t="n">
        <f aca="false">SUM(AS172:AY183)</f>
        <v>0</v>
      </c>
      <c r="BA182" s="86" t="n">
        <f aca="false">IF($A182="N/A"," ",(IF(MONTH(A182)&gt;=4,IF(MONTH(A182)&lt;=10,Inputs!$F$13,Inputs!$F$14),Inputs!$F$14)))</f>
        <v>119</v>
      </c>
      <c r="BB182" s="87" t="n">
        <f aca="false">IF($A182="N/A"," ",(IF(AK182&gt;0,($BA182*(8*(VLOOKUP($A182,NumberofDaysTable,2)))*P182),0)+IF(AS182&gt;0,($BA182*((AS182))*P182),0)))</f>
        <v>0</v>
      </c>
      <c r="BC182" s="87" t="n">
        <f aca="false">IF($A182="N/A"," ",(IF(AL182&gt;0,($BA182*(8*(VLOOKUP($A182,NumberofDaysTable,2)))*Q182),0)+IF(AT182&gt;0,($BA182*((AT182))*Q182),0)))</f>
        <v>0</v>
      </c>
      <c r="BD182" s="87" t="n">
        <f aca="false">IF($A182="N/A"," ",(IF(AM182&gt;0,($BA182*(8*(VLOOKUP($A182,NumberofDaysTable,3)))*R182),0)+IF(AU182&gt;0,($BA182*((AU182))*R182),0)))</f>
        <v>0</v>
      </c>
      <c r="BE182" s="87" t="n">
        <f aca="false">IF($A182="N/A"," ",(IF(AN182&gt;0,($BA182*(8*(VLOOKUP($A182,NumberofDaysTable,3)))*S182),0)+IF(AV182&gt;0,($BA182*((AV182))*S182),0)))</f>
        <v>0</v>
      </c>
      <c r="BF182" s="87" t="n">
        <f aca="false">IF($A182="N/A"," ",(IF(AO182&gt;0,($BA182*(8*(VLOOKUP($A182,NumberofDaysTable,4)+VLOOKUP($A182,NumberofDaysTable,5)))*T182),0)+IF(AW182&gt;0,($BA182*((AW182))*T182),0)))</f>
        <v>0</v>
      </c>
      <c r="BG182" s="87" t="n">
        <f aca="false">IF($A182="N/A"," ",(IF(AP182&gt;0,($BA182*(8*(VLOOKUP($A182,NumberofDaysTable,4)+VLOOKUP($A182,NumberofDaysTable,5)))*U182),0)+IF(AX182&gt;0,($BA182*((AX182))*U182),0)))</f>
        <v>0</v>
      </c>
      <c r="BH182" s="87" t="n">
        <f aca="false">IF($A182="N/A"," ",($BA182*AQ182*V182)+($BA182*AY182*V182))</f>
        <v>0</v>
      </c>
      <c r="BI182" s="87" t="n">
        <f aca="false">IF($A182="N/A"," ",SUM(BB182:BH182))</f>
        <v>0</v>
      </c>
      <c r="BJ182" s="88" t="n">
        <f aca="false">IF($A182="N/A"," ",(H182*(SUM(AK182:AQ182)+SUM(AS182:AY182))*BA182))</f>
        <v>0</v>
      </c>
      <c r="BK182" s="88" t="n">
        <f aca="false">IF($A182="N/A"," ",((C182*D182)*(SUM($AK182:$AQ182)+SUM($AS182:$AY182))*$BA182))</f>
        <v>0</v>
      </c>
      <c r="BL182" s="88" t="n">
        <f aca="false">IF($A182="N/A"," ",(F182*(SUM($AK182:$AQ182)+SUM($AS182:$AY182))*$BA182))</f>
        <v>0</v>
      </c>
      <c r="BM182" s="88" t="n">
        <f aca="false">IF($A182="N/A"," ",(G182*(SUM($AK182:$AQ182)+SUM($AS182:$AY182))*$BA182))</f>
        <v>0</v>
      </c>
    </row>
    <row r="183" customFormat="false" ht="12.75" hidden="false" customHeight="false" outlineLevel="0" collapsed="false">
      <c r="A183" s="67" t="n">
        <f aca="false">IF(A182="N/A","N/A",IF(EDATE(A182,1)&gt;Inputs!$K$3,"N/A",EDATE(A182,1)))</f>
        <v>42125</v>
      </c>
      <c r="B183" s="68" t="n">
        <f aca="false">IF(A183="N/A"," ",YEAR(A183))</f>
        <v>2015</v>
      </c>
      <c r="C183" s="69" t="n">
        <f aca="false">IF(A183="N/A"," ",VLOOKUP(A183,ScaledPrice,10))</f>
        <v>3.7435</v>
      </c>
      <c r="D183" s="70" t="n">
        <f aca="false">IF(A183="N/A"," ",(VLOOKUP(MONTH($A183),Inputs!$A$14:$B$25,2))/1000)</f>
        <v>12.6</v>
      </c>
      <c r="E183" s="71" t="n">
        <f aca="false">IF($A183="N/A"," ",C183*D183)</f>
        <v>47.1681</v>
      </c>
      <c r="F183" s="72" t="n">
        <f aca="false">IF(A183="N/A"," ",Inputs!$F$6)</f>
        <v>1.17</v>
      </c>
      <c r="G183" s="72" t="n">
        <f aca="false">IF(A183="N/A"," ",Inputs!$F$9/IF(AND('Pricing Inputs'!$AA$3&gt;=4,'Pricing Inputs'!$AA$3&lt;=6),16,IF(AND('Pricing Inputs'!$AA$3&gt;=7,'Pricing Inputs'!$AA$3&lt;=9),8,24))/(BA183))</f>
        <v>0.829831932773109</v>
      </c>
      <c r="H183" s="73" t="n">
        <f aca="false">IF(A183="N/A"," ",(C183*D183)+F183+G183)</f>
        <v>49.1679319327731</v>
      </c>
      <c r="I183" s="74" t="n">
        <f aca="false">VLOOKUP(A183,ScaledPrice,(IF(AND('Pricing Inputs'!$AA$3&gt;=4,'Pricing Inputs'!$AA$3&lt;=6),2,4)))</f>
        <v>35.25</v>
      </c>
      <c r="J183" s="74" t="n">
        <f aca="false">IF(A183="N/A"," ",IF(AND('Pricing Inputs'!$AA$3&gt;=4,'Pricing Inputs'!$AA$3&lt;=6),I183,(VLOOKUP(A183,ScaledPrice,2))*(2-(VLOOKUP(A183,ScaledPrice,3)))))</f>
        <v>35.25</v>
      </c>
      <c r="K183" s="74" t="n">
        <f aca="false">IF(A183="N/A"," ",IF(OR('Pricing Inputs'!$AA$3=5,'Pricing Inputs'!$AA$3=6,'Pricing Inputs'!$AA$3=8,'Pricing Inputs'!$AA$3=9),VLOOKUP(A183,ScaledPrice,IF(AND('Pricing Inputs'!$AA$3&gt;=4,'Pricing Inputs'!$AA$3&lt;=6),5,6)),0))</f>
        <v>21</v>
      </c>
      <c r="L183" s="74" t="n">
        <f aca="false">IF(A183="N/A"," ",IF(OR('Pricing Inputs'!$AA$3=5,'Pricing Inputs'!$AA$3=6,'Pricing Inputs'!$AA$3=8,'Pricing Inputs'!$AA$3=9),IF(AND('Pricing Inputs'!$AA$3&gt;=4,'Pricing Inputs'!$AA$3&lt;=6),K183,(VLOOKUP(A183,ScaledPrice,5))*(2-(VLOOKUP(A183,ScaledPrice,3)))),0))</f>
        <v>21</v>
      </c>
      <c r="M183" s="74" t="n">
        <f aca="false">IF(A183="N/A"," ",IF(OR('Pricing Inputs'!$AA$3=6,'Pricing Inputs'!$AA$3=9),(VLOOKUP(A183,ScaledPrice,IF(AND('Pricing Inputs'!$AA$3&gt;=4,'Pricing Inputs'!$AA$3&lt;=6),7,8))),0))</f>
        <v>20.0049991607666</v>
      </c>
      <c r="N183" s="74" t="n">
        <f aca="false">IF(A183="N/A"," ",IF(OR('Pricing Inputs'!$AA$3=6,'Pricing Inputs'!$AA$3=9),IF(AND('Pricing Inputs'!$AA$3&gt;=4,'Pricing Inputs'!$AA$3&lt;=6),M183,(VLOOKUP(A183,ScaledPrice,7))*(2-(VLOOKUP(A183,ScaledPrice,3)))),0))</f>
        <v>20.0049991607666</v>
      </c>
      <c r="O183" s="74" t="n">
        <f aca="false">IF(A183="N/A"," ",VLOOKUP(A183,ScaledPrice,9))</f>
        <v>22.4500007629395</v>
      </c>
      <c r="P183" s="75" t="n">
        <f aca="false">IF($A183="N/A"," ",IF((I183-$H183)&gt;0,I183-$H183,0))</f>
        <v>0</v>
      </c>
      <c r="Q183" s="75" t="n">
        <f aca="false">IF($A183="N/A"," ",IF((J183-$H183)&gt;0,J183-$H183,0))</f>
        <v>0</v>
      </c>
      <c r="R183" s="75" t="n">
        <f aca="false">IF($A183="N/A"," ",IF((K183-$H183)&gt;0,K183-$H183,0))</f>
        <v>0</v>
      </c>
      <c r="S183" s="75" t="n">
        <f aca="false">IF($A183="N/A"," ",IF((L183-$H183)&gt;0,L183-$H183,0))</f>
        <v>0</v>
      </c>
      <c r="T183" s="75" t="n">
        <f aca="false">IF($A183="N/A"," ",IF((M183-$H183)&gt;0,M183-$H183,0))</f>
        <v>0</v>
      </c>
      <c r="U183" s="75" t="n">
        <f aca="false">IF($A183="N/A"," ",IF((N183-$H183)&gt;0,N183-$H183,0))</f>
        <v>0</v>
      </c>
      <c r="V183" s="76" t="n">
        <f aca="false">IF($A183="N/A"," ",(IF((O183-$H183)&lt;=0,0,(O183-$H183))))</f>
        <v>0</v>
      </c>
      <c r="W183" s="77" t="n">
        <f aca="false">IF($A183="N/A"," ",IF(P183&gt;0,8*VLOOKUP($A183,NumberofDaysTable,2),0))</f>
        <v>0</v>
      </c>
      <c r="X183" s="77" t="n">
        <f aca="false">IF($A183="N/A"," ",IF(Q183&gt;0,8*VLOOKUP($A183,NumberofDaysTable,2),0))</f>
        <v>0</v>
      </c>
      <c r="Y183" s="77" t="n">
        <f aca="false">IF($A183="N/A"," ",IF(R183&gt;0,8*VLOOKUP($A183,NumberofDaysTable,3),0))</f>
        <v>0</v>
      </c>
      <c r="Z183" s="77" t="n">
        <f aca="false">IF($A183="N/A"," ",IF(S183&gt;0,8*VLOOKUP($A183,NumberofDaysTable,3),0))</f>
        <v>0</v>
      </c>
      <c r="AA183" s="77" t="n">
        <f aca="false">IF($A183="N/A"," ",IF(T183&gt;0,8*(VLOOKUP($A183,NumberofDaysTable,4)+VLOOKUP($A183,NumberofDaysTable,5)),0))</f>
        <v>0</v>
      </c>
      <c r="AB183" s="77" t="n">
        <f aca="false">IF($A183="N/A"," ",IF(U183&gt;0,(8*VLOOKUP($A183,NumberofDaysTable,4)+VLOOKUP($A183,NumberofDaysTable,5)),0))</f>
        <v>0</v>
      </c>
      <c r="AC183" s="77" t="n">
        <f aca="false">IF($A183="N/A"," ",(IF(V183&gt;0,(8*VLOOKUP($A183,NumberofDaysTable,6)),0)))</f>
        <v>0</v>
      </c>
      <c r="AD183" s="96" t="n">
        <f aca="false">IF($A183="N/A"," ",RANK(P183,$P$172:$V$183))</f>
        <v>7</v>
      </c>
      <c r="AE183" s="97" t="n">
        <f aca="false">IF($A183="N/A"," ",RANK(Q183,$P$172:$V$183))</f>
        <v>7</v>
      </c>
      <c r="AF183" s="97" t="n">
        <f aca="false">IF($A183="N/A"," ",RANK(R183,$P$172:$V$183))</f>
        <v>7</v>
      </c>
      <c r="AG183" s="97" t="n">
        <f aca="false">IF($A183="N/A"," ",RANK(S183,$P$172:$V$183))</f>
        <v>7</v>
      </c>
      <c r="AH183" s="97" t="n">
        <f aca="false">IF($A183="N/A"," ",RANK(T183,$P$172:$V$183))</f>
        <v>7</v>
      </c>
      <c r="AI183" s="97" t="n">
        <f aca="false">IF($A183="N/A"," ",RANK(U183,$P$172:$V$183))</f>
        <v>7</v>
      </c>
      <c r="AJ183" s="98" t="n">
        <f aca="false">IF($A183="N/A"," ",RANK(V183,$P$172:$V$183))</f>
        <v>7</v>
      </c>
      <c r="AK183" s="99" t="n">
        <f aca="false">IF($A183="N/A"," ",IF(AD183&lt;=$AJ$2,W183,0))</f>
        <v>0</v>
      </c>
      <c r="AL183" s="100" t="n">
        <f aca="false">IF($A183="N/A"," ",IF(AE183&lt;=$AJ$2,X183,0))</f>
        <v>0</v>
      </c>
      <c r="AM183" s="100" t="n">
        <f aca="false">IF($A183="N/A"," ",IF(AF183&lt;=$AJ$2,Y183,0))</f>
        <v>0</v>
      </c>
      <c r="AN183" s="100" t="n">
        <f aca="false">IF($A183="N/A"," ",IF(AG183&lt;=$AJ$2,Z183,0))</f>
        <v>0</v>
      </c>
      <c r="AO183" s="100" t="n">
        <f aca="false">IF($A183="N/A"," ",IF(AH183&lt;=$AJ$2,AA183,0))</f>
        <v>0</v>
      </c>
      <c r="AP183" s="100" t="n">
        <f aca="false">IF($A183="N/A"," ",IF(AI183&lt;=$AJ$2,AB183,0))</f>
        <v>0</v>
      </c>
      <c r="AQ183" s="100" t="n">
        <f aca="false">IF($A183="N/A"," ",IF(AJ183&lt;=$AJ$2,AC183,0))</f>
        <v>0</v>
      </c>
      <c r="AR183" s="98" t="n">
        <f aca="false">IF(($AP$2-AR182)&gt;=0,$AP$2-AR182,0)</f>
        <v>376</v>
      </c>
      <c r="AS183" s="101" t="n">
        <f aca="false">IF($A183="N/A"," ",IF(AND(AD183=$AJ$2+1,AK183=0),MIN($AR$183,W183),0))</f>
        <v>0</v>
      </c>
      <c r="AT183" s="102" t="n">
        <f aca="false">IF($A183="N/A"," ",IF(AND(AE183=$AJ$2+1,AL183=0),MIN($AR$183,X183),0))</f>
        <v>0</v>
      </c>
      <c r="AU183" s="102" t="n">
        <f aca="false">IF($A183="N/A"," ",IF(AND(AF183=$AJ$2+1,AM183=0),MIN($AR$183,Y183),0))</f>
        <v>0</v>
      </c>
      <c r="AV183" s="102" t="n">
        <f aca="false">IF($A183="N/A"," ",IF(AND(AG183=$AJ$2+1,AN183=0),MIN($AR$183,Z183),0))</f>
        <v>0</v>
      </c>
      <c r="AW183" s="102" t="n">
        <f aca="false">IF($A183="N/A"," ",IF(AND(AH183=$AJ$2+1,AO183=0),MIN($AR$183,AA183),0))</f>
        <v>0</v>
      </c>
      <c r="AX183" s="102" t="n">
        <f aca="false">IF($A183="N/A"," ",IF(AND(AI183=$AJ$2+1,AP183=0),MIN($AR$183,AB183),0))</f>
        <v>0</v>
      </c>
      <c r="AY183" s="102" t="n">
        <f aca="false">IF($A183="N/A"," ",IF(AND(AJ183=$AJ$2+1,AQ183=0),MIN($AR$183,AC183),0))</f>
        <v>0</v>
      </c>
      <c r="AZ183" s="103" t="n">
        <f aca="false">AR182+AZ182</f>
        <v>1024</v>
      </c>
      <c r="BA183" s="86" t="n">
        <f aca="false">IF($A183="N/A"," ",(IF(MONTH(A183)&gt;=4,IF(MONTH(A183)&lt;=10,Inputs!$F$13,Inputs!$F$14),Inputs!$F$14)))</f>
        <v>119</v>
      </c>
      <c r="BB183" s="87" t="n">
        <f aca="false">IF($A183="N/A"," ",(IF(AK183&gt;0,($BA183*(8*(VLOOKUP($A183,NumberofDaysTable,2)))*P183),0)+IF(AS183&gt;0,($BA183*((AS183))*P183),0)))</f>
        <v>0</v>
      </c>
      <c r="BC183" s="87" t="n">
        <f aca="false">IF($A183="N/A"," ",(IF(AL183&gt;0,($BA183*(8*(VLOOKUP($A183,NumberofDaysTable,2)))*Q183),0)+IF(AT183&gt;0,($BA183*((AT183))*Q183),0)))</f>
        <v>0</v>
      </c>
      <c r="BD183" s="87" t="n">
        <f aca="false">IF($A183="N/A"," ",(IF(AM183&gt;0,($BA183*(8*(VLOOKUP($A183,NumberofDaysTable,3)))*R183),0)+IF(AU183&gt;0,($BA183*((AU183))*R183),0)))</f>
        <v>0</v>
      </c>
      <c r="BE183" s="87" t="n">
        <f aca="false">IF($A183="N/A"," ",(IF(AN183&gt;0,($BA183*(8*(VLOOKUP($A183,NumberofDaysTable,3)))*S183),0)+IF(AV183&gt;0,($BA183*((AV183))*S183),0)))</f>
        <v>0</v>
      </c>
      <c r="BF183" s="87" t="n">
        <f aca="false">IF($A183="N/A"," ",(IF(AO183&gt;0,($BA183*(8*(VLOOKUP($A183,NumberofDaysTable,4)+VLOOKUP($A183,NumberofDaysTable,5)))*T183),0)+IF(AW183&gt;0,($BA183*((AW183))*T183),0)))</f>
        <v>0</v>
      </c>
      <c r="BG183" s="87" t="n">
        <f aca="false">IF($A183="N/A"," ",(IF(AP183&gt;0,($BA183*(8*(VLOOKUP($A183,NumberofDaysTable,4)+VLOOKUP($A183,NumberofDaysTable,5)))*U183),0)+IF(AX183&gt;0,($BA183*((AX183))*U183),0)))</f>
        <v>0</v>
      </c>
      <c r="BH183" s="87" t="n">
        <f aca="false">IF($A183="N/A"," ",($BA183*AQ183*V183)+($BA183*AY183*V183))</f>
        <v>0</v>
      </c>
      <c r="BI183" s="87" t="n">
        <f aca="false">IF($A183="N/A"," ",SUM(BB183:BH183))</f>
        <v>0</v>
      </c>
      <c r="BJ183" s="88" t="n">
        <f aca="false">IF($A183="N/A"," ",(H183*(SUM(AK183:AQ183)+SUM(AS183:AY183))*BA183))</f>
        <v>0</v>
      </c>
      <c r="BK183" s="88" t="n">
        <f aca="false">IF($A183="N/A"," ",((C183*D183)*(SUM($AK183:$AQ183)+SUM($AS183:$AY183))*$BA183))</f>
        <v>0</v>
      </c>
      <c r="BL183" s="88" t="n">
        <f aca="false">IF($A183="N/A"," ",(F183*(SUM($AK183:$AQ183)+SUM($AS183:$AY183))*$BA183))</f>
        <v>0</v>
      </c>
      <c r="BM183" s="88" t="n">
        <f aca="false">IF($A183="N/A"," ",(G183*(SUM($AK183:$AQ183)+SUM($AS183:$AY183))*$BA183))</f>
        <v>0</v>
      </c>
    </row>
    <row r="184" customFormat="false" ht="12.75" hidden="false" customHeight="false" outlineLevel="0" collapsed="false">
      <c r="A184" s="67" t="n">
        <f aca="false">IF(A183="N/A","N/A",IF(EDATE(A183,1)&gt;Inputs!$K$3,"N/A",EDATE(A183,1)))</f>
        <v>42156</v>
      </c>
      <c r="B184" s="68" t="n">
        <f aca="false">IF(A184="N/A"," ",YEAR(A184))</f>
        <v>2015</v>
      </c>
      <c r="C184" s="69" t="n">
        <f aca="false">IF(A184="N/A"," ",VLOOKUP(A184,ScaledPrice,10))</f>
        <v>3.7495</v>
      </c>
      <c r="D184" s="70" t="n">
        <f aca="false">IF(A184="N/A"," ",(VLOOKUP(MONTH($A184),Inputs!$A$14:$B$25,2))/1000)</f>
        <v>12.6</v>
      </c>
      <c r="E184" s="71" t="n">
        <f aca="false">IF($A184="N/A"," ",C184*D184)</f>
        <v>47.2437</v>
      </c>
      <c r="F184" s="72" t="n">
        <f aca="false">IF(A184="N/A"," ",Inputs!$F$6)</f>
        <v>1.17</v>
      </c>
      <c r="G184" s="72" t="n">
        <f aca="false">IF(A184="N/A"," ",Inputs!$F$9/IF(AND('Pricing Inputs'!$AA$3&gt;=4,'Pricing Inputs'!$AA$3&lt;=6),16,IF(AND('Pricing Inputs'!$AA$3&gt;=7,'Pricing Inputs'!$AA$3&lt;=9),8,24))/(BA184))</f>
        <v>0.829831932773109</v>
      </c>
      <c r="H184" s="73" t="n">
        <f aca="false">IF(A184="N/A"," ",(C184*D184)+F184+G184)</f>
        <v>49.2435319327731</v>
      </c>
      <c r="I184" s="74" t="n">
        <f aca="false">VLOOKUP(A184,ScaledPrice,(IF(AND('Pricing Inputs'!$AA$3&gt;=4,'Pricing Inputs'!$AA$3&lt;=6),2,4)))</f>
        <v>58.5</v>
      </c>
      <c r="J184" s="74" t="n">
        <f aca="false">IF(A184="N/A"," ",IF(AND('Pricing Inputs'!$AA$3&gt;=4,'Pricing Inputs'!$AA$3&lt;=6),I184,(VLOOKUP(A184,ScaledPrice,2))*(2-(VLOOKUP(A184,ScaledPrice,3)))))</f>
        <v>58.5</v>
      </c>
      <c r="K184" s="74" t="n">
        <f aca="false">IF(A184="N/A"," ",IF(OR('Pricing Inputs'!$AA$3=5,'Pricing Inputs'!$AA$3=6,'Pricing Inputs'!$AA$3=8,'Pricing Inputs'!$AA$3=9),VLOOKUP(A184,ScaledPrice,IF(AND('Pricing Inputs'!$AA$3&gt;=4,'Pricing Inputs'!$AA$3&lt;=6),5,6)),0))</f>
        <v>26</v>
      </c>
      <c r="L184" s="74" t="n">
        <f aca="false">IF(A184="N/A"," ",IF(OR('Pricing Inputs'!$AA$3=5,'Pricing Inputs'!$AA$3=6,'Pricing Inputs'!$AA$3=8,'Pricing Inputs'!$AA$3=9),IF(AND('Pricing Inputs'!$AA$3&gt;=4,'Pricing Inputs'!$AA$3&lt;=6),K184,(VLOOKUP(A184,ScaledPrice,5))*(2-(VLOOKUP(A184,ScaledPrice,3)))),0))</f>
        <v>26</v>
      </c>
      <c r="M184" s="74" t="n">
        <f aca="false">IF(A184="N/A"," ",IF(OR('Pricing Inputs'!$AA$3=6,'Pricing Inputs'!$AA$3=9),(VLOOKUP(A184,ScaledPrice,IF(AND('Pricing Inputs'!$AA$3&gt;=4,'Pricing Inputs'!$AA$3&lt;=6),7,8))),0))</f>
        <v>24</v>
      </c>
      <c r="N184" s="74" t="n">
        <f aca="false">IF(A184="N/A"," ",IF(OR('Pricing Inputs'!$AA$3=6,'Pricing Inputs'!$AA$3=9),IF(AND('Pricing Inputs'!$AA$3&gt;=4,'Pricing Inputs'!$AA$3&lt;=6),M184,(VLOOKUP(A184,ScaledPrice,7))*(2-(VLOOKUP(A184,ScaledPrice,3)))),0))</f>
        <v>24</v>
      </c>
      <c r="O184" s="74" t="n">
        <f aca="false">IF(A184="N/A"," ",VLOOKUP(A184,ScaledPrice,9))</f>
        <v>21.9499998092651</v>
      </c>
      <c r="P184" s="75" t="n">
        <f aca="false">IF($A184="N/A"," ",IF((I184-$H184)&gt;0,I184-$H184,0))</f>
        <v>9.25646806722688</v>
      </c>
      <c r="Q184" s="75" t="n">
        <f aca="false">IF($A184="N/A"," ",IF((J184-$H184)&gt;0,J184-$H184,0))</f>
        <v>9.25646806722688</v>
      </c>
      <c r="R184" s="75" t="n">
        <f aca="false">IF($A184="N/A"," ",IF((K184-$H184)&gt;0,K184-$H184,0))</f>
        <v>0</v>
      </c>
      <c r="S184" s="75" t="n">
        <f aca="false">IF($A184="N/A"," ",IF((L184-$H184)&gt;0,L184-$H184,0))</f>
        <v>0</v>
      </c>
      <c r="T184" s="75" t="n">
        <f aca="false">IF($A184="N/A"," ",IF((M184-$H184)&gt;0,M184-$H184,0))</f>
        <v>0</v>
      </c>
      <c r="U184" s="75" t="n">
        <f aca="false">IF($A184="N/A"," ",IF((N184-$H184)&gt;0,N184-$H184,0))</f>
        <v>0</v>
      </c>
      <c r="V184" s="76" t="n">
        <f aca="false">IF($A184="N/A"," ",(IF((O184-$H184)&lt;=0,0,(O184-$H184))))</f>
        <v>0</v>
      </c>
      <c r="W184" s="77" t="n">
        <f aca="false">IF($A184="N/A"," ",IF(P184&gt;0,8*VLOOKUP($A184,NumberofDaysTable,2),0))</f>
        <v>176</v>
      </c>
      <c r="X184" s="77" t="n">
        <f aca="false">IF($A184="N/A"," ",IF(Q184&gt;0,8*VLOOKUP($A184,NumberofDaysTable,2),0))</f>
        <v>176</v>
      </c>
      <c r="Y184" s="77" t="n">
        <f aca="false">IF($A184="N/A"," ",IF(R184&gt;0,8*VLOOKUP($A184,NumberofDaysTable,3),0))</f>
        <v>0</v>
      </c>
      <c r="Z184" s="77" t="n">
        <f aca="false">IF($A184="N/A"," ",IF(S184&gt;0,8*VLOOKUP($A184,NumberofDaysTable,3),0))</f>
        <v>0</v>
      </c>
      <c r="AA184" s="77" t="n">
        <f aca="false">IF($A184="N/A"," ",IF(T184&gt;0,8*(VLOOKUP($A184,NumberofDaysTable,4)+VLOOKUP($A184,NumberofDaysTable,5)),0))</f>
        <v>0</v>
      </c>
      <c r="AB184" s="77" t="n">
        <f aca="false">IF($A184="N/A"," ",IF(U184&gt;0,(8*VLOOKUP($A184,NumberofDaysTable,4)+VLOOKUP($A184,NumberofDaysTable,5)),0))</f>
        <v>0</v>
      </c>
      <c r="AC184" s="77" t="n">
        <f aca="false">IF($A184="N/A"," ",(IF(V184&gt;0,(8*VLOOKUP($A184,NumberofDaysTable,6)),0)))</f>
        <v>0</v>
      </c>
      <c r="AD184" s="78" t="n">
        <f aca="false">IF($A184="N/A"," ",RANK(P184,$P$184:$V$195))</f>
        <v>5</v>
      </c>
      <c r="AE184" s="79" t="n">
        <f aca="false">IF($A184="N/A"," ",RANK(Q184,$P$184:$V$195))</f>
        <v>5</v>
      </c>
      <c r="AF184" s="79" t="n">
        <f aca="false">IF($A184="N/A"," ",RANK(R184,$P$184:$V$195))</f>
        <v>7</v>
      </c>
      <c r="AG184" s="79" t="n">
        <f aca="false">IF($A184="N/A"," ",RANK(S184,$P$184:$V$195))</f>
        <v>7</v>
      </c>
      <c r="AH184" s="79" t="n">
        <f aca="false">IF($A184="N/A"," ",RANK(T184,$P$184:$V$195))</f>
        <v>7</v>
      </c>
      <c r="AI184" s="79" t="n">
        <f aca="false">IF($A184="N/A"," ",RANK(U184,$P$184:$V$195))</f>
        <v>7</v>
      </c>
      <c r="AJ184" s="80" t="n">
        <f aca="false">IF($A184="N/A"," ",RANK(V184,$P$184:$V$195))</f>
        <v>7</v>
      </c>
      <c r="AK184" s="104" t="n">
        <f aca="false">IF($A184="N/A"," ",IF(AD184&lt;=$AJ$2,W184,0))</f>
        <v>176</v>
      </c>
      <c r="AL184" s="82" t="n">
        <f aca="false">IF($A184="N/A"," ",IF(AE184&lt;=$AJ$2,X184,0))</f>
        <v>176</v>
      </c>
      <c r="AM184" s="82" t="n">
        <f aca="false">IF($A184="N/A"," ",IF(AF184&lt;=$AJ$2,Y184,0))</f>
        <v>0</v>
      </c>
      <c r="AN184" s="82" t="n">
        <f aca="false">IF($A184="N/A"," ",IF(AG184&lt;=$AJ$2,Z184,0))</f>
        <v>0</v>
      </c>
      <c r="AO184" s="82" t="n">
        <f aca="false">IF($A184="N/A"," ",IF(AH184&lt;=$AJ$2,AA184,0))</f>
        <v>0</v>
      </c>
      <c r="AP184" s="82" t="n">
        <f aca="false">IF($A184="N/A"," ",IF(AI184&lt;=$AJ$2,AB184,0))</f>
        <v>0</v>
      </c>
      <c r="AQ184" s="82" t="n">
        <f aca="false">IF($A184="N/A"," ",IF(AJ184&lt;=$AJ$2,AC184,0))</f>
        <v>0</v>
      </c>
      <c r="AR184" s="80"/>
      <c r="AS184" s="105" t="n">
        <f aca="false">IF($A184="N/A"," ",IF(AND(AD184=$AJ$2+1,AK184=0),MIN($AR$195,W184),0))</f>
        <v>0</v>
      </c>
      <c r="AT184" s="84" t="n">
        <f aca="false">IF($A184="N/A"," ",IF(AND(AE184=$AJ$2+1,AL184=0),MIN($AR$195,X184),0))</f>
        <v>0</v>
      </c>
      <c r="AU184" s="84" t="n">
        <f aca="false">IF($A184="N/A"," ",IF(AND(AF184=$AJ$2+1,AM184=0),MIN($AR$195,Y184),0))</f>
        <v>0</v>
      </c>
      <c r="AV184" s="84" t="n">
        <f aca="false">IF($A184="N/A"," ",IF(AND(AG184=$AJ$2+1,AN184=0),MIN($AR$195,Z184),0))</f>
        <v>0</v>
      </c>
      <c r="AW184" s="84" t="n">
        <f aca="false">IF($A184="N/A"," ",IF(AND(AH184=$AJ$2+1,AO184=0),MIN($AR$195,AA184),0))</f>
        <v>0</v>
      </c>
      <c r="AX184" s="84" t="n">
        <f aca="false">IF($A184="N/A"," ",IF(AND(AI184=$AJ$2+1,AP184=0),MIN($AR$195,AB184),0))</f>
        <v>0</v>
      </c>
      <c r="AY184" s="84" t="n">
        <f aca="false">IF($A184="N/A"," ",IF(AND(AJ184=$AJ$2+1,AQ184=0),MIN($AR$195,AC184),0))</f>
        <v>0</v>
      </c>
      <c r="AZ184" s="80"/>
      <c r="BA184" s="86" t="n">
        <f aca="false">IF($A184="N/A"," ",(IF(MONTH(A184)&gt;=4,IF(MONTH(A184)&lt;=10,Inputs!$F$13,Inputs!$F$14),Inputs!$F$14)))</f>
        <v>119</v>
      </c>
      <c r="BB184" s="87" t="n">
        <f aca="false">IF($A184="N/A"," ",(IF(AK184&gt;0,($BA184*(8*(VLOOKUP($A184,NumberofDaysTable,2)))*P184),0)+IF(AS184&gt;0,($BA184*((AS184))*P184),0)))</f>
        <v>193867.4672</v>
      </c>
      <c r="BC184" s="87" t="n">
        <f aca="false">IF($A184="N/A"," ",(IF(AL184&gt;0,($BA184*(8*(VLOOKUP($A184,NumberofDaysTable,2)))*Q184),0)+IF(AT184&gt;0,($BA184*((AT184))*Q184),0)))</f>
        <v>193867.4672</v>
      </c>
      <c r="BD184" s="87" t="n">
        <f aca="false">IF($A184="N/A"," ",(IF(AM184&gt;0,($BA184*(8*(VLOOKUP($A184,NumberofDaysTable,3)))*R184),0)+IF(AU184&gt;0,($BA184*((AU184))*R184),0)))</f>
        <v>0</v>
      </c>
      <c r="BE184" s="87" t="n">
        <f aca="false">IF($A184="N/A"," ",(IF(AN184&gt;0,($BA184*(8*(VLOOKUP($A184,NumberofDaysTable,3)))*S184),0)+IF(AV184&gt;0,($BA184*((AV184))*S184),0)))</f>
        <v>0</v>
      </c>
      <c r="BF184" s="87" t="n">
        <f aca="false">IF($A184="N/A"," ",(IF(AO184&gt;0,($BA184*(8*(VLOOKUP($A184,NumberofDaysTable,4)+VLOOKUP($A184,NumberofDaysTable,5)))*T184),0)+IF(AW184&gt;0,($BA184*((AW184))*T184),0)))</f>
        <v>0</v>
      </c>
      <c r="BG184" s="87" t="n">
        <f aca="false">IF($A184="N/A"," ",(IF(AP184&gt;0,($BA184*(8*(VLOOKUP($A184,NumberofDaysTable,4)+VLOOKUP($A184,NumberofDaysTable,5)))*U184),0)+IF(AX184&gt;0,($BA184*((AX184))*U184),0)))</f>
        <v>0</v>
      </c>
      <c r="BH184" s="87" t="n">
        <f aca="false">IF($A184="N/A"," ",($BA184*AQ184*V184)+($BA184*AY184*V184))</f>
        <v>0</v>
      </c>
      <c r="BI184" s="87" t="n">
        <f aca="false">IF($A184="N/A"," ",SUM(BB184:BH184))</f>
        <v>387734.934399999</v>
      </c>
      <c r="BJ184" s="88" t="n">
        <f aca="false">IF($A184="N/A"," ",(H184*(SUM(AK184:AQ184)+SUM(AS184:AY184))*BA184))</f>
        <v>2062713.0656</v>
      </c>
      <c r="BK184" s="88" t="n">
        <f aca="false">IF($A184="N/A"," ",((C184*D184)*(SUM($AK184:$AQ184)+SUM($AS184:$AY184))*$BA184))</f>
        <v>1978944.1056</v>
      </c>
      <c r="BL184" s="88" t="n">
        <f aca="false">IF($A184="N/A"," ",(F184*(SUM($AK184:$AQ184)+SUM($AS184:$AY184))*$BA184))</f>
        <v>49008.96</v>
      </c>
      <c r="BM184" s="88" t="n">
        <f aca="false">IF($A184="N/A"," ",(G184*(SUM($AK184:$AQ184)+SUM($AS184:$AY184))*$BA184))</f>
        <v>34760</v>
      </c>
    </row>
    <row r="185" customFormat="false" ht="12.75" hidden="false" customHeight="false" outlineLevel="0" collapsed="false">
      <c r="A185" s="67" t="n">
        <f aca="false">IF(A184="N/A","N/A",IF(EDATE(A184,1)&gt;Inputs!$K$3,"N/A",EDATE(A184,1)))</f>
        <v>42186</v>
      </c>
      <c r="B185" s="68" t="n">
        <f aca="false">IF(A185="N/A"," ",YEAR(A185))</f>
        <v>2015</v>
      </c>
      <c r="C185" s="69" t="n">
        <f aca="false">IF(A185="N/A"," ",VLOOKUP(A185,ScaledPrice,10))</f>
        <v>3.7445</v>
      </c>
      <c r="D185" s="70" t="n">
        <f aca="false">IF(A185="N/A"," ",(VLOOKUP(MONTH($A185),Inputs!$A$14:$B$25,2))/1000)</f>
        <v>12.6</v>
      </c>
      <c r="E185" s="71" t="n">
        <f aca="false">IF($A185="N/A"," ",C185*D185)</f>
        <v>47.1807</v>
      </c>
      <c r="F185" s="72" t="n">
        <f aca="false">IF(A185="N/A"," ",Inputs!$F$6)</f>
        <v>1.17</v>
      </c>
      <c r="G185" s="72" t="n">
        <f aca="false">IF(A185="N/A"," ",Inputs!$F$9/IF(AND('Pricing Inputs'!$AA$3&gt;=4,'Pricing Inputs'!$AA$3&lt;=6),16,IF(AND('Pricing Inputs'!$AA$3&gt;=7,'Pricing Inputs'!$AA$3&lt;=9),8,24))/(BA185))</f>
        <v>0.829831932773109</v>
      </c>
      <c r="H185" s="73" t="n">
        <f aca="false">IF(A185="N/A"," ",(C185*D185)+F185+G185)</f>
        <v>49.1805319327731</v>
      </c>
      <c r="I185" s="74" t="n">
        <f aca="false">VLOOKUP(A185,ScaledPrice,(IF(AND('Pricing Inputs'!$AA$3&gt;=4,'Pricing Inputs'!$AA$3&lt;=6),2,4)))</f>
        <v>105</v>
      </c>
      <c r="J185" s="74" t="n">
        <f aca="false">IF(A185="N/A"," ",IF(AND('Pricing Inputs'!$AA$3&gt;=4,'Pricing Inputs'!$AA$3&lt;=6),I185,(VLOOKUP(A185,ScaledPrice,2))*(2-(VLOOKUP(A185,ScaledPrice,3)))))</f>
        <v>105</v>
      </c>
      <c r="K185" s="74" t="n">
        <f aca="false">IF(A185="N/A"," ",IF(OR('Pricing Inputs'!$AA$3=5,'Pricing Inputs'!$AA$3=6,'Pricing Inputs'!$AA$3=8,'Pricing Inputs'!$AA$3=9),VLOOKUP(A185,ScaledPrice,IF(AND('Pricing Inputs'!$AA$3&gt;=4,'Pricing Inputs'!$AA$3&lt;=6),5,6)),0))</f>
        <v>35</v>
      </c>
      <c r="L185" s="74" t="n">
        <f aca="false">IF(A185="N/A"," ",IF(OR('Pricing Inputs'!$AA$3=5,'Pricing Inputs'!$AA$3=6,'Pricing Inputs'!$AA$3=8,'Pricing Inputs'!$AA$3=9),IF(AND('Pricing Inputs'!$AA$3&gt;=4,'Pricing Inputs'!$AA$3&lt;=6),K185,(VLOOKUP(A185,ScaledPrice,5))*(2-(VLOOKUP(A185,ScaledPrice,3)))),0))</f>
        <v>35</v>
      </c>
      <c r="M185" s="74" t="n">
        <f aca="false">IF(A185="N/A"," ",IF(OR('Pricing Inputs'!$AA$3=6,'Pricing Inputs'!$AA$3=9),(VLOOKUP(A185,ScaledPrice,IF(AND('Pricing Inputs'!$AA$3&gt;=4,'Pricing Inputs'!$AA$3&lt;=6),7,8))),0))</f>
        <v>30.9999980926514</v>
      </c>
      <c r="N185" s="74" t="n">
        <f aca="false">IF(A185="N/A"," ",IF(OR('Pricing Inputs'!$AA$3=6,'Pricing Inputs'!$AA$3=9),IF(AND('Pricing Inputs'!$AA$3&gt;=4,'Pricing Inputs'!$AA$3&lt;=6),M185,(VLOOKUP(A185,ScaledPrice,7))*(2-(VLOOKUP(A185,ScaledPrice,3)))),0))</f>
        <v>30.9999980926514</v>
      </c>
      <c r="O185" s="74" t="n">
        <f aca="false">IF(A185="N/A"," ",VLOOKUP(A185,ScaledPrice,9))</f>
        <v>22.8500003814697</v>
      </c>
      <c r="P185" s="75" t="n">
        <f aca="false">IF($A185="N/A"," ",IF((I185-$H185)&gt;0,I185-$H185,0))</f>
        <v>55.8194680672269</v>
      </c>
      <c r="Q185" s="75" t="n">
        <f aca="false">IF($A185="N/A"," ",IF((J185-$H185)&gt;0,J185-$H185,0))</f>
        <v>55.8194680672269</v>
      </c>
      <c r="R185" s="75" t="n">
        <f aca="false">IF($A185="N/A"," ",IF((K185-$H185)&gt;0,K185-$H185,0))</f>
        <v>0</v>
      </c>
      <c r="S185" s="75" t="n">
        <f aca="false">IF($A185="N/A"," ",IF((L185-$H185)&gt;0,L185-$H185,0))</f>
        <v>0</v>
      </c>
      <c r="T185" s="75" t="n">
        <f aca="false">IF($A185="N/A"," ",IF((M185-$H185)&gt;0,M185-$H185,0))</f>
        <v>0</v>
      </c>
      <c r="U185" s="75" t="n">
        <f aca="false">IF($A185="N/A"," ",IF((N185-$H185)&gt;0,N185-$H185,0))</f>
        <v>0</v>
      </c>
      <c r="V185" s="76" t="n">
        <f aca="false">IF($A185="N/A"," ",(IF((O185-$H185)&lt;=0,0,(O185-$H185))))</f>
        <v>0</v>
      </c>
      <c r="W185" s="77" t="n">
        <f aca="false">IF($A185="N/A"," ",IF(P185&gt;0,8*VLOOKUP($A185,NumberofDaysTable,2),0))</f>
        <v>184</v>
      </c>
      <c r="X185" s="77" t="n">
        <f aca="false">IF($A185="N/A"," ",IF(Q185&gt;0,8*VLOOKUP($A185,NumberofDaysTable,2),0))</f>
        <v>184</v>
      </c>
      <c r="Y185" s="77" t="n">
        <f aca="false">IF($A185="N/A"," ",IF(R185&gt;0,8*VLOOKUP($A185,NumberofDaysTable,3),0))</f>
        <v>0</v>
      </c>
      <c r="Z185" s="77" t="n">
        <f aca="false">IF($A185="N/A"," ",IF(S185&gt;0,8*VLOOKUP($A185,NumberofDaysTable,3),0))</f>
        <v>0</v>
      </c>
      <c r="AA185" s="77" t="n">
        <f aca="false">IF($A185="N/A"," ",IF(T185&gt;0,8*(VLOOKUP($A185,NumberofDaysTable,4)+VLOOKUP($A185,NumberofDaysTable,5)),0))</f>
        <v>0</v>
      </c>
      <c r="AB185" s="77" t="n">
        <f aca="false">IF($A185="N/A"," ",IF(U185&gt;0,(8*VLOOKUP($A185,NumberofDaysTable,4)+VLOOKUP($A185,NumberofDaysTable,5)),0))</f>
        <v>0</v>
      </c>
      <c r="AC185" s="77" t="n">
        <f aca="false">IF($A185="N/A"," ",(IF(V185&gt;0,(8*VLOOKUP($A185,NumberofDaysTable,6)),0)))</f>
        <v>0</v>
      </c>
      <c r="AD185" s="89" t="n">
        <f aca="false">IF($A185="N/A"," ",RANK(P185,$P$184:$V$195))</f>
        <v>1</v>
      </c>
      <c r="AE185" s="90" t="n">
        <f aca="false">IF($A185="N/A"," ",RANK(Q185,$P$184:$V$195))</f>
        <v>1</v>
      </c>
      <c r="AF185" s="90" t="n">
        <f aca="false">IF($A185="N/A"," ",RANK(R185,$P$184:$V$195))</f>
        <v>7</v>
      </c>
      <c r="AG185" s="90" t="n">
        <f aca="false">IF($A185="N/A"," ",RANK(S185,$P$184:$V$195))</f>
        <v>7</v>
      </c>
      <c r="AH185" s="90" t="n">
        <f aca="false">IF($A185="N/A"," ",RANK(T185,$P$184:$V$195))</f>
        <v>7</v>
      </c>
      <c r="AI185" s="90" t="n">
        <f aca="false">IF($A185="N/A"," ",RANK(U185,$P$184:$V$195))</f>
        <v>7</v>
      </c>
      <c r="AJ185" s="91" t="n">
        <f aca="false">IF($A185="N/A"," ",RANK(V185,$P$184:$V$195))</f>
        <v>7</v>
      </c>
      <c r="AK185" s="81" t="n">
        <f aca="false">IF($A185="N/A"," ",IF(AD185&lt;=$AJ$2,W185,0))</f>
        <v>184</v>
      </c>
      <c r="AL185" s="92" t="n">
        <f aca="false">IF($A185="N/A"," ",IF(AE185&lt;=$AJ$2,X185,0))</f>
        <v>184</v>
      </c>
      <c r="AM185" s="92" t="n">
        <f aca="false">IF($A185="N/A"," ",IF(AF185&lt;=$AJ$2,Y185,0))</f>
        <v>0</v>
      </c>
      <c r="AN185" s="92" t="n">
        <f aca="false">IF($A185="N/A"," ",IF(AG185&lt;=$AJ$2,Z185,0))</f>
        <v>0</v>
      </c>
      <c r="AO185" s="92" t="n">
        <f aca="false">IF($A185="N/A"," ",IF(AH185&lt;=$AJ$2,AA185,0))</f>
        <v>0</v>
      </c>
      <c r="AP185" s="92" t="n">
        <f aca="false">IF($A185="N/A"," ",IF(AI185&lt;=$AJ$2,AB185,0))</f>
        <v>0</v>
      </c>
      <c r="AQ185" s="92" t="n">
        <f aca="false">IF($A185="N/A"," ",IF(AJ185&lt;=$AJ$2,AC185,0))</f>
        <v>0</v>
      </c>
      <c r="AR185" s="91"/>
      <c r="AS185" s="83" t="n">
        <f aca="false">IF($A185="N/A"," ",IF(AND(AD185=$AJ$2+1,AK185=0),MIN($AR$195,W185),0))</f>
        <v>0</v>
      </c>
      <c r="AT185" s="93" t="n">
        <f aca="false">IF($A185="N/A"," ",IF(AND(AE185=$AJ$2+1,AL185=0),MIN($AR$195,X185),0))</f>
        <v>0</v>
      </c>
      <c r="AU185" s="93" t="n">
        <f aca="false">IF($A185="N/A"," ",IF(AND(AF185=$AJ$2+1,AM185=0),MIN($AR$195,Y185),0))</f>
        <v>0</v>
      </c>
      <c r="AV185" s="93" t="n">
        <f aca="false">IF($A185="N/A"," ",IF(AND(AG185=$AJ$2+1,AN185=0),MIN($AR$195,Z185),0))</f>
        <v>0</v>
      </c>
      <c r="AW185" s="93" t="n">
        <f aca="false">IF($A185="N/A"," ",IF(AND(AH185=$AJ$2+1,AO185=0),MIN($AR$195,AA185),0))</f>
        <v>0</v>
      </c>
      <c r="AX185" s="93" t="n">
        <f aca="false">IF($A185="N/A"," ",IF(AND(AI185=$AJ$2+1,AP185=0),MIN($AR$195,AB185),0))</f>
        <v>0</v>
      </c>
      <c r="AY185" s="93" t="n">
        <f aca="false">IF($A185="N/A"," ",IF(AND(AJ185=$AJ$2+1,AQ185=0),MIN($AR$195,AC185),0))</f>
        <v>0</v>
      </c>
      <c r="AZ185" s="91"/>
      <c r="BA185" s="86" t="n">
        <f aca="false">IF($A185="N/A"," ",(IF(MONTH(A185)&gt;=4,IF(MONTH(A185)&lt;=10,Inputs!$F$13,Inputs!$F$14),Inputs!$F$14)))</f>
        <v>119</v>
      </c>
      <c r="BB185" s="87" t="n">
        <f aca="false">IF($A185="N/A"," ",(IF(AK185&gt;0,($BA185*(8*(VLOOKUP($A185,NumberofDaysTable,2)))*P185),0)+IF(AS185&gt;0,($BA185*((AS185))*P185),0)))</f>
        <v>1222223.0728</v>
      </c>
      <c r="BC185" s="87" t="n">
        <f aca="false">IF($A185="N/A"," ",(IF(AL185&gt;0,($BA185*(8*(VLOOKUP($A185,NumberofDaysTable,2)))*Q185),0)+IF(AT185&gt;0,($BA185*((AT185))*Q185),0)))</f>
        <v>1222223.0728</v>
      </c>
      <c r="BD185" s="87" t="n">
        <f aca="false">IF($A185="N/A"," ",(IF(AM185&gt;0,($BA185*(8*(VLOOKUP($A185,NumberofDaysTable,3)))*R185),0)+IF(AU185&gt;0,($BA185*((AU185))*R185),0)))</f>
        <v>0</v>
      </c>
      <c r="BE185" s="87" t="n">
        <f aca="false">IF($A185="N/A"," ",(IF(AN185&gt;0,($BA185*(8*(VLOOKUP($A185,NumberofDaysTable,3)))*S185),0)+IF(AV185&gt;0,($BA185*((AV185))*S185),0)))</f>
        <v>0</v>
      </c>
      <c r="BF185" s="87" t="n">
        <f aca="false">IF($A185="N/A"," ",(IF(AO185&gt;0,($BA185*(8*(VLOOKUP($A185,NumberofDaysTable,4)+VLOOKUP($A185,NumberofDaysTable,5)))*T185),0)+IF(AW185&gt;0,($BA185*((AW185))*T185),0)))</f>
        <v>0</v>
      </c>
      <c r="BG185" s="87" t="n">
        <f aca="false">IF($A185="N/A"," ",(IF(AP185&gt;0,($BA185*(8*(VLOOKUP($A185,NumberofDaysTable,4)+VLOOKUP($A185,NumberofDaysTable,5)))*U185),0)+IF(AX185&gt;0,($BA185*((AX185))*U185),0)))</f>
        <v>0</v>
      </c>
      <c r="BH185" s="87" t="n">
        <f aca="false">IF($A185="N/A"," ",($BA185*AQ185*V185)+($BA185*AY185*V185))</f>
        <v>0</v>
      </c>
      <c r="BI185" s="87" t="n">
        <f aca="false">IF($A185="N/A"," ",SUM(BB185:BH185))</f>
        <v>2444446.1456</v>
      </c>
      <c r="BJ185" s="88" t="n">
        <f aca="false">IF($A185="N/A"," ",(H185*(SUM(AK185:AQ185)+SUM(AS185:AY185))*BA185))</f>
        <v>2153713.8544</v>
      </c>
      <c r="BK185" s="88" t="n">
        <f aca="false">IF($A185="N/A"," ",((C185*D185)*(SUM($AK185:$AQ185)+SUM($AS185:$AY185))*$BA185))</f>
        <v>2066137.2144</v>
      </c>
      <c r="BL185" s="88" t="n">
        <f aca="false">IF($A185="N/A"," ",(F185*(SUM($AK185:$AQ185)+SUM($AS185:$AY185))*$BA185))</f>
        <v>51236.64</v>
      </c>
      <c r="BM185" s="88" t="n">
        <f aca="false">IF($A185="N/A"," ",(G185*(SUM($AK185:$AQ185)+SUM($AS185:$AY185))*$BA185))</f>
        <v>36340</v>
      </c>
    </row>
    <row r="186" customFormat="false" ht="12.75" hidden="false" customHeight="false" outlineLevel="0" collapsed="false">
      <c r="A186" s="67" t="n">
        <f aca="false">IF(A185="N/A","N/A",IF(EDATE(A185,1)&gt;Inputs!$K$3,"N/A",EDATE(A185,1)))</f>
        <v>42217</v>
      </c>
      <c r="B186" s="68" t="n">
        <f aca="false">IF(A186="N/A"," ",YEAR(A186))</f>
        <v>2015</v>
      </c>
      <c r="C186" s="69" t="n">
        <f aca="false">IF(A186="N/A"," ",VLOOKUP(A186,ScaledPrice,10))</f>
        <v>3.7505</v>
      </c>
      <c r="D186" s="70" t="n">
        <f aca="false">IF(A186="N/A"," ",(VLOOKUP(MONTH($A186),Inputs!$A$14:$B$25,2))/1000)</f>
        <v>12.6</v>
      </c>
      <c r="E186" s="71" t="n">
        <f aca="false">IF($A186="N/A"," ",C186*D186)</f>
        <v>47.2563</v>
      </c>
      <c r="F186" s="72" t="n">
        <f aca="false">IF(A186="N/A"," ",Inputs!$F$6)</f>
        <v>1.17</v>
      </c>
      <c r="G186" s="72" t="n">
        <f aca="false">IF(A186="N/A"," ",Inputs!$F$9/IF(AND('Pricing Inputs'!$AA$3&gt;=4,'Pricing Inputs'!$AA$3&lt;=6),16,IF(AND('Pricing Inputs'!$AA$3&gt;=7,'Pricing Inputs'!$AA$3&lt;=9),8,24))/(BA186))</f>
        <v>0.829831932773109</v>
      </c>
      <c r="H186" s="73" t="n">
        <f aca="false">IF(A186="N/A"," ",(C186*D186)+F186+G186)</f>
        <v>49.2561319327731</v>
      </c>
      <c r="I186" s="74" t="n">
        <f aca="false">VLOOKUP(A186,ScaledPrice,(IF(AND('Pricing Inputs'!$AA$3&gt;=4,'Pricing Inputs'!$AA$3&lt;=6),2,4)))</f>
        <v>105</v>
      </c>
      <c r="J186" s="74" t="n">
        <f aca="false">IF(A186="N/A"," ",IF(AND('Pricing Inputs'!$AA$3&gt;=4,'Pricing Inputs'!$AA$3&lt;=6),I186,(VLOOKUP(A186,ScaledPrice,2))*(2-(VLOOKUP(A186,ScaledPrice,3)))))</f>
        <v>105</v>
      </c>
      <c r="K186" s="74" t="n">
        <f aca="false">IF(A186="N/A"," ",IF(OR('Pricing Inputs'!$AA$3=5,'Pricing Inputs'!$AA$3=6,'Pricing Inputs'!$AA$3=8,'Pricing Inputs'!$AA$3=9),VLOOKUP(A186,ScaledPrice,IF(AND('Pricing Inputs'!$AA$3&gt;=4,'Pricing Inputs'!$AA$3&lt;=6),5,6)),0))</f>
        <v>35.0000038146973</v>
      </c>
      <c r="L186" s="74" t="n">
        <f aca="false">IF(A186="N/A"," ",IF(OR('Pricing Inputs'!$AA$3=5,'Pricing Inputs'!$AA$3=6,'Pricing Inputs'!$AA$3=8,'Pricing Inputs'!$AA$3=9),IF(AND('Pricing Inputs'!$AA$3&gt;=4,'Pricing Inputs'!$AA$3&lt;=6),K186,(VLOOKUP(A186,ScaledPrice,5))*(2-(VLOOKUP(A186,ScaledPrice,3)))),0))</f>
        <v>35.0000038146973</v>
      </c>
      <c r="M186" s="74" t="n">
        <f aca="false">IF(A186="N/A"," ",IF(OR('Pricing Inputs'!$AA$3=6,'Pricing Inputs'!$AA$3=9),(VLOOKUP(A186,ScaledPrice,IF(AND('Pricing Inputs'!$AA$3&gt;=4,'Pricing Inputs'!$AA$3&lt;=6),7,8))),0))</f>
        <v>31</v>
      </c>
      <c r="N186" s="74" t="n">
        <f aca="false">IF(A186="N/A"," ",IF(OR('Pricing Inputs'!$AA$3=6,'Pricing Inputs'!$AA$3=9),IF(AND('Pricing Inputs'!$AA$3&gt;=4,'Pricing Inputs'!$AA$3&lt;=6),M186,(VLOOKUP(A186,ScaledPrice,7))*(2-(VLOOKUP(A186,ScaledPrice,3)))),0))</f>
        <v>31</v>
      </c>
      <c r="O186" s="74" t="n">
        <f aca="false">IF(A186="N/A"," ",VLOOKUP(A186,ScaledPrice,9))</f>
        <v>22.8500003814697</v>
      </c>
      <c r="P186" s="75" t="n">
        <f aca="false">IF($A186="N/A"," ",IF((I186-$H186)&gt;0,I186-$H186,0))</f>
        <v>55.7438680672269</v>
      </c>
      <c r="Q186" s="75" t="n">
        <f aca="false">IF($A186="N/A"," ",IF((J186-$H186)&gt;0,J186-$H186,0))</f>
        <v>55.7438680672269</v>
      </c>
      <c r="R186" s="75" t="n">
        <f aca="false">IF($A186="N/A"," ",IF((K186-$H186)&gt;0,K186-$H186,0))</f>
        <v>0</v>
      </c>
      <c r="S186" s="75" t="n">
        <f aca="false">IF($A186="N/A"," ",IF((L186-$H186)&gt;0,L186-$H186,0))</f>
        <v>0</v>
      </c>
      <c r="T186" s="75" t="n">
        <f aca="false">IF($A186="N/A"," ",IF((M186-$H186)&gt;0,M186-$H186,0))</f>
        <v>0</v>
      </c>
      <c r="U186" s="75" t="n">
        <f aca="false">IF($A186="N/A"," ",IF((N186-$H186)&gt;0,N186-$H186,0))</f>
        <v>0</v>
      </c>
      <c r="V186" s="76" t="n">
        <f aca="false">IF($A186="N/A"," ",(IF((O186-$H186)&lt;=0,0,(O186-$H186))))</f>
        <v>0</v>
      </c>
      <c r="W186" s="77" t="n">
        <f aca="false">IF($A186="N/A"," ",IF(P186&gt;0,8*VLOOKUP($A186,NumberofDaysTable,2),0))</f>
        <v>168</v>
      </c>
      <c r="X186" s="77" t="n">
        <f aca="false">IF($A186="N/A"," ",IF(Q186&gt;0,8*VLOOKUP($A186,NumberofDaysTable,2),0))</f>
        <v>168</v>
      </c>
      <c r="Y186" s="77" t="n">
        <f aca="false">IF($A186="N/A"," ",IF(R186&gt;0,8*VLOOKUP($A186,NumberofDaysTable,3),0))</f>
        <v>0</v>
      </c>
      <c r="Z186" s="77" t="n">
        <f aca="false">IF($A186="N/A"," ",IF(S186&gt;0,8*VLOOKUP($A186,NumberofDaysTable,3),0))</f>
        <v>0</v>
      </c>
      <c r="AA186" s="77" t="n">
        <f aca="false">IF($A186="N/A"," ",IF(T186&gt;0,8*(VLOOKUP($A186,NumberofDaysTable,4)+VLOOKUP($A186,NumberofDaysTable,5)),0))</f>
        <v>0</v>
      </c>
      <c r="AB186" s="77" t="n">
        <f aca="false">IF($A186="N/A"," ",IF(U186&gt;0,(8*VLOOKUP($A186,NumberofDaysTable,4)+VLOOKUP($A186,NumberofDaysTable,5)),0))</f>
        <v>0</v>
      </c>
      <c r="AC186" s="77" t="n">
        <f aca="false">IF($A186="N/A"," ",(IF(V186&gt;0,(8*VLOOKUP($A186,NumberofDaysTable,6)),0)))</f>
        <v>0</v>
      </c>
      <c r="AD186" s="89" t="n">
        <f aca="false">IF($A186="N/A"," ",RANK(P186,$P$184:$V$195))</f>
        <v>3</v>
      </c>
      <c r="AE186" s="90" t="n">
        <f aca="false">IF($A186="N/A"," ",RANK(Q186,$P$184:$V$195))</f>
        <v>3</v>
      </c>
      <c r="AF186" s="90" t="n">
        <f aca="false">IF($A186="N/A"," ",RANK(R186,$P$184:$V$195))</f>
        <v>7</v>
      </c>
      <c r="AG186" s="90" t="n">
        <f aca="false">IF($A186="N/A"," ",RANK(S186,$P$184:$V$195))</f>
        <v>7</v>
      </c>
      <c r="AH186" s="90" t="n">
        <f aca="false">IF($A186="N/A"," ",RANK(T186,$P$184:$V$195))</f>
        <v>7</v>
      </c>
      <c r="AI186" s="90" t="n">
        <f aca="false">IF($A186="N/A"," ",RANK(U186,$P$184:$V$195))</f>
        <v>7</v>
      </c>
      <c r="AJ186" s="91" t="n">
        <f aca="false">IF($A186="N/A"," ",RANK(V186,$P$184:$V$195))</f>
        <v>7</v>
      </c>
      <c r="AK186" s="81" t="n">
        <f aca="false">IF($A186="N/A"," ",IF(AD186&lt;=$AJ$2,W186,0))</f>
        <v>168</v>
      </c>
      <c r="AL186" s="92" t="n">
        <f aca="false">IF($A186="N/A"," ",IF(AE186&lt;=$AJ$2,X186,0))</f>
        <v>168</v>
      </c>
      <c r="AM186" s="92" t="n">
        <f aca="false">IF($A186="N/A"," ",IF(AF186&lt;=$AJ$2,Y186,0))</f>
        <v>0</v>
      </c>
      <c r="AN186" s="92" t="n">
        <f aca="false">IF($A186="N/A"," ",IF(AG186&lt;=$AJ$2,Z186,0))</f>
        <v>0</v>
      </c>
      <c r="AO186" s="92" t="n">
        <f aca="false">IF($A186="N/A"," ",IF(AH186&lt;=$AJ$2,AA186,0))</f>
        <v>0</v>
      </c>
      <c r="AP186" s="92" t="n">
        <f aca="false">IF($A186="N/A"," ",IF(AI186&lt;=$AJ$2,AB186,0))</f>
        <v>0</v>
      </c>
      <c r="AQ186" s="92" t="n">
        <f aca="false">IF($A186="N/A"," ",IF(AJ186&lt;=$AJ$2,AC186,0))</f>
        <v>0</v>
      </c>
      <c r="AR186" s="91"/>
      <c r="AS186" s="83" t="n">
        <f aca="false">IF($A186="N/A"," ",IF(AND(AD186=$AJ$2+1,AK186=0),MIN($AR$195,W186),0))</f>
        <v>0</v>
      </c>
      <c r="AT186" s="93" t="n">
        <f aca="false">IF($A186="N/A"," ",IF(AND(AE186=$AJ$2+1,AL186=0),MIN($AR$195,X186),0))</f>
        <v>0</v>
      </c>
      <c r="AU186" s="93" t="n">
        <f aca="false">IF($A186="N/A"," ",IF(AND(AF186=$AJ$2+1,AM186=0),MIN($AR$195,Y186),0))</f>
        <v>0</v>
      </c>
      <c r="AV186" s="93" t="n">
        <f aca="false">IF($A186="N/A"," ",IF(AND(AG186=$AJ$2+1,AN186=0),MIN($AR$195,Z186),0))</f>
        <v>0</v>
      </c>
      <c r="AW186" s="93" t="n">
        <f aca="false">IF($A186="N/A"," ",IF(AND(AH186=$AJ$2+1,AO186=0),MIN($AR$195,AA186),0))</f>
        <v>0</v>
      </c>
      <c r="AX186" s="93" t="n">
        <f aca="false">IF($A186="N/A"," ",IF(AND(AI186=$AJ$2+1,AP186=0),MIN($AR$195,AB186),0))</f>
        <v>0</v>
      </c>
      <c r="AY186" s="93" t="n">
        <f aca="false">IF($A186="N/A"," ",IF(AND(AJ186=$AJ$2+1,AQ186=0),MIN($AR$195,AC186),0))</f>
        <v>0</v>
      </c>
      <c r="AZ186" s="91"/>
      <c r="BA186" s="86" t="n">
        <f aca="false">IF($A186="N/A"," ",(IF(MONTH(A186)&gt;=4,IF(MONTH(A186)&lt;=10,Inputs!$F$13,Inputs!$F$14),Inputs!$F$14)))</f>
        <v>119</v>
      </c>
      <c r="BB186" s="87" t="n">
        <f aca="false">IF($A186="N/A"," ",(IF(AK186&gt;0,($BA186*(8*(VLOOKUP($A186,NumberofDaysTable,2)))*P186),0)+IF(AS186&gt;0,($BA186*((AS186))*P186),0)))</f>
        <v>1114431.4104</v>
      </c>
      <c r="BC186" s="87" t="n">
        <f aca="false">IF($A186="N/A"," ",(IF(AL186&gt;0,($BA186*(8*(VLOOKUP($A186,NumberofDaysTable,2)))*Q186),0)+IF(AT186&gt;0,($BA186*((AT186))*Q186),0)))</f>
        <v>1114431.4104</v>
      </c>
      <c r="BD186" s="87" t="n">
        <f aca="false">IF($A186="N/A"," ",(IF(AM186&gt;0,($BA186*(8*(VLOOKUP($A186,NumberofDaysTable,3)))*R186),0)+IF(AU186&gt;0,($BA186*((AU186))*R186),0)))</f>
        <v>0</v>
      </c>
      <c r="BE186" s="87" t="n">
        <f aca="false">IF($A186="N/A"," ",(IF(AN186&gt;0,($BA186*(8*(VLOOKUP($A186,NumberofDaysTable,3)))*S186),0)+IF(AV186&gt;0,($BA186*((AV186))*S186),0)))</f>
        <v>0</v>
      </c>
      <c r="BF186" s="87" t="n">
        <f aca="false">IF($A186="N/A"," ",(IF(AO186&gt;0,($BA186*(8*(VLOOKUP($A186,NumberofDaysTable,4)+VLOOKUP($A186,NumberofDaysTable,5)))*T186),0)+IF(AW186&gt;0,($BA186*((AW186))*T186),0)))</f>
        <v>0</v>
      </c>
      <c r="BG186" s="87" t="n">
        <f aca="false">IF($A186="N/A"," ",(IF(AP186&gt;0,($BA186*(8*(VLOOKUP($A186,NumberofDaysTable,4)+VLOOKUP($A186,NumberofDaysTable,5)))*U186),0)+IF(AX186&gt;0,($BA186*((AX186))*U186),0)))</f>
        <v>0</v>
      </c>
      <c r="BH186" s="87" t="n">
        <f aca="false">IF($A186="N/A"," ",($BA186*AQ186*V186)+($BA186*AY186*V186))</f>
        <v>0</v>
      </c>
      <c r="BI186" s="87" t="n">
        <f aca="false">IF($A186="N/A"," ",SUM(BB186:BH186))</f>
        <v>2228862.8208</v>
      </c>
      <c r="BJ186" s="88" t="n">
        <f aca="false">IF($A186="N/A"," ",(H186*(SUM(AK186:AQ186)+SUM(AS186:AY186))*BA186))</f>
        <v>1969457.1792</v>
      </c>
      <c r="BK186" s="88" t="n">
        <f aca="false">IF($A186="N/A"," ",((C186*D186)*(SUM($AK186:$AQ186)+SUM($AS186:$AY186))*$BA186))</f>
        <v>1889495.8992</v>
      </c>
      <c r="BL186" s="88" t="n">
        <f aca="false">IF($A186="N/A"," ",(F186*(SUM($AK186:$AQ186)+SUM($AS186:$AY186))*$BA186))</f>
        <v>46781.28</v>
      </c>
      <c r="BM186" s="88" t="n">
        <f aca="false">IF($A186="N/A"," ",(G186*(SUM($AK186:$AQ186)+SUM($AS186:$AY186))*$BA186))</f>
        <v>33180</v>
      </c>
    </row>
    <row r="187" customFormat="false" ht="12.75" hidden="false" customHeight="false" outlineLevel="0" collapsed="false">
      <c r="A187" s="67" t="n">
        <f aca="false">IF(A186="N/A","N/A",IF(EDATE(A186,1)&gt;Inputs!$K$3,"N/A",EDATE(A186,1)))</f>
        <v>42248</v>
      </c>
      <c r="B187" s="68" t="n">
        <f aca="false">IF(A187="N/A"," ",YEAR(A187))</f>
        <v>2015</v>
      </c>
      <c r="C187" s="69" t="n">
        <f aca="false">IF(A187="N/A"," ",VLOOKUP(A187,ScaledPrice,10))</f>
        <v>3.7505</v>
      </c>
      <c r="D187" s="70" t="n">
        <f aca="false">IF(A187="N/A"," ",(VLOOKUP(MONTH($A187),Inputs!$A$14:$B$25,2))/1000)</f>
        <v>12.6</v>
      </c>
      <c r="E187" s="71" t="n">
        <f aca="false">IF($A187="N/A"," ",C187*D187)</f>
        <v>47.2563</v>
      </c>
      <c r="F187" s="72" t="n">
        <f aca="false">IF(A187="N/A"," ",Inputs!$F$6)</f>
        <v>1.17</v>
      </c>
      <c r="G187" s="72" t="n">
        <f aca="false">IF(A187="N/A"," ",Inputs!$F$9/IF(AND('Pricing Inputs'!$AA$3&gt;=4,'Pricing Inputs'!$AA$3&lt;=6),16,IF(AND('Pricing Inputs'!$AA$3&gt;=7,'Pricing Inputs'!$AA$3&lt;=9),8,24))/(BA187))</f>
        <v>0.829831932773109</v>
      </c>
      <c r="H187" s="73" t="n">
        <f aca="false">IF(A187="N/A"," ",(C187*D187)+F187+G187)</f>
        <v>49.2561319327731</v>
      </c>
      <c r="I187" s="74" t="n">
        <f aca="false">VLOOKUP(A187,ScaledPrice,(IF(AND('Pricing Inputs'!$AA$3&gt;=4,'Pricing Inputs'!$AA$3&lt;=6),2,4)))</f>
        <v>37.5</v>
      </c>
      <c r="J187" s="74" t="n">
        <f aca="false">IF(A187="N/A"," ",IF(AND('Pricing Inputs'!$AA$3&gt;=4,'Pricing Inputs'!$AA$3&lt;=6),I187,(VLOOKUP(A187,ScaledPrice,2))*(2-(VLOOKUP(A187,ScaledPrice,3)))))</f>
        <v>37.5</v>
      </c>
      <c r="K187" s="74" t="n">
        <f aca="false">IF(A187="N/A"," ",IF(OR('Pricing Inputs'!$AA$3=5,'Pricing Inputs'!$AA$3=6,'Pricing Inputs'!$AA$3=8,'Pricing Inputs'!$AA$3=9),VLOOKUP(A187,ScaledPrice,IF(AND('Pricing Inputs'!$AA$3&gt;=4,'Pricing Inputs'!$AA$3&lt;=6),5,6)),0))</f>
        <v>25</v>
      </c>
      <c r="L187" s="74" t="n">
        <f aca="false">IF(A187="N/A"," ",IF(OR('Pricing Inputs'!$AA$3=5,'Pricing Inputs'!$AA$3=6,'Pricing Inputs'!$AA$3=8,'Pricing Inputs'!$AA$3=9),IF(AND('Pricing Inputs'!$AA$3&gt;=4,'Pricing Inputs'!$AA$3&lt;=6),K187,(VLOOKUP(A187,ScaledPrice,5))*(2-(VLOOKUP(A187,ScaledPrice,3)))),0))</f>
        <v>25</v>
      </c>
      <c r="M187" s="74" t="n">
        <f aca="false">IF(A187="N/A"," ",IF(OR('Pricing Inputs'!$AA$3=6,'Pricing Inputs'!$AA$3=9),(VLOOKUP(A187,ScaledPrice,IF(AND('Pricing Inputs'!$AA$3&gt;=4,'Pricing Inputs'!$AA$3&lt;=6),7,8))),0))</f>
        <v>24</v>
      </c>
      <c r="N187" s="74" t="n">
        <f aca="false">IF(A187="N/A"," ",IF(OR('Pricing Inputs'!$AA$3=6,'Pricing Inputs'!$AA$3=9),IF(AND('Pricing Inputs'!$AA$3&gt;=4,'Pricing Inputs'!$AA$3&lt;=6),M187,(VLOOKUP(A187,ScaledPrice,7))*(2-(VLOOKUP(A187,ScaledPrice,3)))),0))</f>
        <v>24</v>
      </c>
      <c r="O187" s="74" t="n">
        <f aca="false">IF(A187="N/A"," ",VLOOKUP(A187,ScaledPrice,9))</f>
        <v>23</v>
      </c>
      <c r="P187" s="75" t="n">
        <f aca="false">IF($A187="N/A"," ",IF((I187-$H187)&gt;0,I187-$H187,0))</f>
        <v>0</v>
      </c>
      <c r="Q187" s="75" t="n">
        <f aca="false">IF($A187="N/A"," ",IF((J187-$H187)&gt;0,J187-$H187,0))</f>
        <v>0</v>
      </c>
      <c r="R187" s="75" t="n">
        <f aca="false">IF($A187="N/A"," ",IF((K187-$H187)&gt;0,K187-$H187,0))</f>
        <v>0</v>
      </c>
      <c r="S187" s="75" t="n">
        <f aca="false">IF($A187="N/A"," ",IF((L187-$H187)&gt;0,L187-$H187,0))</f>
        <v>0</v>
      </c>
      <c r="T187" s="75" t="n">
        <f aca="false">IF($A187="N/A"," ",IF((M187-$H187)&gt;0,M187-$H187,0))</f>
        <v>0</v>
      </c>
      <c r="U187" s="75" t="n">
        <f aca="false">IF($A187="N/A"," ",IF((N187-$H187)&gt;0,N187-$H187,0))</f>
        <v>0</v>
      </c>
      <c r="V187" s="76" t="n">
        <f aca="false">IF($A187="N/A"," ",(IF((O187-$H187)&lt;=0,0,(O187-$H187))))</f>
        <v>0</v>
      </c>
      <c r="W187" s="77" t="n">
        <f aca="false">IF($A187="N/A"," ",IF(P187&gt;0,8*VLOOKUP($A187,NumberofDaysTable,2),0))</f>
        <v>0</v>
      </c>
      <c r="X187" s="77" t="n">
        <f aca="false">IF($A187="N/A"," ",IF(Q187&gt;0,8*VLOOKUP($A187,NumberofDaysTable,2),0))</f>
        <v>0</v>
      </c>
      <c r="Y187" s="77" t="n">
        <f aca="false">IF($A187="N/A"," ",IF(R187&gt;0,8*VLOOKUP($A187,NumberofDaysTable,3),0))</f>
        <v>0</v>
      </c>
      <c r="Z187" s="77" t="n">
        <f aca="false">IF($A187="N/A"," ",IF(S187&gt;0,8*VLOOKUP($A187,NumberofDaysTable,3),0))</f>
        <v>0</v>
      </c>
      <c r="AA187" s="77" t="n">
        <f aca="false">IF($A187="N/A"," ",IF(T187&gt;0,8*(VLOOKUP($A187,NumberofDaysTable,4)+VLOOKUP($A187,NumberofDaysTable,5)),0))</f>
        <v>0</v>
      </c>
      <c r="AB187" s="77" t="n">
        <f aca="false">IF($A187="N/A"," ",IF(U187&gt;0,(8*VLOOKUP($A187,NumberofDaysTable,4)+VLOOKUP($A187,NumberofDaysTable,5)),0))</f>
        <v>0</v>
      </c>
      <c r="AC187" s="77" t="n">
        <f aca="false">IF($A187="N/A"," ",(IF(V187&gt;0,(8*VLOOKUP($A187,NumberofDaysTable,6)),0)))</f>
        <v>0</v>
      </c>
      <c r="AD187" s="89" t="n">
        <f aca="false">IF($A187="N/A"," ",RANK(P187,$P$184:$V$195))</f>
        <v>7</v>
      </c>
      <c r="AE187" s="90" t="n">
        <f aca="false">IF($A187="N/A"," ",RANK(Q187,$P$184:$V$195))</f>
        <v>7</v>
      </c>
      <c r="AF187" s="90" t="n">
        <f aca="false">IF($A187="N/A"," ",RANK(R187,$P$184:$V$195))</f>
        <v>7</v>
      </c>
      <c r="AG187" s="90" t="n">
        <f aca="false">IF($A187="N/A"," ",RANK(S187,$P$184:$V$195))</f>
        <v>7</v>
      </c>
      <c r="AH187" s="90" t="n">
        <f aca="false">IF($A187="N/A"," ",RANK(T187,$P$184:$V$195))</f>
        <v>7</v>
      </c>
      <c r="AI187" s="90" t="n">
        <f aca="false">IF($A187="N/A"," ",RANK(U187,$P$184:$V$195))</f>
        <v>7</v>
      </c>
      <c r="AJ187" s="91" t="n">
        <f aca="false">IF($A187="N/A"," ",RANK(V187,$P$184:$V$195))</f>
        <v>7</v>
      </c>
      <c r="AK187" s="81" t="n">
        <f aca="false">IF($A187="N/A"," ",IF(AD187&lt;=$AJ$2,W187,0))</f>
        <v>0</v>
      </c>
      <c r="AL187" s="92" t="n">
        <f aca="false">IF($A187="N/A"," ",IF(AE187&lt;=$AJ$2,X187,0))</f>
        <v>0</v>
      </c>
      <c r="AM187" s="92" t="n">
        <f aca="false">IF($A187="N/A"," ",IF(AF187&lt;=$AJ$2,Y187,0))</f>
        <v>0</v>
      </c>
      <c r="AN187" s="92" t="n">
        <f aca="false">IF($A187="N/A"," ",IF(AG187&lt;=$AJ$2,Z187,0))</f>
        <v>0</v>
      </c>
      <c r="AO187" s="92" t="n">
        <f aca="false">IF($A187="N/A"," ",IF(AH187&lt;=$AJ$2,AA187,0))</f>
        <v>0</v>
      </c>
      <c r="AP187" s="92" t="n">
        <f aca="false">IF($A187="N/A"," ",IF(AI187&lt;=$AJ$2,AB187,0))</f>
        <v>0</v>
      </c>
      <c r="AQ187" s="92" t="n">
        <f aca="false">IF($A187="N/A"," ",IF(AJ187&lt;=$AJ$2,AC187,0))</f>
        <v>0</v>
      </c>
      <c r="AR187" s="91"/>
      <c r="AS187" s="83" t="n">
        <f aca="false">IF($A187="N/A"," ",IF(AND(AD187=$AJ$2+1,AK187=0),MIN($AR$195,W187),0))</f>
        <v>0</v>
      </c>
      <c r="AT187" s="93" t="n">
        <f aca="false">IF($A187="N/A"," ",IF(AND(AE187=$AJ$2+1,AL187=0),MIN($AR$195,X187),0))</f>
        <v>0</v>
      </c>
      <c r="AU187" s="93" t="n">
        <f aca="false">IF($A187="N/A"," ",IF(AND(AF187=$AJ$2+1,AM187=0),MIN($AR$195,Y187),0))</f>
        <v>0</v>
      </c>
      <c r="AV187" s="93" t="n">
        <f aca="false">IF($A187="N/A"," ",IF(AND(AG187=$AJ$2+1,AN187=0),MIN($AR$195,Z187),0))</f>
        <v>0</v>
      </c>
      <c r="AW187" s="93" t="n">
        <f aca="false">IF($A187="N/A"," ",IF(AND(AH187=$AJ$2+1,AO187=0),MIN($AR$195,AA187),0))</f>
        <v>0</v>
      </c>
      <c r="AX187" s="93" t="n">
        <f aca="false">IF($A187="N/A"," ",IF(AND(AI187=$AJ$2+1,AP187=0),MIN($AR$195,AB187),0))</f>
        <v>0</v>
      </c>
      <c r="AY187" s="93" t="n">
        <f aca="false">IF($A187="N/A"," ",IF(AND(AJ187=$AJ$2+1,AQ187=0),MIN($AR$195,AC187),0))</f>
        <v>0</v>
      </c>
      <c r="AZ187" s="91"/>
      <c r="BA187" s="86" t="n">
        <f aca="false">IF($A187="N/A"," ",(IF(MONTH(A187)&gt;=4,IF(MONTH(A187)&lt;=10,Inputs!$F$13,Inputs!$F$14),Inputs!$F$14)))</f>
        <v>119</v>
      </c>
      <c r="BB187" s="87" t="n">
        <f aca="false">IF($A187="N/A"," ",(IF(AK187&gt;0,($BA187*(8*(VLOOKUP($A187,NumberofDaysTable,2)))*P187),0)+IF(AS187&gt;0,($BA187*((AS187))*P187),0)))</f>
        <v>0</v>
      </c>
      <c r="BC187" s="87" t="n">
        <f aca="false">IF($A187="N/A"," ",(IF(AL187&gt;0,($BA187*(8*(VLOOKUP($A187,NumberofDaysTable,2)))*Q187),0)+IF(AT187&gt;0,($BA187*((AT187))*Q187),0)))</f>
        <v>0</v>
      </c>
      <c r="BD187" s="87" t="n">
        <f aca="false">IF($A187="N/A"," ",(IF(AM187&gt;0,($BA187*(8*(VLOOKUP($A187,NumberofDaysTable,3)))*R187),0)+IF(AU187&gt;0,($BA187*((AU187))*R187),0)))</f>
        <v>0</v>
      </c>
      <c r="BE187" s="87" t="n">
        <f aca="false">IF($A187="N/A"," ",(IF(AN187&gt;0,($BA187*(8*(VLOOKUP($A187,NumberofDaysTable,3)))*S187),0)+IF(AV187&gt;0,($BA187*((AV187))*S187),0)))</f>
        <v>0</v>
      </c>
      <c r="BF187" s="87" t="n">
        <f aca="false">IF($A187="N/A"," ",(IF(AO187&gt;0,($BA187*(8*(VLOOKUP($A187,NumberofDaysTable,4)+VLOOKUP($A187,NumberofDaysTable,5)))*T187),0)+IF(AW187&gt;0,($BA187*((AW187))*T187),0)))</f>
        <v>0</v>
      </c>
      <c r="BG187" s="87" t="n">
        <f aca="false">IF($A187="N/A"," ",(IF(AP187&gt;0,($BA187*(8*(VLOOKUP($A187,NumberofDaysTable,4)+VLOOKUP($A187,NumberofDaysTable,5)))*U187),0)+IF(AX187&gt;0,($BA187*((AX187))*U187),0)))</f>
        <v>0</v>
      </c>
      <c r="BH187" s="87" t="n">
        <f aca="false">IF($A187="N/A"," ",($BA187*AQ187*V187)+($BA187*AY187*V187))</f>
        <v>0</v>
      </c>
      <c r="BI187" s="87" t="n">
        <f aca="false">IF($A187="N/A"," ",SUM(BB187:BH187))</f>
        <v>0</v>
      </c>
      <c r="BJ187" s="88" t="n">
        <f aca="false">IF($A187="N/A"," ",(H187*(SUM(AK187:AQ187)+SUM(AS187:AY187))*BA187))</f>
        <v>0</v>
      </c>
      <c r="BK187" s="88" t="n">
        <f aca="false">IF($A187="N/A"," ",((C187*D187)*(SUM($AK187:$AQ187)+SUM($AS187:$AY187))*$BA187))</f>
        <v>0</v>
      </c>
      <c r="BL187" s="88" t="n">
        <f aca="false">IF($A187="N/A"," ",(F187*(SUM($AK187:$AQ187)+SUM($AS187:$AY187))*$BA187))</f>
        <v>0</v>
      </c>
      <c r="BM187" s="88" t="n">
        <f aca="false">IF($A187="N/A"," ",(G187*(SUM($AK187:$AQ187)+SUM($AS187:$AY187))*$BA187))</f>
        <v>0</v>
      </c>
    </row>
    <row r="188" customFormat="false" ht="12.75" hidden="false" customHeight="false" outlineLevel="0" collapsed="false">
      <c r="A188" s="67" t="n">
        <f aca="false">IF(A187="N/A","N/A",IF(EDATE(A187,1)&gt;Inputs!$K$3,"N/A",EDATE(A187,1)))</f>
        <v>42278</v>
      </c>
      <c r="B188" s="68" t="n">
        <f aca="false">IF(A188="N/A"," ",YEAR(A188))</f>
        <v>2015</v>
      </c>
      <c r="C188" s="69" t="n">
        <f aca="false">IF(A188="N/A"," ",VLOOKUP(A188,ScaledPrice,10))</f>
        <v>3.8005</v>
      </c>
      <c r="D188" s="70" t="n">
        <f aca="false">IF(A188="N/A"," ",(VLOOKUP(MONTH($A188),Inputs!$A$14:$B$25,2))/1000)</f>
        <v>12.6</v>
      </c>
      <c r="E188" s="71" t="n">
        <f aca="false">IF($A188="N/A"," ",C188*D188)</f>
        <v>47.8863</v>
      </c>
      <c r="F188" s="72" t="n">
        <f aca="false">IF(A188="N/A"," ",Inputs!$F$6)</f>
        <v>1.17</v>
      </c>
      <c r="G188" s="72" t="n">
        <f aca="false">IF(A188="N/A"," ",Inputs!$F$9/IF(AND('Pricing Inputs'!$AA$3&gt;=4,'Pricing Inputs'!$AA$3&lt;=6),16,IF(AND('Pricing Inputs'!$AA$3&gt;=7,'Pricing Inputs'!$AA$3&lt;=9),8,24))/(BA188))</f>
        <v>0.829831932773109</v>
      </c>
      <c r="H188" s="73" t="n">
        <f aca="false">IF(A188="N/A"," ",(C188*D188)+F188+G188)</f>
        <v>49.8861319327731</v>
      </c>
      <c r="I188" s="74" t="n">
        <f aca="false">VLOOKUP(A188,ScaledPrice,(IF(AND('Pricing Inputs'!$AA$3&gt;=4,'Pricing Inputs'!$AA$3&lt;=6),2,4)))</f>
        <v>30.2999973297119</v>
      </c>
      <c r="J188" s="74" t="n">
        <f aca="false">IF(A188="N/A"," ",IF(AND('Pricing Inputs'!$AA$3&gt;=4,'Pricing Inputs'!$AA$3&lt;=6),I188,(VLOOKUP(A188,ScaledPrice,2))*(2-(VLOOKUP(A188,ScaledPrice,3)))))</f>
        <v>30.2999973297119</v>
      </c>
      <c r="K188" s="74" t="n">
        <f aca="false">IF(A188="N/A"," ",IF(OR('Pricing Inputs'!$AA$3=5,'Pricing Inputs'!$AA$3=6,'Pricing Inputs'!$AA$3=8,'Pricing Inputs'!$AA$3=9),VLOOKUP(A188,ScaledPrice,IF(AND('Pricing Inputs'!$AA$3&gt;=4,'Pricing Inputs'!$AA$3&lt;=6),5,6)),0))</f>
        <v>19.996000289917</v>
      </c>
      <c r="L188" s="74" t="n">
        <f aca="false">IF(A188="N/A"," ",IF(OR('Pricing Inputs'!$AA$3=5,'Pricing Inputs'!$AA$3=6,'Pricing Inputs'!$AA$3=8,'Pricing Inputs'!$AA$3=9),IF(AND('Pricing Inputs'!$AA$3&gt;=4,'Pricing Inputs'!$AA$3&lt;=6),K188,(VLOOKUP(A188,ScaledPrice,5))*(2-(VLOOKUP(A188,ScaledPrice,3)))),0))</f>
        <v>19.996000289917</v>
      </c>
      <c r="M188" s="74" t="n">
        <f aca="false">IF(A188="N/A"," ",IF(OR('Pricing Inputs'!$AA$3=6,'Pricing Inputs'!$AA$3=9),(VLOOKUP(A188,ScaledPrice,IF(AND('Pricing Inputs'!$AA$3&gt;=4,'Pricing Inputs'!$AA$3&lt;=6),7,8))),0))</f>
        <v>18.9965000152588</v>
      </c>
      <c r="N188" s="74" t="n">
        <f aca="false">IF(A188="N/A"," ",IF(OR('Pricing Inputs'!$AA$3=6,'Pricing Inputs'!$AA$3=9),IF(AND('Pricing Inputs'!$AA$3&gt;=4,'Pricing Inputs'!$AA$3&lt;=6),M188,(VLOOKUP(A188,ScaledPrice,7))*(2-(VLOOKUP(A188,ScaledPrice,3)))),0))</f>
        <v>18.9965000152588</v>
      </c>
      <c r="O188" s="74" t="n">
        <f aca="false">IF(A188="N/A"," ",VLOOKUP(A188,ScaledPrice,9))</f>
        <v>24.4000015258789</v>
      </c>
      <c r="P188" s="75" t="n">
        <f aca="false">IF($A188="N/A"," ",IF((I188-$H188)&gt;0,I188-$H188,0))</f>
        <v>0</v>
      </c>
      <c r="Q188" s="75" t="n">
        <f aca="false">IF($A188="N/A"," ",IF((J188-$H188)&gt;0,J188-$H188,0))</f>
        <v>0</v>
      </c>
      <c r="R188" s="75" t="n">
        <f aca="false">IF($A188="N/A"," ",IF((K188-$H188)&gt;0,K188-$H188,0))</f>
        <v>0</v>
      </c>
      <c r="S188" s="75" t="n">
        <f aca="false">IF($A188="N/A"," ",IF((L188-$H188)&gt;0,L188-$H188,0))</f>
        <v>0</v>
      </c>
      <c r="T188" s="75" t="n">
        <f aca="false">IF($A188="N/A"," ",IF((M188-$H188)&gt;0,M188-$H188,0))</f>
        <v>0</v>
      </c>
      <c r="U188" s="75" t="n">
        <f aca="false">IF($A188="N/A"," ",IF((N188-$H188)&gt;0,N188-$H188,0))</f>
        <v>0</v>
      </c>
      <c r="V188" s="76" t="n">
        <f aca="false">IF($A188="N/A"," ",(IF((O188-$H188)&lt;=0,0,(O188-$H188))))</f>
        <v>0</v>
      </c>
      <c r="W188" s="77" t="n">
        <f aca="false">IF($A188="N/A"," ",IF(P188&gt;0,8*VLOOKUP($A188,NumberofDaysTable,2),0))</f>
        <v>0</v>
      </c>
      <c r="X188" s="77" t="n">
        <f aca="false">IF($A188="N/A"," ",IF(Q188&gt;0,8*VLOOKUP($A188,NumberofDaysTable,2),0))</f>
        <v>0</v>
      </c>
      <c r="Y188" s="77" t="n">
        <f aca="false">IF($A188="N/A"," ",IF(R188&gt;0,8*VLOOKUP($A188,NumberofDaysTable,3),0))</f>
        <v>0</v>
      </c>
      <c r="Z188" s="77" t="n">
        <f aca="false">IF($A188="N/A"," ",IF(S188&gt;0,8*VLOOKUP($A188,NumberofDaysTable,3),0))</f>
        <v>0</v>
      </c>
      <c r="AA188" s="77" t="n">
        <f aca="false">IF($A188="N/A"," ",IF(T188&gt;0,8*(VLOOKUP($A188,NumberofDaysTable,4)+VLOOKUP($A188,NumberofDaysTable,5)),0))</f>
        <v>0</v>
      </c>
      <c r="AB188" s="77" t="n">
        <f aca="false">IF($A188="N/A"," ",IF(U188&gt;0,(8*VLOOKUP($A188,NumberofDaysTable,4)+VLOOKUP($A188,NumberofDaysTable,5)),0))</f>
        <v>0</v>
      </c>
      <c r="AC188" s="77" t="n">
        <f aca="false">IF($A188="N/A"," ",(IF(V188&gt;0,(8*VLOOKUP($A188,NumberofDaysTable,6)),0)))</f>
        <v>0</v>
      </c>
      <c r="AD188" s="89" t="n">
        <f aca="false">IF($A188="N/A"," ",RANK(P188,$P$184:$V$195))</f>
        <v>7</v>
      </c>
      <c r="AE188" s="90" t="n">
        <f aca="false">IF($A188="N/A"," ",RANK(Q188,$P$184:$V$195))</f>
        <v>7</v>
      </c>
      <c r="AF188" s="90" t="n">
        <f aca="false">IF($A188="N/A"," ",RANK(R188,$P$184:$V$195))</f>
        <v>7</v>
      </c>
      <c r="AG188" s="90" t="n">
        <f aca="false">IF($A188="N/A"," ",RANK(S188,$P$184:$V$195))</f>
        <v>7</v>
      </c>
      <c r="AH188" s="90" t="n">
        <f aca="false">IF($A188="N/A"," ",RANK(T188,$P$184:$V$195))</f>
        <v>7</v>
      </c>
      <c r="AI188" s="90" t="n">
        <f aca="false">IF($A188="N/A"," ",RANK(U188,$P$184:$V$195))</f>
        <v>7</v>
      </c>
      <c r="AJ188" s="91" t="n">
        <f aca="false">IF($A188="N/A"," ",RANK(V188,$P$184:$V$195))</f>
        <v>7</v>
      </c>
      <c r="AK188" s="81" t="n">
        <f aca="false">IF($A188="N/A"," ",IF(AD188&lt;=$AJ$2,W188,0))</f>
        <v>0</v>
      </c>
      <c r="AL188" s="92" t="n">
        <f aca="false">IF($A188="N/A"," ",IF(AE188&lt;=$AJ$2,X188,0))</f>
        <v>0</v>
      </c>
      <c r="AM188" s="92" t="n">
        <f aca="false">IF($A188="N/A"," ",IF(AF188&lt;=$AJ$2,Y188,0))</f>
        <v>0</v>
      </c>
      <c r="AN188" s="92" t="n">
        <f aca="false">IF($A188="N/A"," ",IF(AG188&lt;=$AJ$2,Z188,0))</f>
        <v>0</v>
      </c>
      <c r="AO188" s="92" t="n">
        <f aca="false">IF($A188="N/A"," ",IF(AH188&lt;=$AJ$2,AA188,0))</f>
        <v>0</v>
      </c>
      <c r="AP188" s="92" t="n">
        <f aca="false">IF($A188="N/A"," ",IF(AI188&lt;=$AJ$2,AB188,0))</f>
        <v>0</v>
      </c>
      <c r="AQ188" s="92" t="n">
        <f aca="false">IF($A188="N/A"," ",IF(AJ188&lt;=$AJ$2,AC188,0))</f>
        <v>0</v>
      </c>
      <c r="AR188" s="91"/>
      <c r="AS188" s="83" t="n">
        <f aca="false">IF($A188="N/A"," ",IF(AND(AD188=$AJ$2+1,AK188=0),MIN($AR$195,W188),0))</f>
        <v>0</v>
      </c>
      <c r="AT188" s="93" t="n">
        <f aca="false">IF($A188="N/A"," ",IF(AND(AE188=$AJ$2+1,AL188=0),MIN($AR$195,X188),0))</f>
        <v>0</v>
      </c>
      <c r="AU188" s="93" t="n">
        <f aca="false">IF($A188="N/A"," ",IF(AND(AF188=$AJ$2+1,AM188=0),MIN($AR$195,Y188),0))</f>
        <v>0</v>
      </c>
      <c r="AV188" s="93" t="n">
        <f aca="false">IF($A188="N/A"," ",IF(AND(AG188=$AJ$2+1,AN188=0),MIN($AR$195,Z188),0))</f>
        <v>0</v>
      </c>
      <c r="AW188" s="93" t="n">
        <f aca="false">IF($A188="N/A"," ",IF(AND(AH188=$AJ$2+1,AO188=0),MIN($AR$195,AA188),0))</f>
        <v>0</v>
      </c>
      <c r="AX188" s="93" t="n">
        <f aca="false">IF($A188="N/A"," ",IF(AND(AI188=$AJ$2+1,AP188=0),MIN($AR$195,AB188),0))</f>
        <v>0</v>
      </c>
      <c r="AY188" s="93" t="n">
        <f aca="false">IF($A188="N/A"," ",IF(AND(AJ188=$AJ$2+1,AQ188=0),MIN($AR$195,AC188),0))</f>
        <v>0</v>
      </c>
      <c r="AZ188" s="91"/>
      <c r="BA188" s="86" t="n">
        <f aca="false">IF($A188="N/A"," ",(IF(MONTH(A188)&gt;=4,IF(MONTH(A188)&lt;=10,Inputs!$F$13,Inputs!$F$14),Inputs!$F$14)))</f>
        <v>119</v>
      </c>
      <c r="BB188" s="87" t="n">
        <f aca="false">IF($A188="N/A"," ",(IF(AK188&gt;0,($BA188*(8*(VLOOKUP($A188,NumberofDaysTable,2)))*P188),0)+IF(AS188&gt;0,($BA188*((AS188))*P188),0)))</f>
        <v>0</v>
      </c>
      <c r="BC188" s="87" t="n">
        <f aca="false">IF($A188="N/A"," ",(IF(AL188&gt;0,($BA188*(8*(VLOOKUP($A188,NumberofDaysTable,2)))*Q188),0)+IF(AT188&gt;0,($BA188*((AT188))*Q188),0)))</f>
        <v>0</v>
      </c>
      <c r="BD188" s="87" t="n">
        <f aca="false">IF($A188="N/A"," ",(IF(AM188&gt;0,($BA188*(8*(VLOOKUP($A188,NumberofDaysTable,3)))*R188),0)+IF(AU188&gt;0,($BA188*((AU188))*R188),0)))</f>
        <v>0</v>
      </c>
      <c r="BE188" s="87" t="n">
        <f aca="false">IF($A188="N/A"," ",(IF(AN188&gt;0,($BA188*(8*(VLOOKUP($A188,NumberofDaysTable,3)))*S188),0)+IF(AV188&gt;0,($BA188*((AV188))*S188),0)))</f>
        <v>0</v>
      </c>
      <c r="BF188" s="87" t="n">
        <f aca="false">IF($A188="N/A"," ",(IF(AO188&gt;0,($BA188*(8*(VLOOKUP($A188,NumberofDaysTable,4)+VLOOKUP($A188,NumberofDaysTable,5)))*T188),0)+IF(AW188&gt;0,($BA188*((AW188))*T188),0)))</f>
        <v>0</v>
      </c>
      <c r="BG188" s="87" t="n">
        <f aca="false">IF($A188="N/A"," ",(IF(AP188&gt;0,($BA188*(8*(VLOOKUP($A188,NumberofDaysTable,4)+VLOOKUP($A188,NumberofDaysTable,5)))*U188),0)+IF(AX188&gt;0,($BA188*((AX188))*U188),0)))</f>
        <v>0</v>
      </c>
      <c r="BH188" s="87" t="n">
        <f aca="false">IF($A188="N/A"," ",($BA188*AQ188*V188)+($BA188*AY188*V188))</f>
        <v>0</v>
      </c>
      <c r="BI188" s="87" t="n">
        <f aca="false">IF($A188="N/A"," ",SUM(BB188:BH188))</f>
        <v>0</v>
      </c>
      <c r="BJ188" s="88" t="n">
        <f aca="false">IF($A188="N/A"," ",(H188*(SUM(AK188:AQ188)+SUM(AS188:AY188))*BA188))</f>
        <v>0</v>
      </c>
      <c r="BK188" s="88" t="n">
        <f aca="false">IF($A188="N/A"," ",((C188*D188)*(SUM($AK188:$AQ188)+SUM($AS188:$AY188))*$BA188))</f>
        <v>0</v>
      </c>
      <c r="BL188" s="88" t="n">
        <f aca="false">IF($A188="N/A"," ",(F188*(SUM($AK188:$AQ188)+SUM($AS188:$AY188))*$BA188))</f>
        <v>0</v>
      </c>
      <c r="BM188" s="88" t="n">
        <f aca="false">IF($A188="N/A"," ",(G188*(SUM($AK188:$AQ188)+SUM($AS188:$AY188))*$BA188))</f>
        <v>0</v>
      </c>
    </row>
    <row r="189" customFormat="false" ht="12.75" hidden="false" customHeight="false" outlineLevel="0" collapsed="false">
      <c r="A189" s="67" t="n">
        <f aca="false">IF(A188="N/A","N/A",IF(EDATE(A188,1)&gt;Inputs!$K$3,"N/A",EDATE(A188,1)))</f>
        <v>42309</v>
      </c>
      <c r="B189" s="68" t="n">
        <f aca="false">IF(A189="N/A"," ",YEAR(A189))</f>
        <v>2015</v>
      </c>
      <c r="C189" s="69" t="n">
        <f aca="false">IF(A189="N/A"," ",VLOOKUP(A189,ScaledPrice,10))</f>
        <v>4.0155</v>
      </c>
      <c r="D189" s="70" t="n">
        <f aca="false">IF(A189="N/A"," ",(VLOOKUP(MONTH($A189),Inputs!$A$14:$B$25,2))/1000)</f>
        <v>12.6</v>
      </c>
      <c r="E189" s="71" t="n">
        <f aca="false">IF($A189="N/A"," ",C189*D189)</f>
        <v>50.5953</v>
      </c>
      <c r="F189" s="72" t="n">
        <f aca="false">IF(A189="N/A"," ",Inputs!$F$6)</f>
        <v>1.17</v>
      </c>
      <c r="G189" s="72" t="n">
        <f aca="false">IF(A189="N/A"," ",Inputs!$F$9/IF(AND('Pricing Inputs'!$AA$3&gt;=4,'Pricing Inputs'!$AA$3&lt;=6),16,IF(AND('Pricing Inputs'!$AA$3&gt;=7,'Pricing Inputs'!$AA$3&lt;=9),8,24))/(BA189))</f>
        <v>0.829831932773109</v>
      </c>
      <c r="H189" s="73" t="n">
        <f aca="false">IF(A189="N/A"," ",(C189*D189)+F189+G189)</f>
        <v>52.5951319327731</v>
      </c>
      <c r="I189" s="74" t="n">
        <f aca="false">VLOOKUP(A189,ScaledPrice,(IF(AND('Pricing Inputs'!$AA$3&gt;=4,'Pricing Inputs'!$AA$3&lt;=6),2,4)))</f>
        <v>30.1799983978272</v>
      </c>
      <c r="J189" s="74" t="n">
        <f aca="false">IF(A189="N/A"," ",IF(AND('Pricing Inputs'!$AA$3&gt;=4,'Pricing Inputs'!$AA$3&lt;=6),I189,(VLOOKUP(A189,ScaledPrice,2))*(2-(VLOOKUP(A189,ScaledPrice,3)))))</f>
        <v>30.1799983978272</v>
      </c>
      <c r="K189" s="74" t="n">
        <f aca="false">IF(A189="N/A"," ",IF(OR('Pricing Inputs'!$AA$3=5,'Pricing Inputs'!$AA$3=6,'Pricing Inputs'!$AA$3=8,'Pricing Inputs'!$AA$3=9),VLOOKUP(A189,ScaledPrice,IF(AND('Pricing Inputs'!$AA$3&gt;=4,'Pricing Inputs'!$AA$3&lt;=6),5,6)),0))</f>
        <v>20</v>
      </c>
      <c r="L189" s="74" t="n">
        <f aca="false">IF(A189="N/A"," ",IF(OR('Pricing Inputs'!$AA$3=5,'Pricing Inputs'!$AA$3=6,'Pricing Inputs'!$AA$3=8,'Pricing Inputs'!$AA$3=9),IF(AND('Pricing Inputs'!$AA$3&gt;=4,'Pricing Inputs'!$AA$3&lt;=6),K189,(VLOOKUP(A189,ScaledPrice,5))*(2-(VLOOKUP(A189,ScaledPrice,3)))),0))</f>
        <v>20</v>
      </c>
      <c r="M189" s="74" t="n">
        <f aca="false">IF(A189="N/A"," ",IF(OR('Pricing Inputs'!$AA$3=6,'Pricing Inputs'!$AA$3=9),(VLOOKUP(A189,ScaledPrice,IF(AND('Pricing Inputs'!$AA$3&gt;=4,'Pricing Inputs'!$AA$3&lt;=6),7,8))),0))</f>
        <v>19</v>
      </c>
      <c r="N189" s="74" t="n">
        <f aca="false">IF(A189="N/A"," ",IF(OR('Pricing Inputs'!$AA$3=6,'Pricing Inputs'!$AA$3=9),IF(AND('Pricing Inputs'!$AA$3&gt;=4,'Pricing Inputs'!$AA$3&lt;=6),M189,(VLOOKUP(A189,ScaledPrice,7))*(2-(VLOOKUP(A189,ScaledPrice,3)))),0))</f>
        <v>19</v>
      </c>
      <c r="O189" s="74" t="n">
        <f aca="false">IF(A189="N/A"," ",VLOOKUP(A189,ScaledPrice,9))</f>
        <v>24.7999992370605</v>
      </c>
      <c r="P189" s="75" t="n">
        <f aca="false">IF($A189="N/A"," ",IF((I189-$H189)&gt;0,I189-$H189,0))</f>
        <v>0</v>
      </c>
      <c r="Q189" s="75" t="n">
        <f aca="false">IF($A189="N/A"," ",IF((J189-$H189)&gt;0,J189-$H189,0))</f>
        <v>0</v>
      </c>
      <c r="R189" s="75" t="n">
        <f aca="false">IF($A189="N/A"," ",IF((K189-$H189)&gt;0,K189-$H189,0))</f>
        <v>0</v>
      </c>
      <c r="S189" s="75" t="n">
        <f aca="false">IF($A189="N/A"," ",IF((L189-$H189)&gt;0,L189-$H189,0))</f>
        <v>0</v>
      </c>
      <c r="T189" s="75" t="n">
        <f aca="false">IF($A189="N/A"," ",IF((M189-$H189)&gt;0,M189-$H189,0))</f>
        <v>0</v>
      </c>
      <c r="U189" s="75" t="n">
        <f aca="false">IF($A189="N/A"," ",IF((N189-$H189)&gt;0,N189-$H189,0))</f>
        <v>0</v>
      </c>
      <c r="V189" s="76" t="n">
        <f aca="false">IF($A189="N/A"," ",(IF((O189-$H189)&lt;=0,0,(O189-$H189))))</f>
        <v>0</v>
      </c>
      <c r="W189" s="77" t="n">
        <f aca="false">IF($A189="N/A"," ",IF(P189&gt;0,8*VLOOKUP($A189,NumberofDaysTable,2),0))</f>
        <v>0</v>
      </c>
      <c r="X189" s="77" t="n">
        <f aca="false">IF($A189="N/A"," ",IF(Q189&gt;0,8*VLOOKUP($A189,NumberofDaysTable,2),0))</f>
        <v>0</v>
      </c>
      <c r="Y189" s="77" t="n">
        <f aca="false">IF($A189="N/A"," ",IF(R189&gt;0,8*VLOOKUP($A189,NumberofDaysTable,3),0))</f>
        <v>0</v>
      </c>
      <c r="Z189" s="77" t="n">
        <f aca="false">IF($A189="N/A"," ",IF(S189&gt;0,8*VLOOKUP($A189,NumberofDaysTable,3),0))</f>
        <v>0</v>
      </c>
      <c r="AA189" s="77" t="n">
        <f aca="false">IF($A189="N/A"," ",IF(T189&gt;0,8*(VLOOKUP($A189,NumberofDaysTable,4)+VLOOKUP($A189,NumberofDaysTable,5)),0))</f>
        <v>0</v>
      </c>
      <c r="AB189" s="77" t="n">
        <f aca="false">IF($A189="N/A"," ",IF(U189&gt;0,(8*VLOOKUP($A189,NumberofDaysTable,4)+VLOOKUP($A189,NumberofDaysTable,5)),0))</f>
        <v>0</v>
      </c>
      <c r="AC189" s="77" t="n">
        <f aca="false">IF($A189="N/A"," ",(IF(V189&gt;0,(8*VLOOKUP($A189,NumberofDaysTable,6)),0)))</f>
        <v>0</v>
      </c>
      <c r="AD189" s="89" t="n">
        <f aca="false">IF($A189="N/A"," ",RANK(P189,$P$184:$V$195))</f>
        <v>7</v>
      </c>
      <c r="AE189" s="90" t="n">
        <f aca="false">IF($A189="N/A"," ",RANK(Q189,$P$184:$V$195))</f>
        <v>7</v>
      </c>
      <c r="AF189" s="90" t="n">
        <f aca="false">IF($A189="N/A"," ",RANK(R189,$P$184:$V$195))</f>
        <v>7</v>
      </c>
      <c r="AG189" s="90" t="n">
        <f aca="false">IF($A189="N/A"," ",RANK(S189,$P$184:$V$195))</f>
        <v>7</v>
      </c>
      <c r="AH189" s="90" t="n">
        <f aca="false">IF($A189="N/A"," ",RANK(T189,$P$184:$V$195))</f>
        <v>7</v>
      </c>
      <c r="AI189" s="90" t="n">
        <f aca="false">IF($A189="N/A"," ",RANK(U189,$P$184:$V$195))</f>
        <v>7</v>
      </c>
      <c r="AJ189" s="91" t="n">
        <f aca="false">IF($A189="N/A"," ",RANK(V189,$P$184:$V$195))</f>
        <v>7</v>
      </c>
      <c r="AK189" s="81" t="n">
        <f aca="false">IF($A189="N/A"," ",IF(AD189&lt;=$AJ$2,W189,0))</f>
        <v>0</v>
      </c>
      <c r="AL189" s="92" t="n">
        <f aca="false">IF($A189="N/A"," ",IF(AE189&lt;=$AJ$2,X189,0))</f>
        <v>0</v>
      </c>
      <c r="AM189" s="92" t="n">
        <f aca="false">IF($A189="N/A"," ",IF(AF189&lt;=$AJ$2,Y189,0))</f>
        <v>0</v>
      </c>
      <c r="AN189" s="92" t="n">
        <f aca="false">IF($A189="N/A"," ",IF(AG189&lt;=$AJ$2,Z189,0))</f>
        <v>0</v>
      </c>
      <c r="AO189" s="92" t="n">
        <f aca="false">IF($A189="N/A"," ",IF(AH189&lt;=$AJ$2,AA189,0))</f>
        <v>0</v>
      </c>
      <c r="AP189" s="92" t="n">
        <f aca="false">IF($A189="N/A"," ",IF(AI189&lt;=$AJ$2,AB189,0))</f>
        <v>0</v>
      </c>
      <c r="AQ189" s="92" t="n">
        <f aca="false">IF($A189="N/A"," ",IF(AJ189&lt;=$AJ$2,AC189,0))</f>
        <v>0</v>
      </c>
      <c r="AR189" s="91"/>
      <c r="AS189" s="83" t="n">
        <f aca="false">IF($A189="N/A"," ",IF(AND(AD189=$AJ$2+1,AK189=0),MIN($AR$195,W189),0))</f>
        <v>0</v>
      </c>
      <c r="AT189" s="93" t="n">
        <f aca="false">IF($A189="N/A"," ",IF(AND(AE189=$AJ$2+1,AL189=0),MIN($AR$195,X189),0))</f>
        <v>0</v>
      </c>
      <c r="AU189" s="93" t="n">
        <f aca="false">IF($A189="N/A"," ",IF(AND(AF189=$AJ$2+1,AM189=0),MIN($AR$195,Y189),0))</f>
        <v>0</v>
      </c>
      <c r="AV189" s="93" t="n">
        <f aca="false">IF($A189="N/A"," ",IF(AND(AG189=$AJ$2+1,AN189=0),MIN($AR$195,Z189),0))</f>
        <v>0</v>
      </c>
      <c r="AW189" s="93" t="n">
        <f aca="false">IF($A189="N/A"," ",IF(AND(AH189=$AJ$2+1,AO189=0),MIN($AR$195,AA189),0))</f>
        <v>0</v>
      </c>
      <c r="AX189" s="93" t="n">
        <f aca="false">IF($A189="N/A"," ",IF(AND(AI189=$AJ$2+1,AP189=0),MIN($AR$195,AB189),0))</f>
        <v>0</v>
      </c>
      <c r="AY189" s="93" t="n">
        <f aca="false">IF($A189="N/A"," ",IF(AND(AJ189=$AJ$2+1,AQ189=0),MIN($AR$195,AC189),0))</f>
        <v>0</v>
      </c>
      <c r="AZ189" s="91"/>
      <c r="BA189" s="86" t="n">
        <f aca="false">IF($A189="N/A"," ",(IF(MONTH(A189)&gt;=4,IF(MONTH(A189)&lt;=10,Inputs!$F$13,Inputs!$F$14),Inputs!$F$14)))</f>
        <v>119</v>
      </c>
      <c r="BB189" s="87" t="n">
        <f aca="false">IF($A189="N/A"," ",(IF(AK189&gt;0,($BA189*(8*(VLOOKUP($A189,NumberofDaysTable,2)))*P189),0)+IF(AS189&gt;0,($BA189*((AS189))*P189),0)))</f>
        <v>0</v>
      </c>
      <c r="BC189" s="87" t="n">
        <f aca="false">IF($A189="N/A"," ",(IF(AL189&gt;0,($BA189*(8*(VLOOKUP($A189,NumberofDaysTable,2)))*Q189),0)+IF(AT189&gt;0,($BA189*((AT189))*Q189),0)))</f>
        <v>0</v>
      </c>
      <c r="BD189" s="87" t="n">
        <f aca="false">IF($A189="N/A"," ",(IF(AM189&gt;0,($BA189*(8*(VLOOKUP($A189,NumberofDaysTable,3)))*R189),0)+IF(AU189&gt;0,($BA189*((AU189))*R189),0)))</f>
        <v>0</v>
      </c>
      <c r="BE189" s="87" t="n">
        <f aca="false">IF($A189="N/A"," ",(IF(AN189&gt;0,($BA189*(8*(VLOOKUP($A189,NumberofDaysTable,3)))*S189),0)+IF(AV189&gt;0,($BA189*((AV189))*S189),0)))</f>
        <v>0</v>
      </c>
      <c r="BF189" s="87" t="n">
        <f aca="false">IF($A189="N/A"," ",(IF(AO189&gt;0,($BA189*(8*(VLOOKUP($A189,NumberofDaysTable,4)+VLOOKUP($A189,NumberofDaysTable,5)))*T189),0)+IF(AW189&gt;0,($BA189*((AW189))*T189),0)))</f>
        <v>0</v>
      </c>
      <c r="BG189" s="87" t="n">
        <f aca="false">IF($A189="N/A"," ",(IF(AP189&gt;0,($BA189*(8*(VLOOKUP($A189,NumberofDaysTable,4)+VLOOKUP($A189,NumberofDaysTable,5)))*U189),0)+IF(AX189&gt;0,($BA189*((AX189))*U189),0)))</f>
        <v>0</v>
      </c>
      <c r="BH189" s="87" t="n">
        <f aca="false">IF($A189="N/A"," ",($BA189*AQ189*V189)+($BA189*AY189*V189))</f>
        <v>0</v>
      </c>
      <c r="BI189" s="87" t="n">
        <f aca="false">IF($A189="N/A"," ",SUM(BB189:BH189))</f>
        <v>0</v>
      </c>
      <c r="BJ189" s="88" t="n">
        <f aca="false">IF($A189="N/A"," ",(H189*(SUM(AK189:AQ189)+SUM(AS189:AY189))*BA189))</f>
        <v>0</v>
      </c>
      <c r="BK189" s="88" t="n">
        <f aca="false">IF($A189="N/A"," ",((C189*D189)*(SUM($AK189:$AQ189)+SUM($AS189:$AY189))*$BA189))</f>
        <v>0</v>
      </c>
      <c r="BL189" s="88" t="n">
        <f aca="false">IF($A189="N/A"," ",(F189*(SUM($AK189:$AQ189)+SUM($AS189:$AY189))*$BA189))</f>
        <v>0</v>
      </c>
      <c r="BM189" s="88" t="n">
        <f aca="false">IF($A189="N/A"," ",(G189*(SUM($AK189:$AQ189)+SUM($AS189:$AY189))*$BA189))</f>
        <v>0</v>
      </c>
    </row>
    <row r="190" customFormat="false" ht="12.75" hidden="false" customHeight="false" outlineLevel="0" collapsed="false">
      <c r="A190" s="67" t="n">
        <f aca="false">IF(A189="N/A","N/A",IF(EDATE(A189,1)&gt;Inputs!$K$3,"N/A",EDATE(A189,1)))</f>
        <v>42339</v>
      </c>
      <c r="B190" s="68" t="n">
        <f aca="false">IF(A190="N/A"," ",YEAR(A190))</f>
        <v>2015</v>
      </c>
      <c r="C190" s="69" t="n">
        <f aca="false">IF(A190="N/A"," ",VLOOKUP(A190,ScaledPrice,10))</f>
        <v>4.1815</v>
      </c>
      <c r="D190" s="70" t="n">
        <f aca="false">IF(A190="N/A"," ",(VLOOKUP(MONTH($A190),Inputs!$A$14:$B$25,2))/1000)</f>
        <v>12.6</v>
      </c>
      <c r="E190" s="71" t="n">
        <f aca="false">IF($A190="N/A"," ",C190*D190)</f>
        <v>52.6869</v>
      </c>
      <c r="F190" s="72" t="n">
        <f aca="false">IF(A190="N/A"," ",Inputs!$F$6)</f>
        <v>1.17</v>
      </c>
      <c r="G190" s="72" t="n">
        <f aca="false">IF(A190="N/A"," ",Inputs!$F$9/IF(AND('Pricing Inputs'!$AA$3&gt;=4,'Pricing Inputs'!$AA$3&lt;=6),16,IF(AND('Pricing Inputs'!$AA$3&gt;=7,'Pricing Inputs'!$AA$3&lt;=9),8,24))/(BA190))</f>
        <v>0.829831932773109</v>
      </c>
      <c r="H190" s="73" t="n">
        <f aca="false">IF(A190="N/A"," ",(C190*D190)+F190+G190)</f>
        <v>54.6867319327731</v>
      </c>
      <c r="I190" s="74" t="n">
        <f aca="false">VLOOKUP(A190,ScaledPrice,(IF(AND('Pricing Inputs'!$AA$3&gt;=4,'Pricing Inputs'!$AA$3&lt;=6),2,4)))</f>
        <v>30.6499977111816</v>
      </c>
      <c r="J190" s="74" t="n">
        <f aca="false">IF(A190="N/A"," ",IF(AND('Pricing Inputs'!$AA$3&gt;=4,'Pricing Inputs'!$AA$3&lt;=6),I190,(VLOOKUP(A190,ScaledPrice,2))*(2-(VLOOKUP(A190,ScaledPrice,3)))))</f>
        <v>30.6499977111816</v>
      </c>
      <c r="K190" s="74" t="n">
        <f aca="false">IF(A190="N/A"," ",IF(OR('Pricing Inputs'!$AA$3=5,'Pricing Inputs'!$AA$3=6,'Pricing Inputs'!$AA$3=8,'Pricing Inputs'!$AA$3=9),VLOOKUP(A190,ScaledPrice,IF(AND('Pricing Inputs'!$AA$3&gt;=4,'Pricing Inputs'!$AA$3&lt;=6),5,6)),0))</f>
        <v>20</v>
      </c>
      <c r="L190" s="74" t="n">
        <f aca="false">IF(A190="N/A"," ",IF(OR('Pricing Inputs'!$AA$3=5,'Pricing Inputs'!$AA$3=6,'Pricing Inputs'!$AA$3=8,'Pricing Inputs'!$AA$3=9),IF(AND('Pricing Inputs'!$AA$3&gt;=4,'Pricing Inputs'!$AA$3&lt;=6),K190,(VLOOKUP(A190,ScaledPrice,5))*(2-(VLOOKUP(A190,ScaledPrice,3)))),0))</f>
        <v>20</v>
      </c>
      <c r="M190" s="74" t="n">
        <f aca="false">IF(A190="N/A"," ",IF(OR('Pricing Inputs'!$AA$3=6,'Pricing Inputs'!$AA$3=9),(VLOOKUP(A190,ScaledPrice,IF(AND('Pricing Inputs'!$AA$3&gt;=4,'Pricing Inputs'!$AA$3&lt;=6),7,8))),0))</f>
        <v>19</v>
      </c>
      <c r="N190" s="74" t="n">
        <f aca="false">IF(A190="N/A"," ",IF(OR('Pricing Inputs'!$AA$3=6,'Pricing Inputs'!$AA$3=9),IF(AND('Pricing Inputs'!$AA$3&gt;=4,'Pricing Inputs'!$AA$3&lt;=6),M190,(VLOOKUP(A190,ScaledPrice,7))*(2-(VLOOKUP(A190,ScaledPrice,3)))),0))</f>
        <v>19</v>
      </c>
      <c r="O190" s="74" t="n">
        <f aca="false">IF(A190="N/A"," ",VLOOKUP(A190,ScaledPrice,9))</f>
        <v>24.9500007629395</v>
      </c>
      <c r="P190" s="75" t="n">
        <f aca="false">IF($A190="N/A"," ",IF((I190-$H190)&gt;0,I190-$H190,0))</f>
        <v>0</v>
      </c>
      <c r="Q190" s="75" t="n">
        <f aca="false">IF($A190="N/A"," ",IF((J190-$H190)&gt;0,J190-$H190,0))</f>
        <v>0</v>
      </c>
      <c r="R190" s="75" t="n">
        <f aca="false">IF($A190="N/A"," ",IF((K190-$H190)&gt;0,K190-$H190,0))</f>
        <v>0</v>
      </c>
      <c r="S190" s="75" t="n">
        <f aca="false">IF($A190="N/A"," ",IF((L190-$H190)&gt;0,L190-$H190,0))</f>
        <v>0</v>
      </c>
      <c r="T190" s="75" t="n">
        <f aca="false">IF($A190="N/A"," ",IF((M190-$H190)&gt;0,M190-$H190,0))</f>
        <v>0</v>
      </c>
      <c r="U190" s="75" t="n">
        <f aca="false">IF($A190="N/A"," ",IF((N190-$H190)&gt;0,N190-$H190,0))</f>
        <v>0</v>
      </c>
      <c r="V190" s="76" t="n">
        <f aca="false">IF($A190="N/A"," ",(IF((O190-$H190)&lt;=0,0,(O190-$H190))))</f>
        <v>0</v>
      </c>
      <c r="W190" s="77" t="n">
        <f aca="false">IF($A190="N/A"," ",IF(P190&gt;0,8*VLOOKUP($A190,NumberofDaysTable,2),0))</f>
        <v>0</v>
      </c>
      <c r="X190" s="77" t="n">
        <f aca="false">IF($A190="N/A"," ",IF(Q190&gt;0,8*VLOOKUP($A190,NumberofDaysTable,2),0))</f>
        <v>0</v>
      </c>
      <c r="Y190" s="77" t="n">
        <f aca="false">IF($A190="N/A"," ",IF(R190&gt;0,8*VLOOKUP($A190,NumberofDaysTable,3),0))</f>
        <v>0</v>
      </c>
      <c r="Z190" s="77" t="n">
        <f aca="false">IF($A190="N/A"," ",IF(S190&gt;0,8*VLOOKUP($A190,NumberofDaysTable,3),0))</f>
        <v>0</v>
      </c>
      <c r="AA190" s="77" t="n">
        <f aca="false">IF($A190="N/A"," ",IF(T190&gt;0,8*(VLOOKUP($A190,NumberofDaysTable,4)+VLOOKUP($A190,NumberofDaysTable,5)),0))</f>
        <v>0</v>
      </c>
      <c r="AB190" s="77" t="n">
        <f aca="false">IF($A190="N/A"," ",IF(U190&gt;0,(8*VLOOKUP($A190,NumberofDaysTable,4)+VLOOKUP($A190,NumberofDaysTable,5)),0))</f>
        <v>0</v>
      </c>
      <c r="AC190" s="77" t="n">
        <f aca="false">IF($A190="N/A"," ",(IF(V190&gt;0,(8*VLOOKUP($A190,NumberofDaysTable,6)),0)))</f>
        <v>0</v>
      </c>
      <c r="AD190" s="89" t="n">
        <f aca="false">IF($A190="N/A"," ",RANK(P190,$P$184:$V$195))</f>
        <v>7</v>
      </c>
      <c r="AE190" s="90" t="n">
        <f aca="false">IF($A190="N/A"," ",RANK(Q190,$P$184:$V$195))</f>
        <v>7</v>
      </c>
      <c r="AF190" s="90" t="n">
        <f aca="false">IF($A190="N/A"," ",RANK(R190,$P$184:$V$195))</f>
        <v>7</v>
      </c>
      <c r="AG190" s="90" t="n">
        <f aca="false">IF($A190="N/A"," ",RANK(S190,$P$184:$V$195))</f>
        <v>7</v>
      </c>
      <c r="AH190" s="90" t="n">
        <f aca="false">IF($A190="N/A"," ",RANK(T190,$P$184:$V$195))</f>
        <v>7</v>
      </c>
      <c r="AI190" s="90" t="n">
        <f aca="false">IF($A190="N/A"," ",RANK(U190,$P$184:$V$195))</f>
        <v>7</v>
      </c>
      <c r="AJ190" s="91" t="n">
        <f aca="false">IF($A190="N/A"," ",RANK(V190,$P$184:$V$195))</f>
        <v>7</v>
      </c>
      <c r="AK190" s="81" t="n">
        <f aca="false">IF($A190="N/A"," ",IF(AD190&lt;=$AJ$2,W190,0))</f>
        <v>0</v>
      </c>
      <c r="AL190" s="92" t="n">
        <f aca="false">IF($A190="N/A"," ",IF(AE190&lt;=$AJ$2,X190,0))</f>
        <v>0</v>
      </c>
      <c r="AM190" s="92" t="n">
        <f aca="false">IF($A190="N/A"," ",IF(AF190&lt;=$AJ$2,Y190,0))</f>
        <v>0</v>
      </c>
      <c r="AN190" s="92" t="n">
        <f aca="false">IF($A190="N/A"," ",IF(AG190&lt;=$AJ$2,Z190,0))</f>
        <v>0</v>
      </c>
      <c r="AO190" s="92" t="n">
        <f aca="false">IF($A190="N/A"," ",IF(AH190&lt;=$AJ$2,AA190,0))</f>
        <v>0</v>
      </c>
      <c r="AP190" s="92" t="n">
        <f aca="false">IF($A190="N/A"," ",IF(AI190&lt;=$AJ$2,AB190,0))</f>
        <v>0</v>
      </c>
      <c r="AQ190" s="92" t="n">
        <f aca="false">IF($A190="N/A"," ",IF(AJ190&lt;=$AJ$2,AC190,0))</f>
        <v>0</v>
      </c>
      <c r="AR190" s="91"/>
      <c r="AS190" s="83" t="n">
        <f aca="false">IF($A190="N/A"," ",IF(AND(AD190=$AJ$2+1,AK190=0),MIN($AR$195,W190),0))</f>
        <v>0</v>
      </c>
      <c r="AT190" s="93" t="n">
        <f aca="false">IF($A190="N/A"," ",IF(AND(AE190=$AJ$2+1,AL190=0),MIN($AR$195,X190),0))</f>
        <v>0</v>
      </c>
      <c r="AU190" s="93" t="n">
        <f aca="false">IF($A190="N/A"," ",IF(AND(AF190=$AJ$2+1,AM190=0),MIN($AR$195,Y190),0))</f>
        <v>0</v>
      </c>
      <c r="AV190" s="93" t="n">
        <f aca="false">IF($A190="N/A"," ",IF(AND(AG190=$AJ$2+1,AN190=0),MIN($AR$195,Z190),0))</f>
        <v>0</v>
      </c>
      <c r="AW190" s="93" t="n">
        <f aca="false">IF($A190="N/A"," ",IF(AND(AH190=$AJ$2+1,AO190=0),MIN($AR$195,AA190),0))</f>
        <v>0</v>
      </c>
      <c r="AX190" s="93" t="n">
        <f aca="false">IF($A190="N/A"," ",IF(AND(AI190=$AJ$2+1,AP190=0),MIN($AR$195,AB190),0))</f>
        <v>0</v>
      </c>
      <c r="AY190" s="93" t="n">
        <f aca="false">IF($A190="N/A"," ",IF(AND(AJ190=$AJ$2+1,AQ190=0),MIN($AR$195,AC190),0))</f>
        <v>0</v>
      </c>
      <c r="AZ190" s="91"/>
      <c r="BA190" s="86" t="n">
        <f aca="false">IF($A190="N/A"," ",(IF(MONTH(A190)&gt;=4,IF(MONTH(A190)&lt;=10,Inputs!$F$13,Inputs!$F$14),Inputs!$F$14)))</f>
        <v>119</v>
      </c>
      <c r="BB190" s="87" t="n">
        <f aca="false">IF($A190="N/A"," ",(IF(AK190&gt;0,($BA190*(8*(VLOOKUP($A190,NumberofDaysTable,2)))*P190),0)+IF(AS190&gt;0,($BA190*((AS190))*P190),0)))</f>
        <v>0</v>
      </c>
      <c r="BC190" s="87" t="n">
        <f aca="false">IF($A190="N/A"," ",(IF(AL190&gt;0,($BA190*(8*(VLOOKUP($A190,NumberofDaysTable,2)))*Q190),0)+IF(AT190&gt;0,($BA190*((AT190))*Q190),0)))</f>
        <v>0</v>
      </c>
      <c r="BD190" s="87" t="n">
        <f aca="false">IF($A190="N/A"," ",(IF(AM190&gt;0,($BA190*(8*(VLOOKUP($A190,NumberofDaysTable,3)))*R190),0)+IF(AU190&gt;0,($BA190*((AU190))*R190),0)))</f>
        <v>0</v>
      </c>
      <c r="BE190" s="87" t="n">
        <f aca="false">IF($A190="N/A"," ",(IF(AN190&gt;0,($BA190*(8*(VLOOKUP($A190,NumberofDaysTable,3)))*S190),0)+IF(AV190&gt;0,($BA190*((AV190))*S190),0)))</f>
        <v>0</v>
      </c>
      <c r="BF190" s="87" t="n">
        <f aca="false">IF($A190="N/A"," ",(IF(AO190&gt;0,($BA190*(8*(VLOOKUP($A190,NumberofDaysTable,4)+VLOOKUP($A190,NumberofDaysTable,5)))*T190),0)+IF(AW190&gt;0,($BA190*((AW190))*T190),0)))</f>
        <v>0</v>
      </c>
      <c r="BG190" s="87" t="n">
        <f aca="false">IF($A190="N/A"," ",(IF(AP190&gt;0,($BA190*(8*(VLOOKUP($A190,NumberofDaysTable,4)+VLOOKUP($A190,NumberofDaysTable,5)))*U190),0)+IF(AX190&gt;0,($BA190*((AX190))*U190),0)))</f>
        <v>0</v>
      </c>
      <c r="BH190" s="87" t="n">
        <f aca="false">IF($A190="N/A"," ",($BA190*AQ190*V190)+($BA190*AY190*V190))</f>
        <v>0</v>
      </c>
      <c r="BI190" s="87" t="n">
        <f aca="false">IF($A190="N/A"," ",SUM(BB190:BH190))</f>
        <v>0</v>
      </c>
      <c r="BJ190" s="88" t="n">
        <f aca="false">IF($A190="N/A"," ",(H190*(SUM(AK190:AQ190)+SUM(AS190:AY190))*BA190))</f>
        <v>0</v>
      </c>
      <c r="BK190" s="88" t="n">
        <f aca="false">IF($A190="N/A"," ",((C190*D190)*(SUM($AK190:$AQ190)+SUM($AS190:$AY190))*$BA190))</f>
        <v>0</v>
      </c>
      <c r="BL190" s="88" t="n">
        <f aca="false">IF($A190="N/A"," ",(F190*(SUM($AK190:$AQ190)+SUM($AS190:$AY190))*$BA190))</f>
        <v>0</v>
      </c>
      <c r="BM190" s="88" t="n">
        <f aca="false">IF($A190="N/A"," ",(G190*(SUM($AK190:$AQ190)+SUM($AS190:$AY190))*$BA190))</f>
        <v>0</v>
      </c>
    </row>
    <row r="191" customFormat="false" ht="12.75" hidden="false" customHeight="false" outlineLevel="0" collapsed="false">
      <c r="A191" s="67" t="n">
        <f aca="false">IF(A190="N/A","N/A",IF(EDATE(A190,1)&gt;Inputs!$K$3,"N/A",EDATE(A190,1)))</f>
        <v>42370</v>
      </c>
      <c r="B191" s="68" t="n">
        <f aca="false">IF(A191="N/A"," ",YEAR(A191))</f>
        <v>2016</v>
      </c>
      <c r="C191" s="69" t="n">
        <f aca="false">IF(A191="N/A"," ",VLOOKUP(A191,ScaledPrice,10))</f>
        <v>4.2975</v>
      </c>
      <c r="D191" s="70" t="n">
        <f aca="false">IF(A191="N/A"," ",(VLOOKUP(MONTH($A191),Inputs!$A$14:$B$25,2))/1000)</f>
        <v>12.6</v>
      </c>
      <c r="E191" s="71" t="n">
        <f aca="false">IF($A191="N/A"," ",C191*D191)</f>
        <v>54.1485</v>
      </c>
      <c r="F191" s="72" t="n">
        <f aca="false">IF(A191="N/A"," ",Inputs!$F$6)</f>
        <v>1.17</v>
      </c>
      <c r="G191" s="72" t="n">
        <f aca="false">IF(A191="N/A"," ",Inputs!$F$9/IF(AND('Pricing Inputs'!$AA$3&gt;=4,'Pricing Inputs'!$AA$3&lt;=6),16,IF(AND('Pricing Inputs'!$AA$3&gt;=7,'Pricing Inputs'!$AA$3&lt;=9),8,24))/(BA191))</f>
        <v>0.829831932773109</v>
      </c>
      <c r="H191" s="73" t="n">
        <f aca="false">IF(A191="N/A"," ",(C191*D191)+F191+G191)</f>
        <v>56.1483319327731</v>
      </c>
      <c r="I191" s="74" t="n">
        <f aca="false">VLOOKUP(A191,ScaledPrice,(IF(AND('Pricing Inputs'!$AA$3&gt;=4,'Pricing Inputs'!$AA$3&lt;=6),2,4)))</f>
        <v>34.8999996185303</v>
      </c>
      <c r="J191" s="74" t="n">
        <f aca="false">IF(A191="N/A"," ",IF(AND('Pricing Inputs'!$AA$3&gt;=4,'Pricing Inputs'!$AA$3&lt;=6),I191,(VLOOKUP(A191,ScaledPrice,2))*(2-(VLOOKUP(A191,ScaledPrice,3)))))</f>
        <v>34.8999996185303</v>
      </c>
      <c r="K191" s="74" t="n">
        <f aca="false">IF(A191="N/A"," ",IF(OR('Pricing Inputs'!$AA$3=5,'Pricing Inputs'!$AA$3=6,'Pricing Inputs'!$AA$3=8,'Pricing Inputs'!$AA$3=9),VLOOKUP(A191,ScaledPrice,IF(AND('Pricing Inputs'!$AA$3&gt;=4,'Pricing Inputs'!$AA$3&lt;=6),5,6)),0))</f>
        <v>22</v>
      </c>
      <c r="L191" s="74" t="n">
        <f aca="false">IF(A191="N/A"," ",IF(OR('Pricing Inputs'!$AA$3=5,'Pricing Inputs'!$AA$3=6,'Pricing Inputs'!$AA$3=8,'Pricing Inputs'!$AA$3=9),IF(AND('Pricing Inputs'!$AA$3&gt;=4,'Pricing Inputs'!$AA$3&lt;=6),K191,(VLOOKUP(A191,ScaledPrice,5))*(2-(VLOOKUP(A191,ScaledPrice,3)))),0))</f>
        <v>22</v>
      </c>
      <c r="M191" s="74" t="n">
        <f aca="false">IF(A191="N/A"," ",IF(OR('Pricing Inputs'!$AA$3=6,'Pricing Inputs'!$AA$3=9),(VLOOKUP(A191,ScaledPrice,IF(AND('Pricing Inputs'!$AA$3&gt;=4,'Pricing Inputs'!$AA$3&lt;=6),7,8))),0))</f>
        <v>21</v>
      </c>
      <c r="N191" s="74" t="n">
        <f aca="false">IF(A191="N/A"," ",IF(OR('Pricing Inputs'!$AA$3=6,'Pricing Inputs'!$AA$3=9),IF(AND('Pricing Inputs'!$AA$3&gt;=4,'Pricing Inputs'!$AA$3&lt;=6),M191,(VLOOKUP(A191,ScaledPrice,7))*(2-(VLOOKUP(A191,ScaledPrice,3)))),0))</f>
        <v>21</v>
      </c>
      <c r="O191" s="74" t="n">
        <f aca="false">IF(A191="N/A"," ",VLOOKUP(A191,ScaledPrice,9))</f>
        <v>25.2000007629395</v>
      </c>
      <c r="P191" s="75" t="n">
        <f aca="false">IF($A191="N/A"," ",IF((I191-$H191)&gt;0,I191-$H191,0))</f>
        <v>0</v>
      </c>
      <c r="Q191" s="75" t="n">
        <f aca="false">IF($A191="N/A"," ",IF((J191-$H191)&gt;0,J191-$H191,0))</f>
        <v>0</v>
      </c>
      <c r="R191" s="75" t="n">
        <f aca="false">IF($A191="N/A"," ",IF((K191-$H191)&gt;0,K191-$H191,0))</f>
        <v>0</v>
      </c>
      <c r="S191" s="75" t="n">
        <f aca="false">IF($A191="N/A"," ",IF((L191-$H191)&gt;0,L191-$H191,0))</f>
        <v>0</v>
      </c>
      <c r="T191" s="75" t="n">
        <f aca="false">IF($A191="N/A"," ",IF((M191-$H191)&gt;0,M191-$H191,0))</f>
        <v>0</v>
      </c>
      <c r="U191" s="75" t="n">
        <f aca="false">IF($A191="N/A"," ",IF((N191-$H191)&gt;0,N191-$H191,0))</f>
        <v>0</v>
      </c>
      <c r="V191" s="76" t="n">
        <f aca="false">IF($A191="N/A"," ",(IF((O191-$H191)&lt;=0,0,(O191-$H191))))</f>
        <v>0</v>
      </c>
      <c r="W191" s="77" t="n">
        <f aca="false">IF($A191="N/A"," ",IF(P191&gt;0,8*VLOOKUP($A191,NumberofDaysTable,2),0))</f>
        <v>0</v>
      </c>
      <c r="X191" s="77" t="n">
        <f aca="false">IF($A191="N/A"," ",IF(Q191&gt;0,8*VLOOKUP($A191,NumberofDaysTable,2),0))</f>
        <v>0</v>
      </c>
      <c r="Y191" s="77" t="n">
        <f aca="false">IF($A191="N/A"," ",IF(R191&gt;0,8*VLOOKUP($A191,NumberofDaysTable,3),0))</f>
        <v>0</v>
      </c>
      <c r="Z191" s="77" t="n">
        <f aca="false">IF($A191="N/A"," ",IF(S191&gt;0,8*VLOOKUP($A191,NumberofDaysTable,3),0))</f>
        <v>0</v>
      </c>
      <c r="AA191" s="77" t="n">
        <f aca="false">IF($A191="N/A"," ",IF(T191&gt;0,8*(VLOOKUP($A191,NumberofDaysTable,4)+VLOOKUP($A191,NumberofDaysTable,5)),0))</f>
        <v>0</v>
      </c>
      <c r="AB191" s="77" t="n">
        <f aca="false">IF($A191="N/A"," ",IF(U191&gt;0,(8*VLOOKUP($A191,NumberofDaysTable,4)+VLOOKUP($A191,NumberofDaysTable,5)),0))</f>
        <v>0</v>
      </c>
      <c r="AC191" s="77" t="n">
        <f aca="false">IF($A191="N/A"," ",(IF(V191&gt;0,(8*VLOOKUP($A191,NumberofDaysTable,6)),0)))</f>
        <v>0</v>
      </c>
      <c r="AD191" s="89" t="n">
        <f aca="false">IF($A191="N/A"," ",RANK(P191,$P$184:$V$195))</f>
        <v>7</v>
      </c>
      <c r="AE191" s="90" t="n">
        <f aca="false">IF($A191="N/A"," ",RANK(Q191,$P$184:$V$195))</f>
        <v>7</v>
      </c>
      <c r="AF191" s="90" t="n">
        <f aca="false">IF($A191="N/A"," ",RANK(R191,$P$184:$V$195))</f>
        <v>7</v>
      </c>
      <c r="AG191" s="90" t="n">
        <f aca="false">IF($A191="N/A"," ",RANK(S191,$P$184:$V$195))</f>
        <v>7</v>
      </c>
      <c r="AH191" s="90" t="n">
        <f aca="false">IF($A191="N/A"," ",RANK(T191,$P$184:$V$195))</f>
        <v>7</v>
      </c>
      <c r="AI191" s="90" t="n">
        <f aca="false">IF($A191="N/A"," ",RANK(U191,$P$184:$V$195))</f>
        <v>7</v>
      </c>
      <c r="AJ191" s="91" t="n">
        <f aca="false">IF($A191="N/A"," ",RANK(V191,$P$184:$V$195))</f>
        <v>7</v>
      </c>
      <c r="AK191" s="81" t="n">
        <f aca="false">IF($A191="N/A"," ",IF(AD191&lt;=$AJ$2,W191,0))</f>
        <v>0</v>
      </c>
      <c r="AL191" s="92" t="n">
        <f aca="false">IF($A191="N/A"," ",IF(AE191&lt;=$AJ$2,X191,0))</f>
        <v>0</v>
      </c>
      <c r="AM191" s="92" t="n">
        <f aca="false">IF($A191="N/A"," ",IF(AF191&lt;=$AJ$2,Y191,0))</f>
        <v>0</v>
      </c>
      <c r="AN191" s="92" t="n">
        <f aca="false">IF($A191="N/A"," ",IF(AG191&lt;=$AJ$2,Z191,0))</f>
        <v>0</v>
      </c>
      <c r="AO191" s="92" t="n">
        <f aca="false">IF($A191="N/A"," ",IF(AH191&lt;=$AJ$2,AA191,0))</f>
        <v>0</v>
      </c>
      <c r="AP191" s="92" t="n">
        <f aca="false">IF($A191="N/A"," ",IF(AI191&lt;=$AJ$2,AB191,0))</f>
        <v>0</v>
      </c>
      <c r="AQ191" s="92" t="n">
        <f aca="false">IF($A191="N/A"," ",IF(AJ191&lt;=$AJ$2,AC191,0))</f>
        <v>0</v>
      </c>
      <c r="AR191" s="91"/>
      <c r="AS191" s="83" t="n">
        <f aca="false">IF($A191="N/A"," ",IF(AND(AD191=$AJ$2+1,AK191=0),MIN($AR$195,W191),0))</f>
        <v>0</v>
      </c>
      <c r="AT191" s="93" t="n">
        <f aca="false">IF($A191="N/A"," ",IF(AND(AE191=$AJ$2+1,AL191=0),MIN($AR$195,X191),0))</f>
        <v>0</v>
      </c>
      <c r="AU191" s="93" t="n">
        <f aca="false">IF($A191="N/A"," ",IF(AND(AF191=$AJ$2+1,AM191=0),MIN($AR$195,Y191),0))</f>
        <v>0</v>
      </c>
      <c r="AV191" s="93" t="n">
        <f aca="false">IF($A191="N/A"," ",IF(AND(AG191=$AJ$2+1,AN191=0),MIN($AR$195,Z191),0))</f>
        <v>0</v>
      </c>
      <c r="AW191" s="93" t="n">
        <f aca="false">IF($A191="N/A"," ",IF(AND(AH191=$AJ$2+1,AO191=0),MIN($AR$195,AA191),0))</f>
        <v>0</v>
      </c>
      <c r="AX191" s="93" t="n">
        <f aca="false">IF($A191="N/A"," ",IF(AND(AI191=$AJ$2+1,AP191=0),MIN($AR$195,AB191),0))</f>
        <v>0</v>
      </c>
      <c r="AY191" s="93" t="n">
        <f aca="false">IF($A191="N/A"," ",IF(AND(AJ191=$AJ$2+1,AQ191=0),MIN($AR$195,AC191),0))</f>
        <v>0</v>
      </c>
      <c r="AZ191" s="91"/>
      <c r="BA191" s="86" t="n">
        <f aca="false">IF($A191="N/A"," ",(IF(MONTH(A191)&gt;=4,IF(MONTH(A191)&lt;=10,Inputs!$F$13,Inputs!$F$14),Inputs!$F$14)))</f>
        <v>119</v>
      </c>
      <c r="BB191" s="87" t="n">
        <f aca="false">IF($A191="N/A"," ",(IF(AK191&gt;0,($BA191*(8*(VLOOKUP($A191,NumberofDaysTable,2)))*P191),0)+IF(AS191&gt;0,($BA191*((AS191))*P191),0)))</f>
        <v>0</v>
      </c>
      <c r="BC191" s="87" t="n">
        <f aca="false">IF($A191="N/A"," ",(IF(AL191&gt;0,($BA191*(8*(VLOOKUP($A191,NumberofDaysTable,2)))*Q191),0)+IF(AT191&gt;0,($BA191*((AT191))*Q191),0)))</f>
        <v>0</v>
      </c>
      <c r="BD191" s="87" t="n">
        <f aca="false">IF($A191="N/A"," ",(IF(AM191&gt;0,($BA191*(8*(VLOOKUP($A191,NumberofDaysTable,3)))*R191),0)+IF(AU191&gt;0,($BA191*((AU191))*R191),0)))</f>
        <v>0</v>
      </c>
      <c r="BE191" s="87" t="n">
        <f aca="false">IF($A191="N/A"," ",(IF(AN191&gt;0,($BA191*(8*(VLOOKUP($A191,NumberofDaysTable,3)))*S191),0)+IF(AV191&gt;0,($BA191*((AV191))*S191),0)))</f>
        <v>0</v>
      </c>
      <c r="BF191" s="87" t="n">
        <f aca="false">IF($A191="N/A"," ",(IF(AO191&gt;0,($BA191*(8*(VLOOKUP($A191,NumberofDaysTable,4)+VLOOKUP($A191,NumberofDaysTable,5)))*T191),0)+IF(AW191&gt;0,($BA191*((AW191))*T191),0)))</f>
        <v>0</v>
      </c>
      <c r="BG191" s="87" t="n">
        <f aca="false">IF($A191="N/A"," ",(IF(AP191&gt;0,($BA191*(8*(VLOOKUP($A191,NumberofDaysTable,4)+VLOOKUP($A191,NumberofDaysTable,5)))*U191),0)+IF(AX191&gt;0,($BA191*((AX191))*U191),0)))</f>
        <v>0</v>
      </c>
      <c r="BH191" s="87" t="n">
        <f aca="false">IF($A191="N/A"," ",($BA191*AQ191*V191)+($BA191*AY191*V191))</f>
        <v>0</v>
      </c>
      <c r="BI191" s="87" t="n">
        <f aca="false">IF($A191="N/A"," ",SUM(BB191:BH191))</f>
        <v>0</v>
      </c>
      <c r="BJ191" s="88" t="n">
        <f aca="false">IF($A191="N/A"," ",(H191*(SUM(AK191:AQ191)+SUM(AS191:AY191))*BA191))</f>
        <v>0</v>
      </c>
      <c r="BK191" s="88" t="n">
        <f aca="false">IF($A191="N/A"," ",((C191*D191)*(SUM($AK191:$AQ191)+SUM($AS191:$AY191))*$BA191))</f>
        <v>0</v>
      </c>
      <c r="BL191" s="88" t="n">
        <f aca="false">IF($A191="N/A"," ",(F191*(SUM($AK191:$AQ191)+SUM($AS191:$AY191))*$BA191))</f>
        <v>0</v>
      </c>
      <c r="BM191" s="88" t="n">
        <f aca="false">IF($A191="N/A"," ",(G191*(SUM($AK191:$AQ191)+SUM($AS191:$AY191))*$BA191))</f>
        <v>0</v>
      </c>
    </row>
    <row r="192" customFormat="false" ht="12.75" hidden="false" customHeight="false" outlineLevel="0" collapsed="false">
      <c r="A192" s="67" t="n">
        <f aca="false">IF(A191="N/A","N/A",IF(EDATE(A191,1)&gt;Inputs!$K$3,"N/A",EDATE(A191,1)))</f>
        <v>42401</v>
      </c>
      <c r="B192" s="68" t="n">
        <f aca="false">IF(A192="N/A"," ",YEAR(A192))</f>
        <v>2016</v>
      </c>
      <c r="C192" s="69" t="n">
        <f aca="false">IF(A192="N/A"," ",VLOOKUP(A192,ScaledPrice,10))</f>
        <v>4.1545</v>
      </c>
      <c r="D192" s="70" t="n">
        <f aca="false">IF(A192="N/A"," ",(VLOOKUP(MONTH($A192),Inputs!$A$14:$B$25,2))/1000)</f>
        <v>12.6</v>
      </c>
      <c r="E192" s="71" t="n">
        <f aca="false">IF($A192="N/A"," ",C192*D192)</f>
        <v>52.3467</v>
      </c>
      <c r="F192" s="72" t="n">
        <f aca="false">IF(A192="N/A"," ",Inputs!$F$6)</f>
        <v>1.17</v>
      </c>
      <c r="G192" s="72" t="n">
        <f aca="false">IF(A192="N/A"," ",Inputs!$F$9/IF(AND('Pricing Inputs'!$AA$3&gt;=4,'Pricing Inputs'!$AA$3&lt;=6),16,IF(AND('Pricing Inputs'!$AA$3&gt;=7,'Pricing Inputs'!$AA$3&lt;=9),8,24))/(BA192))</f>
        <v>0.829831932773109</v>
      </c>
      <c r="H192" s="73" t="n">
        <f aca="false">IF(A192="N/A"," ",(C192*D192)+F192+G192)</f>
        <v>54.3465319327731</v>
      </c>
      <c r="I192" s="74" t="n">
        <f aca="false">VLOOKUP(A192,ScaledPrice,(IF(AND('Pricing Inputs'!$AA$3&gt;=4,'Pricing Inputs'!$AA$3&lt;=6),2,4)))</f>
        <v>35</v>
      </c>
      <c r="J192" s="74" t="n">
        <f aca="false">IF(A192="N/A"," ",IF(AND('Pricing Inputs'!$AA$3&gt;=4,'Pricing Inputs'!$AA$3&lt;=6),I192,(VLOOKUP(A192,ScaledPrice,2))*(2-(VLOOKUP(A192,ScaledPrice,3)))))</f>
        <v>35</v>
      </c>
      <c r="K192" s="74" t="n">
        <f aca="false">IF(A192="N/A"," ",IF(OR('Pricing Inputs'!$AA$3=5,'Pricing Inputs'!$AA$3=6,'Pricing Inputs'!$AA$3=8,'Pricing Inputs'!$AA$3=9),VLOOKUP(A192,ScaledPrice,IF(AND('Pricing Inputs'!$AA$3&gt;=4,'Pricing Inputs'!$AA$3&lt;=6),5,6)),0))</f>
        <v>21.996000289917</v>
      </c>
      <c r="L192" s="74" t="n">
        <f aca="false">IF(A192="N/A"," ",IF(OR('Pricing Inputs'!$AA$3=5,'Pricing Inputs'!$AA$3=6,'Pricing Inputs'!$AA$3=8,'Pricing Inputs'!$AA$3=9),IF(AND('Pricing Inputs'!$AA$3&gt;=4,'Pricing Inputs'!$AA$3&lt;=6),K192,(VLOOKUP(A192,ScaledPrice,5))*(2-(VLOOKUP(A192,ScaledPrice,3)))),0))</f>
        <v>21.996000289917</v>
      </c>
      <c r="M192" s="74" t="n">
        <f aca="false">IF(A192="N/A"," ",IF(OR('Pricing Inputs'!$AA$3=6,'Pricing Inputs'!$AA$3=9),(VLOOKUP(A192,ScaledPrice,IF(AND('Pricing Inputs'!$AA$3&gt;=4,'Pricing Inputs'!$AA$3&lt;=6),7,8))),0))</f>
        <v>20.9965019226074</v>
      </c>
      <c r="N192" s="74" t="n">
        <f aca="false">IF(A192="N/A"," ",IF(OR('Pricing Inputs'!$AA$3=6,'Pricing Inputs'!$AA$3=9),IF(AND('Pricing Inputs'!$AA$3&gt;=4,'Pricing Inputs'!$AA$3&lt;=6),M192,(VLOOKUP(A192,ScaledPrice,7))*(2-(VLOOKUP(A192,ScaledPrice,3)))),0))</f>
        <v>20.9965019226074</v>
      </c>
      <c r="O192" s="74" t="n">
        <f aca="false">IF(A192="N/A"," ",VLOOKUP(A192,ScaledPrice,9))</f>
        <v>23.5</v>
      </c>
      <c r="P192" s="75" t="n">
        <f aca="false">IF($A192="N/A"," ",IF((I192-$H192)&gt;0,I192-$H192,0))</f>
        <v>0</v>
      </c>
      <c r="Q192" s="75" t="n">
        <f aca="false">IF($A192="N/A"," ",IF((J192-$H192)&gt;0,J192-$H192,0))</f>
        <v>0</v>
      </c>
      <c r="R192" s="75" t="n">
        <f aca="false">IF($A192="N/A"," ",IF((K192-$H192)&gt;0,K192-$H192,0))</f>
        <v>0</v>
      </c>
      <c r="S192" s="75" t="n">
        <f aca="false">IF($A192="N/A"," ",IF((L192-$H192)&gt;0,L192-$H192,0))</f>
        <v>0</v>
      </c>
      <c r="T192" s="75" t="n">
        <f aca="false">IF($A192="N/A"," ",IF((M192-$H192)&gt;0,M192-$H192,0))</f>
        <v>0</v>
      </c>
      <c r="U192" s="75" t="n">
        <f aca="false">IF($A192="N/A"," ",IF((N192-$H192)&gt;0,N192-$H192,0))</f>
        <v>0</v>
      </c>
      <c r="V192" s="76" t="n">
        <f aca="false">IF($A192="N/A"," ",(IF((O192-$H192)&lt;=0,0,(O192-$H192))))</f>
        <v>0</v>
      </c>
      <c r="W192" s="77" t="n">
        <f aca="false">IF($A192="N/A"," ",IF(P192&gt;0,8*VLOOKUP($A192,NumberofDaysTable,2),0))</f>
        <v>0</v>
      </c>
      <c r="X192" s="77" t="n">
        <f aca="false">IF($A192="N/A"," ",IF(Q192&gt;0,8*VLOOKUP($A192,NumberofDaysTable,2),0))</f>
        <v>0</v>
      </c>
      <c r="Y192" s="77" t="n">
        <f aca="false">IF($A192="N/A"," ",IF(R192&gt;0,8*VLOOKUP($A192,NumberofDaysTable,3),0))</f>
        <v>0</v>
      </c>
      <c r="Z192" s="77" t="n">
        <f aca="false">IF($A192="N/A"," ",IF(S192&gt;0,8*VLOOKUP($A192,NumberofDaysTable,3),0))</f>
        <v>0</v>
      </c>
      <c r="AA192" s="77" t="n">
        <f aca="false">IF($A192="N/A"," ",IF(T192&gt;0,8*(VLOOKUP($A192,NumberofDaysTable,4)+VLOOKUP($A192,NumberofDaysTable,5)),0))</f>
        <v>0</v>
      </c>
      <c r="AB192" s="77" t="n">
        <f aca="false">IF($A192="N/A"," ",IF(U192&gt;0,(8*VLOOKUP($A192,NumberofDaysTable,4)+VLOOKUP($A192,NumberofDaysTable,5)),0))</f>
        <v>0</v>
      </c>
      <c r="AC192" s="77" t="n">
        <f aca="false">IF($A192="N/A"," ",(IF(V192&gt;0,(8*VLOOKUP($A192,NumberofDaysTable,6)),0)))</f>
        <v>0</v>
      </c>
      <c r="AD192" s="89" t="n">
        <f aca="false">IF($A192="N/A"," ",RANK(P192,$P$184:$V$195))</f>
        <v>7</v>
      </c>
      <c r="AE192" s="90" t="n">
        <f aca="false">IF($A192="N/A"," ",RANK(Q192,$P$184:$V$195))</f>
        <v>7</v>
      </c>
      <c r="AF192" s="90" t="n">
        <f aca="false">IF($A192="N/A"," ",RANK(R192,$P$184:$V$195))</f>
        <v>7</v>
      </c>
      <c r="AG192" s="90" t="n">
        <f aca="false">IF($A192="N/A"," ",RANK(S192,$P$184:$V$195))</f>
        <v>7</v>
      </c>
      <c r="AH192" s="90" t="n">
        <f aca="false">IF($A192="N/A"," ",RANK(T192,$P$184:$V$195))</f>
        <v>7</v>
      </c>
      <c r="AI192" s="90" t="n">
        <f aca="false">IF($A192="N/A"," ",RANK(U192,$P$184:$V$195))</f>
        <v>7</v>
      </c>
      <c r="AJ192" s="91" t="n">
        <f aca="false">IF($A192="N/A"," ",RANK(V192,$P$184:$V$195))</f>
        <v>7</v>
      </c>
      <c r="AK192" s="81" t="n">
        <f aca="false">IF($A192="N/A"," ",IF(AD192&lt;=$AJ$2,W192,0))</f>
        <v>0</v>
      </c>
      <c r="AL192" s="92" t="n">
        <f aca="false">IF($A192="N/A"," ",IF(AE192&lt;=$AJ$2,X192,0))</f>
        <v>0</v>
      </c>
      <c r="AM192" s="92" t="n">
        <f aca="false">IF($A192="N/A"," ",IF(AF192&lt;=$AJ$2,Y192,0))</f>
        <v>0</v>
      </c>
      <c r="AN192" s="92" t="n">
        <f aca="false">IF($A192="N/A"," ",IF(AG192&lt;=$AJ$2,Z192,0))</f>
        <v>0</v>
      </c>
      <c r="AO192" s="92" t="n">
        <f aca="false">IF($A192="N/A"," ",IF(AH192&lt;=$AJ$2,AA192,0))</f>
        <v>0</v>
      </c>
      <c r="AP192" s="92" t="n">
        <f aca="false">IF($A192="N/A"," ",IF(AI192&lt;=$AJ$2,AB192,0))</f>
        <v>0</v>
      </c>
      <c r="AQ192" s="92" t="n">
        <f aca="false">IF($A192="N/A"," ",IF(AJ192&lt;=$AJ$2,AC192,0))</f>
        <v>0</v>
      </c>
      <c r="AR192" s="91"/>
      <c r="AS192" s="83" t="n">
        <f aca="false">IF($A192="N/A"," ",IF(AND(AD192=$AJ$2+1,AK192=0),MIN($AR$195,W192),0))</f>
        <v>0</v>
      </c>
      <c r="AT192" s="93" t="n">
        <f aca="false">IF($A192="N/A"," ",IF(AND(AE192=$AJ$2+1,AL192=0),MIN($AR$195,X192),0))</f>
        <v>0</v>
      </c>
      <c r="AU192" s="93" t="n">
        <f aca="false">IF($A192="N/A"," ",IF(AND(AF192=$AJ$2+1,AM192=0),MIN($AR$195,Y192),0))</f>
        <v>0</v>
      </c>
      <c r="AV192" s="93" t="n">
        <f aca="false">IF($A192="N/A"," ",IF(AND(AG192=$AJ$2+1,AN192=0),MIN($AR$195,Z192),0))</f>
        <v>0</v>
      </c>
      <c r="AW192" s="93" t="n">
        <f aca="false">IF($A192="N/A"," ",IF(AND(AH192=$AJ$2+1,AO192=0),MIN($AR$195,AA192),0))</f>
        <v>0</v>
      </c>
      <c r="AX192" s="93" t="n">
        <f aca="false">IF($A192="N/A"," ",IF(AND(AI192=$AJ$2+1,AP192=0),MIN($AR$195,AB192),0))</f>
        <v>0</v>
      </c>
      <c r="AY192" s="93" t="n">
        <f aca="false">IF($A192="N/A"," ",IF(AND(AJ192=$AJ$2+1,AQ192=0),MIN($AR$195,AC192),0))</f>
        <v>0</v>
      </c>
      <c r="AZ192" s="91"/>
      <c r="BA192" s="86" t="n">
        <f aca="false">IF($A192="N/A"," ",(IF(MONTH(A192)&gt;=4,IF(MONTH(A192)&lt;=10,Inputs!$F$13,Inputs!$F$14),Inputs!$F$14)))</f>
        <v>119</v>
      </c>
      <c r="BB192" s="87" t="n">
        <f aca="false">IF($A192="N/A"," ",(IF(AK192&gt;0,($BA192*(8*(VLOOKUP($A192,NumberofDaysTable,2)))*P192),0)+IF(AS192&gt;0,($BA192*((AS192))*P192),0)))</f>
        <v>0</v>
      </c>
      <c r="BC192" s="87" t="n">
        <f aca="false">IF($A192="N/A"," ",(IF(AL192&gt;0,($BA192*(8*(VLOOKUP($A192,NumberofDaysTable,2)))*Q192),0)+IF(AT192&gt;0,($BA192*((AT192))*Q192),0)))</f>
        <v>0</v>
      </c>
      <c r="BD192" s="87" t="n">
        <f aca="false">IF($A192="N/A"," ",(IF(AM192&gt;0,($BA192*(8*(VLOOKUP($A192,NumberofDaysTable,3)))*R192),0)+IF(AU192&gt;0,($BA192*((AU192))*R192),0)))</f>
        <v>0</v>
      </c>
      <c r="BE192" s="87" t="n">
        <f aca="false">IF($A192="N/A"," ",(IF(AN192&gt;0,($BA192*(8*(VLOOKUP($A192,NumberofDaysTable,3)))*S192),0)+IF(AV192&gt;0,($BA192*((AV192))*S192),0)))</f>
        <v>0</v>
      </c>
      <c r="BF192" s="87" t="n">
        <f aca="false">IF($A192="N/A"," ",(IF(AO192&gt;0,($BA192*(8*(VLOOKUP($A192,NumberofDaysTable,4)+VLOOKUP($A192,NumberofDaysTable,5)))*T192),0)+IF(AW192&gt;0,($BA192*((AW192))*T192),0)))</f>
        <v>0</v>
      </c>
      <c r="BG192" s="87" t="n">
        <f aca="false">IF($A192="N/A"," ",(IF(AP192&gt;0,($BA192*(8*(VLOOKUP($A192,NumberofDaysTable,4)+VLOOKUP($A192,NumberofDaysTable,5)))*U192),0)+IF(AX192&gt;0,($BA192*((AX192))*U192),0)))</f>
        <v>0</v>
      </c>
      <c r="BH192" s="87" t="n">
        <f aca="false">IF($A192="N/A"," ",($BA192*AQ192*V192)+($BA192*AY192*V192))</f>
        <v>0</v>
      </c>
      <c r="BI192" s="87" t="n">
        <f aca="false">IF($A192="N/A"," ",SUM(BB192:BH192))</f>
        <v>0</v>
      </c>
      <c r="BJ192" s="88" t="n">
        <f aca="false">IF($A192="N/A"," ",(H192*(SUM(AK192:AQ192)+SUM(AS192:AY192))*BA192))</f>
        <v>0</v>
      </c>
      <c r="BK192" s="88" t="n">
        <f aca="false">IF($A192="N/A"," ",((C192*D192)*(SUM($AK192:$AQ192)+SUM($AS192:$AY192))*$BA192))</f>
        <v>0</v>
      </c>
      <c r="BL192" s="88" t="n">
        <f aca="false">IF($A192="N/A"," ",(F192*(SUM($AK192:$AQ192)+SUM($AS192:$AY192))*$BA192))</f>
        <v>0</v>
      </c>
      <c r="BM192" s="88" t="n">
        <f aca="false">IF($A192="N/A"," ",(G192*(SUM($AK192:$AQ192)+SUM($AS192:$AY192))*$BA192))</f>
        <v>0</v>
      </c>
    </row>
    <row r="193" customFormat="false" ht="12.75" hidden="false" customHeight="false" outlineLevel="0" collapsed="false">
      <c r="A193" s="67" t="n">
        <f aca="false">IF(A192="N/A","N/A",IF(EDATE(A192,1)&gt;Inputs!$K$3,"N/A",EDATE(A192,1)))</f>
        <v>42430</v>
      </c>
      <c r="B193" s="68" t="n">
        <f aca="false">IF(A193="N/A"," ",YEAR(A193))</f>
        <v>2016</v>
      </c>
      <c r="C193" s="69" t="n">
        <f aca="false">IF(A193="N/A"," ",VLOOKUP(A193,ScaledPrice,10))</f>
        <v>4.07</v>
      </c>
      <c r="D193" s="70" t="n">
        <f aca="false">IF(A193="N/A"," ",(VLOOKUP(MONTH($A193),Inputs!$A$14:$B$25,2))/1000)</f>
        <v>12.6</v>
      </c>
      <c r="E193" s="71" t="n">
        <f aca="false">IF($A193="N/A"," ",C193*D193)</f>
        <v>51.282</v>
      </c>
      <c r="F193" s="72" t="n">
        <f aca="false">IF(A193="N/A"," ",Inputs!$F$6)</f>
        <v>1.17</v>
      </c>
      <c r="G193" s="72" t="n">
        <f aca="false">IF(A193="N/A"," ",Inputs!$F$9/IF(AND('Pricing Inputs'!$AA$3&gt;=4,'Pricing Inputs'!$AA$3&lt;=6),16,IF(AND('Pricing Inputs'!$AA$3&gt;=7,'Pricing Inputs'!$AA$3&lt;=9),8,24))/(BA193))</f>
        <v>0.829831932773109</v>
      </c>
      <c r="H193" s="73" t="n">
        <f aca="false">IF(A193="N/A"," ",(C193*D193)+F193+G193)</f>
        <v>53.2818319327731</v>
      </c>
      <c r="I193" s="74" t="n">
        <f aca="false">VLOOKUP(A193,ScaledPrice,(IF(AND('Pricing Inputs'!$AA$3&gt;=4,'Pricing Inputs'!$AA$3&lt;=6),2,4)))</f>
        <v>30.5</v>
      </c>
      <c r="J193" s="74" t="n">
        <f aca="false">IF(A193="N/A"," ",IF(AND('Pricing Inputs'!$AA$3&gt;=4,'Pricing Inputs'!$AA$3&lt;=6),I193,(VLOOKUP(A193,ScaledPrice,2))*(2-(VLOOKUP(A193,ScaledPrice,3)))))</f>
        <v>30.5</v>
      </c>
      <c r="K193" s="74" t="n">
        <f aca="false">IF(A193="N/A"," ",IF(OR('Pricing Inputs'!$AA$3=5,'Pricing Inputs'!$AA$3=6,'Pricing Inputs'!$AA$3=8,'Pricing Inputs'!$AA$3=9),VLOOKUP(A193,ScaledPrice,IF(AND('Pricing Inputs'!$AA$3&gt;=4,'Pricing Inputs'!$AA$3&lt;=6),5,6)),0))</f>
        <v>20</v>
      </c>
      <c r="L193" s="74" t="n">
        <f aca="false">IF(A193="N/A"," ",IF(OR('Pricing Inputs'!$AA$3=5,'Pricing Inputs'!$AA$3=6,'Pricing Inputs'!$AA$3=8,'Pricing Inputs'!$AA$3=9),IF(AND('Pricing Inputs'!$AA$3&gt;=4,'Pricing Inputs'!$AA$3&lt;=6),K193,(VLOOKUP(A193,ScaledPrice,5))*(2-(VLOOKUP(A193,ScaledPrice,3)))),0))</f>
        <v>20</v>
      </c>
      <c r="M193" s="74" t="n">
        <f aca="false">IF(A193="N/A"," ",IF(OR('Pricing Inputs'!$AA$3=6,'Pricing Inputs'!$AA$3=9),(VLOOKUP(A193,ScaledPrice,IF(AND('Pricing Inputs'!$AA$3&gt;=4,'Pricing Inputs'!$AA$3&lt;=6),7,8))),0))</f>
        <v>19</v>
      </c>
      <c r="N193" s="74" t="n">
        <f aca="false">IF(A193="N/A"," ",IF(OR('Pricing Inputs'!$AA$3=6,'Pricing Inputs'!$AA$3=9),IF(AND('Pricing Inputs'!$AA$3&gt;=4,'Pricing Inputs'!$AA$3&lt;=6),M193,(VLOOKUP(A193,ScaledPrice,7))*(2-(VLOOKUP(A193,ScaledPrice,3)))),0))</f>
        <v>19</v>
      </c>
      <c r="O193" s="74" t="n">
        <f aca="false">IF(A193="N/A"," ",VLOOKUP(A193,ScaledPrice,9))</f>
        <v>23.9000015258789</v>
      </c>
      <c r="P193" s="75" t="n">
        <f aca="false">IF($A193="N/A"," ",IF((I193-$H193)&gt;0,I193-$H193,0))</f>
        <v>0</v>
      </c>
      <c r="Q193" s="75" t="n">
        <f aca="false">IF($A193="N/A"," ",IF((J193-$H193)&gt;0,J193-$H193,0))</f>
        <v>0</v>
      </c>
      <c r="R193" s="75" t="n">
        <f aca="false">IF($A193="N/A"," ",IF((K193-$H193)&gt;0,K193-$H193,0))</f>
        <v>0</v>
      </c>
      <c r="S193" s="75" t="n">
        <f aca="false">IF($A193="N/A"," ",IF((L193-$H193)&gt;0,L193-$H193,0))</f>
        <v>0</v>
      </c>
      <c r="T193" s="75" t="n">
        <f aca="false">IF($A193="N/A"," ",IF((M193-$H193)&gt;0,M193-$H193,0))</f>
        <v>0</v>
      </c>
      <c r="U193" s="75" t="n">
        <f aca="false">IF($A193="N/A"," ",IF((N193-$H193)&gt;0,N193-$H193,0))</f>
        <v>0</v>
      </c>
      <c r="V193" s="76" t="n">
        <f aca="false">IF($A193="N/A"," ",(IF((O193-$H193)&lt;=0,0,(O193-$H193))))</f>
        <v>0</v>
      </c>
      <c r="W193" s="77" t="n">
        <f aca="false">IF($A193="N/A"," ",IF(P193&gt;0,8*VLOOKUP($A193,NumberofDaysTable,2),0))</f>
        <v>0</v>
      </c>
      <c r="X193" s="77" t="n">
        <f aca="false">IF($A193="N/A"," ",IF(Q193&gt;0,8*VLOOKUP($A193,NumberofDaysTable,2),0))</f>
        <v>0</v>
      </c>
      <c r="Y193" s="77" t="n">
        <f aca="false">IF($A193="N/A"," ",IF(R193&gt;0,8*VLOOKUP($A193,NumberofDaysTable,3),0))</f>
        <v>0</v>
      </c>
      <c r="Z193" s="77" t="n">
        <f aca="false">IF($A193="N/A"," ",IF(S193&gt;0,8*VLOOKUP($A193,NumberofDaysTable,3),0))</f>
        <v>0</v>
      </c>
      <c r="AA193" s="77" t="n">
        <f aca="false">IF($A193="N/A"," ",IF(T193&gt;0,8*(VLOOKUP($A193,NumberofDaysTable,4)+VLOOKUP($A193,NumberofDaysTable,5)),0))</f>
        <v>0</v>
      </c>
      <c r="AB193" s="77" t="n">
        <f aca="false">IF($A193="N/A"," ",IF(U193&gt;0,(8*VLOOKUP($A193,NumberofDaysTable,4)+VLOOKUP($A193,NumberofDaysTable,5)),0))</f>
        <v>0</v>
      </c>
      <c r="AC193" s="77" t="n">
        <f aca="false">IF($A193="N/A"," ",(IF(V193&gt;0,(8*VLOOKUP($A193,NumberofDaysTable,6)),0)))</f>
        <v>0</v>
      </c>
      <c r="AD193" s="89" t="n">
        <f aca="false">IF($A193="N/A"," ",RANK(P193,$P$184:$V$195))</f>
        <v>7</v>
      </c>
      <c r="AE193" s="90" t="n">
        <f aca="false">IF($A193="N/A"," ",RANK(Q193,$P$184:$V$195))</f>
        <v>7</v>
      </c>
      <c r="AF193" s="90" t="n">
        <f aca="false">IF($A193="N/A"," ",RANK(R193,$P$184:$V$195))</f>
        <v>7</v>
      </c>
      <c r="AG193" s="90" t="n">
        <f aca="false">IF($A193="N/A"," ",RANK(S193,$P$184:$V$195))</f>
        <v>7</v>
      </c>
      <c r="AH193" s="90" t="n">
        <f aca="false">IF($A193="N/A"," ",RANK(T193,$P$184:$V$195))</f>
        <v>7</v>
      </c>
      <c r="AI193" s="90" t="n">
        <f aca="false">IF($A193="N/A"," ",RANK(U193,$P$184:$V$195))</f>
        <v>7</v>
      </c>
      <c r="AJ193" s="91" t="n">
        <f aca="false">IF($A193="N/A"," ",RANK(V193,$P$184:$V$195))</f>
        <v>7</v>
      </c>
      <c r="AK193" s="81" t="n">
        <f aca="false">IF($A193="N/A"," ",IF(AD193&lt;=$AJ$2,W193,0))</f>
        <v>0</v>
      </c>
      <c r="AL193" s="92" t="n">
        <f aca="false">IF($A193="N/A"," ",IF(AE193&lt;=$AJ$2,X193,0))</f>
        <v>0</v>
      </c>
      <c r="AM193" s="92" t="n">
        <f aca="false">IF($A193="N/A"," ",IF(AF193&lt;=$AJ$2,Y193,0))</f>
        <v>0</v>
      </c>
      <c r="AN193" s="92" t="n">
        <f aca="false">IF($A193="N/A"," ",IF(AG193&lt;=$AJ$2,Z193,0))</f>
        <v>0</v>
      </c>
      <c r="AO193" s="92" t="n">
        <f aca="false">IF($A193="N/A"," ",IF(AH193&lt;=$AJ$2,AA193,0))</f>
        <v>0</v>
      </c>
      <c r="AP193" s="92" t="n">
        <f aca="false">IF($A193="N/A"," ",IF(AI193&lt;=$AJ$2,AB193,0))</f>
        <v>0</v>
      </c>
      <c r="AQ193" s="92" t="n">
        <f aca="false">IF($A193="N/A"," ",IF(AJ193&lt;=$AJ$2,AC193,0))</f>
        <v>0</v>
      </c>
      <c r="AR193" s="95" t="s">
        <v>32</v>
      </c>
      <c r="AS193" s="83" t="n">
        <f aca="false">IF($A193="N/A"," ",IF(AND(AD193=$AJ$2+1,AK193=0),MIN($AR$195,W193),0))</f>
        <v>0</v>
      </c>
      <c r="AT193" s="93" t="n">
        <f aca="false">IF($A193="N/A"," ",IF(AND(AE193=$AJ$2+1,AL193=0),MIN($AR$195,X193),0))</f>
        <v>0</v>
      </c>
      <c r="AU193" s="93" t="n">
        <f aca="false">IF($A193="N/A"," ",IF(AND(AF193=$AJ$2+1,AM193=0),MIN($AR$195,Y193),0))</f>
        <v>0</v>
      </c>
      <c r="AV193" s="93" t="n">
        <f aca="false">IF($A193="N/A"," ",IF(AND(AG193=$AJ$2+1,AN193=0),MIN($AR$195,Z193),0))</f>
        <v>0</v>
      </c>
      <c r="AW193" s="93" t="n">
        <f aca="false">IF($A193="N/A"," ",IF(AND(AH193=$AJ$2+1,AO193=0),MIN($AR$195,AA193),0))</f>
        <v>0</v>
      </c>
      <c r="AX193" s="93" t="n">
        <f aca="false">IF($A193="N/A"," ",IF(AND(AI193=$AJ$2+1,AP193=0),MIN($AR$195,AB193),0))</f>
        <v>0</v>
      </c>
      <c r="AY193" s="93" t="n">
        <f aca="false">IF($A193="N/A"," ",IF(AND(AJ193=$AJ$2+1,AQ193=0),MIN($AR$195,AC193),0))</f>
        <v>0</v>
      </c>
      <c r="AZ193" s="94" t="s">
        <v>51</v>
      </c>
      <c r="BA193" s="86" t="n">
        <f aca="false">IF($A193="N/A"," ",(IF(MONTH(A193)&gt;=4,IF(MONTH(A193)&lt;=10,Inputs!$F$13,Inputs!$F$14),Inputs!$F$14)))</f>
        <v>119</v>
      </c>
      <c r="BB193" s="87" t="n">
        <f aca="false">IF($A193="N/A"," ",(IF(AK193&gt;0,($BA193*(8*(VLOOKUP($A193,NumberofDaysTable,2)))*P193),0)+IF(AS193&gt;0,($BA193*((AS193))*P193),0)))</f>
        <v>0</v>
      </c>
      <c r="BC193" s="87" t="n">
        <f aca="false">IF($A193="N/A"," ",(IF(AL193&gt;0,($BA193*(8*(VLOOKUP($A193,NumberofDaysTable,2)))*Q193),0)+IF(AT193&gt;0,($BA193*((AT193))*Q193),0)))</f>
        <v>0</v>
      </c>
      <c r="BD193" s="87" t="n">
        <f aca="false">IF($A193="N/A"," ",(IF(AM193&gt;0,($BA193*(8*(VLOOKUP($A193,NumberofDaysTable,3)))*R193),0)+IF(AU193&gt;0,($BA193*((AU193))*R193),0)))</f>
        <v>0</v>
      </c>
      <c r="BE193" s="87" t="n">
        <f aca="false">IF($A193="N/A"," ",(IF(AN193&gt;0,($BA193*(8*(VLOOKUP($A193,NumberofDaysTable,3)))*S193),0)+IF(AV193&gt;0,($BA193*((AV193))*S193),0)))</f>
        <v>0</v>
      </c>
      <c r="BF193" s="87" t="n">
        <f aca="false">IF($A193="N/A"," ",(IF(AO193&gt;0,($BA193*(8*(VLOOKUP($A193,NumberofDaysTable,4)+VLOOKUP($A193,NumberofDaysTable,5)))*T193),0)+IF(AW193&gt;0,($BA193*((AW193))*T193),0)))</f>
        <v>0</v>
      </c>
      <c r="BG193" s="87" t="n">
        <f aca="false">IF($A193="N/A"," ",(IF(AP193&gt;0,($BA193*(8*(VLOOKUP($A193,NumberofDaysTable,4)+VLOOKUP($A193,NumberofDaysTable,5)))*U193),0)+IF(AX193&gt;0,($BA193*((AX193))*U193),0)))</f>
        <v>0</v>
      </c>
      <c r="BH193" s="87" t="n">
        <f aca="false">IF($A193="N/A"," ",($BA193*AQ193*V193)+($BA193*AY193*V193))</f>
        <v>0</v>
      </c>
      <c r="BI193" s="87" t="n">
        <f aca="false">IF($A193="N/A"," ",SUM(BB193:BH193))</f>
        <v>0</v>
      </c>
      <c r="BJ193" s="88" t="n">
        <f aca="false">IF($A193="N/A"," ",(H193*(SUM(AK193:AQ193)+SUM(AS193:AY193))*BA193))</f>
        <v>0</v>
      </c>
      <c r="BK193" s="88" t="n">
        <f aca="false">IF($A193="N/A"," ",((C193*D193)*(SUM($AK193:$AQ193)+SUM($AS193:$AY193))*$BA193))</f>
        <v>0</v>
      </c>
      <c r="BL193" s="88" t="n">
        <f aca="false">IF($A193="N/A"," ",(F193*(SUM($AK193:$AQ193)+SUM($AS193:$AY193))*$BA193))</f>
        <v>0</v>
      </c>
      <c r="BM193" s="88" t="n">
        <f aca="false">IF($A193="N/A"," ",(G193*(SUM($AK193:$AQ193)+SUM($AS193:$AY193))*$BA193))</f>
        <v>0</v>
      </c>
    </row>
    <row r="194" customFormat="false" ht="12.75" hidden="false" customHeight="false" outlineLevel="0" collapsed="false">
      <c r="A194" s="67" t="n">
        <f aca="false">IF(A193="N/A","N/A",IF(EDATE(A193,1)&gt;Inputs!$K$3,"N/A",EDATE(A193,1)))</f>
        <v>42461</v>
      </c>
      <c r="B194" s="68" t="n">
        <f aca="false">IF(A194="N/A"," ",YEAR(A194))</f>
        <v>2016</v>
      </c>
      <c r="C194" s="69" t="n">
        <f aca="false">IF(A194="N/A"," ",VLOOKUP(A194,ScaledPrice,10))</f>
        <v>3.872</v>
      </c>
      <c r="D194" s="70" t="n">
        <f aca="false">IF(A194="N/A"," ",(VLOOKUP(MONTH($A194),Inputs!$A$14:$B$25,2))/1000)</f>
        <v>12.6</v>
      </c>
      <c r="E194" s="71" t="n">
        <f aca="false">IF($A194="N/A"," ",C194*D194)</f>
        <v>48.7872</v>
      </c>
      <c r="F194" s="72" t="n">
        <f aca="false">IF(A194="N/A"," ",Inputs!$F$6)</f>
        <v>1.17</v>
      </c>
      <c r="G194" s="72" t="n">
        <f aca="false">IF(A194="N/A"," ",Inputs!$F$9/IF(AND('Pricing Inputs'!$AA$3&gt;=4,'Pricing Inputs'!$AA$3&lt;=6),16,IF(AND('Pricing Inputs'!$AA$3&gt;=7,'Pricing Inputs'!$AA$3&lt;=9),8,24))/(BA194))</f>
        <v>0.829831932773109</v>
      </c>
      <c r="H194" s="73" t="n">
        <f aca="false">IF(A194="N/A"," ",(C194*D194)+F194+G194)</f>
        <v>50.7870319327731</v>
      </c>
      <c r="I194" s="74" t="n">
        <f aca="false">VLOOKUP(A194,ScaledPrice,(IF(AND('Pricing Inputs'!$AA$3&gt;=4,'Pricing Inputs'!$AA$3&lt;=6),2,4)))</f>
        <v>31.25</v>
      </c>
      <c r="J194" s="74" t="n">
        <f aca="false">IF(A194="N/A"," ",IF(AND('Pricing Inputs'!$AA$3&gt;=4,'Pricing Inputs'!$AA$3&lt;=6),I194,(VLOOKUP(A194,ScaledPrice,2))*(2-(VLOOKUP(A194,ScaledPrice,3)))))</f>
        <v>31.25</v>
      </c>
      <c r="K194" s="74" t="n">
        <f aca="false">IF(A194="N/A"," ",IF(OR('Pricing Inputs'!$AA$3=5,'Pricing Inputs'!$AA$3=6,'Pricing Inputs'!$AA$3=8,'Pricing Inputs'!$AA$3=9),VLOOKUP(A194,ScaledPrice,IF(AND('Pricing Inputs'!$AA$3&gt;=4,'Pricing Inputs'!$AA$3&lt;=6),5,6)),0))</f>
        <v>20</v>
      </c>
      <c r="L194" s="74" t="n">
        <f aca="false">IF(A194="N/A"," ",IF(OR('Pricing Inputs'!$AA$3=5,'Pricing Inputs'!$AA$3=6,'Pricing Inputs'!$AA$3=8,'Pricing Inputs'!$AA$3=9),IF(AND('Pricing Inputs'!$AA$3&gt;=4,'Pricing Inputs'!$AA$3&lt;=6),K194,(VLOOKUP(A194,ScaledPrice,5))*(2-(VLOOKUP(A194,ScaledPrice,3)))),0))</f>
        <v>20</v>
      </c>
      <c r="M194" s="74" t="n">
        <f aca="false">IF(A194="N/A"," ",IF(OR('Pricing Inputs'!$AA$3=6,'Pricing Inputs'!$AA$3=9),(VLOOKUP(A194,ScaledPrice,IF(AND('Pricing Inputs'!$AA$3&gt;=4,'Pricing Inputs'!$AA$3&lt;=6),7,8))),0))</f>
        <v>18.9950008392334</v>
      </c>
      <c r="N194" s="74" t="n">
        <f aca="false">IF(A194="N/A"," ",IF(OR('Pricing Inputs'!$AA$3=6,'Pricing Inputs'!$AA$3=9),IF(AND('Pricing Inputs'!$AA$3&gt;=4,'Pricing Inputs'!$AA$3&lt;=6),M194,(VLOOKUP(A194,ScaledPrice,7))*(2-(VLOOKUP(A194,ScaledPrice,3)))),0))</f>
        <v>18.9950008392334</v>
      </c>
      <c r="O194" s="74" t="n">
        <f aca="false">IF(A194="N/A"," ",VLOOKUP(A194,ScaledPrice,9))</f>
        <v>23.1000003814697</v>
      </c>
      <c r="P194" s="75" t="n">
        <f aca="false">IF($A194="N/A"," ",IF((I194-$H194)&gt;0,I194-$H194,0))</f>
        <v>0</v>
      </c>
      <c r="Q194" s="75" t="n">
        <f aca="false">IF($A194="N/A"," ",IF((J194-$H194)&gt;0,J194-$H194,0))</f>
        <v>0</v>
      </c>
      <c r="R194" s="75" t="n">
        <f aca="false">IF($A194="N/A"," ",IF((K194-$H194)&gt;0,K194-$H194,0))</f>
        <v>0</v>
      </c>
      <c r="S194" s="75" t="n">
        <f aca="false">IF($A194="N/A"," ",IF((L194-$H194)&gt;0,L194-$H194,0))</f>
        <v>0</v>
      </c>
      <c r="T194" s="75" t="n">
        <f aca="false">IF($A194="N/A"," ",IF((M194-$H194)&gt;0,M194-$H194,0))</f>
        <v>0</v>
      </c>
      <c r="U194" s="75" t="n">
        <f aca="false">IF($A194="N/A"," ",IF((N194-$H194)&gt;0,N194-$H194,0))</f>
        <v>0</v>
      </c>
      <c r="V194" s="76" t="n">
        <f aca="false">IF($A194="N/A"," ",(IF((O194-$H194)&lt;=0,0,(O194-$H194))))</f>
        <v>0</v>
      </c>
      <c r="W194" s="77" t="n">
        <f aca="false">IF($A194="N/A"," ",IF(P194&gt;0,8*VLOOKUP($A194,NumberofDaysTable,2),0))</f>
        <v>0</v>
      </c>
      <c r="X194" s="77" t="n">
        <f aca="false">IF($A194="N/A"," ",IF(Q194&gt;0,8*VLOOKUP($A194,NumberofDaysTable,2),0))</f>
        <v>0</v>
      </c>
      <c r="Y194" s="77" t="n">
        <f aca="false">IF($A194="N/A"," ",IF(R194&gt;0,8*VLOOKUP($A194,NumberofDaysTable,3),0))</f>
        <v>0</v>
      </c>
      <c r="Z194" s="77" t="n">
        <f aca="false">IF($A194="N/A"," ",IF(S194&gt;0,8*VLOOKUP($A194,NumberofDaysTable,3),0))</f>
        <v>0</v>
      </c>
      <c r="AA194" s="77" t="n">
        <f aca="false">IF($A194="N/A"," ",IF(T194&gt;0,8*(VLOOKUP($A194,NumberofDaysTable,4)+VLOOKUP($A194,NumberofDaysTable,5)),0))</f>
        <v>0</v>
      </c>
      <c r="AB194" s="77" t="n">
        <f aca="false">IF($A194="N/A"," ",IF(U194&gt;0,(8*VLOOKUP($A194,NumberofDaysTable,4)+VLOOKUP($A194,NumberofDaysTable,5)),0))</f>
        <v>0</v>
      </c>
      <c r="AC194" s="77" t="n">
        <f aca="false">IF($A194="N/A"," ",(IF(V194&gt;0,(8*VLOOKUP($A194,NumberofDaysTable,6)),0)))</f>
        <v>0</v>
      </c>
      <c r="AD194" s="89" t="n">
        <f aca="false">IF($A194="N/A"," ",RANK(P194,$P$184:$V$195))</f>
        <v>7</v>
      </c>
      <c r="AE194" s="90" t="n">
        <f aca="false">IF($A194="N/A"," ",RANK(Q194,$P$184:$V$195))</f>
        <v>7</v>
      </c>
      <c r="AF194" s="90" t="n">
        <f aca="false">IF($A194="N/A"," ",RANK(R194,$P$184:$V$195))</f>
        <v>7</v>
      </c>
      <c r="AG194" s="90" t="n">
        <f aca="false">IF($A194="N/A"," ",RANK(S194,$P$184:$V$195))</f>
        <v>7</v>
      </c>
      <c r="AH194" s="90" t="n">
        <f aca="false">IF($A194="N/A"," ",RANK(T194,$P$184:$V$195))</f>
        <v>7</v>
      </c>
      <c r="AI194" s="90" t="n">
        <f aca="false">IF($A194="N/A"," ",RANK(U194,$P$184:$V$195))</f>
        <v>7</v>
      </c>
      <c r="AJ194" s="91" t="n">
        <f aca="false">IF($A194="N/A"," ",RANK(V194,$P$184:$V$195))</f>
        <v>7</v>
      </c>
      <c r="AK194" s="81" t="n">
        <f aca="false">IF($A194="N/A"," ",IF(AD194&lt;=$AJ$2,W194,0))</f>
        <v>0</v>
      </c>
      <c r="AL194" s="92" t="n">
        <f aca="false">IF($A194="N/A"," ",IF(AE194&lt;=$AJ$2,X194,0))</f>
        <v>0</v>
      </c>
      <c r="AM194" s="92" t="n">
        <f aca="false">IF($A194="N/A"," ",IF(AF194&lt;=$AJ$2,Y194,0))</f>
        <v>0</v>
      </c>
      <c r="AN194" s="92" t="n">
        <f aca="false">IF($A194="N/A"," ",IF(AG194&lt;=$AJ$2,Z194,0))</f>
        <v>0</v>
      </c>
      <c r="AO194" s="92" t="n">
        <f aca="false">IF($A194="N/A"," ",IF(AH194&lt;=$AJ$2,AA194,0))</f>
        <v>0</v>
      </c>
      <c r="AP194" s="92" t="n">
        <f aca="false">IF($A194="N/A"," ",IF(AI194&lt;=$AJ$2,AB194,0))</f>
        <v>0</v>
      </c>
      <c r="AQ194" s="92" t="n">
        <f aca="false">IF($A194="N/A"," ",IF(AJ194&lt;=$AJ$2,AC194,0))</f>
        <v>0</v>
      </c>
      <c r="AR194" s="91" t="n">
        <f aca="false">SUM(AK184:AQ195)</f>
        <v>1056</v>
      </c>
      <c r="AS194" s="83" t="n">
        <f aca="false">IF($A194="N/A"," ",IF(AND(AD194=$AJ$2+1,AK194=0),MIN($AR$195,W194),0))</f>
        <v>0</v>
      </c>
      <c r="AT194" s="93" t="n">
        <f aca="false">IF($A194="N/A"," ",IF(AND(AE194=$AJ$2+1,AL194=0),MIN($AR$195,X194),0))</f>
        <v>0</v>
      </c>
      <c r="AU194" s="93" t="n">
        <f aca="false">IF($A194="N/A"," ",IF(AND(AF194=$AJ$2+1,AM194=0),MIN($AR$195,Y194),0))</f>
        <v>0</v>
      </c>
      <c r="AV194" s="93" t="n">
        <f aca="false">IF($A194="N/A"," ",IF(AND(AG194=$AJ$2+1,AN194=0),MIN($AR$195,Z194),0))</f>
        <v>0</v>
      </c>
      <c r="AW194" s="93" t="n">
        <f aca="false">IF($A194="N/A"," ",IF(AND(AH194=$AJ$2+1,AO194=0),MIN($AR$195,AA194),0))</f>
        <v>0</v>
      </c>
      <c r="AX194" s="93" t="n">
        <f aca="false">IF($A194="N/A"," ",IF(AND(AI194=$AJ$2+1,AP194=0),MIN($AR$195,AB194),0))</f>
        <v>0</v>
      </c>
      <c r="AY194" s="93" t="n">
        <f aca="false">IF($A194="N/A"," ",IF(AND(AJ194=$AJ$2+1,AQ194=0),MIN($AR$195,AC194),0))</f>
        <v>0</v>
      </c>
      <c r="AZ194" s="91" t="n">
        <f aca="false">SUM(AS184:AY195)</f>
        <v>0</v>
      </c>
      <c r="BA194" s="86" t="n">
        <f aca="false">IF($A194="N/A"," ",(IF(MONTH(A194)&gt;=4,IF(MONTH(A194)&lt;=10,Inputs!$F$13,Inputs!$F$14),Inputs!$F$14)))</f>
        <v>119</v>
      </c>
      <c r="BB194" s="87" t="n">
        <f aca="false">IF($A194="N/A"," ",(IF(AK194&gt;0,($BA194*(8*(VLOOKUP($A194,NumberofDaysTable,2)))*P194),0)+IF(AS194&gt;0,($BA194*((AS194))*P194),0)))</f>
        <v>0</v>
      </c>
      <c r="BC194" s="87" t="n">
        <f aca="false">IF($A194="N/A"," ",(IF(AL194&gt;0,($BA194*(8*(VLOOKUP($A194,NumberofDaysTable,2)))*Q194),0)+IF(AT194&gt;0,($BA194*((AT194))*Q194),0)))</f>
        <v>0</v>
      </c>
      <c r="BD194" s="87" t="n">
        <f aca="false">IF($A194="N/A"," ",(IF(AM194&gt;0,($BA194*(8*(VLOOKUP($A194,NumberofDaysTable,3)))*R194),0)+IF(AU194&gt;0,($BA194*((AU194))*R194),0)))</f>
        <v>0</v>
      </c>
      <c r="BE194" s="87" t="n">
        <f aca="false">IF($A194="N/A"," ",(IF(AN194&gt;0,($BA194*(8*(VLOOKUP($A194,NumberofDaysTable,3)))*S194),0)+IF(AV194&gt;0,($BA194*((AV194))*S194),0)))</f>
        <v>0</v>
      </c>
      <c r="BF194" s="87" t="n">
        <f aca="false">IF($A194="N/A"," ",(IF(AO194&gt;0,($BA194*(8*(VLOOKUP($A194,NumberofDaysTable,4)+VLOOKUP($A194,NumberofDaysTable,5)))*T194),0)+IF(AW194&gt;0,($BA194*((AW194))*T194),0)))</f>
        <v>0</v>
      </c>
      <c r="BG194" s="87" t="n">
        <f aca="false">IF($A194="N/A"," ",(IF(AP194&gt;0,($BA194*(8*(VLOOKUP($A194,NumberofDaysTable,4)+VLOOKUP($A194,NumberofDaysTable,5)))*U194),0)+IF(AX194&gt;0,($BA194*((AX194))*U194),0)))</f>
        <v>0</v>
      </c>
      <c r="BH194" s="87" t="n">
        <f aca="false">IF($A194="N/A"," ",($BA194*AQ194*V194)+($BA194*AY194*V194))</f>
        <v>0</v>
      </c>
      <c r="BI194" s="87" t="n">
        <f aca="false">IF($A194="N/A"," ",SUM(BB194:BH194))</f>
        <v>0</v>
      </c>
      <c r="BJ194" s="88" t="n">
        <f aca="false">IF($A194="N/A"," ",(H194*(SUM(AK194:AQ194)+SUM(AS194:AY194))*BA194))</f>
        <v>0</v>
      </c>
      <c r="BK194" s="88" t="n">
        <f aca="false">IF($A194="N/A"," ",((C194*D194)*(SUM($AK194:$AQ194)+SUM($AS194:$AY194))*$BA194))</f>
        <v>0</v>
      </c>
      <c r="BL194" s="88" t="n">
        <f aca="false">IF($A194="N/A"," ",(F194*(SUM($AK194:$AQ194)+SUM($AS194:$AY194))*$BA194))</f>
        <v>0</v>
      </c>
      <c r="BM194" s="88" t="n">
        <f aca="false">IF($A194="N/A"," ",(G194*(SUM($AK194:$AQ194)+SUM($AS194:$AY194))*$BA194))</f>
        <v>0</v>
      </c>
    </row>
    <row r="195" customFormat="false" ht="12.75" hidden="false" customHeight="false" outlineLevel="0" collapsed="false">
      <c r="A195" s="67" t="n">
        <f aca="false">IF(A194="N/A","N/A",IF(EDATE(A194,1)&gt;Inputs!$K$3,"N/A",EDATE(A194,1)))</f>
        <v>42491</v>
      </c>
      <c r="B195" s="68" t="n">
        <f aca="false">IF(A195="N/A"," ",YEAR(A195))</f>
        <v>2016</v>
      </c>
      <c r="C195" s="69" t="n">
        <f aca="false">IF(A195="N/A"," ",VLOOKUP(A195,ScaledPrice,10))</f>
        <v>3.708</v>
      </c>
      <c r="D195" s="70" t="n">
        <f aca="false">IF(A195="N/A"," ",(VLOOKUP(MONTH($A195),Inputs!$A$14:$B$25,2))/1000)</f>
        <v>12.6</v>
      </c>
      <c r="E195" s="71" t="n">
        <f aca="false">IF($A195="N/A"," ",C195*D195)</f>
        <v>46.7208</v>
      </c>
      <c r="F195" s="72" t="n">
        <f aca="false">IF(A195="N/A"," ",Inputs!$F$6)</f>
        <v>1.17</v>
      </c>
      <c r="G195" s="72" t="n">
        <f aca="false">IF(A195="N/A"," ",Inputs!$F$9/IF(AND('Pricing Inputs'!$AA$3&gt;=4,'Pricing Inputs'!$AA$3&lt;=6),16,IF(AND('Pricing Inputs'!$AA$3&gt;=7,'Pricing Inputs'!$AA$3&lt;=9),8,24))/(BA195))</f>
        <v>0.829831932773109</v>
      </c>
      <c r="H195" s="73" t="n">
        <f aca="false">IF(A195="N/A"," ",(C195*D195)+F195+G195)</f>
        <v>48.7206319327731</v>
      </c>
      <c r="I195" s="74" t="n">
        <f aca="false">VLOOKUP(A195,ScaledPrice,(IF(AND('Pricing Inputs'!$AA$3&gt;=4,'Pricing Inputs'!$AA$3&lt;=6),2,4)))</f>
        <v>35.75</v>
      </c>
      <c r="J195" s="74" t="n">
        <f aca="false">IF(A195="N/A"," ",IF(AND('Pricing Inputs'!$AA$3&gt;=4,'Pricing Inputs'!$AA$3&lt;=6),I195,(VLOOKUP(A195,ScaledPrice,2))*(2-(VLOOKUP(A195,ScaledPrice,3)))))</f>
        <v>35.75</v>
      </c>
      <c r="K195" s="74" t="n">
        <f aca="false">IF(A195="N/A"," ",IF(OR('Pricing Inputs'!$AA$3=5,'Pricing Inputs'!$AA$3=6,'Pricing Inputs'!$AA$3=8,'Pricing Inputs'!$AA$3=9),VLOOKUP(A195,ScaledPrice,IF(AND('Pricing Inputs'!$AA$3&gt;=4,'Pricing Inputs'!$AA$3&lt;=6),5,6)),0))</f>
        <v>21</v>
      </c>
      <c r="L195" s="74" t="n">
        <f aca="false">IF(A195="N/A"," ",IF(OR('Pricing Inputs'!$AA$3=5,'Pricing Inputs'!$AA$3=6,'Pricing Inputs'!$AA$3=8,'Pricing Inputs'!$AA$3=9),IF(AND('Pricing Inputs'!$AA$3&gt;=4,'Pricing Inputs'!$AA$3&lt;=6),K195,(VLOOKUP(A195,ScaledPrice,5))*(2-(VLOOKUP(A195,ScaledPrice,3)))),0))</f>
        <v>21</v>
      </c>
      <c r="M195" s="74" t="n">
        <f aca="false">IF(A195="N/A"," ",IF(OR('Pricing Inputs'!$AA$3=6,'Pricing Inputs'!$AA$3=9),(VLOOKUP(A195,ScaledPrice,IF(AND('Pricing Inputs'!$AA$3&gt;=4,'Pricing Inputs'!$AA$3&lt;=6),7,8))),0))</f>
        <v>20.0049991607666</v>
      </c>
      <c r="N195" s="74" t="n">
        <f aca="false">IF(A195="N/A"," ",IF(OR('Pricing Inputs'!$AA$3=6,'Pricing Inputs'!$AA$3=9),IF(AND('Pricing Inputs'!$AA$3&gt;=4,'Pricing Inputs'!$AA$3&lt;=6),M195,(VLOOKUP(A195,ScaledPrice,7))*(2-(VLOOKUP(A195,ScaledPrice,3)))),0))</f>
        <v>20.0049991607666</v>
      </c>
      <c r="O195" s="74" t="n">
        <f aca="false">IF(A195="N/A"," ",VLOOKUP(A195,ScaledPrice,9))</f>
        <v>22.9500007629395</v>
      </c>
      <c r="P195" s="75" t="n">
        <f aca="false">IF($A195="N/A"," ",IF((I195-$H195)&gt;0,I195-$H195,0))</f>
        <v>0</v>
      </c>
      <c r="Q195" s="75" t="n">
        <f aca="false">IF($A195="N/A"," ",IF((J195-$H195)&gt;0,J195-$H195,0))</f>
        <v>0</v>
      </c>
      <c r="R195" s="75" t="n">
        <f aca="false">IF($A195="N/A"," ",IF((K195-$H195)&gt;0,K195-$H195,0))</f>
        <v>0</v>
      </c>
      <c r="S195" s="75" t="n">
        <f aca="false">IF($A195="N/A"," ",IF((L195-$H195)&gt;0,L195-$H195,0))</f>
        <v>0</v>
      </c>
      <c r="T195" s="75" t="n">
        <f aca="false">IF($A195="N/A"," ",IF((M195-$H195)&gt;0,M195-$H195,0))</f>
        <v>0</v>
      </c>
      <c r="U195" s="75" t="n">
        <f aca="false">IF($A195="N/A"," ",IF((N195-$H195)&gt;0,N195-$H195,0))</f>
        <v>0</v>
      </c>
      <c r="V195" s="76" t="n">
        <f aca="false">IF($A195="N/A"," ",(IF((O195-$H195)&lt;=0,0,(O195-$H195))))</f>
        <v>0</v>
      </c>
      <c r="W195" s="77" t="n">
        <f aca="false">IF($A195="N/A"," ",IF(P195&gt;0,8*VLOOKUP($A195,NumberofDaysTable,2),0))</f>
        <v>0</v>
      </c>
      <c r="X195" s="77" t="n">
        <f aca="false">IF($A195="N/A"," ",IF(Q195&gt;0,8*VLOOKUP($A195,NumberofDaysTable,2),0))</f>
        <v>0</v>
      </c>
      <c r="Y195" s="77" t="n">
        <f aca="false">IF($A195="N/A"," ",IF(R195&gt;0,8*VLOOKUP($A195,NumberofDaysTable,3),0))</f>
        <v>0</v>
      </c>
      <c r="Z195" s="77" t="n">
        <f aca="false">IF($A195="N/A"," ",IF(S195&gt;0,8*VLOOKUP($A195,NumberofDaysTable,3),0))</f>
        <v>0</v>
      </c>
      <c r="AA195" s="77" t="n">
        <f aca="false">IF($A195="N/A"," ",IF(T195&gt;0,8*(VLOOKUP($A195,NumberofDaysTable,4)+VLOOKUP($A195,NumberofDaysTable,5)),0))</f>
        <v>0</v>
      </c>
      <c r="AB195" s="77" t="n">
        <f aca="false">IF($A195="N/A"," ",IF(U195&gt;0,(8*VLOOKUP($A195,NumberofDaysTable,4)+VLOOKUP($A195,NumberofDaysTable,5)),0))</f>
        <v>0</v>
      </c>
      <c r="AC195" s="77" t="n">
        <f aca="false">IF($A195="N/A"," ",(IF(V195&gt;0,(8*VLOOKUP($A195,NumberofDaysTable,6)),0)))</f>
        <v>0</v>
      </c>
      <c r="AD195" s="96" t="n">
        <f aca="false">IF($A195="N/A"," ",RANK(P195,$P$184:$V$195))</f>
        <v>7</v>
      </c>
      <c r="AE195" s="97" t="n">
        <f aca="false">IF($A195="N/A"," ",RANK(Q195,$P$184:$V$195))</f>
        <v>7</v>
      </c>
      <c r="AF195" s="97" t="n">
        <f aca="false">IF($A195="N/A"," ",RANK(R195,$P$184:$V$195))</f>
        <v>7</v>
      </c>
      <c r="AG195" s="97" t="n">
        <f aca="false">IF($A195="N/A"," ",RANK(S195,$P$184:$V$195))</f>
        <v>7</v>
      </c>
      <c r="AH195" s="97" t="n">
        <f aca="false">IF($A195="N/A"," ",RANK(T195,$P$184:$V$195))</f>
        <v>7</v>
      </c>
      <c r="AI195" s="97" t="n">
        <f aca="false">IF($A195="N/A"," ",RANK(U195,$P$184:$V$195))</f>
        <v>7</v>
      </c>
      <c r="AJ195" s="98" t="n">
        <f aca="false">IF($A195="N/A"," ",RANK(V195,$P$184:$V$195))</f>
        <v>7</v>
      </c>
      <c r="AK195" s="99" t="n">
        <f aca="false">IF($A195="N/A"," ",IF(AD195&lt;=$AJ$2,W195,0))</f>
        <v>0</v>
      </c>
      <c r="AL195" s="100" t="n">
        <f aca="false">IF($A195="N/A"," ",IF(AE195&lt;=$AJ$2,X195,0))</f>
        <v>0</v>
      </c>
      <c r="AM195" s="100" t="n">
        <f aca="false">IF($A195="N/A"," ",IF(AF195&lt;=$AJ$2,Y195,0))</f>
        <v>0</v>
      </c>
      <c r="AN195" s="100" t="n">
        <f aca="false">IF($A195="N/A"," ",IF(AG195&lt;=$AJ$2,Z195,0))</f>
        <v>0</v>
      </c>
      <c r="AO195" s="100" t="n">
        <f aca="false">IF($A195="N/A"," ",IF(AH195&lt;=$AJ$2,AA195,0))</f>
        <v>0</v>
      </c>
      <c r="AP195" s="100" t="n">
        <f aca="false">IF($A195="N/A"," ",IF(AI195&lt;=$AJ$2,AB195,0))</f>
        <v>0</v>
      </c>
      <c r="AQ195" s="100" t="n">
        <f aca="false">IF($A195="N/A"," ",IF(AJ195&lt;=$AJ$2,AC195,0))</f>
        <v>0</v>
      </c>
      <c r="AR195" s="98" t="n">
        <f aca="false">IF(($AP$2-AR194)&gt;=0,$AP$2-AR194,0)</f>
        <v>344</v>
      </c>
      <c r="AS195" s="101" t="n">
        <f aca="false">IF($A195="N/A"," ",IF(AND(AD195=$AJ$2+1,AK195=0),MIN($AR$195,W195),0))</f>
        <v>0</v>
      </c>
      <c r="AT195" s="102" t="n">
        <f aca="false">IF($A195="N/A"," ",IF(AND(AE195=$AJ$2+1,AL195=0),MIN($AR$195,X195),0))</f>
        <v>0</v>
      </c>
      <c r="AU195" s="102" t="n">
        <f aca="false">IF($A195="N/A"," ",IF(AND(AF195=$AJ$2+1,AM195=0),MIN($AR$195,Y195),0))</f>
        <v>0</v>
      </c>
      <c r="AV195" s="102" t="n">
        <f aca="false">IF($A195="N/A"," ",IF(AND(AG195=$AJ$2+1,AN195=0),MIN($AR$195,Z195),0))</f>
        <v>0</v>
      </c>
      <c r="AW195" s="102" t="n">
        <f aca="false">IF($A195="N/A"," ",IF(AND(AH195=$AJ$2+1,AO195=0),MIN($AR$195,AA195),0))</f>
        <v>0</v>
      </c>
      <c r="AX195" s="102" t="n">
        <f aca="false">IF($A195="N/A"," ",IF(AND(AI195=$AJ$2+1,AP195=0),MIN($AR$195,AB195),0))</f>
        <v>0</v>
      </c>
      <c r="AY195" s="102" t="n">
        <f aca="false">IF($A195="N/A"," ",IF(AND(AJ195=$AJ$2+1,AQ195=0),MIN($AR$195,AC195),0))</f>
        <v>0</v>
      </c>
      <c r="AZ195" s="103" t="n">
        <f aca="false">AR194+AZ194</f>
        <v>1056</v>
      </c>
      <c r="BA195" s="86" t="n">
        <f aca="false">IF($A195="N/A"," ",(IF(MONTH(A195)&gt;=4,IF(MONTH(A195)&lt;=10,Inputs!$F$13,Inputs!$F$14),Inputs!$F$14)))</f>
        <v>119</v>
      </c>
      <c r="BB195" s="87" t="n">
        <f aca="false">IF($A195="N/A"," ",(IF(AK195&gt;0,($BA195*(8*(VLOOKUP($A195,NumberofDaysTable,2)))*P195),0)+IF(AS195&gt;0,($BA195*((AS195))*P195),0)))</f>
        <v>0</v>
      </c>
      <c r="BC195" s="87" t="n">
        <f aca="false">IF($A195="N/A"," ",(IF(AL195&gt;0,($BA195*(8*(VLOOKUP($A195,NumberofDaysTable,2)))*Q195),0)+IF(AT195&gt;0,($BA195*((AT195))*Q195),0)))</f>
        <v>0</v>
      </c>
      <c r="BD195" s="87" t="n">
        <f aca="false">IF($A195="N/A"," ",(IF(AM195&gt;0,($BA195*(8*(VLOOKUP($A195,NumberofDaysTable,3)))*R195),0)+IF(AU195&gt;0,($BA195*((AU195))*R195),0)))</f>
        <v>0</v>
      </c>
      <c r="BE195" s="87" t="n">
        <f aca="false">IF($A195="N/A"," ",(IF(AN195&gt;0,($BA195*(8*(VLOOKUP($A195,NumberofDaysTable,3)))*S195),0)+IF(AV195&gt;0,($BA195*((AV195))*S195),0)))</f>
        <v>0</v>
      </c>
      <c r="BF195" s="87" t="n">
        <f aca="false">IF($A195="N/A"," ",(IF(AO195&gt;0,($BA195*(8*(VLOOKUP($A195,NumberofDaysTable,4)+VLOOKUP($A195,NumberofDaysTable,5)))*T195),0)+IF(AW195&gt;0,($BA195*((AW195))*T195),0)))</f>
        <v>0</v>
      </c>
      <c r="BG195" s="87" t="n">
        <f aca="false">IF($A195="N/A"," ",(IF(AP195&gt;0,($BA195*(8*(VLOOKUP($A195,NumberofDaysTable,4)+VLOOKUP($A195,NumberofDaysTable,5)))*U195),0)+IF(AX195&gt;0,($BA195*((AX195))*U195),0)))</f>
        <v>0</v>
      </c>
      <c r="BH195" s="87" t="n">
        <f aca="false">IF($A195="N/A"," ",($BA195*AQ195*V195)+($BA195*AY195*V195))</f>
        <v>0</v>
      </c>
      <c r="BI195" s="87" t="n">
        <f aca="false">IF($A195="N/A"," ",SUM(BB195:BH195))</f>
        <v>0</v>
      </c>
      <c r="BJ195" s="88" t="n">
        <f aca="false">IF($A195="N/A"," ",(H195*(SUM(AK195:AQ195)+SUM(AS195:AY195))*BA195))</f>
        <v>0</v>
      </c>
      <c r="BK195" s="88" t="n">
        <f aca="false">IF($A195="N/A"," ",((C195*D195)*(SUM($AK195:$AQ195)+SUM($AS195:$AY195))*$BA195))</f>
        <v>0</v>
      </c>
      <c r="BL195" s="88" t="n">
        <f aca="false">IF($A195="N/A"," ",(F195*(SUM($AK195:$AQ195)+SUM($AS195:$AY195))*$BA195))</f>
        <v>0</v>
      </c>
      <c r="BM195" s="88" t="n">
        <f aca="false">IF($A195="N/A"," ",(G195*(SUM($AK195:$AQ195)+SUM($AS195:$AY195))*$BA195))</f>
        <v>0</v>
      </c>
    </row>
    <row r="196" customFormat="false" ht="12.75" hidden="false" customHeight="false" outlineLevel="0" collapsed="false">
      <c r="A196" s="67" t="n">
        <f aca="false">IF(A195="N/A","N/A",IF(EDATE(A195,1)&gt;Inputs!$K$3,"N/A",EDATE(A195,1)))</f>
        <v>42522</v>
      </c>
      <c r="B196" s="68" t="n">
        <f aca="false">IF(A196="N/A"," ",YEAR(A196))</f>
        <v>2016</v>
      </c>
      <c r="C196" s="69" t="n">
        <f aca="false">IF(A196="N/A"," ",VLOOKUP(A196,ScaledPrice,10))</f>
        <v>3.719</v>
      </c>
      <c r="D196" s="70" t="n">
        <f aca="false">IF(A196="N/A"," ",(VLOOKUP(MONTH($A196),Inputs!$A$14:$B$25,2))/1000)</f>
        <v>12.6</v>
      </c>
      <c r="E196" s="71" t="n">
        <f aca="false">IF($A196="N/A"," ",C196*D196)</f>
        <v>46.8594</v>
      </c>
      <c r="F196" s="72" t="n">
        <f aca="false">IF(A196="N/A"," ",Inputs!$F$6)</f>
        <v>1.17</v>
      </c>
      <c r="G196" s="72" t="n">
        <f aca="false">IF(A196="N/A"," ",Inputs!$F$9/IF(AND('Pricing Inputs'!$AA$3&gt;=4,'Pricing Inputs'!$AA$3&lt;=6),16,IF(AND('Pricing Inputs'!$AA$3&gt;=7,'Pricing Inputs'!$AA$3&lt;=9),8,24))/(BA196))</f>
        <v>0.829831932773109</v>
      </c>
      <c r="H196" s="73" t="n">
        <f aca="false">IF(A196="N/A"," ",(C196*D196)+F196+G196)</f>
        <v>48.8592319327731</v>
      </c>
      <c r="I196" s="74" t="n">
        <f aca="false">VLOOKUP(A196,ScaledPrice,(IF(AND('Pricing Inputs'!$AA$3&gt;=4,'Pricing Inputs'!$AA$3&lt;=6),2,4)))</f>
        <v>59.5</v>
      </c>
      <c r="J196" s="74" t="n">
        <f aca="false">IF(A196="N/A"," ",IF(AND('Pricing Inputs'!$AA$3&gt;=4,'Pricing Inputs'!$AA$3&lt;=6),I196,(VLOOKUP(A196,ScaledPrice,2))*(2-(VLOOKUP(A196,ScaledPrice,3)))))</f>
        <v>59.5</v>
      </c>
      <c r="K196" s="74" t="n">
        <f aca="false">IF(A196="N/A"," ",IF(OR('Pricing Inputs'!$AA$3=5,'Pricing Inputs'!$AA$3=6,'Pricing Inputs'!$AA$3=8,'Pricing Inputs'!$AA$3=9),VLOOKUP(A196,ScaledPrice,IF(AND('Pricing Inputs'!$AA$3&gt;=4,'Pricing Inputs'!$AA$3&lt;=6),5,6)),0))</f>
        <v>26</v>
      </c>
      <c r="L196" s="74" t="n">
        <f aca="false">IF(A196="N/A"," ",IF(OR('Pricing Inputs'!$AA$3=5,'Pricing Inputs'!$AA$3=6,'Pricing Inputs'!$AA$3=8,'Pricing Inputs'!$AA$3=9),IF(AND('Pricing Inputs'!$AA$3&gt;=4,'Pricing Inputs'!$AA$3&lt;=6),K196,(VLOOKUP(A196,ScaledPrice,5))*(2-(VLOOKUP(A196,ScaledPrice,3)))),0))</f>
        <v>26</v>
      </c>
      <c r="M196" s="74" t="n">
        <f aca="false">IF(A196="N/A"," ",IF(OR('Pricing Inputs'!$AA$3=6,'Pricing Inputs'!$AA$3=9),(VLOOKUP(A196,ScaledPrice,IF(AND('Pricing Inputs'!$AA$3&gt;=4,'Pricing Inputs'!$AA$3&lt;=6),7,8))),0))</f>
        <v>24</v>
      </c>
      <c r="N196" s="74" t="n">
        <f aca="false">IF(A196="N/A"," ",IF(OR('Pricing Inputs'!$AA$3=6,'Pricing Inputs'!$AA$3=9),IF(AND('Pricing Inputs'!$AA$3&gt;=4,'Pricing Inputs'!$AA$3&lt;=6),M196,(VLOOKUP(A196,ScaledPrice,7))*(2-(VLOOKUP(A196,ScaledPrice,3)))),0))</f>
        <v>24</v>
      </c>
      <c r="O196" s="74" t="n">
        <f aca="false">IF(A196="N/A"," ",VLOOKUP(A196,ScaledPrice,9))</f>
        <v>22.4499998092651</v>
      </c>
      <c r="P196" s="75" t="n">
        <f aca="false">IF($A196="N/A"," ",IF((I196-$H196)&gt;0,I196-$H196,0))</f>
        <v>10.6407680672269</v>
      </c>
      <c r="Q196" s="75" t="n">
        <f aca="false">IF($A196="N/A"," ",IF((J196-$H196)&gt;0,J196-$H196,0))</f>
        <v>10.6407680672269</v>
      </c>
      <c r="R196" s="75" t="n">
        <f aca="false">IF($A196="N/A"," ",IF((K196-$H196)&gt;0,K196-$H196,0))</f>
        <v>0</v>
      </c>
      <c r="S196" s="75" t="n">
        <f aca="false">IF($A196="N/A"," ",IF((L196-$H196)&gt;0,L196-$H196,0))</f>
        <v>0</v>
      </c>
      <c r="T196" s="75" t="n">
        <f aca="false">IF($A196="N/A"," ",IF((M196-$H196)&gt;0,M196-$H196,0))</f>
        <v>0</v>
      </c>
      <c r="U196" s="75" t="n">
        <f aca="false">IF($A196="N/A"," ",IF((N196-$H196)&gt;0,N196-$H196,0))</f>
        <v>0</v>
      </c>
      <c r="V196" s="76" t="n">
        <f aca="false">IF($A196="N/A"," ",(IF((O196-$H196)&lt;=0,0,(O196-$H196))))</f>
        <v>0</v>
      </c>
      <c r="W196" s="77" t="n">
        <f aca="false">IF($A196="N/A"," ",IF(P196&gt;0,8*VLOOKUP($A196,NumberofDaysTable,2),0))</f>
        <v>176</v>
      </c>
      <c r="X196" s="77" t="n">
        <f aca="false">IF($A196="N/A"," ",IF(Q196&gt;0,8*VLOOKUP($A196,NumberofDaysTable,2),0))</f>
        <v>176</v>
      </c>
      <c r="Y196" s="77" t="n">
        <f aca="false">IF($A196="N/A"," ",IF(R196&gt;0,8*VLOOKUP($A196,NumberofDaysTable,3),0))</f>
        <v>0</v>
      </c>
      <c r="Z196" s="77" t="n">
        <f aca="false">IF($A196="N/A"," ",IF(S196&gt;0,8*VLOOKUP($A196,NumberofDaysTable,3),0))</f>
        <v>0</v>
      </c>
      <c r="AA196" s="77" t="n">
        <f aca="false">IF($A196="N/A"," ",IF(T196&gt;0,8*(VLOOKUP($A196,NumberofDaysTable,4)+VLOOKUP($A196,NumberofDaysTable,5)),0))</f>
        <v>0</v>
      </c>
      <c r="AB196" s="77" t="n">
        <f aca="false">IF($A196="N/A"," ",IF(U196&gt;0,(8*VLOOKUP($A196,NumberofDaysTable,4)+VLOOKUP($A196,NumberofDaysTable,5)),0))</f>
        <v>0</v>
      </c>
      <c r="AC196" s="77" t="n">
        <f aca="false">IF($A196="N/A"," ",(IF(V196&gt;0,(8*VLOOKUP($A196,NumberofDaysTable,6)),0)))</f>
        <v>0</v>
      </c>
      <c r="AD196" s="78" t="n">
        <f aca="false">IF($A196="N/A"," ",RANK(P196,$P$196:$V$207))</f>
        <v>5</v>
      </c>
      <c r="AE196" s="79" t="n">
        <f aca="false">IF($A196="N/A"," ",RANK(Q196,$P$196:$V$207))</f>
        <v>5</v>
      </c>
      <c r="AF196" s="79" t="n">
        <f aca="false">IF($A196="N/A"," ",RANK(R196,$P$196:$V$207))</f>
        <v>7</v>
      </c>
      <c r="AG196" s="79" t="n">
        <f aca="false">IF($A196="N/A"," ",RANK(S196,$P$196:$V$207))</f>
        <v>7</v>
      </c>
      <c r="AH196" s="79" t="n">
        <f aca="false">IF($A196="N/A"," ",RANK(T196,$P$196:$V$207))</f>
        <v>7</v>
      </c>
      <c r="AI196" s="79" t="n">
        <f aca="false">IF($A196="N/A"," ",RANK(U196,$P$196:$V$207))</f>
        <v>7</v>
      </c>
      <c r="AJ196" s="80" t="n">
        <f aca="false">IF($A196="N/A"," ",RANK(V196,$P$196:$V$207))</f>
        <v>7</v>
      </c>
      <c r="AK196" s="104" t="n">
        <f aca="false">IF($A196="N/A"," ",IF(AD196&lt;=$AJ$2,W196,0))</f>
        <v>176</v>
      </c>
      <c r="AL196" s="82" t="n">
        <f aca="false">IF($A196="N/A"," ",IF(AE196&lt;=$AJ$2,X196,0))</f>
        <v>176</v>
      </c>
      <c r="AM196" s="82" t="n">
        <f aca="false">IF($A196="N/A"," ",IF(AF196&lt;=$AJ$2,Y196,0))</f>
        <v>0</v>
      </c>
      <c r="AN196" s="82" t="n">
        <f aca="false">IF($A196="N/A"," ",IF(AG196&lt;=$AJ$2,Z196,0))</f>
        <v>0</v>
      </c>
      <c r="AO196" s="82" t="n">
        <f aca="false">IF($A196="N/A"," ",IF(AH196&lt;=$AJ$2,AA196,0))</f>
        <v>0</v>
      </c>
      <c r="AP196" s="82" t="n">
        <f aca="false">IF($A196="N/A"," ",IF(AI196&lt;=$AJ$2,AB196,0))</f>
        <v>0</v>
      </c>
      <c r="AQ196" s="82" t="n">
        <f aca="false">IF($A196="N/A"," ",IF(AJ196&lt;=$AJ$2,AC196,0))</f>
        <v>0</v>
      </c>
      <c r="AR196" s="80"/>
      <c r="AS196" s="105" t="n">
        <f aca="false">IF($A196="N/A"," ",IF(AND(AD196=$AJ$2+1,AK196=0),MIN($AR$207,W196),0))</f>
        <v>0</v>
      </c>
      <c r="AT196" s="84" t="n">
        <f aca="false">IF($A196="N/A"," ",IF(AND(AE196=$AJ$2+1,AL196=0),MIN($AR$207,X196),0))</f>
        <v>0</v>
      </c>
      <c r="AU196" s="84" t="n">
        <f aca="false">IF($A196="N/A"," ",IF(AND(AF196=$AJ$2+1,AM196=0),MIN($AR$207,Y196),0))</f>
        <v>0</v>
      </c>
      <c r="AV196" s="84" t="n">
        <f aca="false">IF($A196="N/A"," ",IF(AND(AG196=$AJ$2+1,AN196=0),MIN($AR$207,Z196),0))</f>
        <v>0</v>
      </c>
      <c r="AW196" s="84" t="n">
        <f aca="false">IF($A196="N/A"," ",IF(AND(AH196=$AJ$2+1,AO196=0),MIN($AR$207,AA196),0))</f>
        <v>0</v>
      </c>
      <c r="AX196" s="84" t="n">
        <f aca="false">IF($A196="N/A"," ",IF(AND(AI196=$AJ$2+1,AP196=0),MIN($AR$207,AB196),0))</f>
        <v>0</v>
      </c>
      <c r="AY196" s="84" t="n">
        <f aca="false">IF($A196="N/A"," ",IF(AND(AJ196=$AJ$2+1,AQ196=0),MIN($AR$207,AC196),0))</f>
        <v>0</v>
      </c>
      <c r="AZ196" s="80"/>
      <c r="BA196" s="86" t="n">
        <f aca="false">IF($A196="N/A"," ",(IF(MONTH(A196)&gt;=4,IF(MONTH(A196)&lt;=10,Inputs!$F$13,Inputs!$F$14),Inputs!$F$14)))</f>
        <v>119</v>
      </c>
      <c r="BB196" s="87" t="n">
        <f aca="false">IF($A196="N/A"," ",(IF(AK196&gt;0,($BA196*(8*(VLOOKUP($A196,NumberofDaysTable,2)))*P196),0)+IF(AS196&gt;0,($BA196*((AS196))*P196),0)))</f>
        <v>222860.2464</v>
      </c>
      <c r="BC196" s="87" t="n">
        <f aca="false">IF($A196="N/A"," ",(IF(AL196&gt;0,($BA196*(8*(VLOOKUP($A196,NumberofDaysTable,2)))*Q196),0)+IF(AT196&gt;0,($BA196*((AT196))*Q196),0)))</f>
        <v>222860.2464</v>
      </c>
      <c r="BD196" s="87" t="n">
        <f aca="false">IF($A196="N/A"," ",(IF(AM196&gt;0,($BA196*(8*(VLOOKUP($A196,NumberofDaysTable,3)))*R196),0)+IF(AU196&gt;0,($BA196*((AU196))*R196),0)))</f>
        <v>0</v>
      </c>
      <c r="BE196" s="87" t="n">
        <f aca="false">IF($A196="N/A"," ",(IF(AN196&gt;0,($BA196*(8*(VLOOKUP($A196,NumberofDaysTable,3)))*S196),0)+IF(AV196&gt;0,($BA196*((AV196))*S196),0)))</f>
        <v>0</v>
      </c>
      <c r="BF196" s="87" t="n">
        <f aca="false">IF($A196="N/A"," ",(IF(AO196&gt;0,($BA196*(8*(VLOOKUP($A196,NumberofDaysTable,4)+VLOOKUP($A196,NumberofDaysTable,5)))*T196),0)+IF(AW196&gt;0,($BA196*((AW196))*T196),0)))</f>
        <v>0</v>
      </c>
      <c r="BG196" s="87" t="n">
        <f aca="false">IF($A196="N/A"," ",(IF(AP196&gt;0,($BA196*(8*(VLOOKUP($A196,NumberofDaysTable,4)+VLOOKUP($A196,NumberofDaysTable,5)))*U196),0)+IF(AX196&gt;0,($BA196*((AX196))*U196),0)))</f>
        <v>0</v>
      </c>
      <c r="BH196" s="87" t="n">
        <f aca="false">IF($A196="N/A"," ",($BA196*AQ196*V196)+($BA196*AY196*V196))</f>
        <v>0</v>
      </c>
      <c r="BI196" s="87" t="n">
        <f aca="false">IF($A196="N/A"," ",SUM(BB196:BH196))</f>
        <v>445720.4928</v>
      </c>
      <c r="BJ196" s="88" t="n">
        <f aca="false">IF($A196="N/A"," ",(H196*(SUM(AK196:AQ196)+SUM(AS196:AY196))*BA196))</f>
        <v>2046615.5072</v>
      </c>
      <c r="BK196" s="88" t="n">
        <f aca="false">IF($A196="N/A"," ",((C196*D196)*(SUM($AK196:$AQ196)+SUM($AS196:$AY196))*$BA196))</f>
        <v>1962846.5472</v>
      </c>
      <c r="BL196" s="88" t="n">
        <f aca="false">IF($A196="N/A"," ",(F196*(SUM($AK196:$AQ196)+SUM($AS196:$AY196))*$BA196))</f>
        <v>49008.96</v>
      </c>
      <c r="BM196" s="88" t="n">
        <f aca="false">IF($A196="N/A"," ",(G196*(SUM($AK196:$AQ196)+SUM($AS196:$AY196))*$BA196))</f>
        <v>34760</v>
      </c>
    </row>
    <row r="197" customFormat="false" ht="12.75" hidden="false" customHeight="false" outlineLevel="0" collapsed="false">
      <c r="A197" s="67" t="n">
        <f aca="false">IF(A196="N/A","N/A",IF(EDATE(A196,1)&gt;Inputs!$K$3,"N/A",EDATE(A196,1)))</f>
        <v>42552</v>
      </c>
      <c r="B197" s="68" t="n">
        <f aca="false">IF(A197="N/A"," ",YEAR(A197))</f>
        <v>2016</v>
      </c>
      <c r="C197" s="69" t="n">
        <f aca="false">IF(A197="N/A"," ",VLOOKUP(A197,ScaledPrice,10))</f>
        <v>3.725</v>
      </c>
      <c r="D197" s="70" t="n">
        <f aca="false">IF(A197="N/A"," ",(VLOOKUP(MONTH($A197),Inputs!$A$14:$B$25,2))/1000)</f>
        <v>12.6</v>
      </c>
      <c r="E197" s="71" t="n">
        <f aca="false">IF($A197="N/A"," ",C197*D197)</f>
        <v>46.935</v>
      </c>
      <c r="F197" s="72" t="n">
        <f aca="false">IF(A197="N/A"," ",Inputs!$F$6)</f>
        <v>1.17</v>
      </c>
      <c r="G197" s="72" t="n">
        <f aca="false">IF(A197="N/A"," ",Inputs!$F$9/IF(AND('Pricing Inputs'!$AA$3&gt;=4,'Pricing Inputs'!$AA$3&lt;=6),16,IF(AND('Pricing Inputs'!$AA$3&gt;=7,'Pricing Inputs'!$AA$3&lt;=9),8,24))/(BA197))</f>
        <v>0.829831932773109</v>
      </c>
      <c r="H197" s="73" t="n">
        <f aca="false">IF(A197="N/A"," ",(C197*D197)+F197+G197)</f>
        <v>48.9348319327731</v>
      </c>
      <c r="I197" s="74" t="n">
        <f aca="false">VLOOKUP(A197,ScaledPrice,(IF(AND('Pricing Inputs'!$AA$3&gt;=4,'Pricing Inputs'!$AA$3&lt;=6),2,4)))</f>
        <v>108</v>
      </c>
      <c r="J197" s="74" t="n">
        <f aca="false">IF(A197="N/A"," ",IF(AND('Pricing Inputs'!$AA$3&gt;=4,'Pricing Inputs'!$AA$3&lt;=6),I197,(VLOOKUP(A197,ScaledPrice,2))*(2-(VLOOKUP(A197,ScaledPrice,3)))))</f>
        <v>108</v>
      </c>
      <c r="K197" s="74" t="n">
        <f aca="false">IF(A197="N/A"," ",IF(OR('Pricing Inputs'!$AA$3=5,'Pricing Inputs'!$AA$3=6,'Pricing Inputs'!$AA$3=8,'Pricing Inputs'!$AA$3=9),VLOOKUP(A197,ScaledPrice,IF(AND('Pricing Inputs'!$AA$3&gt;=4,'Pricing Inputs'!$AA$3&lt;=6),5,6)),0))</f>
        <v>35</v>
      </c>
      <c r="L197" s="74" t="n">
        <f aca="false">IF(A197="N/A"," ",IF(OR('Pricing Inputs'!$AA$3=5,'Pricing Inputs'!$AA$3=6,'Pricing Inputs'!$AA$3=8,'Pricing Inputs'!$AA$3=9),IF(AND('Pricing Inputs'!$AA$3&gt;=4,'Pricing Inputs'!$AA$3&lt;=6),K197,(VLOOKUP(A197,ScaledPrice,5))*(2-(VLOOKUP(A197,ScaledPrice,3)))),0))</f>
        <v>35</v>
      </c>
      <c r="M197" s="74" t="n">
        <f aca="false">IF(A197="N/A"," ",IF(OR('Pricing Inputs'!$AA$3=6,'Pricing Inputs'!$AA$3=9),(VLOOKUP(A197,ScaledPrice,IF(AND('Pricing Inputs'!$AA$3&gt;=4,'Pricing Inputs'!$AA$3&lt;=6),7,8))),0))</f>
        <v>30.9999980926514</v>
      </c>
      <c r="N197" s="74" t="n">
        <f aca="false">IF(A197="N/A"," ",IF(OR('Pricing Inputs'!$AA$3=6,'Pricing Inputs'!$AA$3=9),IF(AND('Pricing Inputs'!$AA$3&gt;=4,'Pricing Inputs'!$AA$3&lt;=6),M197,(VLOOKUP(A197,ScaledPrice,7))*(2-(VLOOKUP(A197,ScaledPrice,3)))),0))</f>
        <v>30.9999980926514</v>
      </c>
      <c r="O197" s="74" t="n">
        <f aca="false">IF(A197="N/A"," ",VLOOKUP(A197,ScaledPrice,9))</f>
        <v>23.3500003814697</v>
      </c>
      <c r="P197" s="75" t="n">
        <f aca="false">IF($A197="N/A"," ",IF((I197-$H197)&gt;0,I197-$H197,0))</f>
        <v>59.0651680672269</v>
      </c>
      <c r="Q197" s="75" t="n">
        <f aca="false">IF($A197="N/A"," ",IF((J197-$H197)&gt;0,J197-$H197,0))</f>
        <v>59.0651680672269</v>
      </c>
      <c r="R197" s="75" t="n">
        <f aca="false">IF($A197="N/A"," ",IF((K197-$H197)&gt;0,K197-$H197,0))</f>
        <v>0</v>
      </c>
      <c r="S197" s="75" t="n">
        <f aca="false">IF($A197="N/A"," ",IF((L197-$H197)&gt;0,L197-$H197,0))</f>
        <v>0</v>
      </c>
      <c r="T197" s="75" t="n">
        <f aca="false">IF($A197="N/A"," ",IF((M197-$H197)&gt;0,M197-$H197,0))</f>
        <v>0</v>
      </c>
      <c r="U197" s="75" t="n">
        <f aca="false">IF($A197="N/A"," ",IF((N197-$H197)&gt;0,N197-$H197,0))</f>
        <v>0</v>
      </c>
      <c r="V197" s="76" t="n">
        <f aca="false">IF($A197="N/A"," ",(IF((O197-$H197)&lt;=0,0,(O197-$H197))))</f>
        <v>0</v>
      </c>
      <c r="W197" s="77" t="n">
        <f aca="false">IF($A197="N/A"," ",IF(P197&gt;0,8*VLOOKUP($A197,NumberofDaysTable,2),0))</f>
        <v>160</v>
      </c>
      <c r="X197" s="77" t="n">
        <f aca="false">IF($A197="N/A"," ",IF(Q197&gt;0,8*VLOOKUP($A197,NumberofDaysTable,2),0))</f>
        <v>160</v>
      </c>
      <c r="Y197" s="77" t="n">
        <f aca="false">IF($A197="N/A"," ",IF(R197&gt;0,8*VLOOKUP($A197,NumberofDaysTable,3),0))</f>
        <v>0</v>
      </c>
      <c r="Z197" s="77" t="n">
        <f aca="false">IF($A197="N/A"," ",IF(S197&gt;0,8*VLOOKUP($A197,NumberofDaysTable,3),0))</f>
        <v>0</v>
      </c>
      <c r="AA197" s="77" t="n">
        <f aca="false">IF($A197="N/A"," ",IF(T197&gt;0,8*(VLOOKUP($A197,NumberofDaysTable,4)+VLOOKUP($A197,NumberofDaysTable,5)),0))</f>
        <v>0</v>
      </c>
      <c r="AB197" s="77" t="n">
        <f aca="false">IF($A197="N/A"," ",IF(U197&gt;0,(8*VLOOKUP($A197,NumberofDaysTable,4)+VLOOKUP($A197,NumberofDaysTable,5)),0))</f>
        <v>0</v>
      </c>
      <c r="AC197" s="77" t="n">
        <f aca="false">IF($A197="N/A"," ",(IF(V197&gt;0,(8*VLOOKUP($A197,NumberofDaysTable,6)),0)))</f>
        <v>0</v>
      </c>
      <c r="AD197" s="89" t="n">
        <f aca="false">IF($A197="N/A"," ",RANK(P197,$P$196:$V$207))</f>
        <v>1</v>
      </c>
      <c r="AE197" s="90" t="n">
        <f aca="false">IF($A197="N/A"," ",RANK(Q197,$P$196:$V$207))</f>
        <v>1</v>
      </c>
      <c r="AF197" s="90" t="n">
        <f aca="false">IF($A197="N/A"," ",RANK(R197,$P$196:$V$207))</f>
        <v>7</v>
      </c>
      <c r="AG197" s="90" t="n">
        <f aca="false">IF($A197="N/A"," ",RANK(S197,$P$196:$V$207))</f>
        <v>7</v>
      </c>
      <c r="AH197" s="90" t="n">
        <f aca="false">IF($A197="N/A"," ",RANK(T197,$P$196:$V$207))</f>
        <v>7</v>
      </c>
      <c r="AI197" s="90" t="n">
        <f aca="false">IF($A197="N/A"," ",RANK(U197,$P$196:$V$207))</f>
        <v>7</v>
      </c>
      <c r="AJ197" s="91" t="n">
        <f aca="false">IF($A197="N/A"," ",RANK(V197,$P$196:$V$207))</f>
        <v>7</v>
      </c>
      <c r="AK197" s="81" t="n">
        <f aca="false">IF($A197="N/A"," ",IF(AD197&lt;=$AJ$2,W197,0))</f>
        <v>160</v>
      </c>
      <c r="AL197" s="92" t="n">
        <f aca="false">IF($A197="N/A"," ",IF(AE197&lt;=$AJ$2,X197,0))</f>
        <v>160</v>
      </c>
      <c r="AM197" s="92" t="n">
        <f aca="false">IF($A197="N/A"," ",IF(AF197&lt;=$AJ$2,Y197,0))</f>
        <v>0</v>
      </c>
      <c r="AN197" s="92" t="n">
        <f aca="false">IF($A197="N/A"," ",IF(AG197&lt;=$AJ$2,Z197,0))</f>
        <v>0</v>
      </c>
      <c r="AO197" s="92" t="n">
        <f aca="false">IF($A197="N/A"," ",IF(AH197&lt;=$AJ$2,AA197,0))</f>
        <v>0</v>
      </c>
      <c r="AP197" s="92" t="n">
        <f aca="false">IF($A197="N/A"," ",IF(AI197&lt;=$AJ$2,AB197,0))</f>
        <v>0</v>
      </c>
      <c r="AQ197" s="92" t="n">
        <f aca="false">IF($A197="N/A"," ",IF(AJ197&lt;=$AJ$2,AC197,0))</f>
        <v>0</v>
      </c>
      <c r="AR197" s="91"/>
      <c r="AS197" s="83" t="n">
        <f aca="false">IF($A197="N/A"," ",IF(AND(AD197=$AJ$2+1,AK197=0),MIN($AR$207,W197),0))</f>
        <v>0</v>
      </c>
      <c r="AT197" s="93" t="n">
        <f aca="false">IF($A197="N/A"," ",IF(AND(AE197=$AJ$2+1,AL197=0),MIN($AR$207,X197),0))</f>
        <v>0</v>
      </c>
      <c r="AU197" s="93" t="n">
        <f aca="false">IF($A197="N/A"," ",IF(AND(AF197=$AJ$2+1,AM197=0),MIN($AR$207,Y197),0))</f>
        <v>0</v>
      </c>
      <c r="AV197" s="93" t="n">
        <f aca="false">IF($A197="N/A"," ",IF(AND(AG197=$AJ$2+1,AN197=0),MIN($AR$207,Z197),0))</f>
        <v>0</v>
      </c>
      <c r="AW197" s="93" t="n">
        <f aca="false">IF($A197="N/A"," ",IF(AND(AH197=$AJ$2+1,AO197=0),MIN($AR$207,AA197),0))</f>
        <v>0</v>
      </c>
      <c r="AX197" s="93" t="n">
        <f aca="false">IF($A197="N/A"," ",IF(AND(AI197=$AJ$2+1,AP197=0),MIN($AR$207,AB197),0))</f>
        <v>0</v>
      </c>
      <c r="AY197" s="93" t="n">
        <f aca="false">IF($A197="N/A"," ",IF(AND(AJ197=$AJ$2+1,AQ197=0),MIN($AR$207,AC197),0))</f>
        <v>0</v>
      </c>
      <c r="AZ197" s="91"/>
      <c r="BA197" s="86" t="n">
        <f aca="false">IF($A197="N/A"," ",(IF(MONTH(A197)&gt;=4,IF(MONTH(A197)&lt;=10,Inputs!$F$13,Inputs!$F$14),Inputs!$F$14)))</f>
        <v>119</v>
      </c>
      <c r="BB197" s="87" t="n">
        <f aca="false">IF($A197="N/A"," ",(IF(AK197&gt;0,($BA197*(8*(VLOOKUP($A197,NumberofDaysTable,2)))*P197),0)+IF(AS197&gt;0,($BA197*((AS197))*P197),0)))</f>
        <v>1124600.8</v>
      </c>
      <c r="BC197" s="87" t="n">
        <f aca="false">IF($A197="N/A"," ",(IF(AL197&gt;0,($BA197*(8*(VLOOKUP($A197,NumberofDaysTable,2)))*Q197),0)+IF(AT197&gt;0,($BA197*((AT197))*Q197),0)))</f>
        <v>1124600.8</v>
      </c>
      <c r="BD197" s="87" t="n">
        <f aca="false">IF($A197="N/A"," ",(IF(AM197&gt;0,($BA197*(8*(VLOOKUP($A197,NumberofDaysTable,3)))*R197),0)+IF(AU197&gt;0,($BA197*((AU197))*R197),0)))</f>
        <v>0</v>
      </c>
      <c r="BE197" s="87" t="n">
        <f aca="false">IF($A197="N/A"," ",(IF(AN197&gt;0,($BA197*(8*(VLOOKUP($A197,NumberofDaysTable,3)))*S197),0)+IF(AV197&gt;0,($BA197*((AV197))*S197),0)))</f>
        <v>0</v>
      </c>
      <c r="BF197" s="87" t="n">
        <f aca="false">IF($A197="N/A"," ",(IF(AO197&gt;0,($BA197*(8*(VLOOKUP($A197,NumberofDaysTable,4)+VLOOKUP($A197,NumberofDaysTable,5)))*T197),0)+IF(AW197&gt;0,($BA197*((AW197))*T197),0)))</f>
        <v>0</v>
      </c>
      <c r="BG197" s="87" t="n">
        <f aca="false">IF($A197="N/A"," ",(IF(AP197&gt;0,($BA197*(8*(VLOOKUP($A197,NumberofDaysTable,4)+VLOOKUP($A197,NumberofDaysTable,5)))*U197),0)+IF(AX197&gt;0,($BA197*((AX197))*U197),0)))</f>
        <v>0</v>
      </c>
      <c r="BH197" s="87" t="n">
        <f aca="false">IF($A197="N/A"," ",($BA197*AQ197*V197)+($BA197*AY197*V197))</f>
        <v>0</v>
      </c>
      <c r="BI197" s="87" t="n">
        <f aca="false">IF($A197="N/A"," ",SUM(BB197:BH197))</f>
        <v>2249201.6</v>
      </c>
      <c r="BJ197" s="88" t="n">
        <f aca="false">IF($A197="N/A"," ",(H197*(SUM(AK197:AQ197)+SUM(AS197:AY197))*BA197))</f>
        <v>1863438.4</v>
      </c>
      <c r="BK197" s="88" t="n">
        <f aca="false">IF($A197="N/A"," ",((C197*D197)*(SUM($AK197:$AQ197)+SUM($AS197:$AY197))*$BA197))</f>
        <v>1787284.8</v>
      </c>
      <c r="BL197" s="88" t="n">
        <f aca="false">IF($A197="N/A"," ",(F197*(SUM($AK197:$AQ197)+SUM($AS197:$AY197))*$BA197))</f>
        <v>44553.6</v>
      </c>
      <c r="BM197" s="88" t="n">
        <f aca="false">IF($A197="N/A"," ",(G197*(SUM($AK197:$AQ197)+SUM($AS197:$AY197))*$BA197))</f>
        <v>31600</v>
      </c>
    </row>
    <row r="198" customFormat="false" ht="12.75" hidden="false" customHeight="false" outlineLevel="0" collapsed="false">
      <c r="A198" s="67" t="n">
        <f aca="false">IF(A197="N/A","N/A",IF(EDATE(A197,1)&gt;Inputs!$K$3,"N/A",EDATE(A197,1)))</f>
        <v>42583</v>
      </c>
      <c r="B198" s="68" t="n">
        <f aca="false">IF(A198="N/A"," ",YEAR(A198))</f>
        <v>2016</v>
      </c>
      <c r="C198" s="69" t="n">
        <f aca="false">IF(A198="N/A"," ",VLOOKUP(A198,ScaledPrice,10))</f>
        <v>3.733</v>
      </c>
      <c r="D198" s="70" t="n">
        <f aca="false">IF(A198="N/A"," ",(VLOOKUP(MONTH($A198),Inputs!$A$14:$B$25,2))/1000)</f>
        <v>12.6</v>
      </c>
      <c r="E198" s="71" t="n">
        <f aca="false">IF($A198="N/A"," ",C198*D198)</f>
        <v>47.0358</v>
      </c>
      <c r="F198" s="72" t="n">
        <f aca="false">IF(A198="N/A"," ",Inputs!$F$6)</f>
        <v>1.17</v>
      </c>
      <c r="G198" s="72" t="n">
        <f aca="false">IF(A198="N/A"," ",Inputs!$F$9/IF(AND('Pricing Inputs'!$AA$3&gt;=4,'Pricing Inputs'!$AA$3&lt;=6),16,IF(AND('Pricing Inputs'!$AA$3&gt;=7,'Pricing Inputs'!$AA$3&lt;=9),8,24))/(BA198))</f>
        <v>0.829831932773109</v>
      </c>
      <c r="H198" s="73" t="n">
        <f aca="false">IF(A198="N/A"," ",(C198*D198)+F198+G198)</f>
        <v>49.0356319327731</v>
      </c>
      <c r="I198" s="74" t="n">
        <f aca="false">VLOOKUP(A198,ScaledPrice,(IF(AND('Pricing Inputs'!$AA$3&gt;=4,'Pricing Inputs'!$AA$3&lt;=6),2,4)))</f>
        <v>108</v>
      </c>
      <c r="J198" s="74" t="n">
        <f aca="false">IF(A198="N/A"," ",IF(AND('Pricing Inputs'!$AA$3&gt;=4,'Pricing Inputs'!$AA$3&lt;=6),I198,(VLOOKUP(A198,ScaledPrice,2))*(2-(VLOOKUP(A198,ScaledPrice,3)))))</f>
        <v>108</v>
      </c>
      <c r="K198" s="74" t="n">
        <f aca="false">IF(A198="N/A"," ",IF(OR('Pricing Inputs'!$AA$3=5,'Pricing Inputs'!$AA$3=6,'Pricing Inputs'!$AA$3=8,'Pricing Inputs'!$AA$3=9),VLOOKUP(A198,ScaledPrice,IF(AND('Pricing Inputs'!$AA$3&gt;=4,'Pricing Inputs'!$AA$3&lt;=6),5,6)),0))</f>
        <v>35.0000038146973</v>
      </c>
      <c r="L198" s="74" t="n">
        <f aca="false">IF(A198="N/A"," ",IF(OR('Pricing Inputs'!$AA$3=5,'Pricing Inputs'!$AA$3=6,'Pricing Inputs'!$AA$3=8,'Pricing Inputs'!$AA$3=9),IF(AND('Pricing Inputs'!$AA$3&gt;=4,'Pricing Inputs'!$AA$3&lt;=6),K198,(VLOOKUP(A198,ScaledPrice,5))*(2-(VLOOKUP(A198,ScaledPrice,3)))),0))</f>
        <v>35.0000038146973</v>
      </c>
      <c r="M198" s="74" t="n">
        <f aca="false">IF(A198="N/A"," ",IF(OR('Pricing Inputs'!$AA$3=6,'Pricing Inputs'!$AA$3=9),(VLOOKUP(A198,ScaledPrice,IF(AND('Pricing Inputs'!$AA$3&gt;=4,'Pricing Inputs'!$AA$3&lt;=6),7,8))),0))</f>
        <v>31</v>
      </c>
      <c r="N198" s="74" t="n">
        <f aca="false">IF(A198="N/A"," ",IF(OR('Pricing Inputs'!$AA$3=6,'Pricing Inputs'!$AA$3=9),IF(AND('Pricing Inputs'!$AA$3&gt;=4,'Pricing Inputs'!$AA$3&lt;=6),M198,(VLOOKUP(A198,ScaledPrice,7))*(2-(VLOOKUP(A198,ScaledPrice,3)))),0))</f>
        <v>31</v>
      </c>
      <c r="O198" s="74" t="n">
        <f aca="false">IF(A198="N/A"," ",VLOOKUP(A198,ScaledPrice,9))</f>
        <v>23.3500003814697</v>
      </c>
      <c r="P198" s="75" t="n">
        <f aca="false">IF($A198="N/A"," ",IF((I198-$H198)&gt;0,I198-$H198,0))</f>
        <v>58.9643680672269</v>
      </c>
      <c r="Q198" s="75" t="n">
        <f aca="false">IF($A198="N/A"," ",IF((J198-$H198)&gt;0,J198-$H198,0))</f>
        <v>58.9643680672269</v>
      </c>
      <c r="R198" s="75" t="n">
        <f aca="false">IF($A198="N/A"," ",IF((K198-$H198)&gt;0,K198-$H198,0))</f>
        <v>0</v>
      </c>
      <c r="S198" s="75" t="n">
        <f aca="false">IF($A198="N/A"," ",IF((L198-$H198)&gt;0,L198-$H198,0))</f>
        <v>0</v>
      </c>
      <c r="T198" s="75" t="n">
        <f aca="false">IF($A198="N/A"," ",IF((M198-$H198)&gt;0,M198-$H198,0))</f>
        <v>0</v>
      </c>
      <c r="U198" s="75" t="n">
        <f aca="false">IF($A198="N/A"," ",IF((N198-$H198)&gt;0,N198-$H198,0))</f>
        <v>0</v>
      </c>
      <c r="V198" s="76" t="n">
        <f aca="false">IF($A198="N/A"," ",(IF((O198-$H198)&lt;=0,0,(O198-$H198))))</f>
        <v>0</v>
      </c>
      <c r="W198" s="77" t="n">
        <f aca="false">IF($A198="N/A"," ",IF(P198&gt;0,8*VLOOKUP($A198,NumberofDaysTable,2),0))</f>
        <v>184</v>
      </c>
      <c r="X198" s="77" t="n">
        <f aca="false">IF($A198="N/A"," ",IF(Q198&gt;0,8*VLOOKUP($A198,NumberofDaysTable,2),0))</f>
        <v>184</v>
      </c>
      <c r="Y198" s="77" t="n">
        <f aca="false">IF($A198="N/A"," ",IF(R198&gt;0,8*VLOOKUP($A198,NumberofDaysTable,3),0))</f>
        <v>0</v>
      </c>
      <c r="Z198" s="77" t="n">
        <f aca="false">IF($A198="N/A"," ",IF(S198&gt;0,8*VLOOKUP($A198,NumberofDaysTable,3),0))</f>
        <v>0</v>
      </c>
      <c r="AA198" s="77" t="n">
        <f aca="false">IF($A198="N/A"," ",IF(T198&gt;0,8*(VLOOKUP($A198,NumberofDaysTable,4)+VLOOKUP($A198,NumberofDaysTable,5)),0))</f>
        <v>0</v>
      </c>
      <c r="AB198" s="77" t="n">
        <f aca="false">IF($A198="N/A"," ",IF(U198&gt;0,(8*VLOOKUP($A198,NumberofDaysTable,4)+VLOOKUP($A198,NumberofDaysTable,5)),0))</f>
        <v>0</v>
      </c>
      <c r="AC198" s="77" t="n">
        <f aca="false">IF($A198="N/A"," ",(IF(V198&gt;0,(8*VLOOKUP($A198,NumberofDaysTable,6)),0)))</f>
        <v>0</v>
      </c>
      <c r="AD198" s="89" t="n">
        <f aca="false">IF($A198="N/A"," ",RANK(P198,$P$196:$V$207))</f>
        <v>3</v>
      </c>
      <c r="AE198" s="90" t="n">
        <f aca="false">IF($A198="N/A"," ",RANK(Q198,$P$196:$V$207))</f>
        <v>3</v>
      </c>
      <c r="AF198" s="90" t="n">
        <f aca="false">IF($A198="N/A"," ",RANK(R198,$P$196:$V$207))</f>
        <v>7</v>
      </c>
      <c r="AG198" s="90" t="n">
        <f aca="false">IF($A198="N/A"," ",RANK(S198,$P$196:$V$207))</f>
        <v>7</v>
      </c>
      <c r="AH198" s="90" t="n">
        <f aca="false">IF($A198="N/A"," ",RANK(T198,$P$196:$V$207))</f>
        <v>7</v>
      </c>
      <c r="AI198" s="90" t="n">
        <f aca="false">IF($A198="N/A"," ",RANK(U198,$P$196:$V$207))</f>
        <v>7</v>
      </c>
      <c r="AJ198" s="91" t="n">
        <f aca="false">IF($A198="N/A"," ",RANK(V198,$P$196:$V$207))</f>
        <v>7</v>
      </c>
      <c r="AK198" s="81" t="n">
        <f aca="false">IF($A198="N/A"," ",IF(AD198&lt;=$AJ$2,W198,0))</f>
        <v>184</v>
      </c>
      <c r="AL198" s="92" t="n">
        <f aca="false">IF($A198="N/A"," ",IF(AE198&lt;=$AJ$2,X198,0))</f>
        <v>184</v>
      </c>
      <c r="AM198" s="92" t="n">
        <f aca="false">IF($A198="N/A"," ",IF(AF198&lt;=$AJ$2,Y198,0))</f>
        <v>0</v>
      </c>
      <c r="AN198" s="92" t="n">
        <f aca="false">IF($A198="N/A"," ",IF(AG198&lt;=$AJ$2,Z198,0))</f>
        <v>0</v>
      </c>
      <c r="AO198" s="92" t="n">
        <f aca="false">IF($A198="N/A"," ",IF(AH198&lt;=$AJ$2,AA198,0))</f>
        <v>0</v>
      </c>
      <c r="AP198" s="92" t="n">
        <f aca="false">IF($A198="N/A"," ",IF(AI198&lt;=$AJ$2,AB198,0))</f>
        <v>0</v>
      </c>
      <c r="AQ198" s="92" t="n">
        <f aca="false">IF($A198="N/A"," ",IF(AJ198&lt;=$AJ$2,AC198,0))</f>
        <v>0</v>
      </c>
      <c r="AR198" s="91"/>
      <c r="AS198" s="83" t="n">
        <f aca="false">IF($A198="N/A"," ",IF(AND(AD198=$AJ$2+1,AK198=0),MIN($AR$207,W198),0))</f>
        <v>0</v>
      </c>
      <c r="AT198" s="93" t="n">
        <f aca="false">IF($A198="N/A"," ",IF(AND(AE198=$AJ$2+1,AL198=0),MIN($AR$207,X198),0))</f>
        <v>0</v>
      </c>
      <c r="AU198" s="93" t="n">
        <f aca="false">IF($A198="N/A"," ",IF(AND(AF198=$AJ$2+1,AM198=0),MIN($AR$207,Y198),0))</f>
        <v>0</v>
      </c>
      <c r="AV198" s="93" t="n">
        <f aca="false">IF($A198="N/A"," ",IF(AND(AG198=$AJ$2+1,AN198=0),MIN($AR$207,Z198),0))</f>
        <v>0</v>
      </c>
      <c r="AW198" s="93" t="n">
        <f aca="false">IF($A198="N/A"," ",IF(AND(AH198=$AJ$2+1,AO198=0),MIN($AR$207,AA198),0))</f>
        <v>0</v>
      </c>
      <c r="AX198" s="93" t="n">
        <f aca="false">IF($A198="N/A"," ",IF(AND(AI198=$AJ$2+1,AP198=0),MIN($AR$207,AB198),0))</f>
        <v>0</v>
      </c>
      <c r="AY198" s="93" t="n">
        <f aca="false">IF($A198="N/A"," ",IF(AND(AJ198=$AJ$2+1,AQ198=0),MIN($AR$207,AC198),0))</f>
        <v>0</v>
      </c>
      <c r="AZ198" s="91"/>
      <c r="BA198" s="86" t="n">
        <f aca="false">IF($A198="N/A"," ",(IF(MONTH(A198)&gt;=4,IF(MONTH(A198)&lt;=10,Inputs!$F$13,Inputs!$F$14),Inputs!$F$14)))</f>
        <v>119</v>
      </c>
      <c r="BB198" s="87" t="n">
        <f aca="false">IF($A198="N/A"," ",(IF(AK198&gt;0,($BA198*(8*(VLOOKUP($A198,NumberofDaysTable,2)))*P198),0)+IF(AS198&gt;0,($BA198*((AS198))*P198),0)))</f>
        <v>1291083.8032</v>
      </c>
      <c r="BC198" s="87" t="n">
        <f aca="false">IF($A198="N/A"," ",(IF(AL198&gt;0,($BA198*(8*(VLOOKUP($A198,NumberofDaysTable,2)))*Q198),0)+IF(AT198&gt;0,($BA198*((AT198))*Q198),0)))</f>
        <v>1291083.8032</v>
      </c>
      <c r="BD198" s="87" t="n">
        <f aca="false">IF($A198="N/A"," ",(IF(AM198&gt;0,($BA198*(8*(VLOOKUP($A198,NumberofDaysTable,3)))*R198),0)+IF(AU198&gt;0,($BA198*((AU198))*R198),0)))</f>
        <v>0</v>
      </c>
      <c r="BE198" s="87" t="n">
        <f aca="false">IF($A198="N/A"," ",(IF(AN198&gt;0,($BA198*(8*(VLOOKUP($A198,NumberofDaysTable,3)))*S198),0)+IF(AV198&gt;0,($BA198*((AV198))*S198),0)))</f>
        <v>0</v>
      </c>
      <c r="BF198" s="87" t="n">
        <f aca="false">IF($A198="N/A"," ",(IF(AO198&gt;0,($BA198*(8*(VLOOKUP($A198,NumberofDaysTable,4)+VLOOKUP($A198,NumberofDaysTable,5)))*T198),0)+IF(AW198&gt;0,($BA198*((AW198))*T198),0)))</f>
        <v>0</v>
      </c>
      <c r="BG198" s="87" t="n">
        <f aca="false">IF($A198="N/A"," ",(IF(AP198&gt;0,($BA198*(8*(VLOOKUP($A198,NumberofDaysTable,4)+VLOOKUP($A198,NumberofDaysTable,5)))*U198),0)+IF(AX198&gt;0,($BA198*((AX198))*U198),0)))</f>
        <v>0</v>
      </c>
      <c r="BH198" s="87" t="n">
        <f aca="false">IF($A198="N/A"," ",($BA198*AQ198*V198)+($BA198*AY198*V198))</f>
        <v>0</v>
      </c>
      <c r="BI198" s="87" t="n">
        <f aca="false">IF($A198="N/A"," ",SUM(BB198:BH198))</f>
        <v>2582167.6064</v>
      </c>
      <c r="BJ198" s="88" t="n">
        <f aca="false">IF($A198="N/A"," ",(H198*(SUM(AK198:AQ198)+SUM(AS198:AY198))*BA198))</f>
        <v>2147368.3936</v>
      </c>
      <c r="BK198" s="88" t="n">
        <f aca="false">IF($A198="N/A"," ",((C198*D198)*(SUM($AK198:$AQ198)+SUM($AS198:$AY198))*$BA198))</f>
        <v>2059791.7536</v>
      </c>
      <c r="BL198" s="88" t="n">
        <f aca="false">IF($A198="N/A"," ",(F198*(SUM($AK198:$AQ198)+SUM($AS198:$AY198))*$BA198))</f>
        <v>51236.64</v>
      </c>
      <c r="BM198" s="88" t="n">
        <f aca="false">IF($A198="N/A"," ",(G198*(SUM($AK198:$AQ198)+SUM($AS198:$AY198))*$BA198))</f>
        <v>36340</v>
      </c>
    </row>
    <row r="199" customFormat="false" ht="12.75" hidden="false" customHeight="false" outlineLevel="0" collapsed="false">
      <c r="A199" s="67" t="n">
        <f aca="false">IF(A198="N/A","N/A",IF(EDATE(A198,1)&gt;Inputs!$K$3,"N/A",EDATE(A198,1)))</f>
        <v>42614</v>
      </c>
      <c r="B199" s="68" t="n">
        <f aca="false">IF(A199="N/A"," ",YEAR(A199))</f>
        <v>2016</v>
      </c>
      <c r="C199" s="69" t="n">
        <f aca="false">IF(A199="N/A"," ",VLOOKUP(A199,ScaledPrice,10))</f>
        <v>3.736</v>
      </c>
      <c r="D199" s="70" t="n">
        <f aca="false">IF(A199="N/A"," ",(VLOOKUP(MONTH($A199),Inputs!$A$14:$B$25,2))/1000)</f>
        <v>12.6</v>
      </c>
      <c r="E199" s="71" t="n">
        <f aca="false">IF($A199="N/A"," ",C199*D199)</f>
        <v>47.0736</v>
      </c>
      <c r="F199" s="72" t="n">
        <f aca="false">IF(A199="N/A"," ",Inputs!$F$6)</f>
        <v>1.17</v>
      </c>
      <c r="G199" s="72" t="n">
        <f aca="false">IF(A199="N/A"," ",Inputs!$F$9/IF(AND('Pricing Inputs'!$AA$3&gt;=4,'Pricing Inputs'!$AA$3&lt;=6),16,IF(AND('Pricing Inputs'!$AA$3&gt;=7,'Pricing Inputs'!$AA$3&lt;=9),8,24))/(BA199))</f>
        <v>0.829831932773109</v>
      </c>
      <c r="H199" s="73" t="n">
        <f aca="false">IF(A199="N/A"," ",(C199*D199)+F199+G199)</f>
        <v>49.0734319327731</v>
      </c>
      <c r="I199" s="74" t="n">
        <f aca="false">VLOOKUP(A199,ScaledPrice,(IF(AND('Pricing Inputs'!$AA$3&gt;=4,'Pricing Inputs'!$AA$3&lt;=6),2,4)))</f>
        <v>38</v>
      </c>
      <c r="J199" s="74" t="n">
        <f aca="false">IF(A199="N/A"," ",IF(AND('Pricing Inputs'!$AA$3&gt;=4,'Pricing Inputs'!$AA$3&lt;=6),I199,(VLOOKUP(A199,ScaledPrice,2))*(2-(VLOOKUP(A199,ScaledPrice,3)))))</f>
        <v>38</v>
      </c>
      <c r="K199" s="74" t="n">
        <f aca="false">IF(A199="N/A"," ",IF(OR('Pricing Inputs'!$AA$3=5,'Pricing Inputs'!$AA$3=6,'Pricing Inputs'!$AA$3=8,'Pricing Inputs'!$AA$3=9),VLOOKUP(A199,ScaledPrice,IF(AND('Pricing Inputs'!$AA$3&gt;=4,'Pricing Inputs'!$AA$3&lt;=6),5,6)),0))</f>
        <v>25</v>
      </c>
      <c r="L199" s="74" t="n">
        <f aca="false">IF(A199="N/A"," ",IF(OR('Pricing Inputs'!$AA$3=5,'Pricing Inputs'!$AA$3=6,'Pricing Inputs'!$AA$3=8,'Pricing Inputs'!$AA$3=9),IF(AND('Pricing Inputs'!$AA$3&gt;=4,'Pricing Inputs'!$AA$3&lt;=6),K199,(VLOOKUP(A199,ScaledPrice,5))*(2-(VLOOKUP(A199,ScaledPrice,3)))),0))</f>
        <v>25</v>
      </c>
      <c r="M199" s="74" t="n">
        <f aca="false">IF(A199="N/A"," ",IF(OR('Pricing Inputs'!$AA$3=6,'Pricing Inputs'!$AA$3=9),(VLOOKUP(A199,ScaledPrice,IF(AND('Pricing Inputs'!$AA$3&gt;=4,'Pricing Inputs'!$AA$3&lt;=6),7,8))),0))</f>
        <v>24</v>
      </c>
      <c r="N199" s="74" t="n">
        <f aca="false">IF(A199="N/A"," ",IF(OR('Pricing Inputs'!$AA$3=6,'Pricing Inputs'!$AA$3=9),IF(AND('Pricing Inputs'!$AA$3&gt;=4,'Pricing Inputs'!$AA$3&lt;=6),M199,(VLOOKUP(A199,ScaledPrice,7))*(2-(VLOOKUP(A199,ScaledPrice,3)))),0))</f>
        <v>24</v>
      </c>
      <c r="O199" s="74" t="n">
        <f aca="false">IF(A199="N/A"," ",VLOOKUP(A199,ScaledPrice,9))</f>
        <v>23.5</v>
      </c>
      <c r="P199" s="75" t="n">
        <f aca="false">IF($A199="N/A"," ",IF((I199-$H199)&gt;0,I199-$H199,0))</f>
        <v>0</v>
      </c>
      <c r="Q199" s="75" t="n">
        <f aca="false">IF($A199="N/A"," ",IF((J199-$H199)&gt;0,J199-$H199,0))</f>
        <v>0</v>
      </c>
      <c r="R199" s="75" t="n">
        <f aca="false">IF($A199="N/A"," ",IF((K199-$H199)&gt;0,K199-$H199,0))</f>
        <v>0</v>
      </c>
      <c r="S199" s="75" t="n">
        <f aca="false">IF($A199="N/A"," ",IF((L199-$H199)&gt;0,L199-$H199,0))</f>
        <v>0</v>
      </c>
      <c r="T199" s="75" t="n">
        <f aca="false">IF($A199="N/A"," ",IF((M199-$H199)&gt;0,M199-$H199,0))</f>
        <v>0</v>
      </c>
      <c r="U199" s="75" t="n">
        <f aca="false">IF($A199="N/A"," ",IF((N199-$H199)&gt;0,N199-$H199,0))</f>
        <v>0</v>
      </c>
      <c r="V199" s="76" t="n">
        <f aca="false">IF($A199="N/A"," ",(IF((O199-$H199)&lt;=0,0,(O199-$H199))))</f>
        <v>0</v>
      </c>
      <c r="W199" s="77" t="n">
        <f aca="false">IF($A199="N/A"," ",IF(P199&gt;0,8*VLOOKUP($A199,NumberofDaysTable,2),0))</f>
        <v>0</v>
      </c>
      <c r="X199" s="77" t="n">
        <f aca="false">IF($A199="N/A"," ",IF(Q199&gt;0,8*VLOOKUP($A199,NumberofDaysTable,2),0))</f>
        <v>0</v>
      </c>
      <c r="Y199" s="77" t="n">
        <f aca="false">IF($A199="N/A"," ",IF(R199&gt;0,8*VLOOKUP($A199,NumberofDaysTable,3),0))</f>
        <v>0</v>
      </c>
      <c r="Z199" s="77" t="n">
        <f aca="false">IF($A199="N/A"," ",IF(S199&gt;0,8*VLOOKUP($A199,NumberofDaysTable,3),0))</f>
        <v>0</v>
      </c>
      <c r="AA199" s="77" t="n">
        <f aca="false">IF($A199="N/A"," ",IF(T199&gt;0,8*(VLOOKUP($A199,NumberofDaysTable,4)+VLOOKUP($A199,NumberofDaysTable,5)),0))</f>
        <v>0</v>
      </c>
      <c r="AB199" s="77" t="n">
        <f aca="false">IF($A199="N/A"," ",IF(U199&gt;0,(8*VLOOKUP($A199,NumberofDaysTable,4)+VLOOKUP($A199,NumberofDaysTable,5)),0))</f>
        <v>0</v>
      </c>
      <c r="AC199" s="77" t="n">
        <f aca="false">IF($A199="N/A"," ",(IF(V199&gt;0,(8*VLOOKUP($A199,NumberofDaysTable,6)),0)))</f>
        <v>0</v>
      </c>
      <c r="AD199" s="89" t="n">
        <f aca="false">IF($A199="N/A"," ",RANK(P199,$P$196:$V$207))</f>
        <v>7</v>
      </c>
      <c r="AE199" s="90" t="n">
        <f aca="false">IF($A199="N/A"," ",RANK(Q199,$P$196:$V$207))</f>
        <v>7</v>
      </c>
      <c r="AF199" s="90" t="n">
        <f aca="false">IF($A199="N/A"," ",RANK(R199,$P$196:$V$207))</f>
        <v>7</v>
      </c>
      <c r="AG199" s="90" t="n">
        <f aca="false">IF($A199="N/A"," ",RANK(S199,$P$196:$V$207))</f>
        <v>7</v>
      </c>
      <c r="AH199" s="90" t="n">
        <f aca="false">IF($A199="N/A"," ",RANK(T199,$P$196:$V$207))</f>
        <v>7</v>
      </c>
      <c r="AI199" s="90" t="n">
        <f aca="false">IF($A199="N/A"," ",RANK(U199,$P$196:$V$207))</f>
        <v>7</v>
      </c>
      <c r="AJ199" s="91" t="n">
        <f aca="false">IF($A199="N/A"," ",RANK(V199,$P$196:$V$207))</f>
        <v>7</v>
      </c>
      <c r="AK199" s="81" t="n">
        <f aca="false">IF($A199="N/A"," ",IF(AD199&lt;=$AJ$2,W199,0))</f>
        <v>0</v>
      </c>
      <c r="AL199" s="92" t="n">
        <f aca="false">IF($A199="N/A"," ",IF(AE199&lt;=$AJ$2,X199,0))</f>
        <v>0</v>
      </c>
      <c r="AM199" s="92" t="n">
        <f aca="false">IF($A199="N/A"," ",IF(AF199&lt;=$AJ$2,Y199,0))</f>
        <v>0</v>
      </c>
      <c r="AN199" s="92" t="n">
        <f aca="false">IF($A199="N/A"," ",IF(AG199&lt;=$AJ$2,Z199,0))</f>
        <v>0</v>
      </c>
      <c r="AO199" s="92" t="n">
        <f aca="false">IF($A199="N/A"," ",IF(AH199&lt;=$AJ$2,AA199,0))</f>
        <v>0</v>
      </c>
      <c r="AP199" s="92" t="n">
        <f aca="false">IF($A199="N/A"," ",IF(AI199&lt;=$AJ$2,AB199,0))</f>
        <v>0</v>
      </c>
      <c r="AQ199" s="92" t="n">
        <f aca="false">IF($A199="N/A"," ",IF(AJ199&lt;=$AJ$2,AC199,0))</f>
        <v>0</v>
      </c>
      <c r="AR199" s="91"/>
      <c r="AS199" s="83" t="n">
        <f aca="false">IF($A199="N/A"," ",IF(AND(AD199=$AJ$2+1,AK199=0),MIN($AR$207,W199),0))</f>
        <v>0</v>
      </c>
      <c r="AT199" s="93" t="n">
        <f aca="false">IF($A199="N/A"," ",IF(AND(AE199=$AJ$2+1,AL199=0),MIN($AR$207,X199),0))</f>
        <v>0</v>
      </c>
      <c r="AU199" s="93" t="n">
        <f aca="false">IF($A199="N/A"," ",IF(AND(AF199=$AJ$2+1,AM199=0),MIN($AR$207,Y199),0))</f>
        <v>0</v>
      </c>
      <c r="AV199" s="93" t="n">
        <f aca="false">IF($A199="N/A"," ",IF(AND(AG199=$AJ$2+1,AN199=0),MIN($AR$207,Z199),0))</f>
        <v>0</v>
      </c>
      <c r="AW199" s="93" t="n">
        <f aca="false">IF($A199="N/A"," ",IF(AND(AH199=$AJ$2+1,AO199=0),MIN($AR$207,AA199),0))</f>
        <v>0</v>
      </c>
      <c r="AX199" s="93" t="n">
        <f aca="false">IF($A199="N/A"," ",IF(AND(AI199=$AJ$2+1,AP199=0),MIN($AR$207,AB199),0))</f>
        <v>0</v>
      </c>
      <c r="AY199" s="93" t="n">
        <f aca="false">IF($A199="N/A"," ",IF(AND(AJ199=$AJ$2+1,AQ199=0),MIN($AR$207,AC199),0))</f>
        <v>0</v>
      </c>
      <c r="AZ199" s="91"/>
      <c r="BA199" s="86" t="n">
        <f aca="false">IF($A199="N/A"," ",(IF(MONTH(A199)&gt;=4,IF(MONTH(A199)&lt;=10,Inputs!$F$13,Inputs!$F$14),Inputs!$F$14)))</f>
        <v>119</v>
      </c>
      <c r="BB199" s="87" t="n">
        <f aca="false">IF($A199="N/A"," ",(IF(AK199&gt;0,($BA199*(8*(VLOOKUP($A199,NumberofDaysTable,2)))*P199),0)+IF(AS199&gt;0,($BA199*((AS199))*P199),0)))</f>
        <v>0</v>
      </c>
      <c r="BC199" s="87" t="n">
        <f aca="false">IF($A199="N/A"," ",(IF(AL199&gt;0,($BA199*(8*(VLOOKUP($A199,NumberofDaysTable,2)))*Q199),0)+IF(AT199&gt;0,($BA199*((AT199))*Q199),0)))</f>
        <v>0</v>
      </c>
      <c r="BD199" s="87" t="n">
        <f aca="false">IF($A199="N/A"," ",(IF(AM199&gt;0,($BA199*(8*(VLOOKUP($A199,NumberofDaysTable,3)))*R199),0)+IF(AU199&gt;0,($BA199*((AU199))*R199),0)))</f>
        <v>0</v>
      </c>
      <c r="BE199" s="87" t="n">
        <f aca="false">IF($A199="N/A"," ",(IF(AN199&gt;0,($BA199*(8*(VLOOKUP($A199,NumberofDaysTable,3)))*S199),0)+IF(AV199&gt;0,($BA199*((AV199))*S199),0)))</f>
        <v>0</v>
      </c>
      <c r="BF199" s="87" t="n">
        <f aca="false">IF($A199="N/A"," ",(IF(AO199&gt;0,($BA199*(8*(VLOOKUP($A199,NumberofDaysTable,4)+VLOOKUP($A199,NumberofDaysTable,5)))*T199),0)+IF(AW199&gt;0,($BA199*((AW199))*T199),0)))</f>
        <v>0</v>
      </c>
      <c r="BG199" s="87" t="n">
        <f aca="false">IF($A199="N/A"," ",(IF(AP199&gt;0,($BA199*(8*(VLOOKUP($A199,NumberofDaysTable,4)+VLOOKUP($A199,NumberofDaysTable,5)))*U199),0)+IF(AX199&gt;0,($BA199*((AX199))*U199),0)))</f>
        <v>0</v>
      </c>
      <c r="BH199" s="87" t="n">
        <f aca="false">IF($A199="N/A"," ",($BA199*AQ199*V199)+($BA199*AY199*V199))</f>
        <v>0</v>
      </c>
      <c r="BI199" s="87" t="n">
        <f aca="false">IF($A199="N/A"," ",SUM(BB199:BH199))</f>
        <v>0</v>
      </c>
      <c r="BJ199" s="88" t="n">
        <f aca="false">IF($A199="N/A"," ",(H199*(SUM(AK199:AQ199)+SUM(AS199:AY199))*BA199))</f>
        <v>0</v>
      </c>
      <c r="BK199" s="88" t="n">
        <f aca="false">IF($A199="N/A"," ",((C199*D199)*(SUM($AK199:$AQ199)+SUM($AS199:$AY199))*$BA199))</f>
        <v>0</v>
      </c>
      <c r="BL199" s="88" t="n">
        <f aca="false">IF($A199="N/A"," ",(F199*(SUM($AK199:$AQ199)+SUM($AS199:$AY199))*$BA199))</f>
        <v>0</v>
      </c>
      <c r="BM199" s="88" t="n">
        <f aca="false">IF($A199="N/A"," ",(G199*(SUM($AK199:$AQ199)+SUM($AS199:$AY199))*$BA199))</f>
        <v>0</v>
      </c>
    </row>
    <row r="200" customFormat="false" ht="12.75" hidden="false" customHeight="false" outlineLevel="0" collapsed="false">
      <c r="A200" s="67" t="n">
        <f aca="false">IF(A199="N/A","N/A",IF(EDATE(A199,1)&gt;Inputs!$K$3,"N/A",EDATE(A199,1)))</f>
        <v>42644</v>
      </c>
      <c r="B200" s="68" t="n">
        <f aca="false">IF(A200="N/A"," ",YEAR(A200))</f>
        <v>2016</v>
      </c>
      <c r="C200" s="69" t="n">
        <f aca="false">IF(A200="N/A"," ",VLOOKUP(A200,ScaledPrice,10))</f>
        <v>3.77</v>
      </c>
      <c r="D200" s="70" t="n">
        <f aca="false">IF(A200="N/A"," ",(VLOOKUP(MONTH($A200),Inputs!$A$14:$B$25,2))/1000)</f>
        <v>12.6</v>
      </c>
      <c r="E200" s="71" t="n">
        <f aca="false">IF($A200="N/A"," ",C200*D200)</f>
        <v>47.502</v>
      </c>
      <c r="F200" s="72" t="n">
        <f aca="false">IF(A200="N/A"," ",Inputs!$F$6)</f>
        <v>1.17</v>
      </c>
      <c r="G200" s="72" t="n">
        <f aca="false">IF(A200="N/A"," ",Inputs!$F$9/IF(AND('Pricing Inputs'!$AA$3&gt;=4,'Pricing Inputs'!$AA$3&lt;=6),16,IF(AND('Pricing Inputs'!$AA$3&gt;=7,'Pricing Inputs'!$AA$3&lt;=9),8,24))/(BA200))</f>
        <v>0.829831932773109</v>
      </c>
      <c r="H200" s="73" t="n">
        <f aca="false">IF(A200="N/A"," ",(C200*D200)+F200+G200)</f>
        <v>49.5018319327731</v>
      </c>
      <c r="I200" s="74" t="n">
        <f aca="false">VLOOKUP(A200,ScaledPrice,(IF(AND('Pricing Inputs'!$AA$3&gt;=4,'Pricing Inputs'!$AA$3&lt;=6),2,4)))</f>
        <v>30.7999973297119</v>
      </c>
      <c r="J200" s="74" t="n">
        <f aca="false">IF(A200="N/A"," ",IF(AND('Pricing Inputs'!$AA$3&gt;=4,'Pricing Inputs'!$AA$3&lt;=6),I200,(VLOOKUP(A200,ScaledPrice,2))*(2-(VLOOKUP(A200,ScaledPrice,3)))))</f>
        <v>30.7999973297119</v>
      </c>
      <c r="K200" s="74" t="n">
        <f aca="false">IF(A200="N/A"," ",IF(OR('Pricing Inputs'!$AA$3=5,'Pricing Inputs'!$AA$3=6,'Pricing Inputs'!$AA$3=8,'Pricing Inputs'!$AA$3=9),VLOOKUP(A200,ScaledPrice,IF(AND('Pricing Inputs'!$AA$3&gt;=4,'Pricing Inputs'!$AA$3&lt;=6),5,6)),0))</f>
        <v>19.996000289917</v>
      </c>
      <c r="L200" s="74" t="n">
        <f aca="false">IF(A200="N/A"," ",IF(OR('Pricing Inputs'!$AA$3=5,'Pricing Inputs'!$AA$3=6,'Pricing Inputs'!$AA$3=8,'Pricing Inputs'!$AA$3=9),IF(AND('Pricing Inputs'!$AA$3&gt;=4,'Pricing Inputs'!$AA$3&lt;=6),K200,(VLOOKUP(A200,ScaledPrice,5))*(2-(VLOOKUP(A200,ScaledPrice,3)))),0))</f>
        <v>19.996000289917</v>
      </c>
      <c r="M200" s="74" t="n">
        <f aca="false">IF(A200="N/A"," ",IF(OR('Pricing Inputs'!$AA$3=6,'Pricing Inputs'!$AA$3=9),(VLOOKUP(A200,ScaledPrice,IF(AND('Pricing Inputs'!$AA$3&gt;=4,'Pricing Inputs'!$AA$3&lt;=6),7,8))),0))</f>
        <v>18.9965000152588</v>
      </c>
      <c r="N200" s="74" t="n">
        <f aca="false">IF(A200="N/A"," ",IF(OR('Pricing Inputs'!$AA$3=6,'Pricing Inputs'!$AA$3=9),IF(AND('Pricing Inputs'!$AA$3&gt;=4,'Pricing Inputs'!$AA$3&lt;=6),M200,(VLOOKUP(A200,ScaledPrice,7))*(2-(VLOOKUP(A200,ScaledPrice,3)))),0))</f>
        <v>18.9965000152588</v>
      </c>
      <c r="O200" s="74" t="n">
        <f aca="false">IF(A200="N/A"," ",VLOOKUP(A200,ScaledPrice,9))</f>
        <v>24.9000015258789</v>
      </c>
      <c r="P200" s="75" t="n">
        <f aca="false">IF($A200="N/A"," ",IF((I200-$H200)&gt;0,I200-$H200,0))</f>
        <v>0</v>
      </c>
      <c r="Q200" s="75" t="n">
        <f aca="false">IF($A200="N/A"," ",IF((J200-$H200)&gt;0,J200-$H200,0))</f>
        <v>0</v>
      </c>
      <c r="R200" s="75" t="n">
        <f aca="false">IF($A200="N/A"," ",IF((K200-$H200)&gt;0,K200-$H200,0))</f>
        <v>0</v>
      </c>
      <c r="S200" s="75" t="n">
        <f aca="false">IF($A200="N/A"," ",IF((L200-$H200)&gt;0,L200-$H200,0))</f>
        <v>0</v>
      </c>
      <c r="T200" s="75" t="n">
        <f aca="false">IF($A200="N/A"," ",IF((M200-$H200)&gt;0,M200-$H200,0))</f>
        <v>0</v>
      </c>
      <c r="U200" s="75" t="n">
        <f aca="false">IF($A200="N/A"," ",IF((N200-$H200)&gt;0,N200-$H200,0))</f>
        <v>0</v>
      </c>
      <c r="V200" s="76" t="n">
        <f aca="false">IF($A200="N/A"," ",(IF((O200-$H200)&lt;=0,0,(O200-$H200))))</f>
        <v>0</v>
      </c>
      <c r="W200" s="77" t="n">
        <f aca="false">IF($A200="N/A"," ",IF(P200&gt;0,8*VLOOKUP($A200,NumberofDaysTable,2),0))</f>
        <v>0</v>
      </c>
      <c r="X200" s="77" t="n">
        <f aca="false">IF($A200="N/A"," ",IF(Q200&gt;0,8*VLOOKUP($A200,NumberofDaysTable,2),0))</f>
        <v>0</v>
      </c>
      <c r="Y200" s="77" t="n">
        <f aca="false">IF($A200="N/A"," ",IF(R200&gt;0,8*VLOOKUP($A200,NumberofDaysTable,3),0))</f>
        <v>0</v>
      </c>
      <c r="Z200" s="77" t="n">
        <f aca="false">IF($A200="N/A"," ",IF(S200&gt;0,8*VLOOKUP($A200,NumberofDaysTable,3),0))</f>
        <v>0</v>
      </c>
      <c r="AA200" s="77" t="n">
        <f aca="false">IF($A200="N/A"," ",IF(T200&gt;0,8*(VLOOKUP($A200,NumberofDaysTable,4)+VLOOKUP($A200,NumberofDaysTable,5)),0))</f>
        <v>0</v>
      </c>
      <c r="AB200" s="77" t="n">
        <f aca="false">IF($A200="N/A"," ",IF(U200&gt;0,(8*VLOOKUP($A200,NumberofDaysTable,4)+VLOOKUP($A200,NumberofDaysTable,5)),0))</f>
        <v>0</v>
      </c>
      <c r="AC200" s="77" t="n">
        <f aca="false">IF($A200="N/A"," ",(IF(V200&gt;0,(8*VLOOKUP($A200,NumberofDaysTable,6)),0)))</f>
        <v>0</v>
      </c>
      <c r="AD200" s="89" t="n">
        <f aca="false">IF($A200="N/A"," ",RANK(P200,$P$196:$V$207))</f>
        <v>7</v>
      </c>
      <c r="AE200" s="90" t="n">
        <f aca="false">IF($A200="N/A"," ",RANK(Q200,$P$196:$V$207))</f>
        <v>7</v>
      </c>
      <c r="AF200" s="90" t="n">
        <f aca="false">IF($A200="N/A"," ",RANK(R200,$P$196:$V$207))</f>
        <v>7</v>
      </c>
      <c r="AG200" s="90" t="n">
        <f aca="false">IF($A200="N/A"," ",RANK(S200,$P$196:$V$207))</f>
        <v>7</v>
      </c>
      <c r="AH200" s="90" t="n">
        <f aca="false">IF($A200="N/A"," ",RANK(T200,$P$196:$V$207))</f>
        <v>7</v>
      </c>
      <c r="AI200" s="90" t="n">
        <f aca="false">IF($A200="N/A"," ",RANK(U200,$P$196:$V$207))</f>
        <v>7</v>
      </c>
      <c r="AJ200" s="91" t="n">
        <f aca="false">IF($A200="N/A"," ",RANK(V200,$P$196:$V$207))</f>
        <v>7</v>
      </c>
      <c r="AK200" s="81" t="n">
        <f aca="false">IF($A200="N/A"," ",IF(AD200&lt;=$AJ$2,W200,0))</f>
        <v>0</v>
      </c>
      <c r="AL200" s="92" t="n">
        <f aca="false">IF($A200="N/A"," ",IF(AE200&lt;=$AJ$2,X200,0))</f>
        <v>0</v>
      </c>
      <c r="AM200" s="92" t="n">
        <f aca="false">IF($A200="N/A"," ",IF(AF200&lt;=$AJ$2,Y200,0))</f>
        <v>0</v>
      </c>
      <c r="AN200" s="92" t="n">
        <f aca="false">IF($A200="N/A"," ",IF(AG200&lt;=$AJ$2,Z200,0))</f>
        <v>0</v>
      </c>
      <c r="AO200" s="92" t="n">
        <f aca="false">IF($A200="N/A"," ",IF(AH200&lt;=$AJ$2,AA200,0))</f>
        <v>0</v>
      </c>
      <c r="AP200" s="92" t="n">
        <f aca="false">IF($A200="N/A"," ",IF(AI200&lt;=$AJ$2,AB200,0))</f>
        <v>0</v>
      </c>
      <c r="AQ200" s="92" t="n">
        <f aca="false">IF($A200="N/A"," ",IF(AJ200&lt;=$AJ$2,AC200,0))</f>
        <v>0</v>
      </c>
      <c r="AR200" s="91"/>
      <c r="AS200" s="83" t="n">
        <f aca="false">IF($A200="N/A"," ",IF(AND(AD200=$AJ$2+1,AK200=0),MIN($AR$207,W200),0))</f>
        <v>0</v>
      </c>
      <c r="AT200" s="93" t="n">
        <f aca="false">IF($A200="N/A"," ",IF(AND(AE200=$AJ$2+1,AL200=0),MIN($AR$207,X200),0))</f>
        <v>0</v>
      </c>
      <c r="AU200" s="93" t="n">
        <f aca="false">IF($A200="N/A"," ",IF(AND(AF200=$AJ$2+1,AM200=0),MIN($AR$207,Y200),0))</f>
        <v>0</v>
      </c>
      <c r="AV200" s="93" t="n">
        <f aca="false">IF($A200="N/A"," ",IF(AND(AG200=$AJ$2+1,AN200=0),MIN($AR$207,Z200),0))</f>
        <v>0</v>
      </c>
      <c r="AW200" s="93" t="n">
        <f aca="false">IF($A200="N/A"," ",IF(AND(AH200=$AJ$2+1,AO200=0),MIN($AR$207,AA200),0))</f>
        <v>0</v>
      </c>
      <c r="AX200" s="93" t="n">
        <f aca="false">IF($A200="N/A"," ",IF(AND(AI200=$AJ$2+1,AP200=0),MIN($AR$207,AB200),0))</f>
        <v>0</v>
      </c>
      <c r="AY200" s="93" t="n">
        <f aca="false">IF($A200="N/A"," ",IF(AND(AJ200=$AJ$2+1,AQ200=0),MIN($AR$207,AC200),0))</f>
        <v>0</v>
      </c>
      <c r="AZ200" s="91"/>
      <c r="BA200" s="86" t="n">
        <f aca="false">IF($A200="N/A"," ",(IF(MONTH(A200)&gt;=4,IF(MONTH(A200)&lt;=10,Inputs!$F$13,Inputs!$F$14),Inputs!$F$14)))</f>
        <v>119</v>
      </c>
      <c r="BB200" s="87" t="n">
        <f aca="false">IF($A200="N/A"," ",(IF(AK200&gt;0,($BA200*(8*(VLOOKUP($A200,NumberofDaysTable,2)))*P200),0)+IF(AS200&gt;0,($BA200*((AS200))*P200),0)))</f>
        <v>0</v>
      </c>
      <c r="BC200" s="87" t="n">
        <f aca="false">IF($A200="N/A"," ",(IF(AL200&gt;0,($BA200*(8*(VLOOKUP($A200,NumberofDaysTable,2)))*Q200),0)+IF(AT200&gt;0,($BA200*((AT200))*Q200),0)))</f>
        <v>0</v>
      </c>
      <c r="BD200" s="87" t="n">
        <f aca="false">IF($A200="N/A"," ",(IF(AM200&gt;0,($BA200*(8*(VLOOKUP($A200,NumberofDaysTable,3)))*R200),0)+IF(AU200&gt;0,($BA200*((AU200))*R200),0)))</f>
        <v>0</v>
      </c>
      <c r="BE200" s="87" t="n">
        <f aca="false">IF($A200="N/A"," ",(IF(AN200&gt;0,($BA200*(8*(VLOOKUP($A200,NumberofDaysTable,3)))*S200),0)+IF(AV200&gt;0,($BA200*((AV200))*S200),0)))</f>
        <v>0</v>
      </c>
      <c r="BF200" s="87" t="n">
        <f aca="false">IF($A200="N/A"," ",(IF(AO200&gt;0,($BA200*(8*(VLOOKUP($A200,NumberofDaysTable,4)+VLOOKUP($A200,NumberofDaysTable,5)))*T200),0)+IF(AW200&gt;0,($BA200*((AW200))*T200),0)))</f>
        <v>0</v>
      </c>
      <c r="BG200" s="87" t="n">
        <f aca="false">IF($A200="N/A"," ",(IF(AP200&gt;0,($BA200*(8*(VLOOKUP($A200,NumberofDaysTable,4)+VLOOKUP($A200,NumberofDaysTable,5)))*U200),0)+IF(AX200&gt;0,($BA200*((AX200))*U200),0)))</f>
        <v>0</v>
      </c>
      <c r="BH200" s="87" t="n">
        <f aca="false">IF($A200="N/A"," ",($BA200*AQ200*V200)+($BA200*AY200*V200))</f>
        <v>0</v>
      </c>
      <c r="BI200" s="87" t="n">
        <f aca="false">IF($A200="N/A"," ",SUM(BB200:BH200))</f>
        <v>0</v>
      </c>
      <c r="BJ200" s="88" t="n">
        <f aca="false">IF($A200="N/A"," ",(H200*(SUM(AK200:AQ200)+SUM(AS200:AY200))*BA200))</f>
        <v>0</v>
      </c>
      <c r="BK200" s="88" t="n">
        <f aca="false">IF($A200="N/A"," ",((C200*D200)*(SUM($AK200:$AQ200)+SUM($AS200:$AY200))*$BA200))</f>
        <v>0</v>
      </c>
      <c r="BL200" s="88" t="n">
        <f aca="false">IF($A200="N/A"," ",(F200*(SUM($AK200:$AQ200)+SUM($AS200:$AY200))*$BA200))</f>
        <v>0</v>
      </c>
      <c r="BM200" s="88" t="n">
        <f aca="false">IF($A200="N/A"," ",(G200*(SUM($AK200:$AQ200)+SUM($AS200:$AY200))*$BA200))</f>
        <v>0</v>
      </c>
    </row>
    <row r="201" customFormat="false" ht="12.75" hidden="false" customHeight="false" outlineLevel="0" collapsed="false">
      <c r="A201" s="67" t="n">
        <f aca="false">IF(A200="N/A","N/A",IF(EDATE(A200,1)&gt;Inputs!$K$3,"N/A",EDATE(A200,1)))</f>
        <v>42675</v>
      </c>
      <c r="B201" s="68" t="n">
        <f aca="false">IF(A201="N/A"," ",YEAR(A201))</f>
        <v>2016</v>
      </c>
      <c r="C201" s="69" t="n">
        <f aca="false">IF(A201="N/A"," ",VLOOKUP(A201,ScaledPrice,10))</f>
        <v>3.908</v>
      </c>
      <c r="D201" s="70" t="n">
        <f aca="false">IF(A201="N/A"," ",(VLOOKUP(MONTH($A201),Inputs!$A$14:$B$25,2))/1000)</f>
        <v>12.6</v>
      </c>
      <c r="E201" s="71" t="n">
        <f aca="false">IF($A201="N/A"," ",C201*D201)</f>
        <v>49.2408</v>
      </c>
      <c r="F201" s="72" t="n">
        <f aca="false">IF(A201="N/A"," ",Inputs!$F$6)</f>
        <v>1.17</v>
      </c>
      <c r="G201" s="72" t="n">
        <f aca="false">IF(A201="N/A"," ",Inputs!$F$9/IF(AND('Pricing Inputs'!$AA$3&gt;=4,'Pricing Inputs'!$AA$3&lt;=6),16,IF(AND('Pricing Inputs'!$AA$3&gt;=7,'Pricing Inputs'!$AA$3&lt;=9),8,24))/(BA201))</f>
        <v>0.829831932773109</v>
      </c>
      <c r="H201" s="73" t="n">
        <f aca="false">IF(A201="N/A"," ",(C201*D201)+F201+G201)</f>
        <v>51.2406319327731</v>
      </c>
      <c r="I201" s="74" t="n">
        <f aca="false">VLOOKUP(A201,ScaledPrice,(IF(AND('Pricing Inputs'!$AA$3&gt;=4,'Pricing Inputs'!$AA$3&lt;=6),2,4)))</f>
        <v>30.6799983978272</v>
      </c>
      <c r="J201" s="74" t="n">
        <f aca="false">IF(A201="N/A"," ",IF(AND('Pricing Inputs'!$AA$3&gt;=4,'Pricing Inputs'!$AA$3&lt;=6),I201,(VLOOKUP(A201,ScaledPrice,2))*(2-(VLOOKUP(A201,ScaledPrice,3)))))</f>
        <v>30.6799983978272</v>
      </c>
      <c r="K201" s="74" t="n">
        <f aca="false">IF(A201="N/A"," ",IF(OR('Pricing Inputs'!$AA$3=5,'Pricing Inputs'!$AA$3=6,'Pricing Inputs'!$AA$3=8,'Pricing Inputs'!$AA$3=9),VLOOKUP(A201,ScaledPrice,IF(AND('Pricing Inputs'!$AA$3&gt;=4,'Pricing Inputs'!$AA$3&lt;=6),5,6)),0))</f>
        <v>20</v>
      </c>
      <c r="L201" s="74" t="n">
        <f aca="false">IF(A201="N/A"," ",IF(OR('Pricing Inputs'!$AA$3=5,'Pricing Inputs'!$AA$3=6,'Pricing Inputs'!$AA$3=8,'Pricing Inputs'!$AA$3=9),IF(AND('Pricing Inputs'!$AA$3&gt;=4,'Pricing Inputs'!$AA$3&lt;=6),K201,(VLOOKUP(A201,ScaledPrice,5))*(2-(VLOOKUP(A201,ScaledPrice,3)))),0))</f>
        <v>20</v>
      </c>
      <c r="M201" s="74" t="n">
        <f aca="false">IF(A201="N/A"," ",IF(OR('Pricing Inputs'!$AA$3=6,'Pricing Inputs'!$AA$3=9),(VLOOKUP(A201,ScaledPrice,IF(AND('Pricing Inputs'!$AA$3&gt;=4,'Pricing Inputs'!$AA$3&lt;=6),7,8))),0))</f>
        <v>19</v>
      </c>
      <c r="N201" s="74" t="n">
        <f aca="false">IF(A201="N/A"," ",IF(OR('Pricing Inputs'!$AA$3=6,'Pricing Inputs'!$AA$3=9),IF(AND('Pricing Inputs'!$AA$3&gt;=4,'Pricing Inputs'!$AA$3&lt;=6),M201,(VLOOKUP(A201,ScaledPrice,7))*(2-(VLOOKUP(A201,ScaledPrice,3)))),0))</f>
        <v>19</v>
      </c>
      <c r="O201" s="74" t="n">
        <f aca="false">IF(A201="N/A"," ",VLOOKUP(A201,ScaledPrice,9))</f>
        <v>25.2999992370605</v>
      </c>
      <c r="P201" s="75" t="n">
        <f aca="false">IF($A201="N/A"," ",IF((I201-$H201)&gt;0,I201-$H201,0))</f>
        <v>0</v>
      </c>
      <c r="Q201" s="75" t="n">
        <f aca="false">IF($A201="N/A"," ",IF((J201-$H201)&gt;0,J201-$H201,0))</f>
        <v>0</v>
      </c>
      <c r="R201" s="75" t="n">
        <f aca="false">IF($A201="N/A"," ",IF((K201-$H201)&gt;0,K201-$H201,0))</f>
        <v>0</v>
      </c>
      <c r="S201" s="75" t="n">
        <f aca="false">IF($A201="N/A"," ",IF((L201-$H201)&gt;0,L201-$H201,0))</f>
        <v>0</v>
      </c>
      <c r="T201" s="75" t="n">
        <f aca="false">IF($A201="N/A"," ",IF((M201-$H201)&gt;0,M201-$H201,0))</f>
        <v>0</v>
      </c>
      <c r="U201" s="75" t="n">
        <f aca="false">IF($A201="N/A"," ",IF((N201-$H201)&gt;0,N201-$H201,0))</f>
        <v>0</v>
      </c>
      <c r="V201" s="76" t="n">
        <f aca="false">IF($A201="N/A"," ",(IF((O201-$H201)&lt;=0,0,(O201-$H201))))</f>
        <v>0</v>
      </c>
      <c r="W201" s="77" t="n">
        <f aca="false">IF($A201="N/A"," ",IF(P201&gt;0,8*VLOOKUP($A201,NumberofDaysTable,2),0))</f>
        <v>0</v>
      </c>
      <c r="X201" s="77" t="n">
        <f aca="false">IF($A201="N/A"," ",IF(Q201&gt;0,8*VLOOKUP($A201,NumberofDaysTable,2),0))</f>
        <v>0</v>
      </c>
      <c r="Y201" s="77" t="n">
        <f aca="false">IF($A201="N/A"," ",IF(R201&gt;0,8*VLOOKUP($A201,NumberofDaysTable,3),0))</f>
        <v>0</v>
      </c>
      <c r="Z201" s="77" t="n">
        <f aca="false">IF($A201="N/A"," ",IF(S201&gt;0,8*VLOOKUP($A201,NumberofDaysTable,3),0))</f>
        <v>0</v>
      </c>
      <c r="AA201" s="77" t="n">
        <f aca="false">IF($A201="N/A"," ",IF(T201&gt;0,8*(VLOOKUP($A201,NumberofDaysTable,4)+VLOOKUP($A201,NumberofDaysTable,5)),0))</f>
        <v>0</v>
      </c>
      <c r="AB201" s="77" t="n">
        <f aca="false">IF($A201="N/A"," ",IF(U201&gt;0,(8*VLOOKUP($A201,NumberofDaysTable,4)+VLOOKUP($A201,NumberofDaysTable,5)),0))</f>
        <v>0</v>
      </c>
      <c r="AC201" s="77" t="n">
        <f aca="false">IF($A201="N/A"," ",(IF(V201&gt;0,(8*VLOOKUP($A201,NumberofDaysTable,6)),0)))</f>
        <v>0</v>
      </c>
      <c r="AD201" s="89" t="n">
        <f aca="false">IF($A201="N/A"," ",RANK(P201,$P$196:$V$207))</f>
        <v>7</v>
      </c>
      <c r="AE201" s="90" t="n">
        <f aca="false">IF($A201="N/A"," ",RANK(Q201,$P$196:$V$207))</f>
        <v>7</v>
      </c>
      <c r="AF201" s="90" t="n">
        <f aca="false">IF($A201="N/A"," ",RANK(R201,$P$196:$V$207))</f>
        <v>7</v>
      </c>
      <c r="AG201" s="90" t="n">
        <f aca="false">IF($A201="N/A"," ",RANK(S201,$P$196:$V$207))</f>
        <v>7</v>
      </c>
      <c r="AH201" s="90" t="n">
        <f aca="false">IF($A201="N/A"," ",RANK(T201,$P$196:$V$207))</f>
        <v>7</v>
      </c>
      <c r="AI201" s="90" t="n">
        <f aca="false">IF($A201="N/A"," ",RANK(U201,$P$196:$V$207))</f>
        <v>7</v>
      </c>
      <c r="AJ201" s="91" t="n">
        <f aca="false">IF($A201="N/A"," ",RANK(V201,$P$196:$V$207))</f>
        <v>7</v>
      </c>
      <c r="AK201" s="81" t="n">
        <f aca="false">IF($A201="N/A"," ",IF(AD201&lt;=$AJ$2,W201,0))</f>
        <v>0</v>
      </c>
      <c r="AL201" s="92" t="n">
        <f aca="false">IF($A201="N/A"," ",IF(AE201&lt;=$AJ$2,X201,0))</f>
        <v>0</v>
      </c>
      <c r="AM201" s="92" t="n">
        <f aca="false">IF($A201="N/A"," ",IF(AF201&lt;=$AJ$2,Y201,0))</f>
        <v>0</v>
      </c>
      <c r="AN201" s="92" t="n">
        <f aca="false">IF($A201="N/A"," ",IF(AG201&lt;=$AJ$2,Z201,0))</f>
        <v>0</v>
      </c>
      <c r="AO201" s="92" t="n">
        <f aca="false">IF($A201="N/A"," ",IF(AH201&lt;=$AJ$2,AA201,0))</f>
        <v>0</v>
      </c>
      <c r="AP201" s="92" t="n">
        <f aca="false">IF($A201="N/A"," ",IF(AI201&lt;=$AJ$2,AB201,0))</f>
        <v>0</v>
      </c>
      <c r="AQ201" s="92" t="n">
        <f aca="false">IF($A201="N/A"," ",IF(AJ201&lt;=$AJ$2,AC201,0))</f>
        <v>0</v>
      </c>
      <c r="AR201" s="91"/>
      <c r="AS201" s="83" t="n">
        <f aca="false">IF($A201="N/A"," ",IF(AND(AD201=$AJ$2+1,AK201=0),MIN($AR$207,W201),0))</f>
        <v>0</v>
      </c>
      <c r="AT201" s="93" t="n">
        <f aca="false">IF($A201="N/A"," ",IF(AND(AE201=$AJ$2+1,AL201=0),MIN($AR$207,X201),0))</f>
        <v>0</v>
      </c>
      <c r="AU201" s="93" t="n">
        <f aca="false">IF($A201="N/A"," ",IF(AND(AF201=$AJ$2+1,AM201=0),MIN($AR$207,Y201),0))</f>
        <v>0</v>
      </c>
      <c r="AV201" s="93" t="n">
        <f aca="false">IF($A201="N/A"," ",IF(AND(AG201=$AJ$2+1,AN201=0),MIN($AR$207,Z201),0))</f>
        <v>0</v>
      </c>
      <c r="AW201" s="93" t="n">
        <f aca="false">IF($A201="N/A"," ",IF(AND(AH201=$AJ$2+1,AO201=0),MIN($AR$207,AA201),0))</f>
        <v>0</v>
      </c>
      <c r="AX201" s="93" t="n">
        <f aca="false">IF($A201="N/A"," ",IF(AND(AI201=$AJ$2+1,AP201=0),MIN($AR$207,AB201),0))</f>
        <v>0</v>
      </c>
      <c r="AY201" s="93" t="n">
        <f aca="false">IF($A201="N/A"," ",IF(AND(AJ201=$AJ$2+1,AQ201=0),MIN($AR$207,AC201),0))</f>
        <v>0</v>
      </c>
      <c r="AZ201" s="91"/>
      <c r="BA201" s="86" t="n">
        <f aca="false">IF($A201="N/A"," ",(IF(MONTH(A201)&gt;=4,IF(MONTH(A201)&lt;=10,Inputs!$F$13,Inputs!$F$14),Inputs!$F$14)))</f>
        <v>119</v>
      </c>
      <c r="BB201" s="87" t="n">
        <f aca="false">IF($A201="N/A"," ",(IF(AK201&gt;0,($BA201*(8*(VLOOKUP($A201,NumberofDaysTable,2)))*P201),0)+IF(AS201&gt;0,($BA201*((AS201))*P201),0)))</f>
        <v>0</v>
      </c>
      <c r="BC201" s="87" t="n">
        <f aca="false">IF($A201="N/A"," ",(IF(AL201&gt;0,($BA201*(8*(VLOOKUP($A201,NumberofDaysTable,2)))*Q201),0)+IF(AT201&gt;0,($BA201*((AT201))*Q201),0)))</f>
        <v>0</v>
      </c>
      <c r="BD201" s="87" t="n">
        <f aca="false">IF($A201="N/A"," ",(IF(AM201&gt;0,($BA201*(8*(VLOOKUP($A201,NumberofDaysTable,3)))*R201),0)+IF(AU201&gt;0,($BA201*((AU201))*R201),0)))</f>
        <v>0</v>
      </c>
      <c r="BE201" s="87" t="n">
        <f aca="false">IF($A201="N/A"," ",(IF(AN201&gt;0,($BA201*(8*(VLOOKUP($A201,NumberofDaysTable,3)))*S201),0)+IF(AV201&gt;0,($BA201*((AV201))*S201),0)))</f>
        <v>0</v>
      </c>
      <c r="BF201" s="87" t="n">
        <f aca="false">IF($A201="N/A"," ",(IF(AO201&gt;0,($BA201*(8*(VLOOKUP($A201,NumberofDaysTable,4)+VLOOKUP($A201,NumberofDaysTable,5)))*T201),0)+IF(AW201&gt;0,($BA201*((AW201))*T201),0)))</f>
        <v>0</v>
      </c>
      <c r="BG201" s="87" t="n">
        <f aca="false">IF($A201="N/A"," ",(IF(AP201&gt;0,($BA201*(8*(VLOOKUP($A201,NumberofDaysTable,4)+VLOOKUP($A201,NumberofDaysTable,5)))*U201),0)+IF(AX201&gt;0,($BA201*((AX201))*U201),0)))</f>
        <v>0</v>
      </c>
      <c r="BH201" s="87" t="n">
        <f aca="false">IF($A201="N/A"," ",($BA201*AQ201*V201)+($BA201*AY201*V201))</f>
        <v>0</v>
      </c>
      <c r="BI201" s="87" t="n">
        <f aca="false">IF($A201="N/A"," ",SUM(BB201:BH201))</f>
        <v>0</v>
      </c>
      <c r="BJ201" s="88" t="n">
        <f aca="false">IF($A201="N/A"," ",(H201*(SUM(AK201:AQ201)+SUM(AS201:AY201))*BA201))</f>
        <v>0</v>
      </c>
      <c r="BK201" s="88" t="n">
        <f aca="false">IF($A201="N/A"," ",((C201*D201)*(SUM($AK201:$AQ201)+SUM($AS201:$AY201))*$BA201))</f>
        <v>0</v>
      </c>
      <c r="BL201" s="88" t="n">
        <f aca="false">IF($A201="N/A"," ",(F201*(SUM($AK201:$AQ201)+SUM($AS201:$AY201))*$BA201))</f>
        <v>0</v>
      </c>
      <c r="BM201" s="88" t="n">
        <f aca="false">IF($A201="N/A"," ",(G201*(SUM($AK201:$AQ201)+SUM($AS201:$AY201))*$BA201))</f>
        <v>0</v>
      </c>
    </row>
    <row r="202" customFormat="false" ht="12.75" hidden="false" customHeight="false" outlineLevel="0" collapsed="false">
      <c r="A202" s="67" t="n">
        <f aca="false">IF(A201="N/A","N/A",IF(EDATE(A201,1)&gt;Inputs!$K$3,"N/A",EDATE(A201,1)))</f>
        <v>42705</v>
      </c>
      <c r="B202" s="68" t="n">
        <f aca="false">IF(A202="N/A"," ",YEAR(A202))</f>
        <v>2016</v>
      </c>
      <c r="C202" s="69" t="n">
        <f aca="false">IF(A202="N/A"," ",VLOOKUP(A202,ScaledPrice,10))</f>
        <v>4.034</v>
      </c>
      <c r="D202" s="70" t="n">
        <f aca="false">IF(A202="N/A"," ",(VLOOKUP(MONTH($A202),Inputs!$A$14:$B$25,2))/1000)</f>
        <v>12.6</v>
      </c>
      <c r="E202" s="71" t="n">
        <f aca="false">IF($A202="N/A"," ",C202*D202)</f>
        <v>50.8284</v>
      </c>
      <c r="F202" s="72" t="n">
        <f aca="false">IF(A202="N/A"," ",Inputs!$F$6)</f>
        <v>1.17</v>
      </c>
      <c r="G202" s="72" t="n">
        <f aca="false">IF(A202="N/A"," ",Inputs!$F$9/IF(AND('Pricing Inputs'!$AA$3&gt;=4,'Pricing Inputs'!$AA$3&lt;=6),16,IF(AND('Pricing Inputs'!$AA$3&gt;=7,'Pricing Inputs'!$AA$3&lt;=9),8,24))/(BA202))</f>
        <v>0.829831932773109</v>
      </c>
      <c r="H202" s="73" t="n">
        <f aca="false">IF(A202="N/A"," ",(C202*D202)+F202+G202)</f>
        <v>52.8282319327731</v>
      </c>
      <c r="I202" s="74" t="n">
        <f aca="false">VLOOKUP(A202,ScaledPrice,(IF(AND('Pricing Inputs'!$AA$3&gt;=4,'Pricing Inputs'!$AA$3&lt;=6),2,4)))</f>
        <v>31.1499977111816</v>
      </c>
      <c r="J202" s="74" t="n">
        <f aca="false">IF(A202="N/A"," ",IF(AND('Pricing Inputs'!$AA$3&gt;=4,'Pricing Inputs'!$AA$3&lt;=6),I202,(VLOOKUP(A202,ScaledPrice,2))*(2-(VLOOKUP(A202,ScaledPrice,3)))))</f>
        <v>31.1499977111816</v>
      </c>
      <c r="K202" s="74" t="n">
        <f aca="false">IF(A202="N/A"," ",IF(OR('Pricing Inputs'!$AA$3=5,'Pricing Inputs'!$AA$3=6,'Pricing Inputs'!$AA$3=8,'Pricing Inputs'!$AA$3=9),VLOOKUP(A202,ScaledPrice,IF(AND('Pricing Inputs'!$AA$3&gt;=4,'Pricing Inputs'!$AA$3&lt;=6),5,6)),0))</f>
        <v>20</v>
      </c>
      <c r="L202" s="74" t="n">
        <f aca="false">IF(A202="N/A"," ",IF(OR('Pricing Inputs'!$AA$3=5,'Pricing Inputs'!$AA$3=6,'Pricing Inputs'!$AA$3=8,'Pricing Inputs'!$AA$3=9),IF(AND('Pricing Inputs'!$AA$3&gt;=4,'Pricing Inputs'!$AA$3&lt;=6),K202,(VLOOKUP(A202,ScaledPrice,5))*(2-(VLOOKUP(A202,ScaledPrice,3)))),0))</f>
        <v>20</v>
      </c>
      <c r="M202" s="74" t="n">
        <f aca="false">IF(A202="N/A"," ",IF(OR('Pricing Inputs'!$AA$3=6,'Pricing Inputs'!$AA$3=9),(VLOOKUP(A202,ScaledPrice,IF(AND('Pricing Inputs'!$AA$3&gt;=4,'Pricing Inputs'!$AA$3&lt;=6),7,8))),0))</f>
        <v>19</v>
      </c>
      <c r="N202" s="74" t="n">
        <f aca="false">IF(A202="N/A"," ",IF(OR('Pricing Inputs'!$AA$3=6,'Pricing Inputs'!$AA$3=9),IF(AND('Pricing Inputs'!$AA$3&gt;=4,'Pricing Inputs'!$AA$3&lt;=6),M202,(VLOOKUP(A202,ScaledPrice,7))*(2-(VLOOKUP(A202,ScaledPrice,3)))),0))</f>
        <v>19</v>
      </c>
      <c r="O202" s="74" t="n">
        <f aca="false">IF(A202="N/A"," ",VLOOKUP(A202,ScaledPrice,9))</f>
        <v>25.4500007629395</v>
      </c>
      <c r="P202" s="75" t="n">
        <f aca="false">IF($A202="N/A"," ",IF((I202-$H202)&gt;0,I202-$H202,0))</f>
        <v>0</v>
      </c>
      <c r="Q202" s="75" t="n">
        <f aca="false">IF($A202="N/A"," ",IF((J202-$H202)&gt;0,J202-$H202,0))</f>
        <v>0</v>
      </c>
      <c r="R202" s="75" t="n">
        <f aca="false">IF($A202="N/A"," ",IF((K202-$H202)&gt;0,K202-$H202,0))</f>
        <v>0</v>
      </c>
      <c r="S202" s="75" t="n">
        <f aca="false">IF($A202="N/A"," ",IF((L202-$H202)&gt;0,L202-$H202,0))</f>
        <v>0</v>
      </c>
      <c r="T202" s="75" t="n">
        <f aca="false">IF($A202="N/A"," ",IF((M202-$H202)&gt;0,M202-$H202,0))</f>
        <v>0</v>
      </c>
      <c r="U202" s="75" t="n">
        <f aca="false">IF($A202="N/A"," ",IF((N202-$H202)&gt;0,N202-$H202,0))</f>
        <v>0</v>
      </c>
      <c r="V202" s="76" t="n">
        <f aca="false">IF($A202="N/A"," ",(IF((O202-$H202)&lt;=0,0,(O202-$H202))))</f>
        <v>0</v>
      </c>
      <c r="W202" s="77" t="n">
        <f aca="false">IF($A202="N/A"," ",IF(P202&gt;0,8*VLOOKUP($A202,NumberofDaysTable,2),0))</f>
        <v>0</v>
      </c>
      <c r="X202" s="77" t="n">
        <f aca="false">IF($A202="N/A"," ",IF(Q202&gt;0,8*VLOOKUP($A202,NumberofDaysTable,2),0))</f>
        <v>0</v>
      </c>
      <c r="Y202" s="77" t="n">
        <f aca="false">IF($A202="N/A"," ",IF(R202&gt;0,8*VLOOKUP($A202,NumberofDaysTable,3),0))</f>
        <v>0</v>
      </c>
      <c r="Z202" s="77" t="n">
        <f aca="false">IF($A202="N/A"," ",IF(S202&gt;0,8*VLOOKUP($A202,NumberofDaysTable,3),0))</f>
        <v>0</v>
      </c>
      <c r="AA202" s="77" t="n">
        <f aca="false">IF($A202="N/A"," ",IF(T202&gt;0,8*(VLOOKUP($A202,NumberofDaysTable,4)+VLOOKUP($A202,NumberofDaysTable,5)),0))</f>
        <v>0</v>
      </c>
      <c r="AB202" s="77" t="n">
        <f aca="false">IF($A202="N/A"," ",IF(U202&gt;0,(8*VLOOKUP($A202,NumberofDaysTable,4)+VLOOKUP($A202,NumberofDaysTable,5)),0))</f>
        <v>0</v>
      </c>
      <c r="AC202" s="77" t="n">
        <f aca="false">IF($A202="N/A"," ",(IF(V202&gt;0,(8*VLOOKUP($A202,NumberofDaysTable,6)),0)))</f>
        <v>0</v>
      </c>
      <c r="AD202" s="89" t="n">
        <f aca="false">IF($A202="N/A"," ",RANK(P202,$P$196:$V$207))</f>
        <v>7</v>
      </c>
      <c r="AE202" s="90" t="n">
        <f aca="false">IF($A202="N/A"," ",RANK(Q202,$P$196:$V$207))</f>
        <v>7</v>
      </c>
      <c r="AF202" s="90" t="n">
        <f aca="false">IF($A202="N/A"," ",RANK(R202,$P$196:$V$207))</f>
        <v>7</v>
      </c>
      <c r="AG202" s="90" t="n">
        <f aca="false">IF($A202="N/A"," ",RANK(S202,$P$196:$V$207))</f>
        <v>7</v>
      </c>
      <c r="AH202" s="90" t="n">
        <f aca="false">IF($A202="N/A"," ",RANK(T202,$P$196:$V$207))</f>
        <v>7</v>
      </c>
      <c r="AI202" s="90" t="n">
        <f aca="false">IF($A202="N/A"," ",RANK(U202,$P$196:$V$207))</f>
        <v>7</v>
      </c>
      <c r="AJ202" s="91" t="n">
        <f aca="false">IF($A202="N/A"," ",RANK(V202,$P$196:$V$207))</f>
        <v>7</v>
      </c>
      <c r="AK202" s="81" t="n">
        <f aca="false">IF($A202="N/A"," ",IF(AD202&lt;=$AJ$2,W202,0))</f>
        <v>0</v>
      </c>
      <c r="AL202" s="92" t="n">
        <f aca="false">IF($A202="N/A"," ",IF(AE202&lt;=$AJ$2,X202,0))</f>
        <v>0</v>
      </c>
      <c r="AM202" s="92" t="n">
        <f aca="false">IF($A202="N/A"," ",IF(AF202&lt;=$AJ$2,Y202,0))</f>
        <v>0</v>
      </c>
      <c r="AN202" s="92" t="n">
        <f aca="false">IF($A202="N/A"," ",IF(AG202&lt;=$AJ$2,Z202,0))</f>
        <v>0</v>
      </c>
      <c r="AO202" s="92" t="n">
        <f aca="false">IF($A202="N/A"," ",IF(AH202&lt;=$AJ$2,AA202,0))</f>
        <v>0</v>
      </c>
      <c r="AP202" s="92" t="n">
        <f aca="false">IF($A202="N/A"," ",IF(AI202&lt;=$AJ$2,AB202,0))</f>
        <v>0</v>
      </c>
      <c r="AQ202" s="92" t="n">
        <f aca="false">IF($A202="N/A"," ",IF(AJ202&lt;=$AJ$2,AC202,0))</f>
        <v>0</v>
      </c>
      <c r="AR202" s="91"/>
      <c r="AS202" s="83" t="n">
        <f aca="false">IF($A202="N/A"," ",IF(AND(AD202=$AJ$2+1,AK202=0),MIN($AR$207,W202),0))</f>
        <v>0</v>
      </c>
      <c r="AT202" s="93" t="n">
        <f aca="false">IF($A202="N/A"," ",IF(AND(AE202=$AJ$2+1,AL202=0),MIN($AR$207,X202),0))</f>
        <v>0</v>
      </c>
      <c r="AU202" s="93" t="n">
        <f aca="false">IF($A202="N/A"," ",IF(AND(AF202=$AJ$2+1,AM202=0),MIN($AR$207,Y202),0))</f>
        <v>0</v>
      </c>
      <c r="AV202" s="93" t="n">
        <f aca="false">IF($A202="N/A"," ",IF(AND(AG202=$AJ$2+1,AN202=0),MIN($AR$207,Z202),0))</f>
        <v>0</v>
      </c>
      <c r="AW202" s="93" t="n">
        <f aca="false">IF($A202="N/A"," ",IF(AND(AH202=$AJ$2+1,AO202=0),MIN($AR$207,AA202),0))</f>
        <v>0</v>
      </c>
      <c r="AX202" s="93" t="n">
        <f aca="false">IF($A202="N/A"," ",IF(AND(AI202=$AJ$2+1,AP202=0),MIN($AR$207,AB202),0))</f>
        <v>0</v>
      </c>
      <c r="AY202" s="93" t="n">
        <f aca="false">IF($A202="N/A"," ",IF(AND(AJ202=$AJ$2+1,AQ202=0),MIN($AR$207,AC202),0))</f>
        <v>0</v>
      </c>
      <c r="AZ202" s="91"/>
      <c r="BA202" s="86" t="n">
        <f aca="false">IF($A202="N/A"," ",(IF(MONTH(A202)&gt;=4,IF(MONTH(A202)&lt;=10,Inputs!$F$13,Inputs!$F$14),Inputs!$F$14)))</f>
        <v>119</v>
      </c>
      <c r="BB202" s="87" t="n">
        <f aca="false">IF($A202="N/A"," ",(IF(AK202&gt;0,($BA202*(8*(VLOOKUP($A202,NumberofDaysTable,2)))*P202),0)+IF(AS202&gt;0,($BA202*((AS202))*P202),0)))</f>
        <v>0</v>
      </c>
      <c r="BC202" s="87" t="n">
        <f aca="false">IF($A202="N/A"," ",(IF(AL202&gt;0,($BA202*(8*(VLOOKUP($A202,NumberofDaysTable,2)))*Q202),0)+IF(AT202&gt;0,($BA202*((AT202))*Q202),0)))</f>
        <v>0</v>
      </c>
      <c r="BD202" s="87" t="n">
        <f aca="false">IF($A202="N/A"," ",(IF(AM202&gt;0,($BA202*(8*(VLOOKUP($A202,NumberofDaysTable,3)))*R202),0)+IF(AU202&gt;0,($BA202*((AU202))*R202),0)))</f>
        <v>0</v>
      </c>
      <c r="BE202" s="87" t="n">
        <f aca="false">IF($A202="N/A"," ",(IF(AN202&gt;0,($BA202*(8*(VLOOKUP($A202,NumberofDaysTable,3)))*S202),0)+IF(AV202&gt;0,($BA202*((AV202))*S202),0)))</f>
        <v>0</v>
      </c>
      <c r="BF202" s="87" t="n">
        <f aca="false">IF($A202="N/A"," ",(IF(AO202&gt;0,($BA202*(8*(VLOOKUP($A202,NumberofDaysTable,4)+VLOOKUP($A202,NumberofDaysTable,5)))*T202),0)+IF(AW202&gt;0,($BA202*((AW202))*T202),0)))</f>
        <v>0</v>
      </c>
      <c r="BG202" s="87" t="n">
        <f aca="false">IF($A202="N/A"," ",(IF(AP202&gt;0,($BA202*(8*(VLOOKUP($A202,NumberofDaysTable,4)+VLOOKUP($A202,NumberofDaysTable,5)))*U202),0)+IF(AX202&gt;0,($BA202*((AX202))*U202),0)))</f>
        <v>0</v>
      </c>
      <c r="BH202" s="87" t="n">
        <f aca="false">IF($A202="N/A"," ",($BA202*AQ202*V202)+($BA202*AY202*V202))</f>
        <v>0</v>
      </c>
      <c r="BI202" s="87" t="n">
        <f aca="false">IF($A202="N/A"," ",SUM(BB202:BH202))</f>
        <v>0</v>
      </c>
      <c r="BJ202" s="88" t="n">
        <f aca="false">IF($A202="N/A"," ",(H202*(SUM(AK202:AQ202)+SUM(AS202:AY202))*BA202))</f>
        <v>0</v>
      </c>
      <c r="BK202" s="88" t="n">
        <f aca="false">IF($A202="N/A"," ",((C202*D202)*(SUM($AK202:$AQ202)+SUM($AS202:$AY202))*$BA202))</f>
        <v>0</v>
      </c>
      <c r="BL202" s="88" t="n">
        <f aca="false">IF($A202="N/A"," ",(F202*(SUM($AK202:$AQ202)+SUM($AS202:$AY202))*$BA202))</f>
        <v>0</v>
      </c>
      <c r="BM202" s="88" t="n">
        <f aca="false">IF($A202="N/A"," ",(G202*(SUM($AK202:$AQ202)+SUM($AS202:$AY202))*$BA202))</f>
        <v>0</v>
      </c>
    </row>
    <row r="203" customFormat="false" ht="12.75" hidden="false" customHeight="false" outlineLevel="0" collapsed="false">
      <c r="A203" s="67" t="n">
        <f aca="false">IF(A202="N/A","N/A",IF(EDATE(A202,1)&gt;Inputs!$K$3,"N/A",EDATE(A202,1)))</f>
        <v>42736</v>
      </c>
      <c r="B203" s="68" t="n">
        <f aca="false">IF(A203="N/A"," ",YEAR(A203))</f>
        <v>2017</v>
      </c>
      <c r="C203" s="69" t="n">
        <f aca="false">IF(A203="N/A"," ",VLOOKUP(A203,ScaledPrice,10))</f>
        <v>4.145</v>
      </c>
      <c r="D203" s="70" t="n">
        <f aca="false">IF(A203="N/A"," ",(VLOOKUP(MONTH($A203),Inputs!$A$14:$B$25,2))/1000)</f>
        <v>12.6</v>
      </c>
      <c r="E203" s="71" t="n">
        <f aca="false">IF($A203="N/A"," ",C203*D203)</f>
        <v>52.227</v>
      </c>
      <c r="F203" s="72" t="n">
        <f aca="false">IF(A203="N/A"," ",Inputs!$F$6)</f>
        <v>1.17</v>
      </c>
      <c r="G203" s="72" t="n">
        <f aca="false">IF(A203="N/A"," ",Inputs!$F$9/IF(AND('Pricing Inputs'!$AA$3&gt;=4,'Pricing Inputs'!$AA$3&lt;=6),16,IF(AND('Pricing Inputs'!$AA$3&gt;=7,'Pricing Inputs'!$AA$3&lt;=9),8,24))/(BA203))</f>
        <v>0.829831932773109</v>
      </c>
      <c r="H203" s="73" t="n">
        <f aca="false">IF(A203="N/A"," ",(C203*D203)+F203+G203)</f>
        <v>54.2268319327731</v>
      </c>
      <c r="I203" s="74" t="n">
        <f aca="false">VLOOKUP(A203,ScaledPrice,(IF(AND('Pricing Inputs'!$AA$3&gt;=4,'Pricing Inputs'!$AA$3&lt;=6),2,4)))</f>
        <v>35.3999996185303</v>
      </c>
      <c r="J203" s="74" t="n">
        <f aca="false">IF(A203="N/A"," ",IF(AND('Pricing Inputs'!$AA$3&gt;=4,'Pricing Inputs'!$AA$3&lt;=6),I203,(VLOOKUP(A203,ScaledPrice,2))*(2-(VLOOKUP(A203,ScaledPrice,3)))))</f>
        <v>35.3999996185303</v>
      </c>
      <c r="K203" s="74" t="n">
        <f aca="false">IF(A203="N/A"," ",IF(OR('Pricing Inputs'!$AA$3=5,'Pricing Inputs'!$AA$3=6,'Pricing Inputs'!$AA$3=8,'Pricing Inputs'!$AA$3=9),VLOOKUP(A203,ScaledPrice,IF(AND('Pricing Inputs'!$AA$3&gt;=4,'Pricing Inputs'!$AA$3&lt;=6),5,6)),0))</f>
        <v>22</v>
      </c>
      <c r="L203" s="74" t="n">
        <f aca="false">IF(A203="N/A"," ",IF(OR('Pricing Inputs'!$AA$3=5,'Pricing Inputs'!$AA$3=6,'Pricing Inputs'!$AA$3=8,'Pricing Inputs'!$AA$3=9),IF(AND('Pricing Inputs'!$AA$3&gt;=4,'Pricing Inputs'!$AA$3&lt;=6),K203,(VLOOKUP(A203,ScaledPrice,5))*(2-(VLOOKUP(A203,ScaledPrice,3)))),0))</f>
        <v>22</v>
      </c>
      <c r="M203" s="74" t="n">
        <f aca="false">IF(A203="N/A"," ",IF(OR('Pricing Inputs'!$AA$3=6,'Pricing Inputs'!$AA$3=9),(VLOOKUP(A203,ScaledPrice,IF(AND('Pricing Inputs'!$AA$3&gt;=4,'Pricing Inputs'!$AA$3&lt;=6),7,8))),0))</f>
        <v>21</v>
      </c>
      <c r="N203" s="74" t="n">
        <f aca="false">IF(A203="N/A"," ",IF(OR('Pricing Inputs'!$AA$3=6,'Pricing Inputs'!$AA$3=9),IF(AND('Pricing Inputs'!$AA$3&gt;=4,'Pricing Inputs'!$AA$3&lt;=6),M203,(VLOOKUP(A203,ScaledPrice,7))*(2-(VLOOKUP(A203,ScaledPrice,3)))),0))</f>
        <v>21</v>
      </c>
      <c r="O203" s="74" t="n">
        <f aca="false">IF(A203="N/A"," ",VLOOKUP(A203,ScaledPrice,9))</f>
        <v>25.7000007629395</v>
      </c>
      <c r="P203" s="75" t="n">
        <f aca="false">IF($A203="N/A"," ",IF((I203-$H203)&gt;0,I203-$H203,0))</f>
        <v>0</v>
      </c>
      <c r="Q203" s="75" t="n">
        <f aca="false">IF($A203="N/A"," ",IF((J203-$H203)&gt;0,J203-$H203,0))</f>
        <v>0</v>
      </c>
      <c r="R203" s="75" t="n">
        <f aca="false">IF($A203="N/A"," ",IF((K203-$H203)&gt;0,K203-$H203,0))</f>
        <v>0</v>
      </c>
      <c r="S203" s="75" t="n">
        <f aca="false">IF($A203="N/A"," ",IF((L203-$H203)&gt;0,L203-$H203,0))</f>
        <v>0</v>
      </c>
      <c r="T203" s="75" t="n">
        <f aca="false">IF($A203="N/A"," ",IF((M203-$H203)&gt;0,M203-$H203,0))</f>
        <v>0</v>
      </c>
      <c r="U203" s="75" t="n">
        <f aca="false">IF($A203="N/A"," ",IF((N203-$H203)&gt;0,N203-$H203,0))</f>
        <v>0</v>
      </c>
      <c r="V203" s="76" t="n">
        <f aca="false">IF($A203="N/A"," ",(IF((O203-$H203)&lt;=0,0,(O203-$H203))))</f>
        <v>0</v>
      </c>
      <c r="W203" s="77" t="n">
        <f aca="false">IF($A203="N/A"," ",IF(P203&gt;0,8*VLOOKUP($A203,NumberofDaysTable,2),0))</f>
        <v>0</v>
      </c>
      <c r="X203" s="77" t="n">
        <f aca="false">IF($A203="N/A"," ",IF(Q203&gt;0,8*VLOOKUP($A203,NumberofDaysTable,2),0))</f>
        <v>0</v>
      </c>
      <c r="Y203" s="77" t="n">
        <f aca="false">IF($A203="N/A"," ",IF(R203&gt;0,8*VLOOKUP($A203,NumberofDaysTable,3),0))</f>
        <v>0</v>
      </c>
      <c r="Z203" s="77" t="n">
        <f aca="false">IF($A203="N/A"," ",IF(S203&gt;0,8*VLOOKUP($A203,NumberofDaysTable,3),0))</f>
        <v>0</v>
      </c>
      <c r="AA203" s="77" t="n">
        <f aca="false">IF($A203="N/A"," ",IF(T203&gt;0,8*(VLOOKUP($A203,NumberofDaysTable,4)+VLOOKUP($A203,NumberofDaysTable,5)),0))</f>
        <v>0</v>
      </c>
      <c r="AB203" s="77" t="n">
        <f aca="false">IF($A203="N/A"," ",IF(U203&gt;0,(8*VLOOKUP($A203,NumberofDaysTable,4)+VLOOKUP($A203,NumberofDaysTable,5)),0))</f>
        <v>0</v>
      </c>
      <c r="AC203" s="77" t="n">
        <f aca="false">IF($A203="N/A"," ",(IF(V203&gt;0,(8*VLOOKUP($A203,NumberofDaysTable,6)),0)))</f>
        <v>0</v>
      </c>
      <c r="AD203" s="89" t="n">
        <f aca="false">IF($A203="N/A"," ",RANK(P203,$P$196:$V$207))</f>
        <v>7</v>
      </c>
      <c r="AE203" s="90" t="n">
        <f aca="false">IF($A203="N/A"," ",RANK(Q203,$P$196:$V$207))</f>
        <v>7</v>
      </c>
      <c r="AF203" s="90" t="n">
        <f aca="false">IF($A203="N/A"," ",RANK(R203,$P$196:$V$207))</f>
        <v>7</v>
      </c>
      <c r="AG203" s="90" t="n">
        <f aca="false">IF($A203="N/A"," ",RANK(S203,$P$196:$V$207))</f>
        <v>7</v>
      </c>
      <c r="AH203" s="90" t="n">
        <f aca="false">IF($A203="N/A"," ",RANK(T203,$P$196:$V$207))</f>
        <v>7</v>
      </c>
      <c r="AI203" s="90" t="n">
        <f aca="false">IF($A203="N/A"," ",RANK(U203,$P$196:$V$207))</f>
        <v>7</v>
      </c>
      <c r="AJ203" s="91" t="n">
        <f aca="false">IF($A203="N/A"," ",RANK(V203,$P$196:$V$207))</f>
        <v>7</v>
      </c>
      <c r="AK203" s="81" t="n">
        <f aca="false">IF($A203="N/A"," ",IF(AD203&lt;=$AJ$2,W203,0))</f>
        <v>0</v>
      </c>
      <c r="AL203" s="92" t="n">
        <f aca="false">IF($A203="N/A"," ",IF(AE203&lt;=$AJ$2,X203,0))</f>
        <v>0</v>
      </c>
      <c r="AM203" s="92" t="n">
        <f aca="false">IF($A203="N/A"," ",IF(AF203&lt;=$AJ$2,Y203,0))</f>
        <v>0</v>
      </c>
      <c r="AN203" s="92" t="n">
        <f aca="false">IF($A203="N/A"," ",IF(AG203&lt;=$AJ$2,Z203,0))</f>
        <v>0</v>
      </c>
      <c r="AO203" s="92" t="n">
        <f aca="false">IF($A203="N/A"," ",IF(AH203&lt;=$AJ$2,AA203,0))</f>
        <v>0</v>
      </c>
      <c r="AP203" s="92" t="n">
        <f aca="false">IF($A203="N/A"," ",IF(AI203&lt;=$AJ$2,AB203,0))</f>
        <v>0</v>
      </c>
      <c r="AQ203" s="92" t="n">
        <f aca="false">IF($A203="N/A"," ",IF(AJ203&lt;=$AJ$2,AC203,0))</f>
        <v>0</v>
      </c>
      <c r="AR203" s="91"/>
      <c r="AS203" s="83" t="n">
        <f aca="false">IF($A203="N/A"," ",IF(AND(AD203=$AJ$2+1,AK203=0),MIN($AR$207,W203),0))</f>
        <v>0</v>
      </c>
      <c r="AT203" s="93" t="n">
        <f aca="false">IF($A203="N/A"," ",IF(AND(AE203=$AJ$2+1,AL203=0),MIN($AR$207,X203),0))</f>
        <v>0</v>
      </c>
      <c r="AU203" s="93" t="n">
        <f aca="false">IF($A203="N/A"," ",IF(AND(AF203=$AJ$2+1,AM203=0),MIN($AR$207,Y203),0))</f>
        <v>0</v>
      </c>
      <c r="AV203" s="93" t="n">
        <f aca="false">IF($A203="N/A"," ",IF(AND(AG203=$AJ$2+1,AN203=0),MIN($AR$207,Z203),0))</f>
        <v>0</v>
      </c>
      <c r="AW203" s="93" t="n">
        <f aca="false">IF($A203="N/A"," ",IF(AND(AH203=$AJ$2+1,AO203=0),MIN($AR$207,AA203),0))</f>
        <v>0</v>
      </c>
      <c r="AX203" s="93" t="n">
        <f aca="false">IF($A203="N/A"," ",IF(AND(AI203=$AJ$2+1,AP203=0),MIN($AR$207,AB203),0))</f>
        <v>0</v>
      </c>
      <c r="AY203" s="93" t="n">
        <f aca="false">IF($A203="N/A"," ",IF(AND(AJ203=$AJ$2+1,AQ203=0),MIN($AR$207,AC203),0))</f>
        <v>0</v>
      </c>
      <c r="AZ203" s="91"/>
      <c r="BA203" s="86" t="n">
        <f aca="false">IF($A203="N/A"," ",(IF(MONTH(A203)&gt;=4,IF(MONTH(A203)&lt;=10,Inputs!$F$13,Inputs!$F$14),Inputs!$F$14)))</f>
        <v>119</v>
      </c>
      <c r="BB203" s="87" t="n">
        <f aca="false">IF($A203="N/A"," ",(IF(AK203&gt;0,($BA203*(8*(VLOOKUP($A203,NumberofDaysTable,2)))*P203),0)+IF(AS203&gt;0,($BA203*((AS203))*P203),0)))</f>
        <v>0</v>
      </c>
      <c r="BC203" s="87" t="n">
        <f aca="false">IF($A203="N/A"," ",(IF(AL203&gt;0,($BA203*(8*(VLOOKUP($A203,NumberofDaysTable,2)))*Q203),0)+IF(AT203&gt;0,($BA203*((AT203))*Q203),0)))</f>
        <v>0</v>
      </c>
      <c r="BD203" s="87" t="n">
        <f aca="false">IF($A203="N/A"," ",(IF(AM203&gt;0,($BA203*(8*(VLOOKUP($A203,NumberofDaysTable,3)))*R203),0)+IF(AU203&gt;0,($BA203*((AU203))*R203),0)))</f>
        <v>0</v>
      </c>
      <c r="BE203" s="87" t="n">
        <f aca="false">IF($A203="N/A"," ",(IF(AN203&gt;0,($BA203*(8*(VLOOKUP($A203,NumberofDaysTable,3)))*S203),0)+IF(AV203&gt;0,($BA203*((AV203))*S203),0)))</f>
        <v>0</v>
      </c>
      <c r="BF203" s="87" t="n">
        <f aca="false">IF($A203="N/A"," ",(IF(AO203&gt;0,($BA203*(8*(VLOOKUP($A203,NumberofDaysTable,4)+VLOOKUP($A203,NumberofDaysTable,5)))*T203),0)+IF(AW203&gt;0,($BA203*((AW203))*T203),0)))</f>
        <v>0</v>
      </c>
      <c r="BG203" s="87" t="n">
        <f aca="false">IF($A203="N/A"," ",(IF(AP203&gt;0,($BA203*(8*(VLOOKUP($A203,NumberofDaysTable,4)+VLOOKUP($A203,NumberofDaysTable,5)))*U203),0)+IF(AX203&gt;0,($BA203*((AX203))*U203),0)))</f>
        <v>0</v>
      </c>
      <c r="BH203" s="87" t="n">
        <f aca="false">IF($A203="N/A"," ",($BA203*AQ203*V203)+($BA203*AY203*V203))</f>
        <v>0</v>
      </c>
      <c r="BI203" s="87" t="n">
        <f aca="false">IF($A203="N/A"," ",SUM(BB203:BH203))</f>
        <v>0</v>
      </c>
      <c r="BJ203" s="88" t="n">
        <f aca="false">IF($A203="N/A"," ",(H203*(SUM(AK203:AQ203)+SUM(AS203:AY203))*BA203))</f>
        <v>0</v>
      </c>
      <c r="BK203" s="88" t="n">
        <f aca="false">IF($A203="N/A"," ",((C203*D203)*(SUM($AK203:$AQ203)+SUM($AS203:$AY203))*$BA203))</f>
        <v>0</v>
      </c>
      <c r="BL203" s="88" t="n">
        <f aca="false">IF($A203="N/A"," ",(F203*(SUM($AK203:$AQ203)+SUM($AS203:$AY203))*$BA203))</f>
        <v>0</v>
      </c>
      <c r="BM203" s="88" t="n">
        <f aca="false">IF($A203="N/A"," ",(G203*(SUM($AK203:$AQ203)+SUM($AS203:$AY203))*$BA203))</f>
        <v>0</v>
      </c>
    </row>
    <row r="204" customFormat="false" ht="12.75" hidden="false" customHeight="false" outlineLevel="0" collapsed="false">
      <c r="A204" s="67" t="n">
        <f aca="false">IF(A203="N/A","N/A",IF(EDATE(A203,1)&gt;Inputs!$K$3,"N/A",EDATE(A203,1)))</f>
        <v>42767</v>
      </c>
      <c r="B204" s="68" t="n">
        <f aca="false">IF(A204="N/A"," ",YEAR(A204))</f>
        <v>2017</v>
      </c>
      <c r="C204" s="69" t="n">
        <f aca="false">IF(A204="N/A"," ",VLOOKUP(A204,ScaledPrice,10))</f>
        <v>4.027</v>
      </c>
      <c r="D204" s="70" t="n">
        <f aca="false">IF(A204="N/A"," ",(VLOOKUP(MONTH($A204),Inputs!$A$14:$B$25,2))/1000)</f>
        <v>12.6</v>
      </c>
      <c r="E204" s="71" t="n">
        <f aca="false">IF($A204="N/A"," ",C204*D204)</f>
        <v>50.7402</v>
      </c>
      <c r="F204" s="72" t="n">
        <f aca="false">IF(A204="N/A"," ",Inputs!$F$6)</f>
        <v>1.17</v>
      </c>
      <c r="G204" s="72" t="n">
        <f aca="false">IF(A204="N/A"," ",Inputs!$F$9/IF(AND('Pricing Inputs'!$AA$3&gt;=4,'Pricing Inputs'!$AA$3&lt;=6),16,IF(AND('Pricing Inputs'!$AA$3&gt;=7,'Pricing Inputs'!$AA$3&lt;=9),8,24))/(BA204))</f>
        <v>0.829831932773109</v>
      </c>
      <c r="H204" s="73" t="n">
        <f aca="false">IF(A204="N/A"," ",(C204*D204)+F204+G204)</f>
        <v>52.7400319327731</v>
      </c>
      <c r="I204" s="74" t="n">
        <f aca="false">VLOOKUP(A204,ScaledPrice,(IF(AND('Pricing Inputs'!$AA$3&gt;=4,'Pricing Inputs'!$AA$3&lt;=6),2,4)))</f>
        <v>35.5</v>
      </c>
      <c r="J204" s="74" t="n">
        <f aca="false">IF(A204="N/A"," ",IF(AND('Pricing Inputs'!$AA$3&gt;=4,'Pricing Inputs'!$AA$3&lt;=6),I204,(VLOOKUP(A204,ScaledPrice,2))*(2-(VLOOKUP(A204,ScaledPrice,3)))))</f>
        <v>35.5</v>
      </c>
      <c r="K204" s="74" t="n">
        <f aca="false">IF(A204="N/A"," ",IF(OR('Pricing Inputs'!$AA$3=5,'Pricing Inputs'!$AA$3=6,'Pricing Inputs'!$AA$3=8,'Pricing Inputs'!$AA$3=9),VLOOKUP(A204,ScaledPrice,IF(AND('Pricing Inputs'!$AA$3&gt;=4,'Pricing Inputs'!$AA$3&lt;=6),5,6)),0))</f>
        <v>21.996000289917</v>
      </c>
      <c r="L204" s="74" t="n">
        <f aca="false">IF(A204="N/A"," ",IF(OR('Pricing Inputs'!$AA$3=5,'Pricing Inputs'!$AA$3=6,'Pricing Inputs'!$AA$3=8,'Pricing Inputs'!$AA$3=9),IF(AND('Pricing Inputs'!$AA$3&gt;=4,'Pricing Inputs'!$AA$3&lt;=6),K204,(VLOOKUP(A204,ScaledPrice,5))*(2-(VLOOKUP(A204,ScaledPrice,3)))),0))</f>
        <v>21.996000289917</v>
      </c>
      <c r="M204" s="74" t="n">
        <f aca="false">IF(A204="N/A"," ",IF(OR('Pricing Inputs'!$AA$3=6,'Pricing Inputs'!$AA$3=9),(VLOOKUP(A204,ScaledPrice,IF(AND('Pricing Inputs'!$AA$3&gt;=4,'Pricing Inputs'!$AA$3&lt;=6),7,8))),0))</f>
        <v>20.9965019226074</v>
      </c>
      <c r="N204" s="74" t="n">
        <f aca="false">IF(A204="N/A"," ",IF(OR('Pricing Inputs'!$AA$3=6,'Pricing Inputs'!$AA$3=9),IF(AND('Pricing Inputs'!$AA$3&gt;=4,'Pricing Inputs'!$AA$3&lt;=6),M204,(VLOOKUP(A204,ScaledPrice,7))*(2-(VLOOKUP(A204,ScaledPrice,3)))),0))</f>
        <v>20.9965019226074</v>
      </c>
      <c r="O204" s="74" t="n">
        <f aca="false">IF(A204="N/A"," ",VLOOKUP(A204,ScaledPrice,9))</f>
        <v>24</v>
      </c>
      <c r="P204" s="75" t="n">
        <f aca="false">IF($A204="N/A"," ",IF((I204-$H204)&gt;0,I204-$H204,0))</f>
        <v>0</v>
      </c>
      <c r="Q204" s="75" t="n">
        <f aca="false">IF($A204="N/A"," ",IF((J204-$H204)&gt;0,J204-$H204,0))</f>
        <v>0</v>
      </c>
      <c r="R204" s="75" t="n">
        <f aca="false">IF($A204="N/A"," ",IF((K204-$H204)&gt;0,K204-$H204,0))</f>
        <v>0</v>
      </c>
      <c r="S204" s="75" t="n">
        <f aca="false">IF($A204="N/A"," ",IF((L204-$H204)&gt;0,L204-$H204,0))</f>
        <v>0</v>
      </c>
      <c r="T204" s="75" t="n">
        <f aca="false">IF($A204="N/A"," ",IF((M204-$H204)&gt;0,M204-$H204,0))</f>
        <v>0</v>
      </c>
      <c r="U204" s="75" t="n">
        <f aca="false">IF($A204="N/A"," ",IF((N204-$H204)&gt;0,N204-$H204,0))</f>
        <v>0</v>
      </c>
      <c r="V204" s="76" t="n">
        <f aca="false">IF($A204="N/A"," ",(IF((O204-$H204)&lt;=0,0,(O204-$H204))))</f>
        <v>0</v>
      </c>
      <c r="W204" s="77" t="n">
        <f aca="false">IF($A204="N/A"," ",IF(P204&gt;0,8*VLOOKUP($A204,NumberofDaysTable,2),0))</f>
        <v>0</v>
      </c>
      <c r="X204" s="77" t="n">
        <f aca="false">IF($A204="N/A"," ",IF(Q204&gt;0,8*VLOOKUP($A204,NumberofDaysTable,2),0))</f>
        <v>0</v>
      </c>
      <c r="Y204" s="77" t="n">
        <f aca="false">IF($A204="N/A"," ",IF(R204&gt;0,8*VLOOKUP($A204,NumberofDaysTable,3),0))</f>
        <v>0</v>
      </c>
      <c r="Z204" s="77" t="n">
        <f aca="false">IF($A204="N/A"," ",IF(S204&gt;0,8*VLOOKUP($A204,NumberofDaysTable,3),0))</f>
        <v>0</v>
      </c>
      <c r="AA204" s="77" t="n">
        <f aca="false">IF($A204="N/A"," ",IF(T204&gt;0,8*(VLOOKUP($A204,NumberofDaysTable,4)+VLOOKUP($A204,NumberofDaysTable,5)),0))</f>
        <v>0</v>
      </c>
      <c r="AB204" s="77" t="n">
        <f aca="false">IF($A204="N/A"," ",IF(U204&gt;0,(8*VLOOKUP($A204,NumberofDaysTable,4)+VLOOKUP($A204,NumberofDaysTable,5)),0))</f>
        <v>0</v>
      </c>
      <c r="AC204" s="77" t="n">
        <f aca="false">IF($A204="N/A"," ",(IF(V204&gt;0,(8*VLOOKUP($A204,NumberofDaysTable,6)),0)))</f>
        <v>0</v>
      </c>
      <c r="AD204" s="89" t="n">
        <f aca="false">IF($A204="N/A"," ",RANK(P204,$P$196:$V$207))</f>
        <v>7</v>
      </c>
      <c r="AE204" s="90" t="n">
        <f aca="false">IF($A204="N/A"," ",RANK(Q204,$P$196:$V$207))</f>
        <v>7</v>
      </c>
      <c r="AF204" s="90" t="n">
        <f aca="false">IF($A204="N/A"," ",RANK(R204,$P$196:$V$207))</f>
        <v>7</v>
      </c>
      <c r="AG204" s="90" t="n">
        <f aca="false">IF($A204="N/A"," ",RANK(S204,$P$196:$V$207))</f>
        <v>7</v>
      </c>
      <c r="AH204" s="90" t="n">
        <f aca="false">IF($A204="N/A"," ",RANK(T204,$P$196:$V$207))</f>
        <v>7</v>
      </c>
      <c r="AI204" s="90" t="n">
        <f aca="false">IF($A204="N/A"," ",RANK(U204,$P$196:$V$207))</f>
        <v>7</v>
      </c>
      <c r="AJ204" s="91" t="n">
        <f aca="false">IF($A204="N/A"," ",RANK(V204,$P$196:$V$207))</f>
        <v>7</v>
      </c>
      <c r="AK204" s="81" t="n">
        <f aca="false">IF($A204="N/A"," ",IF(AD204&lt;=$AJ$2,W204,0))</f>
        <v>0</v>
      </c>
      <c r="AL204" s="92" t="n">
        <f aca="false">IF($A204="N/A"," ",IF(AE204&lt;=$AJ$2,X204,0))</f>
        <v>0</v>
      </c>
      <c r="AM204" s="92" t="n">
        <f aca="false">IF($A204="N/A"," ",IF(AF204&lt;=$AJ$2,Y204,0))</f>
        <v>0</v>
      </c>
      <c r="AN204" s="92" t="n">
        <f aca="false">IF($A204="N/A"," ",IF(AG204&lt;=$AJ$2,Z204,0))</f>
        <v>0</v>
      </c>
      <c r="AO204" s="92" t="n">
        <f aca="false">IF($A204="N/A"," ",IF(AH204&lt;=$AJ$2,AA204,0))</f>
        <v>0</v>
      </c>
      <c r="AP204" s="92" t="n">
        <f aca="false">IF($A204="N/A"," ",IF(AI204&lt;=$AJ$2,AB204,0))</f>
        <v>0</v>
      </c>
      <c r="AQ204" s="92" t="n">
        <f aca="false">IF($A204="N/A"," ",IF(AJ204&lt;=$AJ$2,AC204,0))</f>
        <v>0</v>
      </c>
      <c r="AR204" s="91"/>
      <c r="AS204" s="83" t="n">
        <f aca="false">IF($A204="N/A"," ",IF(AND(AD204=$AJ$2+1,AK204=0),MIN($AR$207,W204),0))</f>
        <v>0</v>
      </c>
      <c r="AT204" s="93" t="n">
        <f aca="false">IF($A204="N/A"," ",IF(AND(AE204=$AJ$2+1,AL204=0),MIN($AR$207,X204),0))</f>
        <v>0</v>
      </c>
      <c r="AU204" s="93" t="n">
        <f aca="false">IF($A204="N/A"," ",IF(AND(AF204=$AJ$2+1,AM204=0),MIN($AR$207,Y204),0))</f>
        <v>0</v>
      </c>
      <c r="AV204" s="93" t="n">
        <f aca="false">IF($A204="N/A"," ",IF(AND(AG204=$AJ$2+1,AN204=0),MIN($AR$207,Z204),0))</f>
        <v>0</v>
      </c>
      <c r="AW204" s="93" t="n">
        <f aca="false">IF($A204="N/A"," ",IF(AND(AH204=$AJ$2+1,AO204=0),MIN($AR$207,AA204),0))</f>
        <v>0</v>
      </c>
      <c r="AX204" s="93" t="n">
        <f aca="false">IF($A204="N/A"," ",IF(AND(AI204=$AJ$2+1,AP204=0),MIN($AR$207,AB204),0))</f>
        <v>0</v>
      </c>
      <c r="AY204" s="93" t="n">
        <f aca="false">IF($A204="N/A"," ",IF(AND(AJ204=$AJ$2+1,AQ204=0),MIN($AR$207,AC204),0))</f>
        <v>0</v>
      </c>
      <c r="AZ204" s="91"/>
      <c r="BA204" s="86" t="n">
        <f aca="false">IF($A204="N/A"," ",(IF(MONTH(A204)&gt;=4,IF(MONTH(A204)&lt;=10,Inputs!$F$13,Inputs!$F$14),Inputs!$F$14)))</f>
        <v>119</v>
      </c>
      <c r="BB204" s="87" t="n">
        <f aca="false">IF($A204="N/A"," ",(IF(AK204&gt;0,($BA204*(8*(VLOOKUP($A204,NumberofDaysTable,2)))*P204),0)+IF(AS204&gt;0,($BA204*((AS204))*P204),0)))</f>
        <v>0</v>
      </c>
      <c r="BC204" s="87" t="n">
        <f aca="false">IF($A204="N/A"," ",(IF(AL204&gt;0,($BA204*(8*(VLOOKUP($A204,NumberofDaysTable,2)))*Q204),0)+IF(AT204&gt;0,($BA204*((AT204))*Q204),0)))</f>
        <v>0</v>
      </c>
      <c r="BD204" s="87" t="n">
        <f aca="false">IF($A204="N/A"," ",(IF(AM204&gt;0,($BA204*(8*(VLOOKUP($A204,NumberofDaysTable,3)))*R204),0)+IF(AU204&gt;0,($BA204*((AU204))*R204),0)))</f>
        <v>0</v>
      </c>
      <c r="BE204" s="87" t="n">
        <f aca="false">IF($A204="N/A"," ",(IF(AN204&gt;0,($BA204*(8*(VLOOKUP($A204,NumberofDaysTable,3)))*S204),0)+IF(AV204&gt;0,($BA204*((AV204))*S204),0)))</f>
        <v>0</v>
      </c>
      <c r="BF204" s="87" t="n">
        <f aca="false">IF($A204="N/A"," ",(IF(AO204&gt;0,($BA204*(8*(VLOOKUP($A204,NumberofDaysTable,4)+VLOOKUP($A204,NumberofDaysTable,5)))*T204),0)+IF(AW204&gt;0,($BA204*((AW204))*T204),0)))</f>
        <v>0</v>
      </c>
      <c r="BG204" s="87" t="n">
        <f aca="false">IF($A204="N/A"," ",(IF(AP204&gt;0,($BA204*(8*(VLOOKUP($A204,NumberofDaysTable,4)+VLOOKUP($A204,NumberofDaysTable,5)))*U204),0)+IF(AX204&gt;0,($BA204*((AX204))*U204),0)))</f>
        <v>0</v>
      </c>
      <c r="BH204" s="87" t="n">
        <f aca="false">IF($A204="N/A"," ",($BA204*AQ204*V204)+($BA204*AY204*V204))</f>
        <v>0</v>
      </c>
      <c r="BI204" s="87" t="n">
        <f aca="false">IF($A204="N/A"," ",SUM(BB204:BH204))</f>
        <v>0</v>
      </c>
      <c r="BJ204" s="88" t="n">
        <f aca="false">IF($A204="N/A"," ",(H204*(SUM(AK204:AQ204)+SUM(AS204:AY204))*BA204))</f>
        <v>0</v>
      </c>
      <c r="BK204" s="88" t="n">
        <f aca="false">IF($A204="N/A"," ",((C204*D204)*(SUM($AK204:$AQ204)+SUM($AS204:$AY204))*$BA204))</f>
        <v>0</v>
      </c>
      <c r="BL204" s="88" t="n">
        <f aca="false">IF($A204="N/A"," ",(F204*(SUM($AK204:$AQ204)+SUM($AS204:$AY204))*$BA204))</f>
        <v>0</v>
      </c>
      <c r="BM204" s="88" t="n">
        <f aca="false">IF($A204="N/A"," ",(G204*(SUM($AK204:$AQ204)+SUM($AS204:$AY204))*$BA204))</f>
        <v>0</v>
      </c>
    </row>
    <row r="205" customFormat="false" ht="12.75" hidden="false" customHeight="false" outlineLevel="0" collapsed="false">
      <c r="A205" s="67" t="n">
        <f aca="false">IF(A204="N/A","N/A",IF(EDATE(A204,1)&gt;Inputs!$K$3,"N/A",EDATE(A204,1)))</f>
        <v>42795</v>
      </c>
      <c r="B205" s="68" t="n">
        <f aca="false">IF(A205="N/A"," ",YEAR(A205))</f>
        <v>2017</v>
      </c>
      <c r="C205" s="69" t="n">
        <f aca="false">IF(A205="N/A"," ",VLOOKUP(A205,ScaledPrice,10))</f>
        <v>3.9455</v>
      </c>
      <c r="D205" s="70" t="n">
        <f aca="false">IF(A205="N/A"," ",(VLOOKUP(MONTH($A205),Inputs!$A$14:$B$25,2))/1000)</f>
        <v>12.6</v>
      </c>
      <c r="E205" s="71" t="n">
        <f aca="false">IF($A205="N/A"," ",C205*D205)</f>
        <v>49.7133</v>
      </c>
      <c r="F205" s="72" t="n">
        <f aca="false">IF(A205="N/A"," ",Inputs!$F$6)</f>
        <v>1.17</v>
      </c>
      <c r="G205" s="72" t="n">
        <f aca="false">IF(A205="N/A"," ",Inputs!$F$9/IF(AND('Pricing Inputs'!$AA$3&gt;=4,'Pricing Inputs'!$AA$3&lt;=6),16,IF(AND('Pricing Inputs'!$AA$3&gt;=7,'Pricing Inputs'!$AA$3&lt;=9),8,24))/(BA205))</f>
        <v>0.829831932773109</v>
      </c>
      <c r="H205" s="73" t="n">
        <f aca="false">IF(A205="N/A"," ",(C205*D205)+F205+G205)</f>
        <v>51.7131319327731</v>
      </c>
      <c r="I205" s="74" t="n">
        <f aca="false">VLOOKUP(A205,ScaledPrice,(IF(AND('Pricing Inputs'!$AA$3&gt;=4,'Pricing Inputs'!$AA$3&lt;=6),2,4)))</f>
        <v>31</v>
      </c>
      <c r="J205" s="74" t="n">
        <f aca="false">IF(A205="N/A"," ",IF(AND('Pricing Inputs'!$AA$3&gt;=4,'Pricing Inputs'!$AA$3&lt;=6),I205,(VLOOKUP(A205,ScaledPrice,2))*(2-(VLOOKUP(A205,ScaledPrice,3)))))</f>
        <v>31</v>
      </c>
      <c r="K205" s="74" t="n">
        <f aca="false">IF(A205="N/A"," ",IF(OR('Pricing Inputs'!$AA$3=5,'Pricing Inputs'!$AA$3=6,'Pricing Inputs'!$AA$3=8,'Pricing Inputs'!$AA$3=9),VLOOKUP(A205,ScaledPrice,IF(AND('Pricing Inputs'!$AA$3&gt;=4,'Pricing Inputs'!$AA$3&lt;=6),5,6)),0))</f>
        <v>20</v>
      </c>
      <c r="L205" s="74" t="n">
        <f aca="false">IF(A205="N/A"," ",IF(OR('Pricing Inputs'!$AA$3=5,'Pricing Inputs'!$AA$3=6,'Pricing Inputs'!$AA$3=8,'Pricing Inputs'!$AA$3=9),IF(AND('Pricing Inputs'!$AA$3&gt;=4,'Pricing Inputs'!$AA$3&lt;=6),K205,(VLOOKUP(A205,ScaledPrice,5))*(2-(VLOOKUP(A205,ScaledPrice,3)))),0))</f>
        <v>20</v>
      </c>
      <c r="M205" s="74" t="n">
        <f aca="false">IF(A205="N/A"," ",IF(OR('Pricing Inputs'!$AA$3=6,'Pricing Inputs'!$AA$3=9),(VLOOKUP(A205,ScaledPrice,IF(AND('Pricing Inputs'!$AA$3&gt;=4,'Pricing Inputs'!$AA$3&lt;=6),7,8))),0))</f>
        <v>19</v>
      </c>
      <c r="N205" s="74" t="n">
        <f aca="false">IF(A205="N/A"," ",IF(OR('Pricing Inputs'!$AA$3=6,'Pricing Inputs'!$AA$3=9),IF(AND('Pricing Inputs'!$AA$3&gt;=4,'Pricing Inputs'!$AA$3&lt;=6),M205,(VLOOKUP(A205,ScaledPrice,7))*(2-(VLOOKUP(A205,ScaledPrice,3)))),0))</f>
        <v>19</v>
      </c>
      <c r="O205" s="74" t="n">
        <f aca="false">IF(A205="N/A"," ",VLOOKUP(A205,ScaledPrice,9))</f>
        <v>24.4000015258789</v>
      </c>
      <c r="P205" s="75" t="n">
        <f aca="false">IF($A205="N/A"," ",IF((I205-$H205)&gt;0,I205-$H205,0))</f>
        <v>0</v>
      </c>
      <c r="Q205" s="75" t="n">
        <f aca="false">IF($A205="N/A"," ",IF((J205-$H205)&gt;0,J205-$H205,0))</f>
        <v>0</v>
      </c>
      <c r="R205" s="75" t="n">
        <f aca="false">IF($A205="N/A"," ",IF((K205-$H205)&gt;0,K205-$H205,0))</f>
        <v>0</v>
      </c>
      <c r="S205" s="75" t="n">
        <f aca="false">IF($A205="N/A"," ",IF((L205-$H205)&gt;0,L205-$H205,0))</f>
        <v>0</v>
      </c>
      <c r="T205" s="75" t="n">
        <f aca="false">IF($A205="N/A"," ",IF((M205-$H205)&gt;0,M205-$H205,0))</f>
        <v>0</v>
      </c>
      <c r="U205" s="75" t="n">
        <f aca="false">IF($A205="N/A"," ",IF((N205-$H205)&gt;0,N205-$H205,0))</f>
        <v>0</v>
      </c>
      <c r="V205" s="76" t="n">
        <f aca="false">IF($A205="N/A"," ",(IF((O205-$H205)&lt;=0,0,(O205-$H205))))</f>
        <v>0</v>
      </c>
      <c r="W205" s="77" t="n">
        <f aca="false">IF($A205="N/A"," ",IF(P205&gt;0,8*VLOOKUP($A205,NumberofDaysTable,2),0))</f>
        <v>0</v>
      </c>
      <c r="X205" s="77" t="n">
        <f aca="false">IF($A205="N/A"," ",IF(Q205&gt;0,8*VLOOKUP($A205,NumberofDaysTable,2),0))</f>
        <v>0</v>
      </c>
      <c r="Y205" s="77" t="n">
        <f aca="false">IF($A205="N/A"," ",IF(R205&gt;0,8*VLOOKUP($A205,NumberofDaysTable,3),0))</f>
        <v>0</v>
      </c>
      <c r="Z205" s="77" t="n">
        <f aca="false">IF($A205="N/A"," ",IF(S205&gt;0,8*VLOOKUP($A205,NumberofDaysTable,3),0))</f>
        <v>0</v>
      </c>
      <c r="AA205" s="77" t="n">
        <f aca="false">IF($A205="N/A"," ",IF(T205&gt;0,8*(VLOOKUP($A205,NumberofDaysTable,4)+VLOOKUP($A205,NumberofDaysTable,5)),0))</f>
        <v>0</v>
      </c>
      <c r="AB205" s="77" t="n">
        <f aca="false">IF($A205="N/A"," ",IF(U205&gt;0,(8*VLOOKUP($A205,NumberofDaysTable,4)+VLOOKUP($A205,NumberofDaysTable,5)),0))</f>
        <v>0</v>
      </c>
      <c r="AC205" s="77" t="n">
        <f aca="false">IF($A205="N/A"," ",(IF(V205&gt;0,(8*VLOOKUP($A205,NumberofDaysTable,6)),0)))</f>
        <v>0</v>
      </c>
      <c r="AD205" s="89" t="n">
        <f aca="false">IF($A205="N/A"," ",RANK(P205,$P$196:$V$207))</f>
        <v>7</v>
      </c>
      <c r="AE205" s="90" t="n">
        <f aca="false">IF($A205="N/A"," ",RANK(Q205,$P$196:$V$207))</f>
        <v>7</v>
      </c>
      <c r="AF205" s="90" t="n">
        <f aca="false">IF($A205="N/A"," ",RANK(R205,$P$196:$V$207))</f>
        <v>7</v>
      </c>
      <c r="AG205" s="90" t="n">
        <f aca="false">IF($A205="N/A"," ",RANK(S205,$P$196:$V$207))</f>
        <v>7</v>
      </c>
      <c r="AH205" s="90" t="n">
        <f aca="false">IF($A205="N/A"," ",RANK(T205,$P$196:$V$207))</f>
        <v>7</v>
      </c>
      <c r="AI205" s="90" t="n">
        <f aca="false">IF($A205="N/A"," ",RANK(U205,$P$196:$V$207))</f>
        <v>7</v>
      </c>
      <c r="AJ205" s="91" t="n">
        <f aca="false">IF($A205="N/A"," ",RANK(V205,$P$196:$V$207))</f>
        <v>7</v>
      </c>
      <c r="AK205" s="81" t="n">
        <f aca="false">IF($A205="N/A"," ",IF(AD205&lt;=$AJ$2,W205,0))</f>
        <v>0</v>
      </c>
      <c r="AL205" s="92" t="n">
        <f aca="false">IF($A205="N/A"," ",IF(AE205&lt;=$AJ$2,X205,0))</f>
        <v>0</v>
      </c>
      <c r="AM205" s="92" t="n">
        <f aca="false">IF($A205="N/A"," ",IF(AF205&lt;=$AJ$2,Y205,0))</f>
        <v>0</v>
      </c>
      <c r="AN205" s="92" t="n">
        <f aca="false">IF($A205="N/A"," ",IF(AG205&lt;=$AJ$2,Z205,0))</f>
        <v>0</v>
      </c>
      <c r="AO205" s="92" t="n">
        <f aca="false">IF($A205="N/A"," ",IF(AH205&lt;=$AJ$2,AA205,0))</f>
        <v>0</v>
      </c>
      <c r="AP205" s="92" t="n">
        <f aca="false">IF($A205="N/A"," ",IF(AI205&lt;=$AJ$2,AB205,0))</f>
        <v>0</v>
      </c>
      <c r="AQ205" s="92" t="n">
        <f aca="false">IF($A205="N/A"," ",IF(AJ205&lt;=$AJ$2,AC205,0))</f>
        <v>0</v>
      </c>
      <c r="AR205" s="95" t="s">
        <v>32</v>
      </c>
      <c r="AS205" s="83" t="n">
        <f aca="false">IF($A205="N/A"," ",IF(AND(AD205=$AJ$2+1,AK205=0),MIN($AR$207,W205),0))</f>
        <v>0</v>
      </c>
      <c r="AT205" s="93" t="n">
        <f aca="false">IF($A205="N/A"," ",IF(AND(AE205=$AJ$2+1,AL205=0),MIN($AR$207,X205),0))</f>
        <v>0</v>
      </c>
      <c r="AU205" s="93" t="n">
        <f aca="false">IF($A205="N/A"," ",IF(AND(AF205=$AJ$2+1,AM205=0),MIN($AR$207,Y205),0))</f>
        <v>0</v>
      </c>
      <c r="AV205" s="93" t="n">
        <f aca="false">IF($A205="N/A"," ",IF(AND(AG205=$AJ$2+1,AN205=0),MIN($AR$207,Z205),0))</f>
        <v>0</v>
      </c>
      <c r="AW205" s="93" t="n">
        <f aca="false">IF($A205="N/A"," ",IF(AND(AH205=$AJ$2+1,AO205=0),MIN($AR$207,AA205),0))</f>
        <v>0</v>
      </c>
      <c r="AX205" s="93" t="n">
        <f aca="false">IF($A205="N/A"," ",IF(AND(AI205=$AJ$2+1,AP205=0),MIN($AR$207,AB205),0))</f>
        <v>0</v>
      </c>
      <c r="AY205" s="93" t="n">
        <f aca="false">IF($A205="N/A"," ",IF(AND(AJ205=$AJ$2+1,AQ205=0),MIN($AR$207,AC205),0))</f>
        <v>0</v>
      </c>
      <c r="AZ205" s="94" t="s">
        <v>51</v>
      </c>
      <c r="BA205" s="86" t="n">
        <f aca="false">IF($A205="N/A"," ",(IF(MONTH(A205)&gt;=4,IF(MONTH(A205)&lt;=10,Inputs!$F$13,Inputs!$F$14),Inputs!$F$14)))</f>
        <v>119</v>
      </c>
      <c r="BB205" s="87" t="n">
        <f aca="false">IF($A205="N/A"," ",(IF(AK205&gt;0,($BA205*(8*(VLOOKUP($A205,NumberofDaysTable,2)))*P205),0)+IF(AS205&gt;0,($BA205*((AS205))*P205),0)))</f>
        <v>0</v>
      </c>
      <c r="BC205" s="87" t="n">
        <f aca="false">IF($A205="N/A"," ",(IF(AL205&gt;0,($BA205*(8*(VLOOKUP($A205,NumberofDaysTable,2)))*Q205),0)+IF(AT205&gt;0,($BA205*((AT205))*Q205),0)))</f>
        <v>0</v>
      </c>
      <c r="BD205" s="87" t="n">
        <f aca="false">IF($A205="N/A"," ",(IF(AM205&gt;0,($BA205*(8*(VLOOKUP($A205,NumberofDaysTable,3)))*R205),0)+IF(AU205&gt;0,($BA205*((AU205))*R205),0)))</f>
        <v>0</v>
      </c>
      <c r="BE205" s="87" t="n">
        <f aca="false">IF($A205="N/A"," ",(IF(AN205&gt;0,($BA205*(8*(VLOOKUP($A205,NumberofDaysTable,3)))*S205),0)+IF(AV205&gt;0,($BA205*((AV205))*S205),0)))</f>
        <v>0</v>
      </c>
      <c r="BF205" s="87" t="n">
        <f aca="false">IF($A205="N/A"," ",(IF(AO205&gt;0,($BA205*(8*(VLOOKUP($A205,NumberofDaysTable,4)+VLOOKUP($A205,NumberofDaysTable,5)))*T205),0)+IF(AW205&gt;0,($BA205*((AW205))*T205),0)))</f>
        <v>0</v>
      </c>
      <c r="BG205" s="87" t="n">
        <f aca="false">IF($A205="N/A"," ",(IF(AP205&gt;0,($BA205*(8*(VLOOKUP($A205,NumberofDaysTable,4)+VLOOKUP($A205,NumberofDaysTable,5)))*U205),0)+IF(AX205&gt;0,($BA205*((AX205))*U205),0)))</f>
        <v>0</v>
      </c>
      <c r="BH205" s="87" t="n">
        <f aca="false">IF($A205="N/A"," ",($BA205*AQ205*V205)+($BA205*AY205*V205))</f>
        <v>0</v>
      </c>
      <c r="BI205" s="87" t="n">
        <f aca="false">IF($A205="N/A"," ",SUM(BB205:BH205))</f>
        <v>0</v>
      </c>
      <c r="BJ205" s="88" t="n">
        <f aca="false">IF($A205="N/A"," ",(H205*(SUM(AK205:AQ205)+SUM(AS205:AY205))*BA205))</f>
        <v>0</v>
      </c>
      <c r="BK205" s="88" t="n">
        <f aca="false">IF($A205="N/A"," ",((C205*D205)*(SUM($AK205:$AQ205)+SUM($AS205:$AY205))*$BA205))</f>
        <v>0</v>
      </c>
      <c r="BL205" s="88" t="n">
        <f aca="false">IF($A205="N/A"," ",(F205*(SUM($AK205:$AQ205)+SUM($AS205:$AY205))*$BA205))</f>
        <v>0</v>
      </c>
      <c r="BM205" s="88" t="n">
        <f aca="false">IF($A205="N/A"," ",(G205*(SUM($AK205:$AQ205)+SUM($AS205:$AY205))*$BA205))</f>
        <v>0</v>
      </c>
    </row>
    <row r="206" customFormat="false" ht="12.75" hidden="false" customHeight="false" outlineLevel="0" collapsed="false">
      <c r="A206" s="67" t="n">
        <f aca="false">IF(A205="N/A","N/A",IF(EDATE(A205,1)&gt;Inputs!$K$3,"N/A",EDATE(A205,1)))</f>
        <v>42826</v>
      </c>
      <c r="B206" s="68" t="n">
        <f aca="false">IF(A206="N/A"," ",YEAR(A206))</f>
        <v>2017</v>
      </c>
      <c r="C206" s="69" t="n">
        <f aca="false">IF(A206="N/A"," ",VLOOKUP(A206,ScaledPrice,10))</f>
        <v>3.8495</v>
      </c>
      <c r="D206" s="70" t="n">
        <f aca="false">IF(A206="N/A"," ",(VLOOKUP(MONTH($A206),Inputs!$A$14:$B$25,2))/1000)</f>
        <v>12.6</v>
      </c>
      <c r="E206" s="71" t="n">
        <f aca="false">IF($A206="N/A"," ",C206*D206)</f>
        <v>48.5037</v>
      </c>
      <c r="F206" s="72" t="n">
        <f aca="false">IF(A206="N/A"," ",Inputs!$F$6)</f>
        <v>1.17</v>
      </c>
      <c r="G206" s="72" t="n">
        <f aca="false">IF(A206="N/A"," ",Inputs!$F$9/IF(AND('Pricing Inputs'!$AA$3&gt;=4,'Pricing Inputs'!$AA$3&lt;=6),16,IF(AND('Pricing Inputs'!$AA$3&gt;=7,'Pricing Inputs'!$AA$3&lt;=9),8,24))/(BA206))</f>
        <v>0.829831932773109</v>
      </c>
      <c r="H206" s="73" t="n">
        <f aca="false">IF(A206="N/A"," ",(C206*D206)+F206+G206)</f>
        <v>50.5035319327731</v>
      </c>
      <c r="I206" s="74" t="n">
        <f aca="false">VLOOKUP(A206,ScaledPrice,(IF(AND('Pricing Inputs'!$AA$3&gt;=4,'Pricing Inputs'!$AA$3&lt;=6),2,4)))</f>
        <v>31.75</v>
      </c>
      <c r="J206" s="74" t="n">
        <f aca="false">IF(A206="N/A"," ",IF(AND('Pricing Inputs'!$AA$3&gt;=4,'Pricing Inputs'!$AA$3&lt;=6),I206,(VLOOKUP(A206,ScaledPrice,2))*(2-(VLOOKUP(A206,ScaledPrice,3)))))</f>
        <v>31.75</v>
      </c>
      <c r="K206" s="74" t="n">
        <f aca="false">IF(A206="N/A"," ",IF(OR('Pricing Inputs'!$AA$3=5,'Pricing Inputs'!$AA$3=6,'Pricing Inputs'!$AA$3=8,'Pricing Inputs'!$AA$3=9),VLOOKUP(A206,ScaledPrice,IF(AND('Pricing Inputs'!$AA$3&gt;=4,'Pricing Inputs'!$AA$3&lt;=6),5,6)),0))</f>
        <v>20</v>
      </c>
      <c r="L206" s="74" t="n">
        <f aca="false">IF(A206="N/A"," ",IF(OR('Pricing Inputs'!$AA$3=5,'Pricing Inputs'!$AA$3=6,'Pricing Inputs'!$AA$3=8,'Pricing Inputs'!$AA$3=9),IF(AND('Pricing Inputs'!$AA$3&gt;=4,'Pricing Inputs'!$AA$3&lt;=6),K206,(VLOOKUP(A206,ScaledPrice,5))*(2-(VLOOKUP(A206,ScaledPrice,3)))),0))</f>
        <v>20</v>
      </c>
      <c r="M206" s="74" t="n">
        <f aca="false">IF(A206="N/A"," ",IF(OR('Pricing Inputs'!$AA$3=6,'Pricing Inputs'!$AA$3=9),(VLOOKUP(A206,ScaledPrice,IF(AND('Pricing Inputs'!$AA$3&gt;=4,'Pricing Inputs'!$AA$3&lt;=6),7,8))),0))</f>
        <v>18.9950008392334</v>
      </c>
      <c r="N206" s="74" t="n">
        <f aca="false">IF(A206="N/A"," ",IF(OR('Pricing Inputs'!$AA$3=6,'Pricing Inputs'!$AA$3=9),IF(AND('Pricing Inputs'!$AA$3&gt;=4,'Pricing Inputs'!$AA$3&lt;=6),M206,(VLOOKUP(A206,ScaledPrice,7))*(2-(VLOOKUP(A206,ScaledPrice,3)))),0))</f>
        <v>18.9950008392334</v>
      </c>
      <c r="O206" s="74" t="n">
        <f aca="false">IF(A206="N/A"," ",VLOOKUP(A206,ScaledPrice,9))</f>
        <v>23.6000003814697</v>
      </c>
      <c r="P206" s="75" t="n">
        <f aca="false">IF($A206="N/A"," ",IF((I206-$H206)&gt;0,I206-$H206,0))</f>
        <v>0</v>
      </c>
      <c r="Q206" s="75" t="n">
        <f aca="false">IF($A206="N/A"," ",IF((J206-$H206)&gt;0,J206-$H206,0))</f>
        <v>0</v>
      </c>
      <c r="R206" s="75" t="n">
        <f aca="false">IF($A206="N/A"," ",IF((K206-$H206)&gt;0,K206-$H206,0))</f>
        <v>0</v>
      </c>
      <c r="S206" s="75" t="n">
        <f aca="false">IF($A206="N/A"," ",IF((L206-$H206)&gt;0,L206-$H206,0))</f>
        <v>0</v>
      </c>
      <c r="T206" s="75" t="n">
        <f aca="false">IF($A206="N/A"," ",IF((M206-$H206)&gt;0,M206-$H206,0))</f>
        <v>0</v>
      </c>
      <c r="U206" s="75" t="n">
        <f aca="false">IF($A206="N/A"," ",IF((N206-$H206)&gt;0,N206-$H206,0))</f>
        <v>0</v>
      </c>
      <c r="V206" s="76" t="n">
        <f aca="false">IF($A206="N/A"," ",(IF((O206-$H206)&lt;=0,0,(O206-$H206))))</f>
        <v>0</v>
      </c>
      <c r="W206" s="77" t="n">
        <f aca="false">IF($A206="N/A"," ",IF(P206&gt;0,8*VLOOKUP($A206,NumberofDaysTable,2),0))</f>
        <v>0</v>
      </c>
      <c r="X206" s="77" t="n">
        <f aca="false">IF($A206="N/A"," ",IF(Q206&gt;0,8*VLOOKUP($A206,NumberofDaysTable,2),0))</f>
        <v>0</v>
      </c>
      <c r="Y206" s="77" t="n">
        <f aca="false">IF($A206="N/A"," ",IF(R206&gt;0,8*VLOOKUP($A206,NumberofDaysTable,3),0))</f>
        <v>0</v>
      </c>
      <c r="Z206" s="77" t="n">
        <f aca="false">IF($A206="N/A"," ",IF(S206&gt;0,8*VLOOKUP($A206,NumberofDaysTable,3),0))</f>
        <v>0</v>
      </c>
      <c r="AA206" s="77" t="n">
        <f aca="false">IF($A206="N/A"," ",IF(T206&gt;0,8*(VLOOKUP($A206,NumberofDaysTable,4)+VLOOKUP($A206,NumberofDaysTable,5)),0))</f>
        <v>0</v>
      </c>
      <c r="AB206" s="77" t="n">
        <f aca="false">IF($A206="N/A"," ",IF(U206&gt;0,(8*VLOOKUP($A206,NumberofDaysTable,4)+VLOOKUP($A206,NumberofDaysTable,5)),0))</f>
        <v>0</v>
      </c>
      <c r="AC206" s="77" t="n">
        <f aca="false">IF($A206="N/A"," ",(IF(V206&gt;0,(8*VLOOKUP($A206,NumberofDaysTable,6)),0)))</f>
        <v>0</v>
      </c>
      <c r="AD206" s="89" t="n">
        <f aca="false">IF($A206="N/A"," ",RANK(P206,$P$196:$V$207))</f>
        <v>7</v>
      </c>
      <c r="AE206" s="90" t="n">
        <f aca="false">IF($A206="N/A"," ",RANK(Q206,$P$196:$V$207))</f>
        <v>7</v>
      </c>
      <c r="AF206" s="90" t="n">
        <f aca="false">IF($A206="N/A"," ",RANK(R206,$P$196:$V$207))</f>
        <v>7</v>
      </c>
      <c r="AG206" s="90" t="n">
        <f aca="false">IF($A206="N/A"," ",RANK(S206,$P$196:$V$207))</f>
        <v>7</v>
      </c>
      <c r="AH206" s="90" t="n">
        <f aca="false">IF($A206="N/A"," ",RANK(T206,$P$196:$V$207))</f>
        <v>7</v>
      </c>
      <c r="AI206" s="90" t="n">
        <f aca="false">IF($A206="N/A"," ",RANK(U206,$P$196:$V$207))</f>
        <v>7</v>
      </c>
      <c r="AJ206" s="91" t="n">
        <f aca="false">IF($A206="N/A"," ",RANK(V206,$P$196:$V$207))</f>
        <v>7</v>
      </c>
      <c r="AK206" s="81" t="n">
        <f aca="false">IF($A206="N/A"," ",IF(AD206&lt;=$AJ$2,W206,0))</f>
        <v>0</v>
      </c>
      <c r="AL206" s="92" t="n">
        <f aca="false">IF($A206="N/A"," ",IF(AE206&lt;=$AJ$2,X206,0))</f>
        <v>0</v>
      </c>
      <c r="AM206" s="92" t="n">
        <f aca="false">IF($A206="N/A"," ",IF(AF206&lt;=$AJ$2,Y206,0))</f>
        <v>0</v>
      </c>
      <c r="AN206" s="92" t="n">
        <f aca="false">IF($A206="N/A"," ",IF(AG206&lt;=$AJ$2,Z206,0))</f>
        <v>0</v>
      </c>
      <c r="AO206" s="92" t="n">
        <f aca="false">IF($A206="N/A"," ",IF(AH206&lt;=$AJ$2,AA206,0))</f>
        <v>0</v>
      </c>
      <c r="AP206" s="92" t="n">
        <f aca="false">IF($A206="N/A"," ",IF(AI206&lt;=$AJ$2,AB206,0))</f>
        <v>0</v>
      </c>
      <c r="AQ206" s="92" t="n">
        <f aca="false">IF($A206="N/A"," ",IF(AJ206&lt;=$AJ$2,AC206,0))</f>
        <v>0</v>
      </c>
      <c r="AR206" s="91" t="n">
        <f aca="false">SUM(AK196:AQ207)</f>
        <v>1040</v>
      </c>
      <c r="AS206" s="83" t="n">
        <f aca="false">IF($A206="N/A"," ",IF(AND(AD206=$AJ$2+1,AK206=0),MIN($AR$207,W206),0))</f>
        <v>0</v>
      </c>
      <c r="AT206" s="93" t="n">
        <f aca="false">IF($A206="N/A"," ",IF(AND(AE206=$AJ$2+1,AL206=0),MIN($AR$207,X206),0))</f>
        <v>0</v>
      </c>
      <c r="AU206" s="93" t="n">
        <f aca="false">IF($A206="N/A"," ",IF(AND(AF206=$AJ$2+1,AM206=0),MIN($AR$207,Y206),0))</f>
        <v>0</v>
      </c>
      <c r="AV206" s="93" t="n">
        <f aca="false">IF($A206="N/A"," ",IF(AND(AG206=$AJ$2+1,AN206=0),MIN($AR$207,Z206),0))</f>
        <v>0</v>
      </c>
      <c r="AW206" s="93" t="n">
        <f aca="false">IF($A206="N/A"," ",IF(AND(AH206=$AJ$2+1,AO206=0),MIN($AR$207,AA206),0))</f>
        <v>0</v>
      </c>
      <c r="AX206" s="93" t="n">
        <f aca="false">IF($A206="N/A"," ",IF(AND(AI206=$AJ$2+1,AP206=0),MIN($AR$207,AB206),0))</f>
        <v>0</v>
      </c>
      <c r="AY206" s="93" t="n">
        <f aca="false">IF($A206="N/A"," ",IF(AND(AJ206=$AJ$2+1,AQ206=0),MIN($AR$207,AC206),0))</f>
        <v>0</v>
      </c>
      <c r="AZ206" s="91" t="n">
        <f aca="false">SUM(AS196:AY207)</f>
        <v>0</v>
      </c>
      <c r="BA206" s="86" t="n">
        <f aca="false">IF($A206="N/A"," ",(IF(MONTH(A206)&gt;=4,IF(MONTH(A206)&lt;=10,Inputs!$F$13,Inputs!$F$14),Inputs!$F$14)))</f>
        <v>119</v>
      </c>
      <c r="BB206" s="87" t="n">
        <f aca="false">IF($A206="N/A"," ",(IF(AK206&gt;0,($BA206*(8*(VLOOKUP($A206,NumberofDaysTable,2)))*P206),0)+IF(AS206&gt;0,($BA206*((AS206))*P206),0)))</f>
        <v>0</v>
      </c>
      <c r="BC206" s="87" t="n">
        <f aca="false">IF($A206="N/A"," ",(IF(AL206&gt;0,($BA206*(8*(VLOOKUP($A206,NumberofDaysTable,2)))*Q206),0)+IF(AT206&gt;0,($BA206*((AT206))*Q206),0)))</f>
        <v>0</v>
      </c>
      <c r="BD206" s="87" t="n">
        <f aca="false">IF($A206="N/A"," ",(IF(AM206&gt;0,($BA206*(8*(VLOOKUP($A206,NumberofDaysTable,3)))*R206),0)+IF(AU206&gt;0,($BA206*((AU206))*R206),0)))</f>
        <v>0</v>
      </c>
      <c r="BE206" s="87" t="n">
        <f aca="false">IF($A206="N/A"," ",(IF(AN206&gt;0,($BA206*(8*(VLOOKUP($A206,NumberofDaysTable,3)))*S206),0)+IF(AV206&gt;0,($BA206*((AV206))*S206),0)))</f>
        <v>0</v>
      </c>
      <c r="BF206" s="87" t="n">
        <f aca="false">IF($A206="N/A"," ",(IF(AO206&gt;0,($BA206*(8*(VLOOKUP($A206,NumberofDaysTable,4)+VLOOKUP($A206,NumberofDaysTable,5)))*T206),0)+IF(AW206&gt;0,($BA206*((AW206))*T206),0)))</f>
        <v>0</v>
      </c>
      <c r="BG206" s="87" t="n">
        <f aca="false">IF($A206="N/A"," ",(IF(AP206&gt;0,($BA206*(8*(VLOOKUP($A206,NumberofDaysTable,4)+VLOOKUP($A206,NumberofDaysTable,5)))*U206),0)+IF(AX206&gt;0,($BA206*((AX206))*U206),0)))</f>
        <v>0</v>
      </c>
      <c r="BH206" s="87" t="n">
        <f aca="false">IF($A206="N/A"," ",($BA206*AQ206*V206)+($BA206*AY206*V206))</f>
        <v>0</v>
      </c>
      <c r="BI206" s="87" t="n">
        <f aca="false">IF($A206="N/A"," ",SUM(BB206:BH206))</f>
        <v>0</v>
      </c>
      <c r="BJ206" s="88" t="n">
        <f aca="false">IF($A206="N/A"," ",(H206*(SUM(AK206:AQ206)+SUM(AS206:AY206))*BA206))</f>
        <v>0</v>
      </c>
      <c r="BK206" s="88" t="n">
        <f aca="false">IF($A206="N/A"," ",((C206*D206)*(SUM($AK206:$AQ206)+SUM($AS206:$AY206))*$BA206))</f>
        <v>0</v>
      </c>
      <c r="BL206" s="88" t="n">
        <f aca="false">IF($A206="N/A"," ",(F206*(SUM($AK206:$AQ206)+SUM($AS206:$AY206))*$BA206))</f>
        <v>0</v>
      </c>
      <c r="BM206" s="88" t="n">
        <f aca="false">IF($A206="N/A"," ",(G206*(SUM($AK206:$AQ206)+SUM($AS206:$AY206))*$BA206))</f>
        <v>0</v>
      </c>
    </row>
    <row r="207" customFormat="false" ht="12.75" hidden="false" customHeight="false" outlineLevel="0" collapsed="false">
      <c r="A207" s="67" t="n">
        <f aca="false">IF(A206="N/A","N/A",IF(EDATE(A206,1)&gt;Inputs!$K$3,"N/A",EDATE(A206,1)))</f>
        <v>42856</v>
      </c>
      <c r="B207" s="68" t="n">
        <f aca="false">IF(A207="N/A"," ",YEAR(A207))</f>
        <v>2017</v>
      </c>
      <c r="C207" s="69" t="n">
        <f aca="false">IF(A207="N/A"," ",VLOOKUP(A207,ScaledPrice,10))</f>
        <v>3.8305</v>
      </c>
      <c r="D207" s="70" t="n">
        <f aca="false">IF(A207="N/A"," ",(VLOOKUP(MONTH($A207),Inputs!$A$14:$B$25,2))/1000)</f>
        <v>12.6</v>
      </c>
      <c r="E207" s="71" t="n">
        <f aca="false">IF($A207="N/A"," ",C207*D207)</f>
        <v>48.2643</v>
      </c>
      <c r="F207" s="72" t="n">
        <f aca="false">IF(A207="N/A"," ",Inputs!$F$6)</f>
        <v>1.17</v>
      </c>
      <c r="G207" s="72" t="n">
        <f aca="false">IF(A207="N/A"," ",Inputs!$F$9/IF(AND('Pricing Inputs'!$AA$3&gt;=4,'Pricing Inputs'!$AA$3&lt;=6),16,IF(AND('Pricing Inputs'!$AA$3&gt;=7,'Pricing Inputs'!$AA$3&lt;=9),8,24))/(BA207))</f>
        <v>0.829831932773109</v>
      </c>
      <c r="H207" s="73" t="n">
        <f aca="false">IF(A207="N/A"," ",(C207*D207)+F207+G207)</f>
        <v>50.2641319327731</v>
      </c>
      <c r="I207" s="74" t="n">
        <f aca="false">VLOOKUP(A207,ScaledPrice,(IF(AND('Pricing Inputs'!$AA$3&gt;=4,'Pricing Inputs'!$AA$3&lt;=6),2,4)))</f>
        <v>36.25</v>
      </c>
      <c r="J207" s="74" t="n">
        <f aca="false">IF(A207="N/A"," ",IF(AND('Pricing Inputs'!$AA$3&gt;=4,'Pricing Inputs'!$AA$3&lt;=6),I207,(VLOOKUP(A207,ScaledPrice,2))*(2-(VLOOKUP(A207,ScaledPrice,3)))))</f>
        <v>36.25</v>
      </c>
      <c r="K207" s="74" t="n">
        <f aca="false">IF(A207="N/A"," ",IF(OR('Pricing Inputs'!$AA$3=5,'Pricing Inputs'!$AA$3=6,'Pricing Inputs'!$AA$3=8,'Pricing Inputs'!$AA$3=9),VLOOKUP(A207,ScaledPrice,IF(AND('Pricing Inputs'!$AA$3&gt;=4,'Pricing Inputs'!$AA$3&lt;=6),5,6)),0))</f>
        <v>21</v>
      </c>
      <c r="L207" s="74" t="n">
        <f aca="false">IF(A207="N/A"," ",IF(OR('Pricing Inputs'!$AA$3=5,'Pricing Inputs'!$AA$3=6,'Pricing Inputs'!$AA$3=8,'Pricing Inputs'!$AA$3=9),IF(AND('Pricing Inputs'!$AA$3&gt;=4,'Pricing Inputs'!$AA$3&lt;=6),K207,(VLOOKUP(A207,ScaledPrice,5))*(2-(VLOOKUP(A207,ScaledPrice,3)))),0))</f>
        <v>21</v>
      </c>
      <c r="M207" s="74" t="n">
        <f aca="false">IF(A207="N/A"," ",IF(OR('Pricing Inputs'!$AA$3=6,'Pricing Inputs'!$AA$3=9),(VLOOKUP(A207,ScaledPrice,IF(AND('Pricing Inputs'!$AA$3&gt;=4,'Pricing Inputs'!$AA$3&lt;=6),7,8))),0))</f>
        <v>20.0049991607666</v>
      </c>
      <c r="N207" s="74" t="n">
        <f aca="false">IF(A207="N/A"," ",IF(OR('Pricing Inputs'!$AA$3=6,'Pricing Inputs'!$AA$3=9),IF(AND('Pricing Inputs'!$AA$3&gt;=4,'Pricing Inputs'!$AA$3&lt;=6),M207,(VLOOKUP(A207,ScaledPrice,7))*(2-(VLOOKUP(A207,ScaledPrice,3)))),0))</f>
        <v>20.0049991607666</v>
      </c>
      <c r="O207" s="74" t="n">
        <f aca="false">IF(A207="N/A"," ",VLOOKUP(A207,ScaledPrice,9))</f>
        <v>23.4500007629395</v>
      </c>
      <c r="P207" s="75" t="n">
        <f aca="false">IF($A207="N/A"," ",IF((I207-$H207)&gt;0,I207-$H207,0))</f>
        <v>0</v>
      </c>
      <c r="Q207" s="75" t="n">
        <f aca="false">IF($A207="N/A"," ",IF((J207-$H207)&gt;0,J207-$H207,0))</f>
        <v>0</v>
      </c>
      <c r="R207" s="75" t="n">
        <f aca="false">IF($A207="N/A"," ",IF((K207-$H207)&gt;0,K207-$H207,0))</f>
        <v>0</v>
      </c>
      <c r="S207" s="75" t="n">
        <f aca="false">IF($A207="N/A"," ",IF((L207-$H207)&gt;0,L207-$H207,0))</f>
        <v>0</v>
      </c>
      <c r="T207" s="75" t="n">
        <f aca="false">IF($A207="N/A"," ",IF((M207-$H207)&gt;0,M207-$H207,0))</f>
        <v>0</v>
      </c>
      <c r="U207" s="75" t="n">
        <f aca="false">IF($A207="N/A"," ",IF((N207-$H207)&gt;0,N207-$H207,0))</f>
        <v>0</v>
      </c>
      <c r="V207" s="76" t="n">
        <f aca="false">IF($A207="N/A"," ",(IF((O207-$H207)&lt;=0,0,(O207-$H207))))</f>
        <v>0</v>
      </c>
      <c r="W207" s="77" t="n">
        <f aca="false">IF($A207="N/A"," ",IF(P207&gt;0,8*VLOOKUP($A207,NumberofDaysTable,2),0))</f>
        <v>0</v>
      </c>
      <c r="X207" s="77" t="n">
        <f aca="false">IF($A207="N/A"," ",IF(Q207&gt;0,8*VLOOKUP($A207,NumberofDaysTable,2),0))</f>
        <v>0</v>
      </c>
      <c r="Y207" s="77" t="n">
        <f aca="false">IF($A207="N/A"," ",IF(R207&gt;0,8*VLOOKUP($A207,NumberofDaysTable,3),0))</f>
        <v>0</v>
      </c>
      <c r="Z207" s="77" t="n">
        <f aca="false">IF($A207="N/A"," ",IF(S207&gt;0,8*VLOOKUP($A207,NumberofDaysTable,3),0))</f>
        <v>0</v>
      </c>
      <c r="AA207" s="77" t="n">
        <f aca="false">IF($A207="N/A"," ",IF(T207&gt;0,8*(VLOOKUP($A207,NumberofDaysTable,4)+VLOOKUP($A207,NumberofDaysTable,5)),0))</f>
        <v>0</v>
      </c>
      <c r="AB207" s="77" t="n">
        <f aca="false">IF($A207="N/A"," ",IF(U207&gt;0,(8*VLOOKUP($A207,NumberofDaysTable,4)+VLOOKUP($A207,NumberofDaysTable,5)),0))</f>
        <v>0</v>
      </c>
      <c r="AC207" s="77" t="n">
        <f aca="false">IF($A207="N/A"," ",(IF(V207&gt;0,(8*VLOOKUP($A207,NumberofDaysTable,6)),0)))</f>
        <v>0</v>
      </c>
      <c r="AD207" s="96" t="n">
        <f aca="false">IF($A207="N/A"," ",RANK(P207,$P$196:$V$207))</f>
        <v>7</v>
      </c>
      <c r="AE207" s="97" t="n">
        <f aca="false">IF($A207="N/A"," ",RANK(Q207,$P$196:$V$207))</f>
        <v>7</v>
      </c>
      <c r="AF207" s="97" t="n">
        <f aca="false">IF($A207="N/A"," ",RANK(R207,$P$196:$V$207))</f>
        <v>7</v>
      </c>
      <c r="AG207" s="97" t="n">
        <f aca="false">IF($A207="N/A"," ",RANK(S207,$P$196:$V$207))</f>
        <v>7</v>
      </c>
      <c r="AH207" s="97" t="n">
        <f aca="false">IF($A207="N/A"," ",RANK(T207,$P$196:$V$207))</f>
        <v>7</v>
      </c>
      <c r="AI207" s="97" t="n">
        <f aca="false">IF($A207="N/A"," ",RANK(U207,$P$196:$V$207))</f>
        <v>7</v>
      </c>
      <c r="AJ207" s="98" t="n">
        <f aca="false">IF($A207="N/A"," ",RANK(V207,$P$196:$V$207))</f>
        <v>7</v>
      </c>
      <c r="AK207" s="99" t="n">
        <f aca="false">IF($A207="N/A"," ",IF(AD207&lt;=$AJ$2,W207,0))</f>
        <v>0</v>
      </c>
      <c r="AL207" s="100" t="n">
        <f aca="false">IF($A207="N/A"," ",IF(AE207&lt;=$AJ$2,X207,0))</f>
        <v>0</v>
      </c>
      <c r="AM207" s="100" t="n">
        <f aca="false">IF($A207="N/A"," ",IF(AF207&lt;=$AJ$2,Y207,0))</f>
        <v>0</v>
      </c>
      <c r="AN207" s="100" t="n">
        <f aca="false">IF($A207="N/A"," ",IF(AG207&lt;=$AJ$2,Z207,0))</f>
        <v>0</v>
      </c>
      <c r="AO207" s="100" t="n">
        <f aca="false">IF($A207="N/A"," ",IF(AH207&lt;=$AJ$2,AA207,0))</f>
        <v>0</v>
      </c>
      <c r="AP207" s="100" t="n">
        <f aca="false">IF($A207="N/A"," ",IF(AI207&lt;=$AJ$2,AB207,0))</f>
        <v>0</v>
      </c>
      <c r="AQ207" s="100" t="n">
        <f aca="false">IF($A207="N/A"," ",IF(AJ207&lt;=$AJ$2,AC207,0))</f>
        <v>0</v>
      </c>
      <c r="AR207" s="98" t="n">
        <f aca="false">IF(($AP$2-AR206)&gt;=0,$AP$2-AR206,0)</f>
        <v>360</v>
      </c>
      <c r="AS207" s="101" t="n">
        <f aca="false">IF($A207="N/A"," ",IF(AND(AD207=$AJ$2+1,AK207=0),MIN($AR$207,W207),0))</f>
        <v>0</v>
      </c>
      <c r="AT207" s="102" t="n">
        <f aca="false">IF($A207="N/A"," ",IF(AND(AE207=$AJ$2+1,AL207=0),MIN($AR$207,X207),0))</f>
        <v>0</v>
      </c>
      <c r="AU207" s="102" t="n">
        <f aca="false">IF($A207="N/A"," ",IF(AND(AF207=$AJ$2+1,AM207=0),MIN($AR$207,Y207),0))</f>
        <v>0</v>
      </c>
      <c r="AV207" s="102" t="n">
        <f aca="false">IF($A207="N/A"," ",IF(AND(AG207=$AJ$2+1,AN207=0),MIN($AR$207,Z207),0))</f>
        <v>0</v>
      </c>
      <c r="AW207" s="102" t="n">
        <f aca="false">IF($A207="N/A"," ",IF(AND(AH207=$AJ$2+1,AO207=0),MIN($AR$207,AA207),0))</f>
        <v>0</v>
      </c>
      <c r="AX207" s="102" t="n">
        <f aca="false">IF($A207="N/A"," ",IF(AND(AI207=$AJ$2+1,AP207=0),MIN($AR$207,AB207),0))</f>
        <v>0</v>
      </c>
      <c r="AY207" s="102" t="n">
        <f aca="false">IF($A207="N/A"," ",IF(AND(AJ207=$AJ$2+1,AQ207=0),MIN($AR$207,AC207),0))</f>
        <v>0</v>
      </c>
      <c r="AZ207" s="103" t="n">
        <f aca="false">AR206+AZ206</f>
        <v>1040</v>
      </c>
      <c r="BA207" s="86" t="n">
        <f aca="false">IF($A207="N/A"," ",(IF(MONTH(A207)&gt;=4,IF(MONTH(A207)&lt;=10,Inputs!$F$13,Inputs!$F$14),Inputs!$F$14)))</f>
        <v>119</v>
      </c>
      <c r="BB207" s="87" t="n">
        <f aca="false">IF($A207="N/A"," ",(IF(AK207&gt;0,($BA207*(8*(VLOOKUP($A207,NumberofDaysTable,2)))*P207),0)+IF(AS207&gt;0,($BA207*((AS207))*P207),0)))</f>
        <v>0</v>
      </c>
      <c r="BC207" s="87" t="n">
        <f aca="false">IF($A207="N/A"," ",(IF(AL207&gt;0,($BA207*(8*(VLOOKUP($A207,NumberofDaysTable,2)))*Q207),0)+IF(AT207&gt;0,($BA207*((AT207))*Q207),0)))</f>
        <v>0</v>
      </c>
      <c r="BD207" s="87" t="n">
        <f aca="false">IF($A207="N/A"," ",(IF(AM207&gt;0,($BA207*(8*(VLOOKUP($A207,NumberofDaysTable,3)))*R207),0)+IF(AU207&gt;0,($BA207*((AU207))*R207),0)))</f>
        <v>0</v>
      </c>
      <c r="BE207" s="87" t="n">
        <f aca="false">IF($A207="N/A"," ",(IF(AN207&gt;0,($BA207*(8*(VLOOKUP($A207,NumberofDaysTable,3)))*S207),0)+IF(AV207&gt;0,($BA207*((AV207))*S207),0)))</f>
        <v>0</v>
      </c>
      <c r="BF207" s="87" t="n">
        <f aca="false">IF($A207="N/A"," ",(IF(AO207&gt;0,($BA207*(8*(VLOOKUP($A207,NumberofDaysTable,4)+VLOOKUP($A207,NumberofDaysTable,5)))*T207),0)+IF(AW207&gt;0,($BA207*((AW207))*T207),0)))</f>
        <v>0</v>
      </c>
      <c r="BG207" s="87" t="n">
        <f aca="false">IF($A207="N/A"," ",(IF(AP207&gt;0,($BA207*(8*(VLOOKUP($A207,NumberofDaysTable,4)+VLOOKUP($A207,NumberofDaysTable,5)))*U207),0)+IF(AX207&gt;0,($BA207*((AX207))*U207),0)))</f>
        <v>0</v>
      </c>
      <c r="BH207" s="87" t="n">
        <f aca="false">IF($A207="N/A"," ",($BA207*AQ207*V207)+($BA207*AY207*V207))</f>
        <v>0</v>
      </c>
      <c r="BI207" s="87" t="n">
        <f aca="false">IF($A207="N/A"," ",SUM(BB207:BH207))</f>
        <v>0</v>
      </c>
      <c r="BJ207" s="88" t="n">
        <f aca="false">IF($A207="N/A"," ",(H207*(SUM(AK207:AQ207)+SUM(AS207:AY207))*BA207))</f>
        <v>0</v>
      </c>
      <c r="BK207" s="88" t="n">
        <f aca="false">IF($A207="N/A"," ",((C207*D207)*(SUM($AK207:$AQ207)+SUM($AS207:$AY207))*$BA207))</f>
        <v>0</v>
      </c>
      <c r="BL207" s="88" t="n">
        <f aca="false">IF($A207="N/A"," ",(F207*(SUM($AK207:$AQ207)+SUM($AS207:$AY207))*$BA207))</f>
        <v>0</v>
      </c>
      <c r="BM207" s="88" t="n">
        <f aca="false">IF($A207="N/A"," ",(G207*(SUM($AK207:$AQ207)+SUM($AS207:$AY207))*$BA207))</f>
        <v>0</v>
      </c>
    </row>
    <row r="208" customFormat="false" ht="12.75" hidden="false" customHeight="false" outlineLevel="0" collapsed="false">
      <c r="A208" s="67" t="n">
        <f aca="false">IF(A207="N/A","N/A",IF(EDATE(A207,1)&gt;Inputs!$K$3,"N/A",EDATE(A207,1)))</f>
        <v>42887</v>
      </c>
      <c r="B208" s="68" t="n">
        <f aca="false">IF(A208="N/A"," ",YEAR(A208))</f>
        <v>2017</v>
      </c>
      <c r="C208" s="69" t="n">
        <f aca="false">IF(A208="N/A"," ",VLOOKUP(A208,ScaledPrice,10))</f>
        <v>3.8415</v>
      </c>
      <c r="D208" s="70" t="n">
        <f aca="false">IF(A208="N/A"," ",(VLOOKUP(MONTH($A208),Inputs!$A$14:$B$25,2))/1000)</f>
        <v>12.6</v>
      </c>
      <c r="E208" s="71" t="n">
        <f aca="false">IF($A208="N/A"," ",C208*D208)</f>
        <v>48.4029</v>
      </c>
      <c r="F208" s="72" t="n">
        <f aca="false">IF(A208="N/A"," ",Inputs!$F$6)</f>
        <v>1.17</v>
      </c>
      <c r="G208" s="72" t="n">
        <f aca="false">IF(A208="N/A"," ",Inputs!$F$9/IF(AND('Pricing Inputs'!$AA$3&gt;=4,'Pricing Inputs'!$AA$3&lt;=6),16,IF(AND('Pricing Inputs'!$AA$3&gt;=7,'Pricing Inputs'!$AA$3&lt;=9),8,24))/(BA208))</f>
        <v>0.829831932773109</v>
      </c>
      <c r="H208" s="73" t="n">
        <f aca="false">IF(A208="N/A"," ",(C208*D208)+F208+G208)</f>
        <v>50.4027319327731</v>
      </c>
      <c r="I208" s="74" t="n">
        <f aca="false">VLOOKUP(A208,ScaledPrice,(IF(AND('Pricing Inputs'!$AA$3&gt;=4,'Pricing Inputs'!$AA$3&lt;=6),2,4)))</f>
        <v>60.5</v>
      </c>
      <c r="J208" s="74" t="n">
        <f aca="false">IF(A208="N/A"," ",IF(AND('Pricing Inputs'!$AA$3&gt;=4,'Pricing Inputs'!$AA$3&lt;=6),I208,(VLOOKUP(A208,ScaledPrice,2))*(2-(VLOOKUP(A208,ScaledPrice,3)))))</f>
        <v>60.5</v>
      </c>
      <c r="K208" s="74" t="n">
        <f aca="false">IF(A208="N/A"," ",IF(OR('Pricing Inputs'!$AA$3=5,'Pricing Inputs'!$AA$3=6,'Pricing Inputs'!$AA$3=8,'Pricing Inputs'!$AA$3=9),VLOOKUP(A208,ScaledPrice,IF(AND('Pricing Inputs'!$AA$3&gt;=4,'Pricing Inputs'!$AA$3&lt;=6),5,6)),0))</f>
        <v>26</v>
      </c>
      <c r="L208" s="74" t="n">
        <f aca="false">IF(A208="N/A"," ",IF(OR('Pricing Inputs'!$AA$3=5,'Pricing Inputs'!$AA$3=6,'Pricing Inputs'!$AA$3=8,'Pricing Inputs'!$AA$3=9),IF(AND('Pricing Inputs'!$AA$3&gt;=4,'Pricing Inputs'!$AA$3&lt;=6),K208,(VLOOKUP(A208,ScaledPrice,5))*(2-(VLOOKUP(A208,ScaledPrice,3)))),0))</f>
        <v>26</v>
      </c>
      <c r="M208" s="74" t="n">
        <f aca="false">IF(A208="N/A"," ",IF(OR('Pricing Inputs'!$AA$3=6,'Pricing Inputs'!$AA$3=9),(VLOOKUP(A208,ScaledPrice,IF(AND('Pricing Inputs'!$AA$3&gt;=4,'Pricing Inputs'!$AA$3&lt;=6),7,8))),0))</f>
        <v>24</v>
      </c>
      <c r="N208" s="74" t="n">
        <f aca="false">IF(A208="N/A"," ",IF(OR('Pricing Inputs'!$AA$3=6,'Pricing Inputs'!$AA$3=9),IF(AND('Pricing Inputs'!$AA$3&gt;=4,'Pricing Inputs'!$AA$3&lt;=6),M208,(VLOOKUP(A208,ScaledPrice,7))*(2-(VLOOKUP(A208,ScaledPrice,3)))),0))</f>
        <v>24</v>
      </c>
      <c r="O208" s="74" t="n">
        <f aca="false">IF(A208="N/A"," ",VLOOKUP(A208,ScaledPrice,9))</f>
        <v>22.9499998092651</v>
      </c>
      <c r="P208" s="75" t="n">
        <f aca="false">IF($A208="N/A"," ",IF((I208-$H208)&gt;0,I208-$H208,0))</f>
        <v>10.0972680672269</v>
      </c>
      <c r="Q208" s="75" t="n">
        <f aca="false">IF($A208="N/A"," ",IF((J208-$H208)&gt;0,J208-$H208,0))</f>
        <v>10.0972680672269</v>
      </c>
      <c r="R208" s="75" t="n">
        <f aca="false">IF($A208="N/A"," ",IF((K208-$H208)&gt;0,K208-$H208,0))</f>
        <v>0</v>
      </c>
      <c r="S208" s="75" t="n">
        <f aca="false">IF($A208="N/A"," ",IF((L208-$H208)&gt;0,L208-$H208,0))</f>
        <v>0</v>
      </c>
      <c r="T208" s="75" t="n">
        <f aca="false">IF($A208="N/A"," ",IF((M208-$H208)&gt;0,M208-$H208,0))</f>
        <v>0</v>
      </c>
      <c r="U208" s="75" t="n">
        <f aca="false">IF($A208="N/A"," ",IF((N208-$H208)&gt;0,N208-$H208,0))</f>
        <v>0</v>
      </c>
      <c r="V208" s="76" t="n">
        <f aca="false">IF($A208="N/A"," ",(IF((O208-$H208)&lt;=0,0,(O208-$H208))))</f>
        <v>0</v>
      </c>
      <c r="W208" s="77" t="n">
        <f aca="false">IF($A208="N/A"," ",IF(P208&gt;0,8*VLOOKUP($A208,NumberofDaysTable,2),0))</f>
        <v>176</v>
      </c>
      <c r="X208" s="77" t="n">
        <f aca="false">IF($A208="N/A"," ",IF(Q208&gt;0,8*VLOOKUP($A208,NumberofDaysTable,2),0))</f>
        <v>176</v>
      </c>
      <c r="Y208" s="77" t="n">
        <f aca="false">IF($A208="N/A"," ",IF(R208&gt;0,8*VLOOKUP($A208,NumberofDaysTable,3),0))</f>
        <v>0</v>
      </c>
      <c r="Z208" s="77" t="n">
        <f aca="false">IF($A208="N/A"," ",IF(S208&gt;0,8*VLOOKUP($A208,NumberofDaysTable,3),0))</f>
        <v>0</v>
      </c>
      <c r="AA208" s="77" t="n">
        <f aca="false">IF($A208="N/A"," ",IF(T208&gt;0,8*(VLOOKUP($A208,NumberofDaysTable,4)+VLOOKUP($A208,NumberofDaysTable,5)),0))</f>
        <v>0</v>
      </c>
      <c r="AB208" s="77" t="n">
        <f aca="false">IF($A208="N/A"," ",IF(U208&gt;0,(8*VLOOKUP($A208,NumberofDaysTable,4)+VLOOKUP($A208,NumberofDaysTable,5)),0))</f>
        <v>0</v>
      </c>
      <c r="AC208" s="77" t="n">
        <f aca="false">IF($A208="N/A"," ",(IF(V208&gt;0,(8*VLOOKUP($A208,NumberofDaysTable,6)),0)))</f>
        <v>0</v>
      </c>
      <c r="AD208" s="78" t="n">
        <f aca="false">IF($A208="N/A"," ",RANK(P208,$P$208:$V$219))</f>
        <v>5</v>
      </c>
      <c r="AE208" s="79" t="n">
        <f aca="false">IF($A208="N/A"," ",RANK(Q208,$P$208:$V$219))</f>
        <v>5</v>
      </c>
      <c r="AF208" s="79" t="n">
        <f aca="false">IF($A208="N/A"," ",RANK(R208,$P$208:$V$219))</f>
        <v>7</v>
      </c>
      <c r="AG208" s="79" t="n">
        <f aca="false">IF($A208="N/A"," ",RANK(S208,$P$208:$V$219))</f>
        <v>7</v>
      </c>
      <c r="AH208" s="79" t="n">
        <f aca="false">IF($A208="N/A"," ",RANK(T208,$P$208:$V$219))</f>
        <v>7</v>
      </c>
      <c r="AI208" s="79" t="n">
        <f aca="false">IF($A208="N/A"," ",RANK(U208,$P$208:$V$219))</f>
        <v>7</v>
      </c>
      <c r="AJ208" s="80" t="n">
        <f aca="false">IF($A208="N/A"," ",RANK(V208,$P$208:$V$219))</f>
        <v>7</v>
      </c>
      <c r="AK208" s="104" t="n">
        <f aca="false">IF($A208="N/A"," ",IF(AD208&lt;=$AJ$2,W208,0))</f>
        <v>176</v>
      </c>
      <c r="AL208" s="82" t="n">
        <f aca="false">IF($A208="N/A"," ",IF(AE208&lt;=$AJ$2,X208,0))</f>
        <v>176</v>
      </c>
      <c r="AM208" s="82" t="n">
        <f aca="false">IF($A208="N/A"," ",IF(AF208&lt;=$AJ$2,Y208,0))</f>
        <v>0</v>
      </c>
      <c r="AN208" s="82" t="n">
        <f aca="false">IF($A208="N/A"," ",IF(AG208&lt;=$AJ$2,Z208,0))</f>
        <v>0</v>
      </c>
      <c r="AO208" s="82" t="n">
        <f aca="false">IF($A208="N/A"," ",IF(AH208&lt;=$AJ$2,AA208,0))</f>
        <v>0</v>
      </c>
      <c r="AP208" s="82" t="n">
        <f aca="false">IF($A208="N/A"," ",IF(AI208&lt;=$AJ$2,AB208,0))</f>
        <v>0</v>
      </c>
      <c r="AQ208" s="82" t="n">
        <f aca="false">IF($A208="N/A"," ",IF(AJ208&lt;=$AJ$2,AC208,0))</f>
        <v>0</v>
      </c>
      <c r="AR208" s="80"/>
      <c r="AS208" s="105" t="n">
        <f aca="false">IF($A208="N/A"," ",IF(AND(AD208=$AJ$2+1,AK208=0),MIN($AR$219,W208),0))</f>
        <v>0</v>
      </c>
      <c r="AT208" s="84" t="n">
        <f aca="false">IF($A208="N/A"," ",IF(AND(AE208=$AJ$2+1,AL208=0),MIN($AR$219,X208),0))</f>
        <v>0</v>
      </c>
      <c r="AU208" s="84" t="n">
        <f aca="false">IF($A208="N/A"," ",IF(AND(AF208=$AJ$2+1,AM208=0),MIN($AR$219,Y208),0))</f>
        <v>0</v>
      </c>
      <c r="AV208" s="84" t="n">
        <f aca="false">IF($A208="N/A"," ",IF(AND(AG208=$AJ$2+1,AN208=0),MIN($AR$219,Z208),0))</f>
        <v>0</v>
      </c>
      <c r="AW208" s="84" t="n">
        <f aca="false">IF($A208="N/A"," ",IF(AND(AH208=$AJ$2+1,AO208=0),MIN($AR$219,AA208),0))</f>
        <v>0</v>
      </c>
      <c r="AX208" s="84" t="n">
        <f aca="false">IF($A208="N/A"," ",IF(AND(AI208=$AJ$2+1,AP208=0),MIN($AR$219,AB208),0))</f>
        <v>0</v>
      </c>
      <c r="AY208" s="84" t="n">
        <f aca="false">IF($A208="N/A"," ",IF(AND(AJ208=$AJ$2+1,AQ208=0),MIN($AR$219,AC208),0))</f>
        <v>0</v>
      </c>
      <c r="AZ208" s="80"/>
      <c r="BA208" s="86" t="n">
        <f aca="false">IF($A208="N/A"," ",(IF(MONTH(A208)&gt;=4,IF(MONTH(A208)&lt;=10,Inputs!$F$13,Inputs!$F$14),Inputs!$F$14)))</f>
        <v>119</v>
      </c>
      <c r="BB208" s="87" t="n">
        <f aca="false">IF($A208="N/A"," ",(IF(AK208&gt;0,($BA208*(8*(VLOOKUP($A208,NumberofDaysTable,2)))*P208),0)+IF(AS208&gt;0,($BA208*((AS208))*P208),0)))</f>
        <v>211477.1824</v>
      </c>
      <c r="BC208" s="87" t="n">
        <f aca="false">IF($A208="N/A"," ",(IF(AL208&gt;0,($BA208*(8*(VLOOKUP($A208,NumberofDaysTable,2)))*Q208),0)+IF(AT208&gt;0,($BA208*((AT208))*Q208),0)))</f>
        <v>211477.1824</v>
      </c>
      <c r="BD208" s="87" t="n">
        <f aca="false">IF($A208="N/A"," ",(IF(AM208&gt;0,($BA208*(8*(VLOOKUP($A208,NumberofDaysTable,3)))*R208),0)+IF(AU208&gt;0,($BA208*((AU208))*R208),0)))</f>
        <v>0</v>
      </c>
      <c r="BE208" s="87" t="n">
        <f aca="false">IF($A208="N/A"," ",(IF(AN208&gt;0,($BA208*(8*(VLOOKUP($A208,NumberofDaysTable,3)))*S208),0)+IF(AV208&gt;0,($BA208*((AV208))*S208),0)))</f>
        <v>0</v>
      </c>
      <c r="BF208" s="87" t="n">
        <f aca="false">IF($A208="N/A"," ",(IF(AO208&gt;0,($BA208*(8*(VLOOKUP($A208,NumberofDaysTable,4)+VLOOKUP($A208,NumberofDaysTable,5)))*T208),0)+IF(AW208&gt;0,($BA208*((AW208))*T208),0)))</f>
        <v>0</v>
      </c>
      <c r="BG208" s="87" t="n">
        <f aca="false">IF($A208="N/A"," ",(IF(AP208&gt;0,($BA208*(8*(VLOOKUP($A208,NumberofDaysTable,4)+VLOOKUP($A208,NumberofDaysTable,5)))*U208),0)+IF(AX208&gt;0,($BA208*((AX208))*U208),0)))</f>
        <v>0</v>
      </c>
      <c r="BH208" s="87" t="n">
        <f aca="false">IF($A208="N/A"," ",($BA208*AQ208*V208)+($BA208*AY208*V208))</f>
        <v>0</v>
      </c>
      <c r="BI208" s="87" t="n">
        <f aca="false">IF($A208="N/A"," ",SUM(BB208:BH208))</f>
        <v>422954.3648</v>
      </c>
      <c r="BJ208" s="88" t="n">
        <f aca="false">IF($A208="N/A"," ",(H208*(SUM(AK208:AQ208)+SUM(AS208:AY208))*BA208))</f>
        <v>2111269.6352</v>
      </c>
      <c r="BK208" s="88" t="n">
        <f aca="false">IF($A208="N/A"," ",((C208*D208)*(SUM($AK208:$AQ208)+SUM($AS208:$AY208))*$BA208))</f>
        <v>2027500.6752</v>
      </c>
      <c r="BL208" s="88" t="n">
        <f aca="false">IF($A208="N/A"," ",(F208*(SUM($AK208:$AQ208)+SUM($AS208:$AY208))*$BA208))</f>
        <v>49008.96</v>
      </c>
      <c r="BM208" s="88" t="n">
        <f aca="false">IF($A208="N/A"," ",(G208*(SUM($AK208:$AQ208)+SUM($AS208:$AY208))*$BA208))</f>
        <v>34760</v>
      </c>
    </row>
    <row r="209" customFormat="false" ht="12.75" hidden="false" customHeight="false" outlineLevel="0" collapsed="false">
      <c r="A209" s="67" t="n">
        <f aca="false">IF(A208="N/A","N/A",IF(EDATE(A208,1)&gt;Inputs!$K$3,"N/A",EDATE(A208,1)))</f>
        <v>42917</v>
      </c>
      <c r="B209" s="68" t="n">
        <f aca="false">IF(A209="N/A"," ",YEAR(A209))</f>
        <v>2017</v>
      </c>
      <c r="C209" s="69" t="n">
        <f aca="false">IF(A209="N/A"," ",VLOOKUP(A209,ScaledPrice,10))</f>
        <v>3.8475</v>
      </c>
      <c r="D209" s="70" t="n">
        <f aca="false">IF(A209="N/A"," ",(VLOOKUP(MONTH($A209),Inputs!$A$14:$B$25,2))/1000)</f>
        <v>12.6</v>
      </c>
      <c r="E209" s="71" t="n">
        <f aca="false">IF($A209="N/A"," ",C209*D209)</f>
        <v>48.4785</v>
      </c>
      <c r="F209" s="72" t="n">
        <f aca="false">IF(A209="N/A"," ",Inputs!$F$6)</f>
        <v>1.17</v>
      </c>
      <c r="G209" s="72" t="n">
        <f aca="false">IF(A209="N/A"," ",Inputs!$F$9/IF(AND('Pricing Inputs'!$AA$3&gt;=4,'Pricing Inputs'!$AA$3&lt;=6),16,IF(AND('Pricing Inputs'!$AA$3&gt;=7,'Pricing Inputs'!$AA$3&lt;=9),8,24))/(BA209))</f>
        <v>0.829831932773109</v>
      </c>
      <c r="H209" s="73" t="n">
        <f aca="false">IF(A209="N/A"," ",(C209*D209)+F209+G209)</f>
        <v>50.4783319327731</v>
      </c>
      <c r="I209" s="74" t="n">
        <f aca="false">VLOOKUP(A209,ScaledPrice,(IF(AND('Pricing Inputs'!$AA$3&gt;=4,'Pricing Inputs'!$AA$3&lt;=6),2,4)))</f>
        <v>111</v>
      </c>
      <c r="J209" s="74" t="n">
        <f aca="false">IF(A209="N/A"," ",IF(AND('Pricing Inputs'!$AA$3&gt;=4,'Pricing Inputs'!$AA$3&lt;=6),I209,(VLOOKUP(A209,ScaledPrice,2))*(2-(VLOOKUP(A209,ScaledPrice,3)))))</f>
        <v>111</v>
      </c>
      <c r="K209" s="74" t="n">
        <f aca="false">IF(A209="N/A"," ",IF(OR('Pricing Inputs'!$AA$3=5,'Pricing Inputs'!$AA$3=6,'Pricing Inputs'!$AA$3=8,'Pricing Inputs'!$AA$3=9),VLOOKUP(A209,ScaledPrice,IF(AND('Pricing Inputs'!$AA$3&gt;=4,'Pricing Inputs'!$AA$3&lt;=6),5,6)),0))</f>
        <v>35</v>
      </c>
      <c r="L209" s="74" t="n">
        <f aca="false">IF(A209="N/A"," ",IF(OR('Pricing Inputs'!$AA$3=5,'Pricing Inputs'!$AA$3=6,'Pricing Inputs'!$AA$3=8,'Pricing Inputs'!$AA$3=9),IF(AND('Pricing Inputs'!$AA$3&gt;=4,'Pricing Inputs'!$AA$3&lt;=6),K209,(VLOOKUP(A209,ScaledPrice,5))*(2-(VLOOKUP(A209,ScaledPrice,3)))),0))</f>
        <v>35</v>
      </c>
      <c r="M209" s="74" t="n">
        <f aca="false">IF(A209="N/A"," ",IF(OR('Pricing Inputs'!$AA$3=6,'Pricing Inputs'!$AA$3=9),(VLOOKUP(A209,ScaledPrice,IF(AND('Pricing Inputs'!$AA$3&gt;=4,'Pricing Inputs'!$AA$3&lt;=6),7,8))),0))</f>
        <v>30.9999980926514</v>
      </c>
      <c r="N209" s="74" t="n">
        <f aca="false">IF(A209="N/A"," ",IF(OR('Pricing Inputs'!$AA$3=6,'Pricing Inputs'!$AA$3=9),IF(AND('Pricing Inputs'!$AA$3&gt;=4,'Pricing Inputs'!$AA$3&lt;=6),M209,(VLOOKUP(A209,ScaledPrice,7))*(2-(VLOOKUP(A209,ScaledPrice,3)))),0))</f>
        <v>30.9999980926514</v>
      </c>
      <c r="O209" s="74" t="n">
        <f aca="false">IF(A209="N/A"," ",VLOOKUP(A209,ScaledPrice,9))</f>
        <v>23.8500003814697</v>
      </c>
      <c r="P209" s="75" t="n">
        <f aca="false">IF($A209="N/A"," ",IF((I209-$H209)&gt;0,I209-$H209,0))</f>
        <v>60.5216680672269</v>
      </c>
      <c r="Q209" s="75" t="n">
        <f aca="false">IF($A209="N/A"," ",IF((J209-$H209)&gt;0,J209-$H209,0))</f>
        <v>60.5216680672269</v>
      </c>
      <c r="R209" s="75" t="n">
        <f aca="false">IF($A209="N/A"," ",IF((K209-$H209)&gt;0,K209-$H209,0))</f>
        <v>0</v>
      </c>
      <c r="S209" s="75" t="n">
        <f aca="false">IF($A209="N/A"," ",IF((L209-$H209)&gt;0,L209-$H209,0))</f>
        <v>0</v>
      </c>
      <c r="T209" s="75" t="n">
        <f aca="false">IF($A209="N/A"," ",IF((M209-$H209)&gt;0,M209-$H209,0))</f>
        <v>0</v>
      </c>
      <c r="U209" s="75" t="n">
        <f aca="false">IF($A209="N/A"," ",IF((N209-$H209)&gt;0,N209-$H209,0))</f>
        <v>0</v>
      </c>
      <c r="V209" s="76" t="n">
        <f aca="false">IF($A209="N/A"," ",(IF((O209-$H209)&lt;=0,0,(O209-$H209))))</f>
        <v>0</v>
      </c>
      <c r="W209" s="77" t="n">
        <f aca="false">IF($A209="N/A"," ",IF(P209&gt;0,8*VLOOKUP($A209,NumberofDaysTable,2),0))</f>
        <v>160</v>
      </c>
      <c r="X209" s="77" t="n">
        <f aca="false">IF($A209="N/A"," ",IF(Q209&gt;0,8*VLOOKUP($A209,NumberofDaysTable,2),0))</f>
        <v>160</v>
      </c>
      <c r="Y209" s="77" t="n">
        <f aca="false">IF($A209="N/A"," ",IF(R209&gt;0,8*VLOOKUP($A209,NumberofDaysTable,3),0))</f>
        <v>0</v>
      </c>
      <c r="Z209" s="77" t="n">
        <f aca="false">IF($A209="N/A"," ",IF(S209&gt;0,8*VLOOKUP($A209,NumberofDaysTable,3),0))</f>
        <v>0</v>
      </c>
      <c r="AA209" s="77" t="n">
        <f aca="false">IF($A209="N/A"," ",IF(T209&gt;0,8*(VLOOKUP($A209,NumberofDaysTable,4)+VLOOKUP($A209,NumberofDaysTable,5)),0))</f>
        <v>0</v>
      </c>
      <c r="AB209" s="77" t="n">
        <f aca="false">IF($A209="N/A"," ",IF(U209&gt;0,(8*VLOOKUP($A209,NumberofDaysTable,4)+VLOOKUP($A209,NumberofDaysTable,5)),0))</f>
        <v>0</v>
      </c>
      <c r="AC209" s="77" t="n">
        <f aca="false">IF($A209="N/A"," ",(IF(V209&gt;0,(8*VLOOKUP($A209,NumberofDaysTable,6)),0)))</f>
        <v>0</v>
      </c>
      <c r="AD209" s="89" t="n">
        <f aca="false">IF($A209="N/A"," ",RANK(P209,$P$208:$V$219))</f>
        <v>1</v>
      </c>
      <c r="AE209" s="90" t="n">
        <f aca="false">IF($A209="N/A"," ",RANK(Q209,$P$208:$V$219))</f>
        <v>1</v>
      </c>
      <c r="AF209" s="90" t="n">
        <f aca="false">IF($A209="N/A"," ",RANK(R209,$P$208:$V$219))</f>
        <v>7</v>
      </c>
      <c r="AG209" s="90" t="n">
        <f aca="false">IF($A209="N/A"," ",RANK(S209,$P$208:$V$219))</f>
        <v>7</v>
      </c>
      <c r="AH209" s="90" t="n">
        <f aca="false">IF($A209="N/A"," ",RANK(T209,$P$208:$V$219))</f>
        <v>7</v>
      </c>
      <c r="AI209" s="90" t="n">
        <f aca="false">IF($A209="N/A"," ",RANK(U209,$P$208:$V$219))</f>
        <v>7</v>
      </c>
      <c r="AJ209" s="91" t="n">
        <f aca="false">IF($A209="N/A"," ",RANK(V209,$P$208:$V$219))</f>
        <v>7</v>
      </c>
      <c r="AK209" s="81" t="n">
        <f aca="false">IF($A209="N/A"," ",IF(AD209&lt;=$AJ$2,W209,0))</f>
        <v>160</v>
      </c>
      <c r="AL209" s="92" t="n">
        <f aca="false">IF($A209="N/A"," ",IF(AE209&lt;=$AJ$2,X209,0))</f>
        <v>160</v>
      </c>
      <c r="AM209" s="92" t="n">
        <f aca="false">IF($A209="N/A"," ",IF(AF209&lt;=$AJ$2,Y209,0))</f>
        <v>0</v>
      </c>
      <c r="AN209" s="92" t="n">
        <f aca="false">IF($A209="N/A"," ",IF(AG209&lt;=$AJ$2,Z209,0))</f>
        <v>0</v>
      </c>
      <c r="AO209" s="92" t="n">
        <f aca="false">IF($A209="N/A"," ",IF(AH209&lt;=$AJ$2,AA209,0))</f>
        <v>0</v>
      </c>
      <c r="AP209" s="92" t="n">
        <f aca="false">IF($A209="N/A"," ",IF(AI209&lt;=$AJ$2,AB209,0))</f>
        <v>0</v>
      </c>
      <c r="AQ209" s="92" t="n">
        <f aca="false">IF($A209="N/A"," ",IF(AJ209&lt;=$AJ$2,AC209,0))</f>
        <v>0</v>
      </c>
      <c r="AR209" s="91"/>
      <c r="AS209" s="83" t="n">
        <f aca="false">IF($A209="N/A"," ",IF(AND(AD209=$AJ$2+1,AK209=0),MIN($AR$219,W209),0))</f>
        <v>0</v>
      </c>
      <c r="AT209" s="93" t="n">
        <f aca="false">IF($A209="N/A"," ",IF(AND(AE209=$AJ$2+1,AL209=0),MIN($AR$219,X209),0))</f>
        <v>0</v>
      </c>
      <c r="AU209" s="93" t="n">
        <f aca="false">IF($A209="N/A"," ",IF(AND(AF209=$AJ$2+1,AM209=0),MIN($AR$219,Y209),0))</f>
        <v>0</v>
      </c>
      <c r="AV209" s="93" t="n">
        <f aca="false">IF($A209="N/A"," ",IF(AND(AG209=$AJ$2+1,AN209=0),MIN($AR$219,Z209),0))</f>
        <v>0</v>
      </c>
      <c r="AW209" s="93" t="n">
        <f aca="false">IF($A209="N/A"," ",IF(AND(AH209=$AJ$2+1,AO209=0),MIN($AR$219,AA209),0))</f>
        <v>0</v>
      </c>
      <c r="AX209" s="93" t="n">
        <f aca="false">IF($A209="N/A"," ",IF(AND(AI209=$AJ$2+1,AP209=0),MIN($AR$219,AB209),0))</f>
        <v>0</v>
      </c>
      <c r="AY209" s="93" t="n">
        <f aca="false">IF($A209="N/A"," ",IF(AND(AJ209=$AJ$2+1,AQ209=0),MIN($AR$219,AC209),0))</f>
        <v>0</v>
      </c>
      <c r="AZ209" s="91"/>
      <c r="BA209" s="86" t="n">
        <f aca="false">IF($A209="N/A"," ",(IF(MONTH(A209)&gt;=4,IF(MONTH(A209)&lt;=10,Inputs!$F$13,Inputs!$F$14),Inputs!$F$14)))</f>
        <v>119</v>
      </c>
      <c r="BB209" s="87" t="n">
        <f aca="false">IF($A209="N/A"," ",(IF(AK209&gt;0,($BA209*(8*(VLOOKUP($A209,NumberofDaysTable,2)))*P209),0)+IF(AS209&gt;0,($BA209*((AS209))*P209),0)))</f>
        <v>1152332.56</v>
      </c>
      <c r="BC209" s="87" t="n">
        <f aca="false">IF($A209="N/A"," ",(IF(AL209&gt;0,($BA209*(8*(VLOOKUP($A209,NumberofDaysTable,2)))*Q209),0)+IF(AT209&gt;0,($BA209*((AT209))*Q209),0)))</f>
        <v>1152332.56</v>
      </c>
      <c r="BD209" s="87" t="n">
        <f aca="false">IF($A209="N/A"," ",(IF(AM209&gt;0,($BA209*(8*(VLOOKUP($A209,NumberofDaysTable,3)))*R209),0)+IF(AU209&gt;0,($BA209*((AU209))*R209),0)))</f>
        <v>0</v>
      </c>
      <c r="BE209" s="87" t="n">
        <f aca="false">IF($A209="N/A"," ",(IF(AN209&gt;0,($BA209*(8*(VLOOKUP($A209,NumberofDaysTable,3)))*S209),0)+IF(AV209&gt;0,($BA209*((AV209))*S209),0)))</f>
        <v>0</v>
      </c>
      <c r="BF209" s="87" t="n">
        <f aca="false">IF($A209="N/A"," ",(IF(AO209&gt;0,($BA209*(8*(VLOOKUP($A209,NumberofDaysTable,4)+VLOOKUP($A209,NumberofDaysTable,5)))*T209),0)+IF(AW209&gt;0,($BA209*((AW209))*T209),0)))</f>
        <v>0</v>
      </c>
      <c r="BG209" s="87" t="n">
        <f aca="false">IF($A209="N/A"," ",(IF(AP209&gt;0,($BA209*(8*(VLOOKUP($A209,NumberofDaysTable,4)+VLOOKUP($A209,NumberofDaysTable,5)))*U209),0)+IF(AX209&gt;0,($BA209*((AX209))*U209),0)))</f>
        <v>0</v>
      </c>
      <c r="BH209" s="87" t="n">
        <f aca="false">IF($A209="N/A"," ",($BA209*AQ209*V209)+($BA209*AY209*V209))</f>
        <v>0</v>
      </c>
      <c r="BI209" s="87" t="n">
        <f aca="false">IF($A209="N/A"," ",SUM(BB209:BH209))</f>
        <v>2304665.12</v>
      </c>
      <c r="BJ209" s="88" t="n">
        <f aca="false">IF($A209="N/A"," ",(H209*(SUM(AK209:AQ209)+SUM(AS209:AY209))*BA209))</f>
        <v>1922214.88</v>
      </c>
      <c r="BK209" s="88" t="n">
        <f aca="false">IF($A209="N/A"," ",((C209*D209)*(SUM($AK209:$AQ209)+SUM($AS209:$AY209))*$BA209))</f>
        <v>1846061.28</v>
      </c>
      <c r="BL209" s="88" t="n">
        <f aca="false">IF($A209="N/A"," ",(F209*(SUM($AK209:$AQ209)+SUM($AS209:$AY209))*$BA209))</f>
        <v>44553.6</v>
      </c>
      <c r="BM209" s="88" t="n">
        <f aca="false">IF($A209="N/A"," ",(G209*(SUM($AK209:$AQ209)+SUM($AS209:$AY209))*$BA209))</f>
        <v>31600</v>
      </c>
    </row>
    <row r="210" customFormat="false" ht="12.75" hidden="false" customHeight="false" outlineLevel="0" collapsed="false">
      <c r="A210" s="67" t="n">
        <f aca="false">IF(A209="N/A","N/A",IF(EDATE(A209,1)&gt;Inputs!$K$3,"N/A",EDATE(A209,1)))</f>
        <v>42948</v>
      </c>
      <c r="B210" s="68" t="n">
        <f aca="false">IF(A210="N/A"," ",YEAR(A210))</f>
        <v>2017</v>
      </c>
      <c r="C210" s="69" t="n">
        <f aca="false">IF(A210="N/A"," ",VLOOKUP(A210,ScaledPrice,10))</f>
        <v>3.8555</v>
      </c>
      <c r="D210" s="70" t="n">
        <f aca="false">IF(A210="N/A"," ",(VLOOKUP(MONTH($A210),Inputs!$A$14:$B$25,2))/1000)</f>
        <v>12.6</v>
      </c>
      <c r="E210" s="71" t="n">
        <f aca="false">IF($A210="N/A"," ",C210*D210)</f>
        <v>48.5793</v>
      </c>
      <c r="F210" s="72" t="n">
        <f aca="false">IF(A210="N/A"," ",Inputs!$F$6)</f>
        <v>1.17</v>
      </c>
      <c r="G210" s="72" t="n">
        <f aca="false">IF(A210="N/A"," ",Inputs!$F$9/IF(AND('Pricing Inputs'!$AA$3&gt;=4,'Pricing Inputs'!$AA$3&lt;=6),16,IF(AND('Pricing Inputs'!$AA$3&gt;=7,'Pricing Inputs'!$AA$3&lt;=9),8,24))/(BA210))</f>
        <v>0.829831932773109</v>
      </c>
      <c r="H210" s="73" t="n">
        <f aca="false">IF(A210="N/A"," ",(C210*D210)+F210+G210)</f>
        <v>50.5791319327731</v>
      </c>
      <c r="I210" s="74" t="n">
        <f aca="false">VLOOKUP(A210,ScaledPrice,(IF(AND('Pricing Inputs'!$AA$3&gt;=4,'Pricing Inputs'!$AA$3&lt;=6),2,4)))</f>
        <v>111</v>
      </c>
      <c r="J210" s="74" t="n">
        <f aca="false">IF(A210="N/A"," ",IF(AND('Pricing Inputs'!$AA$3&gt;=4,'Pricing Inputs'!$AA$3&lt;=6),I210,(VLOOKUP(A210,ScaledPrice,2))*(2-(VLOOKUP(A210,ScaledPrice,3)))))</f>
        <v>111</v>
      </c>
      <c r="K210" s="74" t="n">
        <f aca="false">IF(A210="N/A"," ",IF(OR('Pricing Inputs'!$AA$3=5,'Pricing Inputs'!$AA$3=6,'Pricing Inputs'!$AA$3=8,'Pricing Inputs'!$AA$3=9),VLOOKUP(A210,ScaledPrice,IF(AND('Pricing Inputs'!$AA$3&gt;=4,'Pricing Inputs'!$AA$3&lt;=6),5,6)),0))</f>
        <v>35.0000038146973</v>
      </c>
      <c r="L210" s="74" t="n">
        <f aca="false">IF(A210="N/A"," ",IF(OR('Pricing Inputs'!$AA$3=5,'Pricing Inputs'!$AA$3=6,'Pricing Inputs'!$AA$3=8,'Pricing Inputs'!$AA$3=9),IF(AND('Pricing Inputs'!$AA$3&gt;=4,'Pricing Inputs'!$AA$3&lt;=6),K210,(VLOOKUP(A210,ScaledPrice,5))*(2-(VLOOKUP(A210,ScaledPrice,3)))),0))</f>
        <v>35.0000038146973</v>
      </c>
      <c r="M210" s="74" t="n">
        <f aca="false">IF(A210="N/A"," ",IF(OR('Pricing Inputs'!$AA$3=6,'Pricing Inputs'!$AA$3=9),(VLOOKUP(A210,ScaledPrice,IF(AND('Pricing Inputs'!$AA$3&gt;=4,'Pricing Inputs'!$AA$3&lt;=6),7,8))),0))</f>
        <v>31</v>
      </c>
      <c r="N210" s="74" t="n">
        <f aca="false">IF(A210="N/A"," ",IF(OR('Pricing Inputs'!$AA$3=6,'Pricing Inputs'!$AA$3=9),IF(AND('Pricing Inputs'!$AA$3&gt;=4,'Pricing Inputs'!$AA$3&lt;=6),M210,(VLOOKUP(A210,ScaledPrice,7))*(2-(VLOOKUP(A210,ScaledPrice,3)))),0))</f>
        <v>31</v>
      </c>
      <c r="O210" s="74" t="n">
        <f aca="false">IF(A210="N/A"," ",VLOOKUP(A210,ScaledPrice,9))</f>
        <v>23.8500003814697</v>
      </c>
      <c r="P210" s="75" t="n">
        <f aca="false">IF($A210="N/A"," ",IF((I210-$H210)&gt;0,I210-$H210,0))</f>
        <v>60.4208680672269</v>
      </c>
      <c r="Q210" s="75" t="n">
        <f aca="false">IF($A210="N/A"," ",IF((J210-$H210)&gt;0,J210-$H210,0))</f>
        <v>60.4208680672269</v>
      </c>
      <c r="R210" s="75" t="n">
        <f aca="false">IF($A210="N/A"," ",IF((K210-$H210)&gt;0,K210-$H210,0))</f>
        <v>0</v>
      </c>
      <c r="S210" s="75" t="n">
        <f aca="false">IF($A210="N/A"," ",IF((L210-$H210)&gt;0,L210-$H210,0))</f>
        <v>0</v>
      </c>
      <c r="T210" s="75" t="n">
        <f aca="false">IF($A210="N/A"," ",IF((M210-$H210)&gt;0,M210-$H210,0))</f>
        <v>0</v>
      </c>
      <c r="U210" s="75" t="n">
        <f aca="false">IF($A210="N/A"," ",IF((N210-$H210)&gt;0,N210-$H210,0))</f>
        <v>0</v>
      </c>
      <c r="V210" s="76" t="n">
        <f aca="false">IF($A210="N/A"," ",(IF((O210-$H210)&lt;=0,0,(O210-$H210))))</f>
        <v>0</v>
      </c>
      <c r="W210" s="77" t="n">
        <f aca="false">IF($A210="N/A"," ",IF(P210&gt;0,8*VLOOKUP($A210,NumberofDaysTable,2),0))</f>
        <v>184</v>
      </c>
      <c r="X210" s="77" t="n">
        <f aca="false">IF($A210="N/A"," ",IF(Q210&gt;0,8*VLOOKUP($A210,NumberofDaysTable,2),0))</f>
        <v>184</v>
      </c>
      <c r="Y210" s="77" t="n">
        <f aca="false">IF($A210="N/A"," ",IF(R210&gt;0,8*VLOOKUP($A210,NumberofDaysTable,3),0))</f>
        <v>0</v>
      </c>
      <c r="Z210" s="77" t="n">
        <f aca="false">IF($A210="N/A"," ",IF(S210&gt;0,8*VLOOKUP($A210,NumberofDaysTable,3),0))</f>
        <v>0</v>
      </c>
      <c r="AA210" s="77" t="n">
        <f aca="false">IF($A210="N/A"," ",IF(T210&gt;0,8*(VLOOKUP($A210,NumberofDaysTable,4)+VLOOKUP($A210,NumberofDaysTable,5)),0))</f>
        <v>0</v>
      </c>
      <c r="AB210" s="77" t="n">
        <f aca="false">IF($A210="N/A"," ",IF(U210&gt;0,(8*VLOOKUP($A210,NumberofDaysTable,4)+VLOOKUP($A210,NumberofDaysTable,5)),0))</f>
        <v>0</v>
      </c>
      <c r="AC210" s="77" t="n">
        <f aca="false">IF($A210="N/A"," ",(IF(V210&gt;0,(8*VLOOKUP($A210,NumberofDaysTable,6)),0)))</f>
        <v>0</v>
      </c>
      <c r="AD210" s="89" t="n">
        <f aca="false">IF($A210="N/A"," ",RANK(P210,$P$208:$V$219))</f>
        <v>3</v>
      </c>
      <c r="AE210" s="90" t="n">
        <f aca="false">IF($A210="N/A"," ",RANK(Q210,$P$208:$V$219))</f>
        <v>3</v>
      </c>
      <c r="AF210" s="90" t="n">
        <f aca="false">IF($A210="N/A"," ",RANK(R210,$P$208:$V$219))</f>
        <v>7</v>
      </c>
      <c r="AG210" s="90" t="n">
        <f aca="false">IF($A210="N/A"," ",RANK(S210,$P$208:$V$219))</f>
        <v>7</v>
      </c>
      <c r="AH210" s="90" t="n">
        <f aca="false">IF($A210="N/A"," ",RANK(T210,$P$208:$V$219))</f>
        <v>7</v>
      </c>
      <c r="AI210" s="90" t="n">
        <f aca="false">IF($A210="N/A"," ",RANK(U210,$P$208:$V$219))</f>
        <v>7</v>
      </c>
      <c r="AJ210" s="91" t="n">
        <f aca="false">IF($A210="N/A"," ",RANK(V210,$P$208:$V$219))</f>
        <v>7</v>
      </c>
      <c r="AK210" s="81" t="n">
        <f aca="false">IF($A210="N/A"," ",IF(AD210&lt;=$AJ$2,W210,0))</f>
        <v>184</v>
      </c>
      <c r="AL210" s="92" t="n">
        <f aca="false">IF($A210="N/A"," ",IF(AE210&lt;=$AJ$2,X210,0))</f>
        <v>184</v>
      </c>
      <c r="AM210" s="92" t="n">
        <f aca="false">IF($A210="N/A"," ",IF(AF210&lt;=$AJ$2,Y210,0))</f>
        <v>0</v>
      </c>
      <c r="AN210" s="92" t="n">
        <f aca="false">IF($A210="N/A"," ",IF(AG210&lt;=$AJ$2,Z210,0))</f>
        <v>0</v>
      </c>
      <c r="AO210" s="92" t="n">
        <f aca="false">IF($A210="N/A"," ",IF(AH210&lt;=$AJ$2,AA210,0))</f>
        <v>0</v>
      </c>
      <c r="AP210" s="92" t="n">
        <f aca="false">IF($A210="N/A"," ",IF(AI210&lt;=$AJ$2,AB210,0))</f>
        <v>0</v>
      </c>
      <c r="AQ210" s="92" t="n">
        <f aca="false">IF($A210="N/A"," ",IF(AJ210&lt;=$AJ$2,AC210,0))</f>
        <v>0</v>
      </c>
      <c r="AR210" s="91"/>
      <c r="AS210" s="83" t="n">
        <f aca="false">IF($A210="N/A"," ",IF(AND(AD210=$AJ$2+1,AK210=0),MIN($AR$219,W210),0))</f>
        <v>0</v>
      </c>
      <c r="AT210" s="93" t="n">
        <f aca="false">IF($A210="N/A"," ",IF(AND(AE210=$AJ$2+1,AL210=0),MIN($AR$219,X210),0))</f>
        <v>0</v>
      </c>
      <c r="AU210" s="93" t="n">
        <f aca="false">IF($A210="N/A"," ",IF(AND(AF210=$AJ$2+1,AM210=0),MIN($AR$219,Y210),0))</f>
        <v>0</v>
      </c>
      <c r="AV210" s="93" t="n">
        <f aca="false">IF($A210="N/A"," ",IF(AND(AG210=$AJ$2+1,AN210=0),MIN($AR$219,Z210),0))</f>
        <v>0</v>
      </c>
      <c r="AW210" s="93" t="n">
        <f aca="false">IF($A210="N/A"," ",IF(AND(AH210=$AJ$2+1,AO210=0),MIN($AR$219,AA210),0))</f>
        <v>0</v>
      </c>
      <c r="AX210" s="93" t="n">
        <f aca="false">IF($A210="N/A"," ",IF(AND(AI210=$AJ$2+1,AP210=0),MIN($AR$219,AB210),0))</f>
        <v>0</v>
      </c>
      <c r="AY210" s="93" t="n">
        <f aca="false">IF($A210="N/A"," ",IF(AND(AJ210=$AJ$2+1,AQ210=0),MIN($AR$219,AC210),0))</f>
        <v>0</v>
      </c>
      <c r="AZ210" s="91"/>
      <c r="BA210" s="86" t="n">
        <f aca="false">IF($A210="N/A"," ",(IF(MONTH(A210)&gt;=4,IF(MONTH(A210)&lt;=10,Inputs!$F$13,Inputs!$F$14),Inputs!$F$14)))</f>
        <v>119</v>
      </c>
      <c r="BB210" s="87" t="n">
        <f aca="false">IF($A210="N/A"," ",(IF(AK210&gt;0,($BA210*(8*(VLOOKUP($A210,NumberofDaysTable,2)))*P210),0)+IF(AS210&gt;0,($BA210*((AS210))*P210),0)))</f>
        <v>1322975.3272</v>
      </c>
      <c r="BC210" s="87" t="n">
        <f aca="false">IF($A210="N/A"," ",(IF(AL210&gt;0,($BA210*(8*(VLOOKUP($A210,NumberofDaysTable,2)))*Q210),0)+IF(AT210&gt;0,($BA210*((AT210))*Q210),0)))</f>
        <v>1322975.3272</v>
      </c>
      <c r="BD210" s="87" t="n">
        <f aca="false">IF($A210="N/A"," ",(IF(AM210&gt;0,($BA210*(8*(VLOOKUP($A210,NumberofDaysTable,3)))*R210),0)+IF(AU210&gt;0,($BA210*((AU210))*R210),0)))</f>
        <v>0</v>
      </c>
      <c r="BE210" s="87" t="n">
        <f aca="false">IF($A210="N/A"," ",(IF(AN210&gt;0,($BA210*(8*(VLOOKUP($A210,NumberofDaysTable,3)))*S210),0)+IF(AV210&gt;0,($BA210*((AV210))*S210),0)))</f>
        <v>0</v>
      </c>
      <c r="BF210" s="87" t="n">
        <f aca="false">IF($A210="N/A"," ",(IF(AO210&gt;0,($BA210*(8*(VLOOKUP($A210,NumberofDaysTable,4)+VLOOKUP($A210,NumberofDaysTable,5)))*T210),0)+IF(AW210&gt;0,($BA210*((AW210))*T210),0)))</f>
        <v>0</v>
      </c>
      <c r="BG210" s="87" t="n">
        <f aca="false">IF($A210="N/A"," ",(IF(AP210&gt;0,($BA210*(8*(VLOOKUP($A210,NumberofDaysTable,4)+VLOOKUP($A210,NumberofDaysTable,5)))*U210),0)+IF(AX210&gt;0,($BA210*((AX210))*U210),0)))</f>
        <v>0</v>
      </c>
      <c r="BH210" s="87" t="n">
        <f aca="false">IF($A210="N/A"," ",($BA210*AQ210*V210)+($BA210*AY210*V210))</f>
        <v>0</v>
      </c>
      <c r="BI210" s="87" t="n">
        <f aca="false">IF($A210="N/A"," ",SUM(BB210:BH210))</f>
        <v>2645950.6544</v>
      </c>
      <c r="BJ210" s="88" t="n">
        <f aca="false">IF($A210="N/A"," ",(H210*(SUM(AK210:AQ210)+SUM(AS210:AY210))*BA210))</f>
        <v>2214961.3456</v>
      </c>
      <c r="BK210" s="88" t="n">
        <f aca="false">IF($A210="N/A"," ",((C210*D210)*(SUM($AK210:$AQ210)+SUM($AS210:$AY210))*$BA210))</f>
        <v>2127384.7056</v>
      </c>
      <c r="BL210" s="88" t="n">
        <f aca="false">IF($A210="N/A"," ",(F210*(SUM($AK210:$AQ210)+SUM($AS210:$AY210))*$BA210))</f>
        <v>51236.64</v>
      </c>
      <c r="BM210" s="88" t="n">
        <f aca="false">IF($A210="N/A"," ",(G210*(SUM($AK210:$AQ210)+SUM($AS210:$AY210))*$BA210))</f>
        <v>36340</v>
      </c>
    </row>
    <row r="211" customFormat="false" ht="12.75" hidden="false" customHeight="false" outlineLevel="0" collapsed="false">
      <c r="A211" s="67" t="n">
        <f aca="false">IF(A210="N/A","N/A",IF(EDATE(A210,1)&gt;Inputs!$K$3,"N/A",EDATE(A210,1)))</f>
        <v>42979</v>
      </c>
      <c r="B211" s="68" t="n">
        <f aca="false">IF(A211="N/A"," ",YEAR(A211))</f>
        <v>2017</v>
      </c>
      <c r="C211" s="69" t="n">
        <f aca="false">IF(A211="N/A"," ",VLOOKUP(A211,ScaledPrice,10))</f>
        <v>3.8585</v>
      </c>
      <c r="D211" s="70" t="n">
        <f aca="false">IF(A211="N/A"," ",(VLOOKUP(MONTH($A211),Inputs!$A$14:$B$25,2))/1000)</f>
        <v>12.6</v>
      </c>
      <c r="E211" s="71" t="n">
        <f aca="false">IF($A211="N/A"," ",C211*D211)</f>
        <v>48.6171</v>
      </c>
      <c r="F211" s="72" t="n">
        <f aca="false">IF(A211="N/A"," ",Inputs!$F$6)</f>
        <v>1.17</v>
      </c>
      <c r="G211" s="72" t="n">
        <f aca="false">IF(A211="N/A"," ",Inputs!$F$9/IF(AND('Pricing Inputs'!$AA$3&gt;=4,'Pricing Inputs'!$AA$3&lt;=6),16,IF(AND('Pricing Inputs'!$AA$3&gt;=7,'Pricing Inputs'!$AA$3&lt;=9),8,24))/(BA211))</f>
        <v>0.829831932773109</v>
      </c>
      <c r="H211" s="73" t="n">
        <f aca="false">IF(A211="N/A"," ",(C211*D211)+F211+G211)</f>
        <v>50.6169319327731</v>
      </c>
      <c r="I211" s="74" t="n">
        <f aca="false">VLOOKUP(A211,ScaledPrice,(IF(AND('Pricing Inputs'!$AA$3&gt;=4,'Pricing Inputs'!$AA$3&lt;=6),2,4)))</f>
        <v>38.5</v>
      </c>
      <c r="J211" s="74" t="n">
        <f aca="false">IF(A211="N/A"," ",IF(AND('Pricing Inputs'!$AA$3&gt;=4,'Pricing Inputs'!$AA$3&lt;=6),I211,(VLOOKUP(A211,ScaledPrice,2))*(2-(VLOOKUP(A211,ScaledPrice,3)))))</f>
        <v>38.5</v>
      </c>
      <c r="K211" s="74" t="n">
        <f aca="false">IF(A211="N/A"," ",IF(OR('Pricing Inputs'!$AA$3=5,'Pricing Inputs'!$AA$3=6,'Pricing Inputs'!$AA$3=8,'Pricing Inputs'!$AA$3=9),VLOOKUP(A211,ScaledPrice,IF(AND('Pricing Inputs'!$AA$3&gt;=4,'Pricing Inputs'!$AA$3&lt;=6),5,6)),0))</f>
        <v>25</v>
      </c>
      <c r="L211" s="74" t="n">
        <f aca="false">IF(A211="N/A"," ",IF(OR('Pricing Inputs'!$AA$3=5,'Pricing Inputs'!$AA$3=6,'Pricing Inputs'!$AA$3=8,'Pricing Inputs'!$AA$3=9),IF(AND('Pricing Inputs'!$AA$3&gt;=4,'Pricing Inputs'!$AA$3&lt;=6),K211,(VLOOKUP(A211,ScaledPrice,5))*(2-(VLOOKUP(A211,ScaledPrice,3)))),0))</f>
        <v>25</v>
      </c>
      <c r="M211" s="74" t="n">
        <f aca="false">IF(A211="N/A"," ",IF(OR('Pricing Inputs'!$AA$3=6,'Pricing Inputs'!$AA$3=9),(VLOOKUP(A211,ScaledPrice,IF(AND('Pricing Inputs'!$AA$3&gt;=4,'Pricing Inputs'!$AA$3&lt;=6),7,8))),0))</f>
        <v>24</v>
      </c>
      <c r="N211" s="74" t="n">
        <f aca="false">IF(A211="N/A"," ",IF(OR('Pricing Inputs'!$AA$3=6,'Pricing Inputs'!$AA$3=9),IF(AND('Pricing Inputs'!$AA$3&gt;=4,'Pricing Inputs'!$AA$3&lt;=6),M211,(VLOOKUP(A211,ScaledPrice,7))*(2-(VLOOKUP(A211,ScaledPrice,3)))),0))</f>
        <v>24</v>
      </c>
      <c r="O211" s="74" t="n">
        <f aca="false">IF(A211="N/A"," ",VLOOKUP(A211,ScaledPrice,9))</f>
        <v>24</v>
      </c>
      <c r="P211" s="75" t="n">
        <f aca="false">IF($A211="N/A"," ",IF((I211-$H211)&gt;0,I211-$H211,0))</f>
        <v>0</v>
      </c>
      <c r="Q211" s="75" t="n">
        <f aca="false">IF($A211="N/A"," ",IF((J211-$H211)&gt;0,J211-$H211,0))</f>
        <v>0</v>
      </c>
      <c r="R211" s="75" t="n">
        <f aca="false">IF($A211="N/A"," ",IF((K211-$H211)&gt;0,K211-$H211,0))</f>
        <v>0</v>
      </c>
      <c r="S211" s="75" t="n">
        <f aca="false">IF($A211="N/A"," ",IF((L211-$H211)&gt;0,L211-$H211,0))</f>
        <v>0</v>
      </c>
      <c r="T211" s="75" t="n">
        <f aca="false">IF($A211="N/A"," ",IF((M211-$H211)&gt;0,M211-$H211,0))</f>
        <v>0</v>
      </c>
      <c r="U211" s="75" t="n">
        <f aca="false">IF($A211="N/A"," ",IF((N211-$H211)&gt;0,N211-$H211,0))</f>
        <v>0</v>
      </c>
      <c r="V211" s="76" t="n">
        <f aca="false">IF($A211="N/A"," ",(IF((O211-$H211)&lt;=0,0,(O211-$H211))))</f>
        <v>0</v>
      </c>
      <c r="W211" s="77" t="n">
        <f aca="false">IF($A211="N/A"," ",IF(P211&gt;0,8*VLOOKUP($A211,NumberofDaysTable,2),0))</f>
        <v>0</v>
      </c>
      <c r="X211" s="77" t="n">
        <f aca="false">IF($A211="N/A"," ",IF(Q211&gt;0,8*VLOOKUP($A211,NumberofDaysTable,2),0))</f>
        <v>0</v>
      </c>
      <c r="Y211" s="77" t="n">
        <f aca="false">IF($A211="N/A"," ",IF(R211&gt;0,8*VLOOKUP($A211,NumberofDaysTable,3),0))</f>
        <v>0</v>
      </c>
      <c r="Z211" s="77" t="n">
        <f aca="false">IF($A211="N/A"," ",IF(S211&gt;0,8*VLOOKUP($A211,NumberofDaysTable,3),0))</f>
        <v>0</v>
      </c>
      <c r="AA211" s="77" t="n">
        <f aca="false">IF($A211="N/A"," ",IF(T211&gt;0,8*(VLOOKUP($A211,NumberofDaysTable,4)+VLOOKUP($A211,NumberofDaysTable,5)),0))</f>
        <v>0</v>
      </c>
      <c r="AB211" s="77" t="n">
        <f aca="false">IF($A211="N/A"," ",IF(U211&gt;0,(8*VLOOKUP($A211,NumberofDaysTable,4)+VLOOKUP($A211,NumberofDaysTable,5)),0))</f>
        <v>0</v>
      </c>
      <c r="AC211" s="77" t="n">
        <f aca="false">IF($A211="N/A"," ",(IF(V211&gt;0,(8*VLOOKUP($A211,NumberofDaysTable,6)),0)))</f>
        <v>0</v>
      </c>
      <c r="AD211" s="89" t="n">
        <f aca="false">IF($A211="N/A"," ",RANK(P211,$P$208:$V$219))</f>
        <v>7</v>
      </c>
      <c r="AE211" s="90" t="n">
        <f aca="false">IF($A211="N/A"," ",RANK(Q211,$P$208:$V$219))</f>
        <v>7</v>
      </c>
      <c r="AF211" s="90" t="n">
        <f aca="false">IF($A211="N/A"," ",RANK(R211,$P$208:$V$219))</f>
        <v>7</v>
      </c>
      <c r="AG211" s="90" t="n">
        <f aca="false">IF($A211="N/A"," ",RANK(S211,$P$208:$V$219))</f>
        <v>7</v>
      </c>
      <c r="AH211" s="90" t="n">
        <f aca="false">IF($A211="N/A"," ",RANK(T211,$P$208:$V$219))</f>
        <v>7</v>
      </c>
      <c r="AI211" s="90" t="n">
        <f aca="false">IF($A211="N/A"," ",RANK(U211,$P$208:$V$219))</f>
        <v>7</v>
      </c>
      <c r="AJ211" s="91" t="n">
        <f aca="false">IF($A211="N/A"," ",RANK(V211,$P$208:$V$219))</f>
        <v>7</v>
      </c>
      <c r="AK211" s="81" t="n">
        <f aca="false">IF($A211="N/A"," ",IF(AD211&lt;=$AJ$2,W211,0))</f>
        <v>0</v>
      </c>
      <c r="AL211" s="92" t="n">
        <f aca="false">IF($A211="N/A"," ",IF(AE211&lt;=$AJ$2,X211,0))</f>
        <v>0</v>
      </c>
      <c r="AM211" s="92" t="n">
        <f aca="false">IF($A211="N/A"," ",IF(AF211&lt;=$AJ$2,Y211,0))</f>
        <v>0</v>
      </c>
      <c r="AN211" s="92" t="n">
        <f aca="false">IF($A211="N/A"," ",IF(AG211&lt;=$AJ$2,Z211,0))</f>
        <v>0</v>
      </c>
      <c r="AO211" s="92" t="n">
        <f aca="false">IF($A211="N/A"," ",IF(AH211&lt;=$AJ$2,AA211,0))</f>
        <v>0</v>
      </c>
      <c r="AP211" s="92" t="n">
        <f aca="false">IF($A211="N/A"," ",IF(AI211&lt;=$AJ$2,AB211,0))</f>
        <v>0</v>
      </c>
      <c r="AQ211" s="92" t="n">
        <f aca="false">IF($A211="N/A"," ",IF(AJ211&lt;=$AJ$2,AC211,0))</f>
        <v>0</v>
      </c>
      <c r="AR211" s="91"/>
      <c r="AS211" s="83" t="n">
        <f aca="false">IF($A211="N/A"," ",IF(AND(AD211=$AJ$2+1,AK211=0),MIN($AR$219,W211),0))</f>
        <v>0</v>
      </c>
      <c r="AT211" s="93" t="n">
        <f aca="false">IF($A211="N/A"," ",IF(AND(AE211=$AJ$2+1,AL211=0),MIN($AR$219,X211),0))</f>
        <v>0</v>
      </c>
      <c r="AU211" s="93" t="n">
        <f aca="false">IF($A211="N/A"," ",IF(AND(AF211=$AJ$2+1,AM211=0),MIN($AR$219,Y211),0))</f>
        <v>0</v>
      </c>
      <c r="AV211" s="93" t="n">
        <f aca="false">IF($A211="N/A"," ",IF(AND(AG211=$AJ$2+1,AN211=0),MIN($AR$219,Z211),0))</f>
        <v>0</v>
      </c>
      <c r="AW211" s="93" t="n">
        <f aca="false">IF($A211="N/A"," ",IF(AND(AH211=$AJ$2+1,AO211=0),MIN($AR$219,AA211),0))</f>
        <v>0</v>
      </c>
      <c r="AX211" s="93" t="n">
        <f aca="false">IF($A211="N/A"," ",IF(AND(AI211=$AJ$2+1,AP211=0),MIN($AR$219,AB211),0))</f>
        <v>0</v>
      </c>
      <c r="AY211" s="93" t="n">
        <f aca="false">IF($A211="N/A"," ",IF(AND(AJ211=$AJ$2+1,AQ211=0),MIN($AR$219,AC211),0))</f>
        <v>0</v>
      </c>
      <c r="AZ211" s="91"/>
      <c r="BA211" s="86" t="n">
        <f aca="false">IF($A211="N/A"," ",(IF(MONTH(A211)&gt;=4,IF(MONTH(A211)&lt;=10,Inputs!$F$13,Inputs!$F$14),Inputs!$F$14)))</f>
        <v>119</v>
      </c>
      <c r="BB211" s="87" t="n">
        <f aca="false">IF($A211="N/A"," ",(IF(AK211&gt;0,($BA211*(8*(VLOOKUP($A211,NumberofDaysTable,2)))*P211),0)+IF(AS211&gt;0,($BA211*((AS211))*P211),0)))</f>
        <v>0</v>
      </c>
      <c r="BC211" s="87" t="n">
        <f aca="false">IF($A211="N/A"," ",(IF(AL211&gt;0,($BA211*(8*(VLOOKUP($A211,NumberofDaysTable,2)))*Q211),0)+IF(AT211&gt;0,($BA211*((AT211))*Q211),0)))</f>
        <v>0</v>
      </c>
      <c r="BD211" s="87" t="n">
        <f aca="false">IF($A211="N/A"," ",(IF(AM211&gt;0,($BA211*(8*(VLOOKUP($A211,NumberofDaysTable,3)))*R211),0)+IF(AU211&gt;0,($BA211*((AU211))*R211),0)))</f>
        <v>0</v>
      </c>
      <c r="BE211" s="87" t="n">
        <f aca="false">IF($A211="N/A"," ",(IF(AN211&gt;0,($BA211*(8*(VLOOKUP($A211,NumberofDaysTable,3)))*S211),0)+IF(AV211&gt;0,($BA211*((AV211))*S211),0)))</f>
        <v>0</v>
      </c>
      <c r="BF211" s="87" t="n">
        <f aca="false">IF($A211="N/A"," ",(IF(AO211&gt;0,($BA211*(8*(VLOOKUP($A211,NumberofDaysTable,4)+VLOOKUP($A211,NumberofDaysTable,5)))*T211),0)+IF(AW211&gt;0,($BA211*((AW211))*T211),0)))</f>
        <v>0</v>
      </c>
      <c r="BG211" s="87" t="n">
        <f aca="false">IF($A211="N/A"," ",(IF(AP211&gt;0,($BA211*(8*(VLOOKUP($A211,NumberofDaysTable,4)+VLOOKUP($A211,NumberofDaysTable,5)))*U211),0)+IF(AX211&gt;0,($BA211*((AX211))*U211),0)))</f>
        <v>0</v>
      </c>
      <c r="BH211" s="87" t="n">
        <f aca="false">IF($A211="N/A"," ",($BA211*AQ211*V211)+($BA211*AY211*V211))</f>
        <v>0</v>
      </c>
      <c r="BI211" s="87" t="n">
        <f aca="false">IF($A211="N/A"," ",SUM(BB211:BH211))</f>
        <v>0</v>
      </c>
      <c r="BJ211" s="88" t="n">
        <f aca="false">IF($A211="N/A"," ",(H211*(SUM(AK211:AQ211)+SUM(AS211:AY211))*BA211))</f>
        <v>0</v>
      </c>
      <c r="BK211" s="88" t="n">
        <f aca="false">IF($A211="N/A"," ",((C211*D211)*(SUM($AK211:$AQ211)+SUM($AS211:$AY211))*$BA211))</f>
        <v>0</v>
      </c>
      <c r="BL211" s="88" t="n">
        <f aca="false">IF($A211="N/A"," ",(F211*(SUM($AK211:$AQ211)+SUM($AS211:$AY211))*$BA211))</f>
        <v>0</v>
      </c>
      <c r="BM211" s="88" t="n">
        <f aca="false">IF($A211="N/A"," ",(G211*(SUM($AK211:$AQ211)+SUM($AS211:$AY211))*$BA211))</f>
        <v>0</v>
      </c>
    </row>
    <row r="212" customFormat="false" ht="12.75" hidden="false" customHeight="false" outlineLevel="0" collapsed="false">
      <c r="A212" s="67" t="n">
        <f aca="false">IF(A211="N/A","N/A",IF(EDATE(A211,1)&gt;Inputs!$K$3,"N/A",EDATE(A211,1)))</f>
        <v>43009</v>
      </c>
      <c r="B212" s="68" t="n">
        <f aca="false">IF(A212="N/A"," ",YEAR(A212))</f>
        <v>2017</v>
      </c>
      <c r="C212" s="69" t="n">
        <f aca="false">IF(A212="N/A"," ",VLOOKUP(A212,ScaledPrice,10))</f>
        <v>3.8925</v>
      </c>
      <c r="D212" s="70" t="n">
        <f aca="false">IF(A212="N/A"," ",(VLOOKUP(MONTH($A212),Inputs!$A$14:$B$25,2))/1000)</f>
        <v>12.6</v>
      </c>
      <c r="E212" s="71" t="n">
        <f aca="false">IF($A212="N/A"," ",C212*D212)</f>
        <v>49.0455</v>
      </c>
      <c r="F212" s="72" t="n">
        <f aca="false">IF(A212="N/A"," ",Inputs!$F$6)</f>
        <v>1.17</v>
      </c>
      <c r="G212" s="72" t="n">
        <f aca="false">IF(A212="N/A"," ",Inputs!$F$9/IF(AND('Pricing Inputs'!$AA$3&gt;=4,'Pricing Inputs'!$AA$3&lt;=6),16,IF(AND('Pricing Inputs'!$AA$3&gt;=7,'Pricing Inputs'!$AA$3&lt;=9),8,24))/(BA212))</f>
        <v>0.829831932773109</v>
      </c>
      <c r="H212" s="73" t="n">
        <f aca="false">IF(A212="N/A"," ",(C212*D212)+F212+G212)</f>
        <v>51.0453319327731</v>
      </c>
      <c r="I212" s="74" t="n">
        <f aca="false">VLOOKUP(A212,ScaledPrice,(IF(AND('Pricing Inputs'!$AA$3&gt;=4,'Pricing Inputs'!$AA$3&lt;=6),2,4)))</f>
        <v>31.2999973297119</v>
      </c>
      <c r="J212" s="74" t="n">
        <f aca="false">IF(A212="N/A"," ",IF(AND('Pricing Inputs'!$AA$3&gt;=4,'Pricing Inputs'!$AA$3&lt;=6),I212,(VLOOKUP(A212,ScaledPrice,2))*(2-(VLOOKUP(A212,ScaledPrice,3)))))</f>
        <v>31.2999973297119</v>
      </c>
      <c r="K212" s="74" t="n">
        <f aca="false">IF(A212="N/A"," ",IF(OR('Pricing Inputs'!$AA$3=5,'Pricing Inputs'!$AA$3=6,'Pricing Inputs'!$AA$3=8,'Pricing Inputs'!$AA$3=9),VLOOKUP(A212,ScaledPrice,IF(AND('Pricing Inputs'!$AA$3&gt;=4,'Pricing Inputs'!$AA$3&lt;=6),5,6)),0))</f>
        <v>19.996000289917</v>
      </c>
      <c r="L212" s="74" t="n">
        <f aca="false">IF(A212="N/A"," ",IF(OR('Pricing Inputs'!$AA$3=5,'Pricing Inputs'!$AA$3=6,'Pricing Inputs'!$AA$3=8,'Pricing Inputs'!$AA$3=9),IF(AND('Pricing Inputs'!$AA$3&gt;=4,'Pricing Inputs'!$AA$3&lt;=6),K212,(VLOOKUP(A212,ScaledPrice,5))*(2-(VLOOKUP(A212,ScaledPrice,3)))),0))</f>
        <v>19.996000289917</v>
      </c>
      <c r="M212" s="74" t="n">
        <f aca="false">IF(A212="N/A"," ",IF(OR('Pricing Inputs'!$AA$3=6,'Pricing Inputs'!$AA$3=9),(VLOOKUP(A212,ScaledPrice,IF(AND('Pricing Inputs'!$AA$3&gt;=4,'Pricing Inputs'!$AA$3&lt;=6),7,8))),0))</f>
        <v>18.9965000152588</v>
      </c>
      <c r="N212" s="74" t="n">
        <f aca="false">IF(A212="N/A"," ",IF(OR('Pricing Inputs'!$AA$3=6,'Pricing Inputs'!$AA$3=9),IF(AND('Pricing Inputs'!$AA$3&gt;=4,'Pricing Inputs'!$AA$3&lt;=6),M212,(VLOOKUP(A212,ScaledPrice,7))*(2-(VLOOKUP(A212,ScaledPrice,3)))),0))</f>
        <v>18.9965000152588</v>
      </c>
      <c r="O212" s="74" t="n">
        <f aca="false">IF(A212="N/A"," ",VLOOKUP(A212,ScaledPrice,9))</f>
        <v>25.4000015258789</v>
      </c>
      <c r="P212" s="75" t="n">
        <f aca="false">IF($A212="N/A"," ",IF((I212-$H212)&gt;0,I212-$H212,0))</f>
        <v>0</v>
      </c>
      <c r="Q212" s="75" t="n">
        <f aca="false">IF($A212="N/A"," ",IF((J212-$H212)&gt;0,J212-$H212,0))</f>
        <v>0</v>
      </c>
      <c r="R212" s="75" t="n">
        <f aca="false">IF($A212="N/A"," ",IF((K212-$H212)&gt;0,K212-$H212,0))</f>
        <v>0</v>
      </c>
      <c r="S212" s="75" t="n">
        <f aca="false">IF($A212="N/A"," ",IF((L212-$H212)&gt;0,L212-$H212,0))</f>
        <v>0</v>
      </c>
      <c r="T212" s="75" t="n">
        <f aca="false">IF($A212="N/A"," ",IF((M212-$H212)&gt;0,M212-$H212,0))</f>
        <v>0</v>
      </c>
      <c r="U212" s="75" t="n">
        <f aca="false">IF($A212="N/A"," ",IF((N212-$H212)&gt;0,N212-$H212,0))</f>
        <v>0</v>
      </c>
      <c r="V212" s="76" t="n">
        <f aca="false">IF($A212="N/A"," ",(IF((O212-$H212)&lt;=0,0,(O212-$H212))))</f>
        <v>0</v>
      </c>
      <c r="W212" s="77" t="n">
        <f aca="false">IF($A212="N/A"," ",IF(P212&gt;0,8*VLOOKUP($A212,NumberofDaysTable,2),0))</f>
        <v>0</v>
      </c>
      <c r="X212" s="77" t="n">
        <f aca="false">IF($A212="N/A"," ",IF(Q212&gt;0,8*VLOOKUP($A212,NumberofDaysTable,2),0))</f>
        <v>0</v>
      </c>
      <c r="Y212" s="77" t="n">
        <f aca="false">IF($A212="N/A"," ",IF(R212&gt;0,8*VLOOKUP($A212,NumberofDaysTable,3),0))</f>
        <v>0</v>
      </c>
      <c r="Z212" s="77" t="n">
        <f aca="false">IF($A212="N/A"," ",IF(S212&gt;0,8*VLOOKUP($A212,NumberofDaysTable,3),0))</f>
        <v>0</v>
      </c>
      <c r="AA212" s="77" t="n">
        <f aca="false">IF($A212="N/A"," ",IF(T212&gt;0,8*(VLOOKUP($A212,NumberofDaysTable,4)+VLOOKUP($A212,NumberofDaysTable,5)),0))</f>
        <v>0</v>
      </c>
      <c r="AB212" s="77" t="n">
        <f aca="false">IF($A212="N/A"," ",IF(U212&gt;0,(8*VLOOKUP($A212,NumberofDaysTable,4)+VLOOKUP($A212,NumberofDaysTable,5)),0))</f>
        <v>0</v>
      </c>
      <c r="AC212" s="77" t="n">
        <f aca="false">IF($A212="N/A"," ",(IF(V212&gt;0,(8*VLOOKUP($A212,NumberofDaysTable,6)),0)))</f>
        <v>0</v>
      </c>
      <c r="AD212" s="89" t="n">
        <f aca="false">IF($A212="N/A"," ",RANK(P212,$P$208:$V$219))</f>
        <v>7</v>
      </c>
      <c r="AE212" s="90" t="n">
        <f aca="false">IF($A212="N/A"," ",RANK(Q212,$P$208:$V$219))</f>
        <v>7</v>
      </c>
      <c r="AF212" s="90" t="n">
        <f aca="false">IF($A212="N/A"," ",RANK(R212,$P$208:$V$219))</f>
        <v>7</v>
      </c>
      <c r="AG212" s="90" t="n">
        <f aca="false">IF($A212="N/A"," ",RANK(S212,$P$208:$V$219))</f>
        <v>7</v>
      </c>
      <c r="AH212" s="90" t="n">
        <f aca="false">IF($A212="N/A"," ",RANK(T212,$P$208:$V$219))</f>
        <v>7</v>
      </c>
      <c r="AI212" s="90" t="n">
        <f aca="false">IF($A212="N/A"," ",RANK(U212,$P$208:$V$219))</f>
        <v>7</v>
      </c>
      <c r="AJ212" s="91" t="n">
        <f aca="false">IF($A212="N/A"," ",RANK(V212,$P$208:$V$219))</f>
        <v>7</v>
      </c>
      <c r="AK212" s="81" t="n">
        <f aca="false">IF($A212="N/A"," ",IF(AD212&lt;=$AJ$2,W212,0))</f>
        <v>0</v>
      </c>
      <c r="AL212" s="92" t="n">
        <f aca="false">IF($A212="N/A"," ",IF(AE212&lt;=$AJ$2,X212,0))</f>
        <v>0</v>
      </c>
      <c r="AM212" s="92" t="n">
        <f aca="false">IF($A212="N/A"," ",IF(AF212&lt;=$AJ$2,Y212,0))</f>
        <v>0</v>
      </c>
      <c r="AN212" s="92" t="n">
        <f aca="false">IF($A212="N/A"," ",IF(AG212&lt;=$AJ$2,Z212,0))</f>
        <v>0</v>
      </c>
      <c r="AO212" s="92" t="n">
        <f aca="false">IF($A212="N/A"," ",IF(AH212&lt;=$AJ$2,AA212,0))</f>
        <v>0</v>
      </c>
      <c r="AP212" s="92" t="n">
        <f aca="false">IF($A212="N/A"," ",IF(AI212&lt;=$AJ$2,AB212,0))</f>
        <v>0</v>
      </c>
      <c r="AQ212" s="92" t="n">
        <f aca="false">IF($A212="N/A"," ",IF(AJ212&lt;=$AJ$2,AC212,0))</f>
        <v>0</v>
      </c>
      <c r="AR212" s="91"/>
      <c r="AS212" s="83" t="n">
        <f aca="false">IF($A212="N/A"," ",IF(AND(AD212=$AJ$2+1,AK212=0),MIN($AR$219,W212),0))</f>
        <v>0</v>
      </c>
      <c r="AT212" s="93" t="n">
        <f aca="false">IF($A212="N/A"," ",IF(AND(AE212=$AJ$2+1,AL212=0),MIN($AR$219,X212),0))</f>
        <v>0</v>
      </c>
      <c r="AU212" s="93" t="n">
        <f aca="false">IF($A212="N/A"," ",IF(AND(AF212=$AJ$2+1,AM212=0),MIN($AR$219,Y212),0))</f>
        <v>0</v>
      </c>
      <c r="AV212" s="93" t="n">
        <f aca="false">IF($A212="N/A"," ",IF(AND(AG212=$AJ$2+1,AN212=0),MIN($AR$219,Z212),0))</f>
        <v>0</v>
      </c>
      <c r="AW212" s="93" t="n">
        <f aca="false">IF($A212="N/A"," ",IF(AND(AH212=$AJ$2+1,AO212=0),MIN($AR$219,AA212),0))</f>
        <v>0</v>
      </c>
      <c r="AX212" s="93" t="n">
        <f aca="false">IF($A212="N/A"," ",IF(AND(AI212=$AJ$2+1,AP212=0),MIN($AR$219,AB212),0))</f>
        <v>0</v>
      </c>
      <c r="AY212" s="93" t="n">
        <f aca="false">IF($A212="N/A"," ",IF(AND(AJ212=$AJ$2+1,AQ212=0),MIN($AR$219,AC212),0))</f>
        <v>0</v>
      </c>
      <c r="AZ212" s="91"/>
      <c r="BA212" s="86" t="n">
        <f aca="false">IF($A212="N/A"," ",(IF(MONTH(A212)&gt;=4,IF(MONTH(A212)&lt;=10,Inputs!$F$13,Inputs!$F$14),Inputs!$F$14)))</f>
        <v>119</v>
      </c>
      <c r="BB212" s="87" t="n">
        <f aca="false">IF($A212="N/A"," ",(IF(AK212&gt;0,($BA212*(8*(VLOOKUP($A212,NumberofDaysTable,2)))*P212),0)+IF(AS212&gt;0,($BA212*((AS212))*P212),0)))</f>
        <v>0</v>
      </c>
      <c r="BC212" s="87" t="n">
        <f aca="false">IF($A212="N/A"," ",(IF(AL212&gt;0,($BA212*(8*(VLOOKUP($A212,NumberofDaysTable,2)))*Q212),0)+IF(AT212&gt;0,($BA212*((AT212))*Q212),0)))</f>
        <v>0</v>
      </c>
      <c r="BD212" s="87" t="n">
        <f aca="false">IF($A212="N/A"," ",(IF(AM212&gt;0,($BA212*(8*(VLOOKUP($A212,NumberofDaysTable,3)))*R212),0)+IF(AU212&gt;0,($BA212*((AU212))*R212),0)))</f>
        <v>0</v>
      </c>
      <c r="BE212" s="87" t="n">
        <f aca="false">IF($A212="N/A"," ",(IF(AN212&gt;0,($BA212*(8*(VLOOKUP($A212,NumberofDaysTable,3)))*S212),0)+IF(AV212&gt;0,($BA212*((AV212))*S212),0)))</f>
        <v>0</v>
      </c>
      <c r="BF212" s="87" t="n">
        <f aca="false">IF($A212="N/A"," ",(IF(AO212&gt;0,($BA212*(8*(VLOOKUP($A212,NumberofDaysTable,4)+VLOOKUP($A212,NumberofDaysTable,5)))*T212),0)+IF(AW212&gt;0,($BA212*((AW212))*T212),0)))</f>
        <v>0</v>
      </c>
      <c r="BG212" s="87" t="n">
        <f aca="false">IF($A212="N/A"," ",(IF(AP212&gt;0,($BA212*(8*(VLOOKUP($A212,NumberofDaysTable,4)+VLOOKUP($A212,NumberofDaysTable,5)))*U212),0)+IF(AX212&gt;0,($BA212*((AX212))*U212),0)))</f>
        <v>0</v>
      </c>
      <c r="BH212" s="87" t="n">
        <f aca="false">IF($A212="N/A"," ",($BA212*AQ212*V212)+($BA212*AY212*V212))</f>
        <v>0</v>
      </c>
      <c r="BI212" s="87" t="n">
        <f aca="false">IF($A212="N/A"," ",SUM(BB212:BH212))</f>
        <v>0</v>
      </c>
      <c r="BJ212" s="88" t="n">
        <f aca="false">IF($A212="N/A"," ",(H212*(SUM(AK212:AQ212)+SUM(AS212:AY212))*BA212))</f>
        <v>0</v>
      </c>
      <c r="BK212" s="88" t="n">
        <f aca="false">IF($A212="N/A"," ",((C212*D212)*(SUM($AK212:$AQ212)+SUM($AS212:$AY212))*$BA212))</f>
        <v>0</v>
      </c>
      <c r="BL212" s="88" t="n">
        <f aca="false">IF($A212="N/A"," ",(F212*(SUM($AK212:$AQ212)+SUM($AS212:$AY212))*$BA212))</f>
        <v>0</v>
      </c>
      <c r="BM212" s="88" t="n">
        <f aca="false">IF($A212="N/A"," ",(G212*(SUM($AK212:$AQ212)+SUM($AS212:$AY212))*$BA212))</f>
        <v>0</v>
      </c>
    </row>
    <row r="213" customFormat="false" ht="12.75" hidden="false" customHeight="false" outlineLevel="0" collapsed="false">
      <c r="A213" s="67" t="n">
        <f aca="false">IF(A212="N/A","N/A",IF(EDATE(A212,1)&gt;Inputs!$K$3,"N/A",EDATE(A212,1)))</f>
        <v>43040</v>
      </c>
      <c r="B213" s="68" t="n">
        <f aca="false">IF(A213="N/A"," ",YEAR(A213))</f>
        <v>2017</v>
      </c>
      <c r="C213" s="69" t="n">
        <f aca="false">IF(A213="N/A"," ",VLOOKUP(A213,ScaledPrice,10))</f>
        <v>4.0305</v>
      </c>
      <c r="D213" s="70" t="n">
        <f aca="false">IF(A213="N/A"," ",(VLOOKUP(MONTH($A213),Inputs!$A$14:$B$25,2))/1000)</f>
        <v>12.6</v>
      </c>
      <c r="E213" s="71" t="n">
        <f aca="false">IF($A213="N/A"," ",C213*D213)</f>
        <v>50.7843</v>
      </c>
      <c r="F213" s="72" t="n">
        <f aca="false">IF(A213="N/A"," ",Inputs!$F$6)</f>
        <v>1.17</v>
      </c>
      <c r="G213" s="72" t="n">
        <f aca="false">IF(A213="N/A"," ",Inputs!$F$9/IF(AND('Pricing Inputs'!$AA$3&gt;=4,'Pricing Inputs'!$AA$3&lt;=6),16,IF(AND('Pricing Inputs'!$AA$3&gt;=7,'Pricing Inputs'!$AA$3&lt;=9),8,24))/(BA213))</f>
        <v>0.829831932773109</v>
      </c>
      <c r="H213" s="73" t="n">
        <f aca="false">IF(A213="N/A"," ",(C213*D213)+F213+G213)</f>
        <v>52.7841319327731</v>
      </c>
      <c r="I213" s="74" t="n">
        <f aca="false">VLOOKUP(A213,ScaledPrice,(IF(AND('Pricing Inputs'!$AA$3&gt;=4,'Pricing Inputs'!$AA$3&lt;=6),2,4)))</f>
        <v>31.1799983978272</v>
      </c>
      <c r="J213" s="74" t="n">
        <f aca="false">IF(A213="N/A"," ",IF(AND('Pricing Inputs'!$AA$3&gt;=4,'Pricing Inputs'!$AA$3&lt;=6),I213,(VLOOKUP(A213,ScaledPrice,2))*(2-(VLOOKUP(A213,ScaledPrice,3)))))</f>
        <v>31.1799983978272</v>
      </c>
      <c r="K213" s="74" t="n">
        <f aca="false">IF(A213="N/A"," ",IF(OR('Pricing Inputs'!$AA$3=5,'Pricing Inputs'!$AA$3=6,'Pricing Inputs'!$AA$3=8,'Pricing Inputs'!$AA$3=9),VLOOKUP(A213,ScaledPrice,IF(AND('Pricing Inputs'!$AA$3&gt;=4,'Pricing Inputs'!$AA$3&lt;=6),5,6)),0))</f>
        <v>20</v>
      </c>
      <c r="L213" s="74" t="n">
        <f aca="false">IF(A213="N/A"," ",IF(OR('Pricing Inputs'!$AA$3=5,'Pricing Inputs'!$AA$3=6,'Pricing Inputs'!$AA$3=8,'Pricing Inputs'!$AA$3=9),IF(AND('Pricing Inputs'!$AA$3&gt;=4,'Pricing Inputs'!$AA$3&lt;=6),K213,(VLOOKUP(A213,ScaledPrice,5))*(2-(VLOOKUP(A213,ScaledPrice,3)))),0))</f>
        <v>20</v>
      </c>
      <c r="M213" s="74" t="n">
        <f aca="false">IF(A213="N/A"," ",IF(OR('Pricing Inputs'!$AA$3=6,'Pricing Inputs'!$AA$3=9),(VLOOKUP(A213,ScaledPrice,IF(AND('Pricing Inputs'!$AA$3&gt;=4,'Pricing Inputs'!$AA$3&lt;=6),7,8))),0))</f>
        <v>19</v>
      </c>
      <c r="N213" s="74" t="n">
        <f aca="false">IF(A213="N/A"," ",IF(OR('Pricing Inputs'!$AA$3=6,'Pricing Inputs'!$AA$3=9),IF(AND('Pricing Inputs'!$AA$3&gt;=4,'Pricing Inputs'!$AA$3&lt;=6),M213,(VLOOKUP(A213,ScaledPrice,7))*(2-(VLOOKUP(A213,ScaledPrice,3)))),0))</f>
        <v>19</v>
      </c>
      <c r="O213" s="74" t="n">
        <f aca="false">IF(A213="N/A"," ",VLOOKUP(A213,ScaledPrice,9))</f>
        <v>25.7999992370605</v>
      </c>
      <c r="P213" s="75" t="n">
        <f aca="false">IF($A213="N/A"," ",IF((I213-$H213)&gt;0,I213-$H213,0))</f>
        <v>0</v>
      </c>
      <c r="Q213" s="75" t="n">
        <f aca="false">IF($A213="N/A"," ",IF((J213-$H213)&gt;0,J213-$H213,0))</f>
        <v>0</v>
      </c>
      <c r="R213" s="75" t="n">
        <f aca="false">IF($A213="N/A"," ",IF((K213-$H213)&gt;0,K213-$H213,0))</f>
        <v>0</v>
      </c>
      <c r="S213" s="75" t="n">
        <f aca="false">IF($A213="N/A"," ",IF((L213-$H213)&gt;0,L213-$H213,0))</f>
        <v>0</v>
      </c>
      <c r="T213" s="75" t="n">
        <f aca="false">IF($A213="N/A"," ",IF((M213-$H213)&gt;0,M213-$H213,0))</f>
        <v>0</v>
      </c>
      <c r="U213" s="75" t="n">
        <f aca="false">IF($A213="N/A"," ",IF((N213-$H213)&gt;0,N213-$H213,0))</f>
        <v>0</v>
      </c>
      <c r="V213" s="76" t="n">
        <f aca="false">IF($A213="N/A"," ",(IF((O213-$H213)&lt;=0,0,(O213-$H213))))</f>
        <v>0</v>
      </c>
      <c r="W213" s="77" t="n">
        <f aca="false">IF($A213="N/A"," ",IF(P213&gt;0,8*VLOOKUP($A213,NumberofDaysTable,2),0))</f>
        <v>0</v>
      </c>
      <c r="X213" s="77" t="n">
        <f aca="false">IF($A213="N/A"," ",IF(Q213&gt;0,8*VLOOKUP($A213,NumberofDaysTable,2),0))</f>
        <v>0</v>
      </c>
      <c r="Y213" s="77" t="n">
        <f aca="false">IF($A213="N/A"," ",IF(R213&gt;0,8*VLOOKUP($A213,NumberofDaysTable,3),0))</f>
        <v>0</v>
      </c>
      <c r="Z213" s="77" t="n">
        <f aca="false">IF($A213="N/A"," ",IF(S213&gt;0,8*VLOOKUP($A213,NumberofDaysTable,3),0))</f>
        <v>0</v>
      </c>
      <c r="AA213" s="77" t="n">
        <f aca="false">IF($A213="N/A"," ",IF(T213&gt;0,8*(VLOOKUP($A213,NumberofDaysTable,4)+VLOOKUP($A213,NumberofDaysTable,5)),0))</f>
        <v>0</v>
      </c>
      <c r="AB213" s="77" t="n">
        <f aca="false">IF($A213="N/A"," ",IF(U213&gt;0,(8*VLOOKUP($A213,NumberofDaysTable,4)+VLOOKUP($A213,NumberofDaysTable,5)),0))</f>
        <v>0</v>
      </c>
      <c r="AC213" s="77" t="n">
        <f aca="false">IF($A213="N/A"," ",(IF(V213&gt;0,(8*VLOOKUP($A213,NumberofDaysTable,6)),0)))</f>
        <v>0</v>
      </c>
      <c r="AD213" s="89" t="n">
        <f aca="false">IF($A213="N/A"," ",RANK(P213,$P$208:$V$219))</f>
        <v>7</v>
      </c>
      <c r="AE213" s="90" t="n">
        <f aca="false">IF($A213="N/A"," ",RANK(Q213,$P$208:$V$219))</f>
        <v>7</v>
      </c>
      <c r="AF213" s="90" t="n">
        <f aca="false">IF($A213="N/A"," ",RANK(R213,$P$208:$V$219))</f>
        <v>7</v>
      </c>
      <c r="AG213" s="90" t="n">
        <f aca="false">IF($A213="N/A"," ",RANK(S213,$P$208:$V$219))</f>
        <v>7</v>
      </c>
      <c r="AH213" s="90" t="n">
        <f aca="false">IF($A213="N/A"," ",RANK(T213,$P$208:$V$219))</f>
        <v>7</v>
      </c>
      <c r="AI213" s="90" t="n">
        <f aca="false">IF($A213="N/A"," ",RANK(U213,$P$208:$V$219))</f>
        <v>7</v>
      </c>
      <c r="AJ213" s="91" t="n">
        <f aca="false">IF($A213="N/A"," ",RANK(V213,$P$208:$V$219))</f>
        <v>7</v>
      </c>
      <c r="AK213" s="81" t="n">
        <f aca="false">IF($A213="N/A"," ",IF(AD213&lt;=$AJ$2,W213,0))</f>
        <v>0</v>
      </c>
      <c r="AL213" s="92" t="n">
        <f aca="false">IF($A213="N/A"," ",IF(AE213&lt;=$AJ$2,X213,0))</f>
        <v>0</v>
      </c>
      <c r="AM213" s="92" t="n">
        <f aca="false">IF($A213="N/A"," ",IF(AF213&lt;=$AJ$2,Y213,0))</f>
        <v>0</v>
      </c>
      <c r="AN213" s="92" t="n">
        <f aca="false">IF($A213="N/A"," ",IF(AG213&lt;=$AJ$2,Z213,0))</f>
        <v>0</v>
      </c>
      <c r="AO213" s="92" t="n">
        <f aca="false">IF($A213="N/A"," ",IF(AH213&lt;=$AJ$2,AA213,0))</f>
        <v>0</v>
      </c>
      <c r="AP213" s="92" t="n">
        <f aca="false">IF($A213="N/A"," ",IF(AI213&lt;=$AJ$2,AB213,0))</f>
        <v>0</v>
      </c>
      <c r="AQ213" s="92" t="n">
        <f aca="false">IF($A213="N/A"," ",IF(AJ213&lt;=$AJ$2,AC213,0))</f>
        <v>0</v>
      </c>
      <c r="AR213" s="91"/>
      <c r="AS213" s="83" t="n">
        <f aca="false">IF($A213="N/A"," ",IF(AND(AD213=$AJ$2+1,AK213=0),MIN($AR$219,W213),0))</f>
        <v>0</v>
      </c>
      <c r="AT213" s="93" t="n">
        <f aca="false">IF($A213="N/A"," ",IF(AND(AE213=$AJ$2+1,AL213=0),MIN($AR$219,X213),0))</f>
        <v>0</v>
      </c>
      <c r="AU213" s="93" t="n">
        <f aca="false">IF($A213="N/A"," ",IF(AND(AF213=$AJ$2+1,AM213=0),MIN($AR$219,Y213),0))</f>
        <v>0</v>
      </c>
      <c r="AV213" s="93" t="n">
        <f aca="false">IF($A213="N/A"," ",IF(AND(AG213=$AJ$2+1,AN213=0),MIN($AR$219,Z213),0))</f>
        <v>0</v>
      </c>
      <c r="AW213" s="93" t="n">
        <f aca="false">IF($A213="N/A"," ",IF(AND(AH213=$AJ$2+1,AO213=0),MIN($AR$219,AA213),0))</f>
        <v>0</v>
      </c>
      <c r="AX213" s="93" t="n">
        <f aca="false">IF($A213="N/A"," ",IF(AND(AI213=$AJ$2+1,AP213=0),MIN($AR$219,AB213),0))</f>
        <v>0</v>
      </c>
      <c r="AY213" s="93" t="n">
        <f aca="false">IF($A213="N/A"," ",IF(AND(AJ213=$AJ$2+1,AQ213=0),MIN($AR$219,AC213),0))</f>
        <v>0</v>
      </c>
      <c r="AZ213" s="91"/>
      <c r="BA213" s="86" t="n">
        <f aca="false">IF($A213="N/A"," ",(IF(MONTH(A213)&gt;=4,IF(MONTH(A213)&lt;=10,Inputs!$F$13,Inputs!$F$14),Inputs!$F$14)))</f>
        <v>119</v>
      </c>
      <c r="BB213" s="87" t="n">
        <f aca="false">IF($A213="N/A"," ",(IF(AK213&gt;0,($BA213*(8*(VLOOKUP($A213,NumberofDaysTable,2)))*P213),0)+IF(AS213&gt;0,($BA213*((AS213))*P213),0)))</f>
        <v>0</v>
      </c>
      <c r="BC213" s="87" t="n">
        <f aca="false">IF($A213="N/A"," ",(IF(AL213&gt;0,($BA213*(8*(VLOOKUP($A213,NumberofDaysTable,2)))*Q213),0)+IF(AT213&gt;0,($BA213*((AT213))*Q213),0)))</f>
        <v>0</v>
      </c>
      <c r="BD213" s="87" t="n">
        <f aca="false">IF($A213="N/A"," ",(IF(AM213&gt;0,($BA213*(8*(VLOOKUP($A213,NumberofDaysTable,3)))*R213),0)+IF(AU213&gt;0,($BA213*((AU213))*R213),0)))</f>
        <v>0</v>
      </c>
      <c r="BE213" s="87" t="n">
        <f aca="false">IF($A213="N/A"," ",(IF(AN213&gt;0,($BA213*(8*(VLOOKUP($A213,NumberofDaysTable,3)))*S213),0)+IF(AV213&gt;0,($BA213*((AV213))*S213),0)))</f>
        <v>0</v>
      </c>
      <c r="BF213" s="87" t="n">
        <f aca="false">IF($A213="N/A"," ",(IF(AO213&gt;0,($BA213*(8*(VLOOKUP($A213,NumberofDaysTable,4)+VLOOKUP($A213,NumberofDaysTable,5)))*T213),0)+IF(AW213&gt;0,($BA213*((AW213))*T213),0)))</f>
        <v>0</v>
      </c>
      <c r="BG213" s="87" t="n">
        <f aca="false">IF($A213="N/A"," ",(IF(AP213&gt;0,($BA213*(8*(VLOOKUP($A213,NumberofDaysTable,4)+VLOOKUP($A213,NumberofDaysTable,5)))*U213),0)+IF(AX213&gt;0,($BA213*((AX213))*U213),0)))</f>
        <v>0</v>
      </c>
      <c r="BH213" s="87" t="n">
        <f aca="false">IF($A213="N/A"," ",($BA213*AQ213*V213)+($BA213*AY213*V213))</f>
        <v>0</v>
      </c>
      <c r="BI213" s="87" t="n">
        <f aca="false">IF($A213="N/A"," ",SUM(BB213:BH213))</f>
        <v>0</v>
      </c>
      <c r="BJ213" s="88" t="n">
        <f aca="false">IF($A213="N/A"," ",(H213*(SUM(AK213:AQ213)+SUM(AS213:AY213))*BA213))</f>
        <v>0</v>
      </c>
      <c r="BK213" s="88" t="n">
        <f aca="false">IF($A213="N/A"," ",((C213*D213)*(SUM($AK213:$AQ213)+SUM($AS213:$AY213))*$BA213))</f>
        <v>0</v>
      </c>
      <c r="BL213" s="88" t="n">
        <f aca="false">IF($A213="N/A"," ",(F213*(SUM($AK213:$AQ213)+SUM($AS213:$AY213))*$BA213))</f>
        <v>0</v>
      </c>
      <c r="BM213" s="88" t="n">
        <f aca="false">IF($A213="N/A"," ",(G213*(SUM($AK213:$AQ213)+SUM($AS213:$AY213))*$BA213))</f>
        <v>0</v>
      </c>
    </row>
    <row r="214" customFormat="false" ht="12.75" hidden="false" customHeight="false" outlineLevel="0" collapsed="false">
      <c r="A214" s="67" t="n">
        <f aca="false">IF(A213="N/A","N/A",IF(EDATE(A213,1)&gt;Inputs!$K$3,"N/A",EDATE(A213,1)))</f>
        <v>43070</v>
      </c>
      <c r="B214" s="68" t="n">
        <f aca="false">IF(A214="N/A"," ",YEAR(A214))</f>
        <v>2017</v>
      </c>
      <c r="C214" s="69" t="n">
        <f aca="false">IF(A214="N/A"," ",VLOOKUP(A214,ScaledPrice,10))</f>
        <v>4.1565</v>
      </c>
      <c r="D214" s="70" t="n">
        <f aca="false">IF(A214="N/A"," ",(VLOOKUP(MONTH($A214),Inputs!$A$14:$B$25,2))/1000)</f>
        <v>12.6</v>
      </c>
      <c r="E214" s="71" t="n">
        <f aca="false">IF($A214="N/A"," ",C214*D214)</f>
        <v>52.3719</v>
      </c>
      <c r="F214" s="72" t="n">
        <f aca="false">IF(A214="N/A"," ",Inputs!$F$6)</f>
        <v>1.17</v>
      </c>
      <c r="G214" s="72" t="n">
        <f aca="false">IF(A214="N/A"," ",Inputs!$F$9/IF(AND('Pricing Inputs'!$AA$3&gt;=4,'Pricing Inputs'!$AA$3&lt;=6),16,IF(AND('Pricing Inputs'!$AA$3&gt;=7,'Pricing Inputs'!$AA$3&lt;=9),8,24))/(BA214))</f>
        <v>0.829831932773109</v>
      </c>
      <c r="H214" s="73" t="n">
        <f aca="false">IF(A214="N/A"," ",(C214*D214)+F214+G214)</f>
        <v>54.3717319327731</v>
      </c>
      <c r="I214" s="74" t="n">
        <f aca="false">VLOOKUP(A214,ScaledPrice,(IF(AND('Pricing Inputs'!$AA$3&gt;=4,'Pricing Inputs'!$AA$3&lt;=6),2,4)))</f>
        <v>31.6499977111816</v>
      </c>
      <c r="J214" s="74" t="n">
        <f aca="false">IF(A214="N/A"," ",IF(AND('Pricing Inputs'!$AA$3&gt;=4,'Pricing Inputs'!$AA$3&lt;=6),I214,(VLOOKUP(A214,ScaledPrice,2))*(2-(VLOOKUP(A214,ScaledPrice,3)))))</f>
        <v>31.6499977111816</v>
      </c>
      <c r="K214" s="74" t="n">
        <f aca="false">IF(A214="N/A"," ",IF(OR('Pricing Inputs'!$AA$3=5,'Pricing Inputs'!$AA$3=6,'Pricing Inputs'!$AA$3=8,'Pricing Inputs'!$AA$3=9),VLOOKUP(A214,ScaledPrice,IF(AND('Pricing Inputs'!$AA$3&gt;=4,'Pricing Inputs'!$AA$3&lt;=6),5,6)),0))</f>
        <v>20</v>
      </c>
      <c r="L214" s="74" t="n">
        <f aca="false">IF(A214="N/A"," ",IF(OR('Pricing Inputs'!$AA$3=5,'Pricing Inputs'!$AA$3=6,'Pricing Inputs'!$AA$3=8,'Pricing Inputs'!$AA$3=9),IF(AND('Pricing Inputs'!$AA$3&gt;=4,'Pricing Inputs'!$AA$3&lt;=6),K214,(VLOOKUP(A214,ScaledPrice,5))*(2-(VLOOKUP(A214,ScaledPrice,3)))),0))</f>
        <v>20</v>
      </c>
      <c r="M214" s="74" t="n">
        <f aca="false">IF(A214="N/A"," ",IF(OR('Pricing Inputs'!$AA$3=6,'Pricing Inputs'!$AA$3=9),(VLOOKUP(A214,ScaledPrice,IF(AND('Pricing Inputs'!$AA$3&gt;=4,'Pricing Inputs'!$AA$3&lt;=6),7,8))),0))</f>
        <v>19</v>
      </c>
      <c r="N214" s="74" t="n">
        <f aca="false">IF(A214="N/A"," ",IF(OR('Pricing Inputs'!$AA$3=6,'Pricing Inputs'!$AA$3=9),IF(AND('Pricing Inputs'!$AA$3&gt;=4,'Pricing Inputs'!$AA$3&lt;=6),M214,(VLOOKUP(A214,ScaledPrice,7))*(2-(VLOOKUP(A214,ScaledPrice,3)))),0))</f>
        <v>19</v>
      </c>
      <c r="O214" s="74" t="n">
        <f aca="false">IF(A214="N/A"," ",VLOOKUP(A214,ScaledPrice,9))</f>
        <v>25.9500007629395</v>
      </c>
      <c r="P214" s="75" t="n">
        <f aca="false">IF($A214="N/A"," ",IF((I214-$H214)&gt;0,I214-$H214,0))</f>
        <v>0</v>
      </c>
      <c r="Q214" s="75" t="n">
        <f aca="false">IF($A214="N/A"," ",IF((J214-$H214)&gt;0,J214-$H214,0))</f>
        <v>0</v>
      </c>
      <c r="R214" s="75" t="n">
        <f aca="false">IF($A214="N/A"," ",IF((K214-$H214)&gt;0,K214-$H214,0))</f>
        <v>0</v>
      </c>
      <c r="S214" s="75" t="n">
        <f aca="false">IF($A214="N/A"," ",IF((L214-$H214)&gt;0,L214-$H214,0))</f>
        <v>0</v>
      </c>
      <c r="T214" s="75" t="n">
        <f aca="false">IF($A214="N/A"," ",IF((M214-$H214)&gt;0,M214-$H214,0))</f>
        <v>0</v>
      </c>
      <c r="U214" s="75" t="n">
        <f aca="false">IF($A214="N/A"," ",IF((N214-$H214)&gt;0,N214-$H214,0))</f>
        <v>0</v>
      </c>
      <c r="V214" s="76" t="n">
        <f aca="false">IF($A214="N/A"," ",(IF((O214-$H214)&lt;=0,0,(O214-$H214))))</f>
        <v>0</v>
      </c>
      <c r="W214" s="77" t="n">
        <f aca="false">IF($A214="N/A"," ",IF(P214&gt;0,8*VLOOKUP($A214,NumberofDaysTable,2),0))</f>
        <v>0</v>
      </c>
      <c r="X214" s="77" t="n">
        <f aca="false">IF($A214="N/A"," ",IF(Q214&gt;0,8*VLOOKUP($A214,NumberofDaysTable,2),0))</f>
        <v>0</v>
      </c>
      <c r="Y214" s="77" t="n">
        <f aca="false">IF($A214="N/A"," ",IF(R214&gt;0,8*VLOOKUP($A214,NumberofDaysTable,3),0))</f>
        <v>0</v>
      </c>
      <c r="Z214" s="77" t="n">
        <f aca="false">IF($A214="N/A"," ",IF(S214&gt;0,8*VLOOKUP($A214,NumberofDaysTable,3),0))</f>
        <v>0</v>
      </c>
      <c r="AA214" s="77" t="n">
        <f aca="false">IF($A214="N/A"," ",IF(T214&gt;0,8*(VLOOKUP($A214,NumberofDaysTable,4)+VLOOKUP($A214,NumberofDaysTable,5)),0))</f>
        <v>0</v>
      </c>
      <c r="AB214" s="77" t="n">
        <f aca="false">IF($A214="N/A"," ",IF(U214&gt;0,(8*VLOOKUP($A214,NumberofDaysTable,4)+VLOOKUP($A214,NumberofDaysTable,5)),0))</f>
        <v>0</v>
      </c>
      <c r="AC214" s="77" t="n">
        <f aca="false">IF($A214="N/A"," ",(IF(V214&gt;0,(8*VLOOKUP($A214,NumberofDaysTable,6)),0)))</f>
        <v>0</v>
      </c>
      <c r="AD214" s="89" t="n">
        <f aca="false">IF($A214="N/A"," ",RANK(P214,$P$208:$V$219))</f>
        <v>7</v>
      </c>
      <c r="AE214" s="90" t="n">
        <f aca="false">IF($A214="N/A"," ",RANK(Q214,$P$208:$V$219))</f>
        <v>7</v>
      </c>
      <c r="AF214" s="90" t="n">
        <f aca="false">IF($A214="N/A"," ",RANK(R214,$P$208:$V$219))</f>
        <v>7</v>
      </c>
      <c r="AG214" s="90" t="n">
        <f aca="false">IF($A214="N/A"," ",RANK(S214,$P$208:$V$219))</f>
        <v>7</v>
      </c>
      <c r="AH214" s="90" t="n">
        <f aca="false">IF($A214="N/A"," ",RANK(T214,$P$208:$V$219))</f>
        <v>7</v>
      </c>
      <c r="AI214" s="90" t="n">
        <f aca="false">IF($A214="N/A"," ",RANK(U214,$P$208:$V$219))</f>
        <v>7</v>
      </c>
      <c r="AJ214" s="91" t="n">
        <f aca="false">IF($A214="N/A"," ",RANK(V214,$P$208:$V$219))</f>
        <v>7</v>
      </c>
      <c r="AK214" s="81" t="n">
        <f aca="false">IF($A214="N/A"," ",IF(AD214&lt;=$AJ$2,W214,0))</f>
        <v>0</v>
      </c>
      <c r="AL214" s="92" t="n">
        <f aca="false">IF($A214="N/A"," ",IF(AE214&lt;=$AJ$2,X214,0))</f>
        <v>0</v>
      </c>
      <c r="AM214" s="92" t="n">
        <f aca="false">IF($A214="N/A"," ",IF(AF214&lt;=$AJ$2,Y214,0))</f>
        <v>0</v>
      </c>
      <c r="AN214" s="92" t="n">
        <f aca="false">IF($A214="N/A"," ",IF(AG214&lt;=$AJ$2,Z214,0))</f>
        <v>0</v>
      </c>
      <c r="AO214" s="92" t="n">
        <f aca="false">IF($A214="N/A"," ",IF(AH214&lt;=$AJ$2,AA214,0))</f>
        <v>0</v>
      </c>
      <c r="AP214" s="92" t="n">
        <f aca="false">IF($A214="N/A"," ",IF(AI214&lt;=$AJ$2,AB214,0))</f>
        <v>0</v>
      </c>
      <c r="AQ214" s="92" t="n">
        <f aca="false">IF($A214="N/A"," ",IF(AJ214&lt;=$AJ$2,AC214,0))</f>
        <v>0</v>
      </c>
      <c r="AR214" s="91"/>
      <c r="AS214" s="83" t="n">
        <f aca="false">IF($A214="N/A"," ",IF(AND(AD214=$AJ$2+1,AK214=0),MIN($AR$219,W214),0))</f>
        <v>0</v>
      </c>
      <c r="AT214" s="93" t="n">
        <f aca="false">IF($A214="N/A"," ",IF(AND(AE214=$AJ$2+1,AL214=0),MIN($AR$219,X214),0))</f>
        <v>0</v>
      </c>
      <c r="AU214" s="93" t="n">
        <f aca="false">IF($A214="N/A"," ",IF(AND(AF214=$AJ$2+1,AM214=0),MIN($AR$219,Y214),0))</f>
        <v>0</v>
      </c>
      <c r="AV214" s="93" t="n">
        <f aca="false">IF($A214="N/A"," ",IF(AND(AG214=$AJ$2+1,AN214=0),MIN($AR$219,Z214),0))</f>
        <v>0</v>
      </c>
      <c r="AW214" s="93" t="n">
        <f aca="false">IF($A214="N/A"," ",IF(AND(AH214=$AJ$2+1,AO214=0),MIN($AR$219,AA214),0))</f>
        <v>0</v>
      </c>
      <c r="AX214" s="93" t="n">
        <f aca="false">IF($A214="N/A"," ",IF(AND(AI214=$AJ$2+1,AP214=0),MIN($AR$219,AB214),0))</f>
        <v>0</v>
      </c>
      <c r="AY214" s="93" t="n">
        <f aca="false">IF($A214="N/A"," ",IF(AND(AJ214=$AJ$2+1,AQ214=0),MIN($AR$219,AC214),0))</f>
        <v>0</v>
      </c>
      <c r="AZ214" s="91"/>
      <c r="BA214" s="86" t="n">
        <f aca="false">IF($A214="N/A"," ",(IF(MONTH(A214)&gt;=4,IF(MONTH(A214)&lt;=10,Inputs!$F$13,Inputs!$F$14),Inputs!$F$14)))</f>
        <v>119</v>
      </c>
      <c r="BB214" s="87" t="n">
        <f aca="false">IF($A214="N/A"," ",(IF(AK214&gt;0,($BA214*(8*(VLOOKUP($A214,NumberofDaysTable,2)))*P214),0)+IF(AS214&gt;0,($BA214*((AS214))*P214),0)))</f>
        <v>0</v>
      </c>
      <c r="BC214" s="87" t="n">
        <f aca="false">IF($A214="N/A"," ",(IF(AL214&gt;0,($BA214*(8*(VLOOKUP($A214,NumberofDaysTable,2)))*Q214),0)+IF(AT214&gt;0,($BA214*((AT214))*Q214),0)))</f>
        <v>0</v>
      </c>
      <c r="BD214" s="87" t="n">
        <f aca="false">IF($A214="N/A"," ",(IF(AM214&gt;0,($BA214*(8*(VLOOKUP($A214,NumberofDaysTable,3)))*R214),0)+IF(AU214&gt;0,($BA214*((AU214))*R214),0)))</f>
        <v>0</v>
      </c>
      <c r="BE214" s="87" t="n">
        <f aca="false">IF($A214="N/A"," ",(IF(AN214&gt;0,($BA214*(8*(VLOOKUP($A214,NumberofDaysTable,3)))*S214),0)+IF(AV214&gt;0,($BA214*((AV214))*S214),0)))</f>
        <v>0</v>
      </c>
      <c r="BF214" s="87" t="n">
        <f aca="false">IF($A214="N/A"," ",(IF(AO214&gt;0,($BA214*(8*(VLOOKUP($A214,NumberofDaysTable,4)+VLOOKUP($A214,NumberofDaysTable,5)))*T214),0)+IF(AW214&gt;0,($BA214*((AW214))*T214),0)))</f>
        <v>0</v>
      </c>
      <c r="BG214" s="87" t="n">
        <f aca="false">IF($A214="N/A"," ",(IF(AP214&gt;0,($BA214*(8*(VLOOKUP($A214,NumberofDaysTable,4)+VLOOKUP($A214,NumberofDaysTable,5)))*U214),0)+IF(AX214&gt;0,($BA214*((AX214))*U214),0)))</f>
        <v>0</v>
      </c>
      <c r="BH214" s="87" t="n">
        <f aca="false">IF($A214="N/A"," ",($BA214*AQ214*V214)+($BA214*AY214*V214))</f>
        <v>0</v>
      </c>
      <c r="BI214" s="87" t="n">
        <f aca="false">IF($A214="N/A"," ",SUM(BB214:BH214))</f>
        <v>0</v>
      </c>
      <c r="BJ214" s="88" t="n">
        <f aca="false">IF($A214="N/A"," ",(H214*(SUM(AK214:AQ214)+SUM(AS214:AY214))*BA214))</f>
        <v>0</v>
      </c>
      <c r="BK214" s="88" t="n">
        <f aca="false">IF($A214="N/A"," ",((C214*D214)*(SUM($AK214:$AQ214)+SUM($AS214:$AY214))*$BA214))</f>
        <v>0</v>
      </c>
      <c r="BL214" s="88" t="n">
        <f aca="false">IF($A214="N/A"," ",(F214*(SUM($AK214:$AQ214)+SUM($AS214:$AY214))*$BA214))</f>
        <v>0</v>
      </c>
      <c r="BM214" s="88" t="n">
        <f aca="false">IF($A214="N/A"," ",(G214*(SUM($AK214:$AQ214)+SUM($AS214:$AY214))*$BA214))</f>
        <v>0</v>
      </c>
    </row>
    <row r="215" customFormat="false" ht="12.75" hidden="false" customHeight="false" outlineLevel="0" collapsed="false">
      <c r="A215" s="67" t="n">
        <f aca="false">IF(A214="N/A","N/A",IF(EDATE(A214,1)&gt;Inputs!$K$3,"N/A",EDATE(A214,1)))</f>
        <v>43101</v>
      </c>
      <c r="B215" s="68" t="n">
        <f aca="false">IF(A215="N/A"," ",YEAR(A215))</f>
        <v>2018</v>
      </c>
      <c r="C215" s="69" t="n">
        <f aca="false">IF(A215="N/A"," ",VLOOKUP(A215,ScaledPrice,10))</f>
        <v>4.2725</v>
      </c>
      <c r="D215" s="70" t="n">
        <f aca="false">IF(A215="N/A"," ",(VLOOKUP(MONTH($A215),Inputs!$A$14:$B$25,2))/1000)</f>
        <v>12.6</v>
      </c>
      <c r="E215" s="71" t="n">
        <f aca="false">IF($A215="N/A"," ",C215*D215)</f>
        <v>53.8335</v>
      </c>
      <c r="F215" s="72" t="n">
        <f aca="false">IF(A215="N/A"," ",Inputs!$F$6)</f>
        <v>1.17</v>
      </c>
      <c r="G215" s="72" t="n">
        <f aca="false">IF(A215="N/A"," ",Inputs!$F$9/IF(AND('Pricing Inputs'!$AA$3&gt;=4,'Pricing Inputs'!$AA$3&lt;=6),16,IF(AND('Pricing Inputs'!$AA$3&gt;=7,'Pricing Inputs'!$AA$3&lt;=9),8,24))/(BA215))</f>
        <v>0.829831932773109</v>
      </c>
      <c r="H215" s="73" t="n">
        <f aca="false">IF(A215="N/A"," ",(C215*D215)+F215+G215)</f>
        <v>55.8333319327731</v>
      </c>
      <c r="I215" s="74" t="n">
        <f aca="false">VLOOKUP(A215,ScaledPrice,(IF(AND('Pricing Inputs'!$AA$3&gt;=4,'Pricing Inputs'!$AA$3&lt;=6),2,4)))</f>
        <v>35.8999996185303</v>
      </c>
      <c r="J215" s="74" t="n">
        <f aca="false">IF(A215="N/A"," ",IF(AND('Pricing Inputs'!$AA$3&gt;=4,'Pricing Inputs'!$AA$3&lt;=6),I215,(VLOOKUP(A215,ScaledPrice,2))*(2-(VLOOKUP(A215,ScaledPrice,3)))))</f>
        <v>35.8999996185303</v>
      </c>
      <c r="K215" s="74" t="n">
        <f aca="false">IF(A215="N/A"," ",IF(OR('Pricing Inputs'!$AA$3=5,'Pricing Inputs'!$AA$3=6,'Pricing Inputs'!$AA$3=8,'Pricing Inputs'!$AA$3=9),VLOOKUP(A215,ScaledPrice,IF(AND('Pricing Inputs'!$AA$3&gt;=4,'Pricing Inputs'!$AA$3&lt;=6),5,6)),0))</f>
        <v>22</v>
      </c>
      <c r="L215" s="74" t="n">
        <f aca="false">IF(A215="N/A"," ",IF(OR('Pricing Inputs'!$AA$3=5,'Pricing Inputs'!$AA$3=6,'Pricing Inputs'!$AA$3=8,'Pricing Inputs'!$AA$3=9),IF(AND('Pricing Inputs'!$AA$3&gt;=4,'Pricing Inputs'!$AA$3&lt;=6),K215,(VLOOKUP(A215,ScaledPrice,5))*(2-(VLOOKUP(A215,ScaledPrice,3)))),0))</f>
        <v>22</v>
      </c>
      <c r="M215" s="74" t="n">
        <f aca="false">IF(A215="N/A"," ",IF(OR('Pricing Inputs'!$AA$3=6,'Pricing Inputs'!$AA$3=9),(VLOOKUP(A215,ScaledPrice,IF(AND('Pricing Inputs'!$AA$3&gt;=4,'Pricing Inputs'!$AA$3&lt;=6),7,8))),0))</f>
        <v>21</v>
      </c>
      <c r="N215" s="74" t="n">
        <f aca="false">IF(A215="N/A"," ",IF(OR('Pricing Inputs'!$AA$3=6,'Pricing Inputs'!$AA$3=9),IF(AND('Pricing Inputs'!$AA$3&gt;=4,'Pricing Inputs'!$AA$3&lt;=6),M215,(VLOOKUP(A215,ScaledPrice,7))*(2-(VLOOKUP(A215,ScaledPrice,3)))),0))</f>
        <v>21</v>
      </c>
      <c r="O215" s="74" t="n">
        <f aca="false">IF(A215="N/A"," ",VLOOKUP(A215,ScaledPrice,9))</f>
        <v>26.2000007629395</v>
      </c>
      <c r="P215" s="75" t="n">
        <f aca="false">IF($A215="N/A"," ",IF((I215-$H215)&gt;0,I215-$H215,0))</f>
        <v>0</v>
      </c>
      <c r="Q215" s="75" t="n">
        <f aca="false">IF($A215="N/A"," ",IF((J215-$H215)&gt;0,J215-$H215,0))</f>
        <v>0</v>
      </c>
      <c r="R215" s="75" t="n">
        <f aca="false">IF($A215="N/A"," ",IF((K215-$H215)&gt;0,K215-$H215,0))</f>
        <v>0</v>
      </c>
      <c r="S215" s="75" t="n">
        <f aca="false">IF($A215="N/A"," ",IF((L215-$H215)&gt;0,L215-$H215,0))</f>
        <v>0</v>
      </c>
      <c r="T215" s="75" t="n">
        <f aca="false">IF($A215="N/A"," ",IF((M215-$H215)&gt;0,M215-$H215,0))</f>
        <v>0</v>
      </c>
      <c r="U215" s="75" t="n">
        <f aca="false">IF($A215="N/A"," ",IF((N215-$H215)&gt;0,N215-$H215,0))</f>
        <v>0</v>
      </c>
      <c r="V215" s="76" t="n">
        <f aca="false">IF($A215="N/A"," ",(IF((O215-$H215)&lt;=0,0,(O215-$H215))))</f>
        <v>0</v>
      </c>
      <c r="W215" s="77" t="n">
        <f aca="false">IF($A215="N/A"," ",IF(P215&gt;0,8*VLOOKUP($A215,NumberofDaysTable,2),0))</f>
        <v>0</v>
      </c>
      <c r="X215" s="77" t="n">
        <f aca="false">IF($A215="N/A"," ",IF(Q215&gt;0,8*VLOOKUP($A215,NumberofDaysTable,2),0))</f>
        <v>0</v>
      </c>
      <c r="Y215" s="77" t="n">
        <f aca="false">IF($A215="N/A"," ",IF(R215&gt;0,8*VLOOKUP($A215,NumberofDaysTable,3),0))</f>
        <v>0</v>
      </c>
      <c r="Z215" s="77" t="n">
        <f aca="false">IF($A215="N/A"," ",IF(S215&gt;0,8*VLOOKUP($A215,NumberofDaysTable,3),0))</f>
        <v>0</v>
      </c>
      <c r="AA215" s="77" t="n">
        <f aca="false">IF($A215="N/A"," ",IF(T215&gt;0,8*(VLOOKUP($A215,NumberofDaysTable,4)+VLOOKUP($A215,NumberofDaysTable,5)),0))</f>
        <v>0</v>
      </c>
      <c r="AB215" s="77" t="n">
        <f aca="false">IF($A215="N/A"," ",IF(U215&gt;0,(8*VLOOKUP($A215,NumberofDaysTable,4)+VLOOKUP($A215,NumberofDaysTable,5)),0))</f>
        <v>0</v>
      </c>
      <c r="AC215" s="77" t="n">
        <f aca="false">IF($A215="N/A"," ",(IF(V215&gt;0,(8*VLOOKUP($A215,NumberofDaysTable,6)),0)))</f>
        <v>0</v>
      </c>
      <c r="AD215" s="89" t="n">
        <f aca="false">IF($A215="N/A"," ",RANK(P215,$P$208:$V$219))</f>
        <v>7</v>
      </c>
      <c r="AE215" s="90" t="n">
        <f aca="false">IF($A215="N/A"," ",RANK(Q215,$P$208:$V$219))</f>
        <v>7</v>
      </c>
      <c r="AF215" s="90" t="n">
        <f aca="false">IF($A215="N/A"," ",RANK(R215,$P$208:$V$219))</f>
        <v>7</v>
      </c>
      <c r="AG215" s="90" t="n">
        <f aca="false">IF($A215="N/A"," ",RANK(S215,$P$208:$V$219))</f>
        <v>7</v>
      </c>
      <c r="AH215" s="90" t="n">
        <f aca="false">IF($A215="N/A"," ",RANK(T215,$P$208:$V$219))</f>
        <v>7</v>
      </c>
      <c r="AI215" s="90" t="n">
        <f aca="false">IF($A215="N/A"," ",RANK(U215,$P$208:$V$219))</f>
        <v>7</v>
      </c>
      <c r="AJ215" s="91" t="n">
        <f aca="false">IF($A215="N/A"," ",RANK(V215,$P$208:$V$219))</f>
        <v>7</v>
      </c>
      <c r="AK215" s="81" t="n">
        <f aca="false">IF($A215="N/A"," ",IF(AD215&lt;=$AJ$2,W215,0))</f>
        <v>0</v>
      </c>
      <c r="AL215" s="92" t="n">
        <f aca="false">IF($A215="N/A"," ",IF(AE215&lt;=$AJ$2,X215,0))</f>
        <v>0</v>
      </c>
      <c r="AM215" s="92" t="n">
        <f aca="false">IF($A215="N/A"," ",IF(AF215&lt;=$AJ$2,Y215,0))</f>
        <v>0</v>
      </c>
      <c r="AN215" s="92" t="n">
        <f aca="false">IF($A215="N/A"," ",IF(AG215&lt;=$AJ$2,Z215,0))</f>
        <v>0</v>
      </c>
      <c r="AO215" s="92" t="n">
        <f aca="false">IF($A215="N/A"," ",IF(AH215&lt;=$AJ$2,AA215,0))</f>
        <v>0</v>
      </c>
      <c r="AP215" s="92" t="n">
        <f aca="false">IF($A215="N/A"," ",IF(AI215&lt;=$AJ$2,AB215,0))</f>
        <v>0</v>
      </c>
      <c r="AQ215" s="92" t="n">
        <f aca="false">IF($A215="N/A"," ",IF(AJ215&lt;=$AJ$2,AC215,0))</f>
        <v>0</v>
      </c>
      <c r="AR215" s="91"/>
      <c r="AS215" s="83" t="n">
        <f aca="false">IF($A215="N/A"," ",IF(AND(AD215=$AJ$2+1,AK215=0),MIN($AR$219,W215),0))</f>
        <v>0</v>
      </c>
      <c r="AT215" s="93" t="n">
        <f aca="false">IF($A215="N/A"," ",IF(AND(AE215=$AJ$2+1,AL215=0),MIN($AR$219,X215),0))</f>
        <v>0</v>
      </c>
      <c r="AU215" s="93" t="n">
        <f aca="false">IF($A215="N/A"," ",IF(AND(AF215=$AJ$2+1,AM215=0),MIN($AR$219,Y215),0))</f>
        <v>0</v>
      </c>
      <c r="AV215" s="93" t="n">
        <f aca="false">IF($A215="N/A"," ",IF(AND(AG215=$AJ$2+1,AN215=0),MIN($AR$219,Z215),0))</f>
        <v>0</v>
      </c>
      <c r="AW215" s="93" t="n">
        <f aca="false">IF($A215="N/A"," ",IF(AND(AH215=$AJ$2+1,AO215=0),MIN($AR$219,AA215),0))</f>
        <v>0</v>
      </c>
      <c r="AX215" s="93" t="n">
        <f aca="false">IF($A215="N/A"," ",IF(AND(AI215=$AJ$2+1,AP215=0),MIN($AR$219,AB215),0))</f>
        <v>0</v>
      </c>
      <c r="AY215" s="93" t="n">
        <f aca="false">IF($A215="N/A"," ",IF(AND(AJ215=$AJ$2+1,AQ215=0),MIN($AR$219,AC215),0))</f>
        <v>0</v>
      </c>
      <c r="AZ215" s="91"/>
      <c r="BA215" s="86" t="n">
        <f aca="false">IF($A215="N/A"," ",(IF(MONTH(A215)&gt;=4,IF(MONTH(A215)&lt;=10,Inputs!$F$13,Inputs!$F$14),Inputs!$F$14)))</f>
        <v>119</v>
      </c>
      <c r="BB215" s="87" t="n">
        <f aca="false">IF($A215="N/A"," ",(IF(AK215&gt;0,($BA215*(8*(VLOOKUP($A215,NumberofDaysTable,2)))*P215),0)+IF(AS215&gt;0,($BA215*((AS215))*P215),0)))</f>
        <v>0</v>
      </c>
      <c r="BC215" s="87" t="n">
        <f aca="false">IF($A215="N/A"," ",(IF(AL215&gt;0,($BA215*(8*(VLOOKUP($A215,NumberofDaysTable,2)))*Q215),0)+IF(AT215&gt;0,($BA215*((AT215))*Q215),0)))</f>
        <v>0</v>
      </c>
      <c r="BD215" s="87" t="n">
        <f aca="false">IF($A215="N/A"," ",(IF(AM215&gt;0,($BA215*(8*(VLOOKUP($A215,NumberofDaysTable,3)))*R215),0)+IF(AU215&gt;0,($BA215*((AU215))*R215),0)))</f>
        <v>0</v>
      </c>
      <c r="BE215" s="87" t="n">
        <f aca="false">IF($A215="N/A"," ",(IF(AN215&gt;0,($BA215*(8*(VLOOKUP($A215,NumberofDaysTable,3)))*S215),0)+IF(AV215&gt;0,($BA215*((AV215))*S215),0)))</f>
        <v>0</v>
      </c>
      <c r="BF215" s="87" t="n">
        <f aca="false">IF($A215="N/A"," ",(IF(AO215&gt;0,($BA215*(8*(VLOOKUP($A215,NumberofDaysTable,4)+VLOOKUP($A215,NumberofDaysTable,5)))*T215),0)+IF(AW215&gt;0,($BA215*((AW215))*T215),0)))</f>
        <v>0</v>
      </c>
      <c r="BG215" s="87" t="n">
        <f aca="false">IF($A215="N/A"," ",(IF(AP215&gt;0,($BA215*(8*(VLOOKUP($A215,NumberofDaysTable,4)+VLOOKUP($A215,NumberofDaysTable,5)))*U215),0)+IF(AX215&gt;0,($BA215*((AX215))*U215),0)))</f>
        <v>0</v>
      </c>
      <c r="BH215" s="87" t="n">
        <f aca="false">IF($A215="N/A"," ",($BA215*AQ215*V215)+($BA215*AY215*V215))</f>
        <v>0</v>
      </c>
      <c r="BI215" s="87" t="n">
        <f aca="false">IF($A215="N/A"," ",SUM(BB215:BH215))</f>
        <v>0</v>
      </c>
      <c r="BJ215" s="88" t="n">
        <f aca="false">IF($A215="N/A"," ",(H215*(SUM(AK215:AQ215)+SUM(AS215:AY215))*BA215))</f>
        <v>0</v>
      </c>
      <c r="BK215" s="88" t="n">
        <f aca="false">IF($A215="N/A"," ",((C215*D215)*(SUM($AK215:$AQ215)+SUM($AS215:$AY215))*$BA215))</f>
        <v>0</v>
      </c>
      <c r="BL215" s="88" t="n">
        <f aca="false">IF($A215="N/A"," ",(F215*(SUM($AK215:$AQ215)+SUM($AS215:$AY215))*$BA215))</f>
        <v>0</v>
      </c>
      <c r="BM215" s="88" t="n">
        <f aca="false">IF($A215="N/A"," ",(G215*(SUM($AK215:$AQ215)+SUM($AS215:$AY215))*$BA215))</f>
        <v>0</v>
      </c>
    </row>
    <row r="216" customFormat="false" ht="12.75" hidden="false" customHeight="false" outlineLevel="0" collapsed="false">
      <c r="A216" s="67" t="n">
        <f aca="false">IF(A215="N/A","N/A",IF(EDATE(A215,1)&gt;Inputs!$K$3,"N/A",EDATE(A215,1)))</f>
        <v>43132</v>
      </c>
      <c r="B216" s="68" t="n">
        <f aca="false">IF(A216="N/A"," ",YEAR(A216))</f>
        <v>2018</v>
      </c>
      <c r="C216" s="69" t="n">
        <f aca="false">IF(A216="N/A"," ",VLOOKUP(A216,ScaledPrice,10))</f>
        <v>4.1545</v>
      </c>
      <c r="D216" s="70" t="n">
        <f aca="false">IF(A216="N/A"," ",(VLOOKUP(MONTH($A216),Inputs!$A$14:$B$25,2))/1000)</f>
        <v>12.6</v>
      </c>
      <c r="E216" s="71" t="n">
        <f aca="false">IF($A216="N/A"," ",C216*D216)</f>
        <v>52.3467</v>
      </c>
      <c r="F216" s="72" t="n">
        <f aca="false">IF(A216="N/A"," ",Inputs!$F$6)</f>
        <v>1.17</v>
      </c>
      <c r="G216" s="72" t="n">
        <f aca="false">IF(A216="N/A"," ",Inputs!$F$9/IF(AND('Pricing Inputs'!$AA$3&gt;=4,'Pricing Inputs'!$AA$3&lt;=6),16,IF(AND('Pricing Inputs'!$AA$3&gt;=7,'Pricing Inputs'!$AA$3&lt;=9),8,24))/(BA216))</f>
        <v>0.829831932773109</v>
      </c>
      <c r="H216" s="73" t="n">
        <f aca="false">IF(A216="N/A"," ",(C216*D216)+F216+G216)</f>
        <v>54.3465319327731</v>
      </c>
      <c r="I216" s="74" t="n">
        <f aca="false">VLOOKUP(A216,ScaledPrice,(IF(AND('Pricing Inputs'!$AA$3&gt;=4,'Pricing Inputs'!$AA$3&lt;=6),2,4)))</f>
        <v>36</v>
      </c>
      <c r="J216" s="74" t="n">
        <f aca="false">IF(A216="N/A"," ",IF(AND('Pricing Inputs'!$AA$3&gt;=4,'Pricing Inputs'!$AA$3&lt;=6),I216,(VLOOKUP(A216,ScaledPrice,2))*(2-(VLOOKUP(A216,ScaledPrice,3)))))</f>
        <v>36</v>
      </c>
      <c r="K216" s="74" t="n">
        <f aca="false">IF(A216="N/A"," ",IF(OR('Pricing Inputs'!$AA$3=5,'Pricing Inputs'!$AA$3=6,'Pricing Inputs'!$AA$3=8,'Pricing Inputs'!$AA$3=9),VLOOKUP(A216,ScaledPrice,IF(AND('Pricing Inputs'!$AA$3&gt;=4,'Pricing Inputs'!$AA$3&lt;=6),5,6)),0))</f>
        <v>21.996000289917</v>
      </c>
      <c r="L216" s="74" t="n">
        <f aca="false">IF(A216="N/A"," ",IF(OR('Pricing Inputs'!$AA$3=5,'Pricing Inputs'!$AA$3=6,'Pricing Inputs'!$AA$3=8,'Pricing Inputs'!$AA$3=9),IF(AND('Pricing Inputs'!$AA$3&gt;=4,'Pricing Inputs'!$AA$3&lt;=6),K216,(VLOOKUP(A216,ScaledPrice,5))*(2-(VLOOKUP(A216,ScaledPrice,3)))),0))</f>
        <v>21.996000289917</v>
      </c>
      <c r="M216" s="74" t="n">
        <f aca="false">IF(A216="N/A"," ",IF(OR('Pricing Inputs'!$AA$3=6,'Pricing Inputs'!$AA$3=9),(VLOOKUP(A216,ScaledPrice,IF(AND('Pricing Inputs'!$AA$3&gt;=4,'Pricing Inputs'!$AA$3&lt;=6),7,8))),0))</f>
        <v>20.9965019226074</v>
      </c>
      <c r="N216" s="74" t="n">
        <f aca="false">IF(A216="N/A"," ",IF(OR('Pricing Inputs'!$AA$3=6,'Pricing Inputs'!$AA$3=9),IF(AND('Pricing Inputs'!$AA$3&gt;=4,'Pricing Inputs'!$AA$3&lt;=6),M216,(VLOOKUP(A216,ScaledPrice,7))*(2-(VLOOKUP(A216,ScaledPrice,3)))),0))</f>
        <v>20.9965019226074</v>
      </c>
      <c r="O216" s="74" t="n">
        <f aca="false">IF(A216="N/A"," ",VLOOKUP(A216,ScaledPrice,9))</f>
        <v>24.5</v>
      </c>
      <c r="P216" s="75" t="n">
        <f aca="false">IF($A216="N/A"," ",IF((I216-$H216)&gt;0,I216-$H216,0))</f>
        <v>0</v>
      </c>
      <c r="Q216" s="75" t="n">
        <f aca="false">IF($A216="N/A"," ",IF((J216-$H216)&gt;0,J216-$H216,0))</f>
        <v>0</v>
      </c>
      <c r="R216" s="75" t="n">
        <f aca="false">IF($A216="N/A"," ",IF((K216-$H216)&gt;0,K216-$H216,0))</f>
        <v>0</v>
      </c>
      <c r="S216" s="75" t="n">
        <f aca="false">IF($A216="N/A"," ",IF((L216-$H216)&gt;0,L216-$H216,0))</f>
        <v>0</v>
      </c>
      <c r="T216" s="75" t="n">
        <f aca="false">IF($A216="N/A"," ",IF((M216-$H216)&gt;0,M216-$H216,0))</f>
        <v>0</v>
      </c>
      <c r="U216" s="75" t="n">
        <f aca="false">IF($A216="N/A"," ",IF((N216-$H216)&gt;0,N216-$H216,0))</f>
        <v>0</v>
      </c>
      <c r="V216" s="76" t="n">
        <f aca="false">IF($A216="N/A"," ",(IF((O216-$H216)&lt;=0,0,(O216-$H216))))</f>
        <v>0</v>
      </c>
      <c r="W216" s="77" t="n">
        <f aca="false">IF($A216="N/A"," ",IF(P216&gt;0,8*VLOOKUP($A216,NumberofDaysTable,2),0))</f>
        <v>0</v>
      </c>
      <c r="X216" s="77" t="n">
        <f aca="false">IF($A216="N/A"," ",IF(Q216&gt;0,8*VLOOKUP($A216,NumberofDaysTable,2),0))</f>
        <v>0</v>
      </c>
      <c r="Y216" s="77" t="n">
        <f aca="false">IF($A216="N/A"," ",IF(R216&gt;0,8*VLOOKUP($A216,NumberofDaysTable,3),0))</f>
        <v>0</v>
      </c>
      <c r="Z216" s="77" t="n">
        <f aca="false">IF($A216="N/A"," ",IF(S216&gt;0,8*VLOOKUP($A216,NumberofDaysTable,3),0))</f>
        <v>0</v>
      </c>
      <c r="AA216" s="77" t="n">
        <f aca="false">IF($A216="N/A"," ",IF(T216&gt;0,8*(VLOOKUP($A216,NumberofDaysTable,4)+VLOOKUP($A216,NumberofDaysTable,5)),0))</f>
        <v>0</v>
      </c>
      <c r="AB216" s="77" t="n">
        <f aca="false">IF($A216="N/A"," ",IF(U216&gt;0,(8*VLOOKUP($A216,NumberofDaysTable,4)+VLOOKUP($A216,NumberofDaysTable,5)),0))</f>
        <v>0</v>
      </c>
      <c r="AC216" s="77" t="n">
        <f aca="false">IF($A216="N/A"," ",(IF(V216&gt;0,(8*VLOOKUP($A216,NumberofDaysTable,6)),0)))</f>
        <v>0</v>
      </c>
      <c r="AD216" s="89" t="n">
        <f aca="false">IF($A216="N/A"," ",RANK(P216,$P$208:$V$219))</f>
        <v>7</v>
      </c>
      <c r="AE216" s="90" t="n">
        <f aca="false">IF($A216="N/A"," ",RANK(Q216,$P$208:$V$219))</f>
        <v>7</v>
      </c>
      <c r="AF216" s="90" t="n">
        <f aca="false">IF($A216="N/A"," ",RANK(R216,$P$208:$V$219))</f>
        <v>7</v>
      </c>
      <c r="AG216" s="90" t="n">
        <f aca="false">IF($A216="N/A"," ",RANK(S216,$P$208:$V$219))</f>
        <v>7</v>
      </c>
      <c r="AH216" s="90" t="n">
        <f aca="false">IF($A216="N/A"," ",RANK(T216,$P$208:$V$219))</f>
        <v>7</v>
      </c>
      <c r="AI216" s="90" t="n">
        <f aca="false">IF($A216="N/A"," ",RANK(U216,$P$208:$V$219))</f>
        <v>7</v>
      </c>
      <c r="AJ216" s="91" t="n">
        <f aca="false">IF($A216="N/A"," ",RANK(V216,$P$208:$V$219))</f>
        <v>7</v>
      </c>
      <c r="AK216" s="81" t="n">
        <f aca="false">IF($A216="N/A"," ",IF(AD216&lt;=$AJ$2,W216,0))</f>
        <v>0</v>
      </c>
      <c r="AL216" s="92" t="n">
        <f aca="false">IF($A216="N/A"," ",IF(AE216&lt;=$AJ$2,X216,0))</f>
        <v>0</v>
      </c>
      <c r="AM216" s="92" t="n">
        <f aca="false">IF($A216="N/A"," ",IF(AF216&lt;=$AJ$2,Y216,0))</f>
        <v>0</v>
      </c>
      <c r="AN216" s="92" t="n">
        <f aca="false">IF($A216="N/A"," ",IF(AG216&lt;=$AJ$2,Z216,0))</f>
        <v>0</v>
      </c>
      <c r="AO216" s="92" t="n">
        <f aca="false">IF($A216="N/A"," ",IF(AH216&lt;=$AJ$2,AA216,0))</f>
        <v>0</v>
      </c>
      <c r="AP216" s="92" t="n">
        <f aca="false">IF($A216="N/A"," ",IF(AI216&lt;=$AJ$2,AB216,0))</f>
        <v>0</v>
      </c>
      <c r="AQ216" s="92" t="n">
        <f aca="false">IF($A216="N/A"," ",IF(AJ216&lt;=$AJ$2,AC216,0))</f>
        <v>0</v>
      </c>
      <c r="AR216" s="91"/>
      <c r="AS216" s="83" t="n">
        <f aca="false">IF($A216="N/A"," ",IF(AND(AD216=$AJ$2+1,AK216=0),MIN($AR$219,W216),0))</f>
        <v>0</v>
      </c>
      <c r="AT216" s="93" t="n">
        <f aca="false">IF($A216="N/A"," ",IF(AND(AE216=$AJ$2+1,AL216=0),MIN($AR$219,X216),0))</f>
        <v>0</v>
      </c>
      <c r="AU216" s="93" t="n">
        <f aca="false">IF($A216="N/A"," ",IF(AND(AF216=$AJ$2+1,AM216=0),MIN($AR$219,Y216),0))</f>
        <v>0</v>
      </c>
      <c r="AV216" s="93" t="n">
        <f aca="false">IF($A216="N/A"," ",IF(AND(AG216=$AJ$2+1,AN216=0),MIN($AR$219,Z216),0))</f>
        <v>0</v>
      </c>
      <c r="AW216" s="93" t="n">
        <f aca="false">IF($A216="N/A"," ",IF(AND(AH216=$AJ$2+1,AO216=0),MIN($AR$219,AA216),0))</f>
        <v>0</v>
      </c>
      <c r="AX216" s="93" t="n">
        <f aca="false">IF($A216="N/A"," ",IF(AND(AI216=$AJ$2+1,AP216=0),MIN($AR$219,AB216),0))</f>
        <v>0</v>
      </c>
      <c r="AY216" s="93" t="n">
        <f aca="false">IF($A216="N/A"," ",IF(AND(AJ216=$AJ$2+1,AQ216=0),MIN($AR$219,AC216),0))</f>
        <v>0</v>
      </c>
      <c r="AZ216" s="91"/>
      <c r="BA216" s="86" t="n">
        <f aca="false">IF($A216="N/A"," ",(IF(MONTH(A216)&gt;=4,IF(MONTH(A216)&lt;=10,Inputs!$F$13,Inputs!$F$14),Inputs!$F$14)))</f>
        <v>119</v>
      </c>
      <c r="BB216" s="87" t="n">
        <f aca="false">IF($A216="N/A"," ",(IF(AK216&gt;0,($BA216*(8*(VLOOKUP($A216,NumberofDaysTable,2)))*P216),0)+IF(AS216&gt;0,($BA216*((AS216))*P216),0)))</f>
        <v>0</v>
      </c>
      <c r="BC216" s="87" t="n">
        <f aca="false">IF($A216="N/A"," ",(IF(AL216&gt;0,($BA216*(8*(VLOOKUP($A216,NumberofDaysTable,2)))*Q216),0)+IF(AT216&gt;0,($BA216*((AT216))*Q216),0)))</f>
        <v>0</v>
      </c>
      <c r="BD216" s="87" t="n">
        <f aca="false">IF($A216="N/A"," ",(IF(AM216&gt;0,($BA216*(8*(VLOOKUP($A216,NumberofDaysTable,3)))*R216),0)+IF(AU216&gt;0,($BA216*((AU216))*R216),0)))</f>
        <v>0</v>
      </c>
      <c r="BE216" s="87" t="n">
        <f aca="false">IF($A216="N/A"," ",(IF(AN216&gt;0,($BA216*(8*(VLOOKUP($A216,NumberofDaysTable,3)))*S216),0)+IF(AV216&gt;0,($BA216*((AV216))*S216),0)))</f>
        <v>0</v>
      </c>
      <c r="BF216" s="87" t="n">
        <f aca="false">IF($A216="N/A"," ",(IF(AO216&gt;0,($BA216*(8*(VLOOKUP($A216,NumberofDaysTable,4)+VLOOKUP($A216,NumberofDaysTable,5)))*T216),0)+IF(AW216&gt;0,($BA216*((AW216))*T216),0)))</f>
        <v>0</v>
      </c>
      <c r="BG216" s="87" t="n">
        <f aca="false">IF($A216="N/A"," ",(IF(AP216&gt;0,($BA216*(8*(VLOOKUP($A216,NumberofDaysTable,4)+VLOOKUP($A216,NumberofDaysTable,5)))*U216),0)+IF(AX216&gt;0,($BA216*((AX216))*U216),0)))</f>
        <v>0</v>
      </c>
      <c r="BH216" s="87" t="n">
        <f aca="false">IF($A216="N/A"," ",($BA216*AQ216*V216)+($BA216*AY216*V216))</f>
        <v>0</v>
      </c>
      <c r="BI216" s="87" t="n">
        <f aca="false">IF($A216="N/A"," ",SUM(BB216:BH216))</f>
        <v>0</v>
      </c>
      <c r="BJ216" s="88" t="n">
        <f aca="false">IF($A216="N/A"," ",(H216*(SUM(AK216:AQ216)+SUM(AS216:AY216))*BA216))</f>
        <v>0</v>
      </c>
      <c r="BK216" s="88" t="n">
        <f aca="false">IF($A216="N/A"," ",((C216*D216)*(SUM($AK216:$AQ216)+SUM($AS216:$AY216))*$BA216))</f>
        <v>0</v>
      </c>
      <c r="BL216" s="88" t="n">
        <f aca="false">IF($A216="N/A"," ",(F216*(SUM($AK216:$AQ216)+SUM($AS216:$AY216))*$BA216))</f>
        <v>0</v>
      </c>
      <c r="BM216" s="88" t="n">
        <f aca="false">IF($A216="N/A"," ",(G216*(SUM($AK216:$AQ216)+SUM($AS216:$AY216))*$BA216))</f>
        <v>0</v>
      </c>
    </row>
    <row r="217" customFormat="false" ht="12.75" hidden="false" customHeight="false" outlineLevel="0" collapsed="false">
      <c r="A217" s="67" t="n">
        <f aca="false">IF(A216="N/A","N/A",IF(EDATE(A216,1)&gt;Inputs!$K$3,"N/A",EDATE(A216,1)))</f>
        <v>43160</v>
      </c>
      <c r="B217" s="68" t="n">
        <f aca="false">IF(A217="N/A"," ",YEAR(A217))</f>
        <v>2018</v>
      </c>
      <c r="C217" s="69" t="n">
        <f aca="false">IF(A217="N/A"," ",VLOOKUP(A217,ScaledPrice,10))</f>
        <v>4.073</v>
      </c>
      <c r="D217" s="70" t="n">
        <f aca="false">IF(A217="N/A"," ",(VLOOKUP(MONTH($A217),Inputs!$A$14:$B$25,2))/1000)</f>
        <v>12.6</v>
      </c>
      <c r="E217" s="71" t="n">
        <f aca="false">IF($A217="N/A"," ",C217*D217)</f>
        <v>51.3198</v>
      </c>
      <c r="F217" s="72" t="n">
        <f aca="false">IF(A217="N/A"," ",Inputs!$F$6)</f>
        <v>1.17</v>
      </c>
      <c r="G217" s="72" t="n">
        <f aca="false">IF(A217="N/A"," ",Inputs!$F$9/IF(AND('Pricing Inputs'!$AA$3&gt;=4,'Pricing Inputs'!$AA$3&lt;=6),16,IF(AND('Pricing Inputs'!$AA$3&gt;=7,'Pricing Inputs'!$AA$3&lt;=9),8,24))/(BA217))</f>
        <v>0.829831932773109</v>
      </c>
      <c r="H217" s="73" t="n">
        <f aca="false">IF(A217="N/A"," ",(C217*D217)+F217+G217)</f>
        <v>53.3196319327731</v>
      </c>
      <c r="I217" s="74" t="n">
        <f aca="false">VLOOKUP(A217,ScaledPrice,(IF(AND('Pricing Inputs'!$AA$3&gt;=4,'Pricing Inputs'!$AA$3&lt;=6),2,4)))</f>
        <v>31.5</v>
      </c>
      <c r="J217" s="74" t="n">
        <f aca="false">IF(A217="N/A"," ",IF(AND('Pricing Inputs'!$AA$3&gt;=4,'Pricing Inputs'!$AA$3&lt;=6),I217,(VLOOKUP(A217,ScaledPrice,2))*(2-(VLOOKUP(A217,ScaledPrice,3)))))</f>
        <v>31.5</v>
      </c>
      <c r="K217" s="74" t="n">
        <f aca="false">IF(A217="N/A"," ",IF(OR('Pricing Inputs'!$AA$3=5,'Pricing Inputs'!$AA$3=6,'Pricing Inputs'!$AA$3=8,'Pricing Inputs'!$AA$3=9),VLOOKUP(A217,ScaledPrice,IF(AND('Pricing Inputs'!$AA$3&gt;=4,'Pricing Inputs'!$AA$3&lt;=6),5,6)),0))</f>
        <v>20</v>
      </c>
      <c r="L217" s="74" t="n">
        <f aca="false">IF(A217="N/A"," ",IF(OR('Pricing Inputs'!$AA$3=5,'Pricing Inputs'!$AA$3=6,'Pricing Inputs'!$AA$3=8,'Pricing Inputs'!$AA$3=9),IF(AND('Pricing Inputs'!$AA$3&gt;=4,'Pricing Inputs'!$AA$3&lt;=6),K217,(VLOOKUP(A217,ScaledPrice,5))*(2-(VLOOKUP(A217,ScaledPrice,3)))),0))</f>
        <v>20</v>
      </c>
      <c r="M217" s="74" t="n">
        <f aca="false">IF(A217="N/A"," ",IF(OR('Pricing Inputs'!$AA$3=6,'Pricing Inputs'!$AA$3=9),(VLOOKUP(A217,ScaledPrice,IF(AND('Pricing Inputs'!$AA$3&gt;=4,'Pricing Inputs'!$AA$3&lt;=6),7,8))),0))</f>
        <v>19</v>
      </c>
      <c r="N217" s="74" t="n">
        <f aca="false">IF(A217="N/A"," ",IF(OR('Pricing Inputs'!$AA$3=6,'Pricing Inputs'!$AA$3=9),IF(AND('Pricing Inputs'!$AA$3&gt;=4,'Pricing Inputs'!$AA$3&lt;=6),M217,(VLOOKUP(A217,ScaledPrice,7))*(2-(VLOOKUP(A217,ScaledPrice,3)))),0))</f>
        <v>19</v>
      </c>
      <c r="O217" s="74" t="n">
        <f aca="false">IF(A217="N/A"," ",VLOOKUP(A217,ScaledPrice,9))</f>
        <v>24.9000015258789</v>
      </c>
      <c r="P217" s="75" t="n">
        <f aca="false">IF($A217="N/A"," ",IF((I217-$H217)&gt;0,I217-$H217,0))</f>
        <v>0</v>
      </c>
      <c r="Q217" s="75" t="n">
        <f aca="false">IF($A217="N/A"," ",IF((J217-$H217)&gt;0,J217-$H217,0))</f>
        <v>0</v>
      </c>
      <c r="R217" s="75" t="n">
        <f aca="false">IF($A217="N/A"," ",IF((K217-$H217)&gt;0,K217-$H217,0))</f>
        <v>0</v>
      </c>
      <c r="S217" s="75" t="n">
        <f aca="false">IF($A217="N/A"," ",IF((L217-$H217)&gt;0,L217-$H217,0))</f>
        <v>0</v>
      </c>
      <c r="T217" s="75" t="n">
        <f aca="false">IF($A217="N/A"," ",IF((M217-$H217)&gt;0,M217-$H217,0))</f>
        <v>0</v>
      </c>
      <c r="U217" s="75" t="n">
        <f aca="false">IF($A217="N/A"," ",IF((N217-$H217)&gt;0,N217-$H217,0))</f>
        <v>0</v>
      </c>
      <c r="V217" s="76" t="n">
        <f aca="false">IF($A217="N/A"," ",(IF((O217-$H217)&lt;=0,0,(O217-$H217))))</f>
        <v>0</v>
      </c>
      <c r="W217" s="77" t="n">
        <f aca="false">IF($A217="N/A"," ",IF(P217&gt;0,8*VLOOKUP($A217,NumberofDaysTable,2),0))</f>
        <v>0</v>
      </c>
      <c r="X217" s="77" t="n">
        <f aca="false">IF($A217="N/A"," ",IF(Q217&gt;0,8*VLOOKUP($A217,NumberofDaysTable,2),0))</f>
        <v>0</v>
      </c>
      <c r="Y217" s="77" t="n">
        <f aca="false">IF($A217="N/A"," ",IF(R217&gt;0,8*VLOOKUP($A217,NumberofDaysTable,3),0))</f>
        <v>0</v>
      </c>
      <c r="Z217" s="77" t="n">
        <f aca="false">IF($A217="N/A"," ",IF(S217&gt;0,8*VLOOKUP($A217,NumberofDaysTable,3),0))</f>
        <v>0</v>
      </c>
      <c r="AA217" s="77" t="n">
        <f aca="false">IF($A217="N/A"," ",IF(T217&gt;0,8*(VLOOKUP($A217,NumberofDaysTable,4)+VLOOKUP($A217,NumberofDaysTable,5)),0))</f>
        <v>0</v>
      </c>
      <c r="AB217" s="77" t="n">
        <f aca="false">IF($A217="N/A"," ",IF(U217&gt;0,(8*VLOOKUP($A217,NumberofDaysTable,4)+VLOOKUP($A217,NumberofDaysTable,5)),0))</f>
        <v>0</v>
      </c>
      <c r="AC217" s="77" t="n">
        <f aca="false">IF($A217="N/A"," ",(IF(V217&gt;0,(8*VLOOKUP($A217,NumberofDaysTable,6)),0)))</f>
        <v>0</v>
      </c>
      <c r="AD217" s="89" t="n">
        <f aca="false">IF($A217="N/A"," ",RANK(P217,$P$208:$V$219))</f>
        <v>7</v>
      </c>
      <c r="AE217" s="90" t="n">
        <f aca="false">IF($A217="N/A"," ",RANK(Q217,$P$208:$V$219))</f>
        <v>7</v>
      </c>
      <c r="AF217" s="90" t="n">
        <f aca="false">IF($A217="N/A"," ",RANK(R217,$P$208:$V$219))</f>
        <v>7</v>
      </c>
      <c r="AG217" s="90" t="n">
        <f aca="false">IF($A217="N/A"," ",RANK(S217,$P$208:$V$219))</f>
        <v>7</v>
      </c>
      <c r="AH217" s="90" t="n">
        <f aca="false">IF($A217="N/A"," ",RANK(T217,$P$208:$V$219))</f>
        <v>7</v>
      </c>
      <c r="AI217" s="90" t="n">
        <f aca="false">IF($A217="N/A"," ",RANK(U217,$P$208:$V$219))</f>
        <v>7</v>
      </c>
      <c r="AJ217" s="91" t="n">
        <f aca="false">IF($A217="N/A"," ",RANK(V217,$P$208:$V$219))</f>
        <v>7</v>
      </c>
      <c r="AK217" s="81" t="n">
        <f aca="false">IF($A217="N/A"," ",IF(AD217&lt;=$AJ$2,W217,0))</f>
        <v>0</v>
      </c>
      <c r="AL217" s="92" t="n">
        <f aca="false">IF($A217="N/A"," ",IF(AE217&lt;=$AJ$2,X217,0))</f>
        <v>0</v>
      </c>
      <c r="AM217" s="92" t="n">
        <f aca="false">IF($A217="N/A"," ",IF(AF217&lt;=$AJ$2,Y217,0))</f>
        <v>0</v>
      </c>
      <c r="AN217" s="92" t="n">
        <f aca="false">IF($A217="N/A"," ",IF(AG217&lt;=$AJ$2,Z217,0))</f>
        <v>0</v>
      </c>
      <c r="AO217" s="92" t="n">
        <f aca="false">IF($A217="N/A"," ",IF(AH217&lt;=$AJ$2,AA217,0))</f>
        <v>0</v>
      </c>
      <c r="AP217" s="92" t="n">
        <f aca="false">IF($A217="N/A"," ",IF(AI217&lt;=$AJ$2,AB217,0))</f>
        <v>0</v>
      </c>
      <c r="AQ217" s="92" t="n">
        <f aca="false">IF($A217="N/A"," ",IF(AJ217&lt;=$AJ$2,AC217,0))</f>
        <v>0</v>
      </c>
      <c r="AR217" s="95" t="s">
        <v>32</v>
      </c>
      <c r="AS217" s="83" t="n">
        <f aca="false">IF($A217="N/A"," ",IF(AND(AD217=$AJ$2+1,AK217=0),MIN($AR$219,W217),0))</f>
        <v>0</v>
      </c>
      <c r="AT217" s="93" t="n">
        <f aca="false">IF($A217="N/A"," ",IF(AND(AE217=$AJ$2+1,AL217=0),MIN($AR$219,X217),0))</f>
        <v>0</v>
      </c>
      <c r="AU217" s="93" t="n">
        <f aca="false">IF($A217="N/A"," ",IF(AND(AF217=$AJ$2+1,AM217=0),MIN($AR$219,Y217),0))</f>
        <v>0</v>
      </c>
      <c r="AV217" s="93" t="n">
        <f aca="false">IF($A217="N/A"," ",IF(AND(AG217=$AJ$2+1,AN217=0),MIN($AR$219,Z217),0))</f>
        <v>0</v>
      </c>
      <c r="AW217" s="93" t="n">
        <f aca="false">IF($A217="N/A"," ",IF(AND(AH217=$AJ$2+1,AO217=0),MIN($AR$219,AA217),0))</f>
        <v>0</v>
      </c>
      <c r="AX217" s="93" t="n">
        <f aca="false">IF($A217="N/A"," ",IF(AND(AI217=$AJ$2+1,AP217=0),MIN($AR$219,AB217),0))</f>
        <v>0</v>
      </c>
      <c r="AY217" s="93" t="n">
        <f aca="false">IF($A217="N/A"," ",IF(AND(AJ217=$AJ$2+1,AQ217=0),MIN($AR$219,AC217),0))</f>
        <v>0</v>
      </c>
      <c r="AZ217" s="94" t="s">
        <v>51</v>
      </c>
      <c r="BA217" s="86" t="n">
        <f aca="false">IF($A217="N/A"," ",(IF(MONTH(A217)&gt;=4,IF(MONTH(A217)&lt;=10,Inputs!$F$13,Inputs!$F$14),Inputs!$F$14)))</f>
        <v>119</v>
      </c>
      <c r="BB217" s="87" t="n">
        <f aca="false">IF($A217="N/A"," ",(IF(AK217&gt;0,($BA217*(8*(VLOOKUP($A217,NumberofDaysTable,2)))*P217),0)+IF(AS217&gt;0,($BA217*((AS217))*P217),0)))</f>
        <v>0</v>
      </c>
      <c r="BC217" s="87" t="n">
        <f aca="false">IF($A217="N/A"," ",(IF(AL217&gt;0,($BA217*(8*(VLOOKUP($A217,NumberofDaysTable,2)))*Q217),0)+IF(AT217&gt;0,($BA217*((AT217))*Q217),0)))</f>
        <v>0</v>
      </c>
      <c r="BD217" s="87" t="n">
        <f aca="false">IF($A217="N/A"," ",(IF(AM217&gt;0,($BA217*(8*(VLOOKUP($A217,NumberofDaysTable,3)))*R217),0)+IF(AU217&gt;0,($BA217*((AU217))*R217),0)))</f>
        <v>0</v>
      </c>
      <c r="BE217" s="87" t="n">
        <f aca="false">IF($A217="N/A"," ",(IF(AN217&gt;0,($BA217*(8*(VLOOKUP($A217,NumberofDaysTable,3)))*S217),0)+IF(AV217&gt;0,($BA217*((AV217))*S217),0)))</f>
        <v>0</v>
      </c>
      <c r="BF217" s="87" t="n">
        <f aca="false">IF($A217="N/A"," ",(IF(AO217&gt;0,($BA217*(8*(VLOOKUP($A217,NumberofDaysTable,4)+VLOOKUP($A217,NumberofDaysTable,5)))*T217),0)+IF(AW217&gt;0,($BA217*((AW217))*T217),0)))</f>
        <v>0</v>
      </c>
      <c r="BG217" s="87" t="n">
        <f aca="false">IF($A217="N/A"," ",(IF(AP217&gt;0,($BA217*(8*(VLOOKUP($A217,NumberofDaysTable,4)+VLOOKUP($A217,NumberofDaysTable,5)))*U217),0)+IF(AX217&gt;0,($BA217*((AX217))*U217),0)))</f>
        <v>0</v>
      </c>
      <c r="BH217" s="87" t="n">
        <f aca="false">IF($A217="N/A"," ",($BA217*AQ217*V217)+($BA217*AY217*V217))</f>
        <v>0</v>
      </c>
      <c r="BI217" s="87" t="n">
        <f aca="false">IF($A217="N/A"," ",SUM(BB217:BH217))</f>
        <v>0</v>
      </c>
      <c r="BJ217" s="88" t="n">
        <f aca="false">IF($A217="N/A"," ",(H217*(SUM(AK217:AQ217)+SUM(AS217:AY217))*BA217))</f>
        <v>0</v>
      </c>
      <c r="BK217" s="88" t="n">
        <f aca="false">IF($A217="N/A"," ",((C217*D217)*(SUM($AK217:$AQ217)+SUM($AS217:$AY217))*$BA217))</f>
        <v>0</v>
      </c>
      <c r="BL217" s="88" t="n">
        <f aca="false">IF($A217="N/A"," ",(F217*(SUM($AK217:$AQ217)+SUM($AS217:$AY217))*$BA217))</f>
        <v>0</v>
      </c>
      <c r="BM217" s="88" t="n">
        <f aca="false">IF($A217="N/A"," ",(G217*(SUM($AK217:$AQ217)+SUM($AS217:$AY217))*$BA217))</f>
        <v>0</v>
      </c>
    </row>
    <row r="218" customFormat="false" ht="12.75" hidden="false" customHeight="false" outlineLevel="0" collapsed="false">
      <c r="A218" s="67" t="n">
        <f aca="false">IF(A217="N/A","N/A",IF(EDATE(A217,1)&gt;Inputs!$K$3,"N/A",EDATE(A217,1)))</f>
        <v>43191</v>
      </c>
      <c r="B218" s="68" t="n">
        <f aca="false">IF(A218="N/A"," ",YEAR(A218))</f>
        <v>2018</v>
      </c>
      <c r="C218" s="69" t="n">
        <f aca="false">IF(A218="N/A"," ",VLOOKUP(A218,ScaledPrice,10))</f>
        <v>3.977</v>
      </c>
      <c r="D218" s="70" t="n">
        <f aca="false">IF(A218="N/A"," ",(VLOOKUP(MONTH($A218),Inputs!$A$14:$B$25,2))/1000)</f>
        <v>12.6</v>
      </c>
      <c r="E218" s="71" t="n">
        <f aca="false">IF($A218="N/A"," ",C218*D218)</f>
        <v>50.1102</v>
      </c>
      <c r="F218" s="72" t="n">
        <f aca="false">IF(A218="N/A"," ",Inputs!$F$6)</f>
        <v>1.17</v>
      </c>
      <c r="G218" s="72" t="n">
        <f aca="false">IF(A218="N/A"," ",Inputs!$F$9/IF(AND('Pricing Inputs'!$AA$3&gt;=4,'Pricing Inputs'!$AA$3&lt;=6),16,IF(AND('Pricing Inputs'!$AA$3&gt;=7,'Pricing Inputs'!$AA$3&lt;=9),8,24))/(BA218))</f>
        <v>0.829831932773109</v>
      </c>
      <c r="H218" s="73" t="n">
        <f aca="false">IF(A218="N/A"," ",(C218*D218)+F218+G218)</f>
        <v>52.1100319327731</v>
      </c>
      <c r="I218" s="74" t="n">
        <f aca="false">VLOOKUP(A218,ScaledPrice,(IF(AND('Pricing Inputs'!$AA$3&gt;=4,'Pricing Inputs'!$AA$3&lt;=6),2,4)))</f>
        <v>32.25</v>
      </c>
      <c r="J218" s="74" t="n">
        <f aca="false">IF(A218="N/A"," ",IF(AND('Pricing Inputs'!$AA$3&gt;=4,'Pricing Inputs'!$AA$3&lt;=6),I218,(VLOOKUP(A218,ScaledPrice,2))*(2-(VLOOKUP(A218,ScaledPrice,3)))))</f>
        <v>32.25</v>
      </c>
      <c r="K218" s="74" t="n">
        <f aca="false">IF(A218="N/A"," ",IF(OR('Pricing Inputs'!$AA$3=5,'Pricing Inputs'!$AA$3=6,'Pricing Inputs'!$AA$3=8,'Pricing Inputs'!$AA$3=9),VLOOKUP(A218,ScaledPrice,IF(AND('Pricing Inputs'!$AA$3&gt;=4,'Pricing Inputs'!$AA$3&lt;=6),5,6)),0))</f>
        <v>20</v>
      </c>
      <c r="L218" s="74" t="n">
        <f aca="false">IF(A218="N/A"," ",IF(OR('Pricing Inputs'!$AA$3=5,'Pricing Inputs'!$AA$3=6,'Pricing Inputs'!$AA$3=8,'Pricing Inputs'!$AA$3=9),IF(AND('Pricing Inputs'!$AA$3&gt;=4,'Pricing Inputs'!$AA$3&lt;=6),K218,(VLOOKUP(A218,ScaledPrice,5))*(2-(VLOOKUP(A218,ScaledPrice,3)))),0))</f>
        <v>20</v>
      </c>
      <c r="M218" s="74" t="n">
        <f aca="false">IF(A218="N/A"," ",IF(OR('Pricing Inputs'!$AA$3=6,'Pricing Inputs'!$AA$3=9),(VLOOKUP(A218,ScaledPrice,IF(AND('Pricing Inputs'!$AA$3&gt;=4,'Pricing Inputs'!$AA$3&lt;=6),7,8))),0))</f>
        <v>18.9950008392334</v>
      </c>
      <c r="N218" s="74" t="n">
        <f aca="false">IF(A218="N/A"," ",IF(OR('Pricing Inputs'!$AA$3=6,'Pricing Inputs'!$AA$3=9),IF(AND('Pricing Inputs'!$AA$3&gt;=4,'Pricing Inputs'!$AA$3&lt;=6),M218,(VLOOKUP(A218,ScaledPrice,7))*(2-(VLOOKUP(A218,ScaledPrice,3)))),0))</f>
        <v>18.9950008392334</v>
      </c>
      <c r="O218" s="74" t="n">
        <f aca="false">IF(A218="N/A"," ",VLOOKUP(A218,ScaledPrice,9))</f>
        <v>24.1000003814697</v>
      </c>
      <c r="P218" s="75" t="n">
        <f aca="false">IF($A218="N/A"," ",IF((I218-$H218)&gt;0,I218-$H218,0))</f>
        <v>0</v>
      </c>
      <c r="Q218" s="75" t="n">
        <f aca="false">IF($A218="N/A"," ",IF((J218-$H218)&gt;0,J218-$H218,0))</f>
        <v>0</v>
      </c>
      <c r="R218" s="75" t="n">
        <f aca="false">IF($A218="N/A"," ",IF((K218-$H218)&gt;0,K218-$H218,0))</f>
        <v>0</v>
      </c>
      <c r="S218" s="75" t="n">
        <f aca="false">IF($A218="N/A"," ",IF((L218-$H218)&gt;0,L218-$H218,0))</f>
        <v>0</v>
      </c>
      <c r="T218" s="75" t="n">
        <f aca="false">IF($A218="N/A"," ",IF((M218-$H218)&gt;0,M218-$H218,0))</f>
        <v>0</v>
      </c>
      <c r="U218" s="75" t="n">
        <f aca="false">IF($A218="N/A"," ",IF((N218-$H218)&gt;0,N218-$H218,0))</f>
        <v>0</v>
      </c>
      <c r="V218" s="76" t="n">
        <f aca="false">IF($A218="N/A"," ",(IF((O218-$H218)&lt;=0,0,(O218-$H218))))</f>
        <v>0</v>
      </c>
      <c r="W218" s="77" t="n">
        <f aca="false">IF($A218="N/A"," ",IF(P218&gt;0,8*VLOOKUP($A218,NumberofDaysTable,2),0))</f>
        <v>0</v>
      </c>
      <c r="X218" s="77" t="n">
        <f aca="false">IF($A218="N/A"," ",IF(Q218&gt;0,8*VLOOKUP($A218,NumberofDaysTable,2),0))</f>
        <v>0</v>
      </c>
      <c r="Y218" s="77" t="n">
        <f aca="false">IF($A218="N/A"," ",IF(R218&gt;0,8*VLOOKUP($A218,NumberofDaysTable,3),0))</f>
        <v>0</v>
      </c>
      <c r="Z218" s="77" t="n">
        <f aca="false">IF($A218="N/A"," ",IF(S218&gt;0,8*VLOOKUP($A218,NumberofDaysTable,3),0))</f>
        <v>0</v>
      </c>
      <c r="AA218" s="77" t="n">
        <f aca="false">IF($A218="N/A"," ",IF(T218&gt;0,8*(VLOOKUP($A218,NumberofDaysTable,4)+VLOOKUP($A218,NumberofDaysTable,5)),0))</f>
        <v>0</v>
      </c>
      <c r="AB218" s="77" t="n">
        <f aca="false">IF($A218="N/A"," ",IF(U218&gt;0,(8*VLOOKUP($A218,NumberofDaysTable,4)+VLOOKUP($A218,NumberofDaysTable,5)),0))</f>
        <v>0</v>
      </c>
      <c r="AC218" s="77" t="n">
        <f aca="false">IF($A218="N/A"," ",(IF(V218&gt;0,(8*VLOOKUP($A218,NumberofDaysTable,6)),0)))</f>
        <v>0</v>
      </c>
      <c r="AD218" s="89" t="n">
        <f aca="false">IF($A218="N/A"," ",RANK(P218,$P$208:$V$219))</f>
        <v>7</v>
      </c>
      <c r="AE218" s="90" t="n">
        <f aca="false">IF($A218="N/A"," ",RANK(Q218,$P$208:$V$219))</f>
        <v>7</v>
      </c>
      <c r="AF218" s="90" t="n">
        <f aca="false">IF($A218="N/A"," ",RANK(R218,$P$208:$V$219))</f>
        <v>7</v>
      </c>
      <c r="AG218" s="90" t="n">
        <f aca="false">IF($A218="N/A"," ",RANK(S218,$P$208:$V$219))</f>
        <v>7</v>
      </c>
      <c r="AH218" s="90" t="n">
        <f aca="false">IF($A218="N/A"," ",RANK(T218,$P$208:$V$219))</f>
        <v>7</v>
      </c>
      <c r="AI218" s="90" t="n">
        <f aca="false">IF($A218="N/A"," ",RANK(U218,$P$208:$V$219))</f>
        <v>7</v>
      </c>
      <c r="AJ218" s="91" t="n">
        <f aca="false">IF($A218="N/A"," ",RANK(V218,$P$208:$V$219))</f>
        <v>7</v>
      </c>
      <c r="AK218" s="81" t="n">
        <f aca="false">IF($A218="N/A"," ",IF(AD218&lt;=$AJ$2,W218,0))</f>
        <v>0</v>
      </c>
      <c r="AL218" s="92" t="n">
        <f aca="false">IF($A218="N/A"," ",IF(AE218&lt;=$AJ$2,X218,0))</f>
        <v>0</v>
      </c>
      <c r="AM218" s="92" t="n">
        <f aca="false">IF($A218="N/A"," ",IF(AF218&lt;=$AJ$2,Y218,0))</f>
        <v>0</v>
      </c>
      <c r="AN218" s="92" t="n">
        <f aca="false">IF($A218="N/A"," ",IF(AG218&lt;=$AJ$2,Z218,0))</f>
        <v>0</v>
      </c>
      <c r="AO218" s="92" t="n">
        <f aca="false">IF($A218="N/A"," ",IF(AH218&lt;=$AJ$2,AA218,0))</f>
        <v>0</v>
      </c>
      <c r="AP218" s="92" t="n">
        <f aca="false">IF($A218="N/A"," ",IF(AI218&lt;=$AJ$2,AB218,0))</f>
        <v>0</v>
      </c>
      <c r="AQ218" s="92" t="n">
        <f aca="false">IF($A218="N/A"," ",IF(AJ218&lt;=$AJ$2,AC218,0))</f>
        <v>0</v>
      </c>
      <c r="AR218" s="91" t="n">
        <f aca="false">SUM(AK208:AQ219)</f>
        <v>1040</v>
      </c>
      <c r="AS218" s="83" t="n">
        <f aca="false">IF($A218="N/A"," ",IF(AND(AD218=$AJ$2+1,AK218=0),MIN($AR$219,W218),0))</f>
        <v>0</v>
      </c>
      <c r="AT218" s="93" t="n">
        <f aca="false">IF($A218="N/A"," ",IF(AND(AE218=$AJ$2+1,AL218=0),MIN($AR$219,X218),0))</f>
        <v>0</v>
      </c>
      <c r="AU218" s="93" t="n">
        <f aca="false">IF($A218="N/A"," ",IF(AND(AF218=$AJ$2+1,AM218=0),MIN($AR$219,Y218),0))</f>
        <v>0</v>
      </c>
      <c r="AV218" s="93" t="n">
        <f aca="false">IF($A218="N/A"," ",IF(AND(AG218=$AJ$2+1,AN218=0),MIN($AR$219,Z218),0))</f>
        <v>0</v>
      </c>
      <c r="AW218" s="93" t="n">
        <f aca="false">IF($A218="N/A"," ",IF(AND(AH218=$AJ$2+1,AO218=0),MIN($AR$219,AA218),0))</f>
        <v>0</v>
      </c>
      <c r="AX218" s="93" t="n">
        <f aca="false">IF($A218="N/A"," ",IF(AND(AI218=$AJ$2+1,AP218=0),MIN($AR$219,AB218),0))</f>
        <v>0</v>
      </c>
      <c r="AY218" s="93" t="n">
        <f aca="false">IF($A218="N/A"," ",IF(AND(AJ218=$AJ$2+1,AQ218=0),MIN($AR$219,AC218),0))</f>
        <v>0</v>
      </c>
      <c r="AZ218" s="91" t="n">
        <f aca="false">SUM(AS208:AY219)</f>
        <v>0</v>
      </c>
      <c r="BA218" s="86" t="n">
        <f aca="false">IF($A218="N/A"," ",(IF(MONTH(A218)&gt;=4,IF(MONTH(A218)&lt;=10,Inputs!$F$13,Inputs!$F$14),Inputs!$F$14)))</f>
        <v>119</v>
      </c>
      <c r="BB218" s="87" t="n">
        <f aca="false">IF($A218="N/A"," ",(IF(AK218&gt;0,($BA218*(8*(VLOOKUP($A218,NumberofDaysTable,2)))*P218),0)+IF(AS218&gt;0,($BA218*((AS218))*P218),0)))</f>
        <v>0</v>
      </c>
      <c r="BC218" s="87" t="n">
        <f aca="false">IF($A218="N/A"," ",(IF(AL218&gt;0,($BA218*(8*(VLOOKUP($A218,NumberofDaysTable,2)))*Q218),0)+IF(AT218&gt;0,($BA218*((AT218))*Q218),0)))</f>
        <v>0</v>
      </c>
      <c r="BD218" s="87" t="n">
        <f aca="false">IF($A218="N/A"," ",(IF(AM218&gt;0,($BA218*(8*(VLOOKUP($A218,NumberofDaysTable,3)))*R218),0)+IF(AU218&gt;0,($BA218*((AU218))*R218),0)))</f>
        <v>0</v>
      </c>
      <c r="BE218" s="87" t="n">
        <f aca="false">IF($A218="N/A"," ",(IF(AN218&gt;0,($BA218*(8*(VLOOKUP($A218,NumberofDaysTable,3)))*S218),0)+IF(AV218&gt;0,($BA218*((AV218))*S218),0)))</f>
        <v>0</v>
      </c>
      <c r="BF218" s="87" t="n">
        <f aca="false">IF($A218="N/A"," ",(IF(AO218&gt;0,($BA218*(8*(VLOOKUP($A218,NumberofDaysTable,4)+VLOOKUP($A218,NumberofDaysTable,5)))*T218),0)+IF(AW218&gt;0,($BA218*((AW218))*T218),0)))</f>
        <v>0</v>
      </c>
      <c r="BG218" s="87" t="n">
        <f aca="false">IF($A218="N/A"," ",(IF(AP218&gt;0,($BA218*(8*(VLOOKUP($A218,NumberofDaysTable,4)+VLOOKUP($A218,NumberofDaysTable,5)))*U218),0)+IF(AX218&gt;0,($BA218*((AX218))*U218),0)))</f>
        <v>0</v>
      </c>
      <c r="BH218" s="87" t="n">
        <f aca="false">IF($A218="N/A"," ",($BA218*AQ218*V218)+($BA218*AY218*V218))</f>
        <v>0</v>
      </c>
      <c r="BI218" s="87" t="n">
        <f aca="false">IF($A218="N/A"," ",SUM(BB218:BH218))</f>
        <v>0</v>
      </c>
      <c r="BJ218" s="88" t="n">
        <f aca="false">IF($A218="N/A"," ",(H218*(SUM(AK218:AQ218)+SUM(AS218:AY218))*BA218))</f>
        <v>0</v>
      </c>
      <c r="BK218" s="88" t="n">
        <f aca="false">IF($A218="N/A"," ",((C218*D218)*(SUM($AK218:$AQ218)+SUM($AS218:$AY218))*$BA218))</f>
        <v>0</v>
      </c>
      <c r="BL218" s="88" t="n">
        <f aca="false">IF($A218="N/A"," ",(F218*(SUM($AK218:$AQ218)+SUM($AS218:$AY218))*$BA218))</f>
        <v>0</v>
      </c>
      <c r="BM218" s="88" t="n">
        <f aca="false">IF($A218="N/A"," ",(G218*(SUM($AK218:$AQ218)+SUM($AS218:$AY218))*$BA218))</f>
        <v>0</v>
      </c>
    </row>
    <row r="219" customFormat="false" ht="12.75" hidden="false" customHeight="false" outlineLevel="0" collapsed="false">
      <c r="A219" s="67" t="n">
        <f aca="false">IF(A218="N/A","N/A",IF(EDATE(A218,1)&gt;Inputs!$K$3,"N/A",EDATE(A218,1)))</f>
        <v>43221</v>
      </c>
      <c r="B219" s="68" t="n">
        <f aca="false">IF(A219="N/A"," ",YEAR(A219))</f>
        <v>2018</v>
      </c>
      <c r="C219" s="69" t="n">
        <f aca="false">IF(A219="N/A"," ",VLOOKUP(A219,ScaledPrice,10))</f>
        <v>3.958</v>
      </c>
      <c r="D219" s="70" t="n">
        <f aca="false">IF(A219="N/A"," ",(VLOOKUP(MONTH($A219),Inputs!$A$14:$B$25,2))/1000)</f>
        <v>12.6</v>
      </c>
      <c r="E219" s="71" t="n">
        <f aca="false">IF($A219="N/A"," ",C219*D219)</f>
        <v>49.8708</v>
      </c>
      <c r="F219" s="72" t="n">
        <f aca="false">IF(A219="N/A"," ",Inputs!$F$6)</f>
        <v>1.17</v>
      </c>
      <c r="G219" s="72" t="n">
        <f aca="false">IF(A219="N/A"," ",Inputs!$F$9/IF(AND('Pricing Inputs'!$AA$3&gt;=4,'Pricing Inputs'!$AA$3&lt;=6),16,IF(AND('Pricing Inputs'!$AA$3&gt;=7,'Pricing Inputs'!$AA$3&lt;=9),8,24))/(BA219))</f>
        <v>0.829831932773109</v>
      </c>
      <c r="H219" s="73" t="n">
        <f aca="false">IF(A219="N/A"," ",(C219*D219)+F219+G219)</f>
        <v>51.8706319327731</v>
      </c>
      <c r="I219" s="74" t="n">
        <f aca="false">VLOOKUP(A219,ScaledPrice,(IF(AND('Pricing Inputs'!$AA$3&gt;=4,'Pricing Inputs'!$AA$3&lt;=6),2,4)))</f>
        <v>36.75</v>
      </c>
      <c r="J219" s="74" t="n">
        <f aca="false">IF(A219="N/A"," ",IF(AND('Pricing Inputs'!$AA$3&gt;=4,'Pricing Inputs'!$AA$3&lt;=6),I219,(VLOOKUP(A219,ScaledPrice,2))*(2-(VLOOKUP(A219,ScaledPrice,3)))))</f>
        <v>36.75</v>
      </c>
      <c r="K219" s="74" t="n">
        <f aca="false">IF(A219="N/A"," ",IF(OR('Pricing Inputs'!$AA$3=5,'Pricing Inputs'!$AA$3=6,'Pricing Inputs'!$AA$3=8,'Pricing Inputs'!$AA$3=9),VLOOKUP(A219,ScaledPrice,IF(AND('Pricing Inputs'!$AA$3&gt;=4,'Pricing Inputs'!$AA$3&lt;=6),5,6)),0))</f>
        <v>21</v>
      </c>
      <c r="L219" s="74" t="n">
        <f aca="false">IF(A219="N/A"," ",IF(OR('Pricing Inputs'!$AA$3=5,'Pricing Inputs'!$AA$3=6,'Pricing Inputs'!$AA$3=8,'Pricing Inputs'!$AA$3=9),IF(AND('Pricing Inputs'!$AA$3&gt;=4,'Pricing Inputs'!$AA$3&lt;=6),K219,(VLOOKUP(A219,ScaledPrice,5))*(2-(VLOOKUP(A219,ScaledPrice,3)))),0))</f>
        <v>21</v>
      </c>
      <c r="M219" s="74" t="n">
        <f aca="false">IF(A219="N/A"," ",IF(OR('Pricing Inputs'!$AA$3=6,'Pricing Inputs'!$AA$3=9),(VLOOKUP(A219,ScaledPrice,IF(AND('Pricing Inputs'!$AA$3&gt;=4,'Pricing Inputs'!$AA$3&lt;=6),7,8))),0))</f>
        <v>20.0049991607666</v>
      </c>
      <c r="N219" s="74" t="n">
        <f aca="false">IF(A219="N/A"," ",IF(OR('Pricing Inputs'!$AA$3=6,'Pricing Inputs'!$AA$3=9),IF(AND('Pricing Inputs'!$AA$3&gt;=4,'Pricing Inputs'!$AA$3&lt;=6),M219,(VLOOKUP(A219,ScaledPrice,7))*(2-(VLOOKUP(A219,ScaledPrice,3)))),0))</f>
        <v>20.0049991607666</v>
      </c>
      <c r="O219" s="74" t="n">
        <f aca="false">IF(A219="N/A"," ",VLOOKUP(A219,ScaledPrice,9))</f>
        <v>23.9500007629395</v>
      </c>
      <c r="P219" s="75" t="n">
        <f aca="false">IF($A219="N/A"," ",IF((I219-$H219)&gt;0,I219-$H219,0))</f>
        <v>0</v>
      </c>
      <c r="Q219" s="75" t="n">
        <f aca="false">IF($A219="N/A"," ",IF((J219-$H219)&gt;0,J219-$H219,0))</f>
        <v>0</v>
      </c>
      <c r="R219" s="75" t="n">
        <f aca="false">IF($A219="N/A"," ",IF((K219-$H219)&gt;0,K219-$H219,0))</f>
        <v>0</v>
      </c>
      <c r="S219" s="75" t="n">
        <f aca="false">IF($A219="N/A"," ",IF((L219-$H219)&gt;0,L219-$H219,0))</f>
        <v>0</v>
      </c>
      <c r="T219" s="75" t="n">
        <f aca="false">IF($A219="N/A"," ",IF((M219-$H219)&gt;0,M219-$H219,0))</f>
        <v>0</v>
      </c>
      <c r="U219" s="75" t="n">
        <f aca="false">IF($A219="N/A"," ",IF((N219-$H219)&gt;0,N219-$H219,0))</f>
        <v>0</v>
      </c>
      <c r="V219" s="76" t="n">
        <f aca="false">IF($A219="N/A"," ",(IF((O219-$H219)&lt;=0,0,(O219-$H219))))</f>
        <v>0</v>
      </c>
      <c r="W219" s="77" t="n">
        <f aca="false">IF($A219="N/A"," ",IF(P219&gt;0,8*VLOOKUP($A219,NumberofDaysTable,2),0))</f>
        <v>0</v>
      </c>
      <c r="X219" s="77" t="n">
        <f aca="false">IF($A219="N/A"," ",IF(Q219&gt;0,8*VLOOKUP($A219,NumberofDaysTable,2),0))</f>
        <v>0</v>
      </c>
      <c r="Y219" s="77" t="n">
        <f aca="false">IF($A219="N/A"," ",IF(R219&gt;0,8*VLOOKUP($A219,NumberofDaysTable,3),0))</f>
        <v>0</v>
      </c>
      <c r="Z219" s="77" t="n">
        <f aca="false">IF($A219="N/A"," ",IF(S219&gt;0,8*VLOOKUP($A219,NumberofDaysTable,3),0))</f>
        <v>0</v>
      </c>
      <c r="AA219" s="77" t="n">
        <f aca="false">IF($A219="N/A"," ",IF(T219&gt;0,8*(VLOOKUP($A219,NumberofDaysTable,4)+VLOOKUP($A219,NumberofDaysTable,5)),0))</f>
        <v>0</v>
      </c>
      <c r="AB219" s="77" t="n">
        <f aca="false">IF($A219="N/A"," ",IF(U219&gt;0,(8*VLOOKUP($A219,NumberofDaysTable,4)+VLOOKUP($A219,NumberofDaysTable,5)),0))</f>
        <v>0</v>
      </c>
      <c r="AC219" s="77" t="n">
        <f aca="false">IF($A219="N/A"," ",(IF(V219&gt;0,(8*VLOOKUP($A219,NumberofDaysTable,6)),0)))</f>
        <v>0</v>
      </c>
      <c r="AD219" s="96" t="n">
        <f aca="false">IF($A219="N/A"," ",RANK(P219,$P$208:$V$219))</f>
        <v>7</v>
      </c>
      <c r="AE219" s="97" t="n">
        <f aca="false">IF($A219="N/A"," ",RANK(Q219,$P$208:$V$219))</f>
        <v>7</v>
      </c>
      <c r="AF219" s="97" t="n">
        <f aca="false">IF($A219="N/A"," ",RANK(R219,$P$208:$V$219))</f>
        <v>7</v>
      </c>
      <c r="AG219" s="97" t="n">
        <f aca="false">IF($A219="N/A"," ",RANK(S219,$P$208:$V$219))</f>
        <v>7</v>
      </c>
      <c r="AH219" s="97" t="n">
        <f aca="false">IF($A219="N/A"," ",RANK(T219,$P$208:$V$219))</f>
        <v>7</v>
      </c>
      <c r="AI219" s="97" t="n">
        <f aca="false">IF($A219="N/A"," ",RANK(U219,$P$208:$V$219))</f>
        <v>7</v>
      </c>
      <c r="AJ219" s="98" t="n">
        <f aca="false">IF($A219="N/A"," ",RANK(V219,$P$208:$V$219))</f>
        <v>7</v>
      </c>
      <c r="AK219" s="99" t="n">
        <f aca="false">IF($A219="N/A"," ",IF(AD219&lt;=$AJ$2,W219,0))</f>
        <v>0</v>
      </c>
      <c r="AL219" s="100" t="n">
        <f aca="false">IF($A219="N/A"," ",IF(AE219&lt;=$AJ$2,X219,0))</f>
        <v>0</v>
      </c>
      <c r="AM219" s="100" t="n">
        <f aca="false">IF($A219="N/A"," ",IF(AF219&lt;=$AJ$2,Y219,0))</f>
        <v>0</v>
      </c>
      <c r="AN219" s="100" t="n">
        <f aca="false">IF($A219="N/A"," ",IF(AG219&lt;=$AJ$2,Z219,0))</f>
        <v>0</v>
      </c>
      <c r="AO219" s="100" t="n">
        <f aca="false">IF($A219="N/A"," ",IF(AH219&lt;=$AJ$2,AA219,0))</f>
        <v>0</v>
      </c>
      <c r="AP219" s="100" t="n">
        <f aca="false">IF($A219="N/A"," ",IF(AI219&lt;=$AJ$2,AB219,0))</f>
        <v>0</v>
      </c>
      <c r="AQ219" s="100" t="n">
        <f aca="false">IF($A219="N/A"," ",IF(AJ219&lt;=$AJ$2,AC219,0))</f>
        <v>0</v>
      </c>
      <c r="AR219" s="98" t="n">
        <f aca="false">IF(($AP$2-AR218)&gt;=0,$AP$2-AR218,0)</f>
        <v>360</v>
      </c>
      <c r="AS219" s="101" t="n">
        <f aca="false">IF($A219="N/A"," ",IF(AND(AD219=$AJ$2+1,AK219=0),MIN($AR$219,W219),0))</f>
        <v>0</v>
      </c>
      <c r="AT219" s="102" t="n">
        <f aca="false">IF($A219="N/A"," ",IF(AND(AE219=$AJ$2+1,AL219=0),MIN($AR$219,X219),0))</f>
        <v>0</v>
      </c>
      <c r="AU219" s="102" t="n">
        <f aca="false">IF($A219="N/A"," ",IF(AND(AF219=$AJ$2+1,AM219=0),MIN($AR$219,Y219),0))</f>
        <v>0</v>
      </c>
      <c r="AV219" s="102" t="n">
        <f aca="false">IF($A219="N/A"," ",IF(AND(AG219=$AJ$2+1,AN219=0),MIN($AR$219,Z219),0))</f>
        <v>0</v>
      </c>
      <c r="AW219" s="102" t="n">
        <f aca="false">IF($A219="N/A"," ",IF(AND(AH219=$AJ$2+1,AO219=0),MIN($AR$219,AA219),0))</f>
        <v>0</v>
      </c>
      <c r="AX219" s="102" t="n">
        <f aca="false">IF($A219="N/A"," ",IF(AND(AI219=$AJ$2+1,AP219=0),MIN($AR$219,AB219),0))</f>
        <v>0</v>
      </c>
      <c r="AY219" s="102" t="n">
        <f aca="false">IF($A219="N/A"," ",IF(AND(AJ219=$AJ$2+1,AQ219=0),MIN($AR$219,AC219),0))</f>
        <v>0</v>
      </c>
      <c r="AZ219" s="103" t="n">
        <f aca="false">AR218+AZ218</f>
        <v>1040</v>
      </c>
      <c r="BA219" s="86" t="n">
        <f aca="false">IF($A219="N/A"," ",(IF(MONTH(A219)&gt;=4,IF(MONTH(A219)&lt;=10,Inputs!$F$13,Inputs!$F$14),Inputs!$F$14)))</f>
        <v>119</v>
      </c>
      <c r="BB219" s="87" t="n">
        <f aca="false">IF($A219="N/A"," ",(IF(AK219&gt;0,($BA219*(8*(VLOOKUP($A219,NumberofDaysTable,2)))*P219),0)+IF(AS219&gt;0,($BA219*((AS219))*P219),0)))</f>
        <v>0</v>
      </c>
      <c r="BC219" s="87" t="n">
        <f aca="false">IF($A219="N/A"," ",(IF(AL219&gt;0,($BA219*(8*(VLOOKUP($A219,NumberofDaysTable,2)))*Q219),0)+IF(AT219&gt;0,($BA219*((AT219))*Q219),0)))</f>
        <v>0</v>
      </c>
      <c r="BD219" s="87" t="n">
        <f aca="false">IF($A219="N/A"," ",(IF(AM219&gt;0,($BA219*(8*(VLOOKUP($A219,NumberofDaysTable,3)))*R219),0)+IF(AU219&gt;0,($BA219*((AU219))*R219),0)))</f>
        <v>0</v>
      </c>
      <c r="BE219" s="87" t="n">
        <f aca="false">IF($A219="N/A"," ",(IF(AN219&gt;0,($BA219*(8*(VLOOKUP($A219,NumberofDaysTable,3)))*S219),0)+IF(AV219&gt;0,($BA219*((AV219))*S219),0)))</f>
        <v>0</v>
      </c>
      <c r="BF219" s="87" t="n">
        <f aca="false">IF($A219="N/A"," ",(IF(AO219&gt;0,($BA219*(8*(VLOOKUP($A219,NumberofDaysTable,4)+VLOOKUP($A219,NumberofDaysTable,5)))*T219),0)+IF(AW219&gt;0,($BA219*((AW219))*T219),0)))</f>
        <v>0</v>
      </c>
      <c r="BG219" s="87" t="n">
        <f aca="false">IF($A219="N/A"," ",(IF(AP219&gt;0,($BA219*(8*(VLOOKUP($A219,NumberofDaysTable,4)+VLOOKUP($A219,NumberofDaysTable,5)))*U219),0)+IF(AX219&gt;0,($BA219*((AX219))*U219),0)))</f>
        <v>0</v>
      </c>
      <c r="BH219" s="87" t="n">
        <f aca="false">IF($A219="N/A"," ",($BA219*AQ219*V219)+($BA219*AY219*V219))</f>
        <v>0</v>
      </c>
      <c r="BI219" s="87" t="n">
        <f aca="false">IF($A219="N/A"," ",SUM(BB219:BH219))</f>
        <v>0</v>
      </c>
      <c r="BJ219" s="88" t="n">
        <f aca="false">IF($A219="N/A"," ",(H219*(SUM(AK219:AQ219)+SUM(AS219:AY219))*BA219))</f>
        <v>0</v>
      </c>
      <c r="BK219" s="88" t="n">
        <f aca="false">IF($A219="N/A"," ",((C219*D219)*(SUM($AK219:$AQ219)+SUM($AS219:$AY219))*$BA219))</f>
        <v>0</v>
      </c>
      <c r="BL219" s="88" t="n">
        <f aca="false">IF($A219="N/A"," ",(F219*(SUM($AK219:$AQ219)+SUM($AS219:$AY219))*$BA219))</f>
        <v>0</v>
      </c>
      <c r="BM219" s="88" t="n">
        <f aca="false">IF($A219="N/A"," ",(G219*(SUM($AK219:$AQ219)+SUM($AS219:$AY219))*$BA219))</f>
        <v>0</v>
      </c>
    </row>
    <row r="220" customFormat="false" ht="12.75" hidden="false" customHeight="false" outlineLevel="0" collapsed="false">
      <c r="A220" s="67" t="n">
        <f aca="false">IF(A219="N/A","N/A",IF(EDATE(A219,1)&gt;Inputs!$K$3,"N/A",EDATE(A219,1)))</f>
        <v>43252</v>
      </c>
      <c r="B220" s="68" t="n">
        <f aca="false">IF(A220="N/A"," ",YEAR(A220))</f>
        <v>2018</v>
      </c>
      <c r="C220" s="69" t="n">
        <f aca="false">IF(A220="N/A"," ",VLOOKUP(A220,ScaledPrice,10))</f>
        <v>3.969</v>
      </c>
      <c r="D220" s="70" t="n">
        <f aca="false">IF(A220="N/A"," ",(VLOOKUP(MONTH($A220),Inputs!$A$14:$B$25,2))/1000)</f>
        <v>12.6</v>
      </c>
      <c r="E220" s="71" t="n">
        <f aca="false">IF($A220="N/A"," ",C220*D220)</f>
        <v>50.0094</v>
      </c>
      <c r="F220" s="72" t="n">
        <f aca="false">IF(A220="N/A"," ",Inputs!$F$6)</f>
        <v>1.17</v>
      </c>
      <c r="G220" s="72" t="n">
        <f aca="false">IF(A220="N/A"," ",Inputs!$F$9/IF(AND('Pricing Inputs'!$AA$3&gt;=4,'Pricing Inputs'!$AA$3&lt;=6),16,IF(AND('Pricing Inputs'!$AA$3&gt;=7,'Pricing Inputs'!$AA$3&lt;=9),8,24))/(BA220))</f>
        <v>0.829831932773109</v>
      </c>
      <c r="H220" s="73" t="n">
        <f aca="false">IF(A220="N/A"," ",(C220*D220)+F220+G220)</f>
        <v>52.0092319327731</v>
      </c>
      <c r="I220" s="74" t="n">
        <f aca="false">VLOOKUP(A220,ScaledPrice,(IF(AND('Pricing Inputs'!$AA$3&gt;=4,'Pricing Inputs'!$AA$3&lt;=6),2,4)))</f>
        <v>61.5</v>
      </c>
      <c r="J220" s="74" t="n">
        <f aca="false">IF(A220="N/A"," ",IF(AND('Pricing Inputs'!$AA$3&gt;=4,'Pricing Inputs'!$AA$3&lt;=6),I220,(VLOOKUP(A220,ScaledPrice,2))*(2-(VLOOKUP(A220,ScaledPrice,3)))))</f>
        <v>61.5</v>
      </c>
      <c r="K220" s="74" t="n">
        <f aca="false">IF(A220="N/A"," ",IF(OR('Pricing Inputs'!$AA$3=5,'Pricing Inputs'!$AA$3=6,'Pricing Inputs'!$AA$3=8,'Pricing Inputs'!$AA$3=9),VLOOKUP(A220,ScaledPrice,IF(AND('Pricing Inputs'!$AA$3&gt;=4,'Pricing Inputs'!$AA$3&lt;=6),5,6)),0))</f>
        <v>26</v>
      </c>
      <c r="L220" s="74" t="n">
        <f aca="false">IF(A220="N/A"," ",IF(OR('Pricing Inputs'!$AA$3=5,'Pricing Inputs'!$AA$3=6,'Pricing Inputs'!$AA$3=8,'Pricing Inputs'!$AA$3=9),IF(AND('Pricing Inputs'!$AA$3&gt;=4,'Pricing Inputs'!$AA$3&lt;=6),K220,(VLOOKUP(A220,ScaledPrice,5))*(2-(VLOOKUP(A220,ScaledPrice,3)))),0))</f>
        <v>26</v>
      </c>
      <c r="M220" s="74" t="n">
        <f aca="false">IF(A220="N/A"," ",IF(OR('Pricing Inputs'!$AA$3=6,'Pricing Inputs'!$AA$3=9),(VLOOKUP(A220,ScaledPrice,IF(AND('Pricing Inputs'!$AA$3&gt;=4,'Pricing Inputs'!$AA$3&lt;=6),7,8))),0))</f>
        <v>24</v>
      </c>
      <c r="N220" s="74" t="n">
        <f aca="false">IF(A220="N/A"," ",IF(OR('Pricing Inputs'!$AA$3=6,'Pricing Inputs'!$AA$3=9),IF(AND('Pricing Inputs'!$AA$3&gt;=4,'Pricing Inputs'!$AA$3&lt;=6),M220,(VLOOKUP(A220,ScaledPrice,7))*(2-(VLOOKUP(A220,ScaledPrice,3)))),0))</f>
        <v>24</v>
      </c>
      <c r="O220" s="74" t="n">
        <f aca="false">IF(A220="N/A"," ",VLOOKUP(A220,ScaledPrice,9))</f>
        <v>23.4499998092651</v>
      </c>
      <c r="P220" s="75" t="n">
        <f aca="false">IF($A220="N/A"," ",IF((I220-$H220)&gt;0,I220-$H220,0))</f>
        <v>9.49076806722689</v>
      </c>
      <c r="Q220" s="75" t="n">
        <f aca="false">IF($A220="N/A"," ",IF((J220-$H220)&gt;0,J220-$H220,0))</f>
        <v>9.49076806722689</v>
      </c>
      <c r="R220" s="75" t="n">
        <f aca="false">IF($A220="N/A"," ",IF((K220-$H220)&gt;0,K220-$H220,0))</f>
        <v>0</v>
      </c>
      <c r="S220" s="75" t="n">
        <f aca="false">IF($A220="N/A"," ",IF((L220-$H220)&gt;0,L220-$H220,0))</f>
        <v>0</v>
      </c>
      <c r="T220" s="75" t="n">
        <f aca="false">IF($A220="N/A"," ",IF((M220-$H220)&gt;0,M220-$H220,0))</f>
        <v>0</v>
      </c>
      <c r="U220" s="75" t="n">
        <f aca="false">IF($A220="N/A"," ",IF((N220-$H220)&gt;0,N220-$H220,0))</f>
        <v>0</v>
      </c>
      <c r="V220" s="76" t="n">
        <f aca="false">IF($A220="N/A"," ",(IF((O220-$H220)&lt;=0,0,(O220-$H220))))</f>
        <v>0</v>
      </c>
      <c r="W220" s="77" t="n">
        <f aca="false">IF($A220="N/A"," ",IF(P220&gt;0,8*VLOOKUP($A220,NumberofDaysTable,2),0))</f>
        <v>168</v>
      </c>
      <c r="X220" s="77" t="n">
        <f aca="false">IF($A220="N/A"," ",IF(Q220&gt;0,8*VLOOKUP($A220,NumberofDaysTable,2),0))</f>
        <v>168</v>
      </c>
      <c r="Y220" s="77" t="n">
        <f aca="false">IF($A220="N/A"," ",IF(R220&gt;0,8*VLOOKUP($A220,NumberofDaysTable,3),0))</f>
        <v>0</v>
      </c>
      <c r="Z220" s="77" t="n">
        <f aca="false">IF($A220="N/A"," ",IF(S220&gt;0,8*VLOOKUP($A220,NumberofDaysTable,3),0))</f>
        <v>0</v>
      </c>
      <c r="AA220" s="77" t="n">
        <f aca="false">IF($A220="N/A"," ",IF(T220&gt;0,8*(VLOOKUP($A220,NumberofDaysTable,4)+VLOOKUP($A220,NumberofDaysTable,5)),0))</f>
        <v>0</v>
      </c>
      <c r="AB220" s="77" t="n">
        <f aca="false">IF($A220="N/A"," ",IF(U220&gt;0,(8*VLOOKUP($A220,NumberofDaysTable,4)+VLOOKUP($A220,NumberofDaysTable,5)),0))</f>
        <v>0</v>
      </c>
      <c r="AC220" s="77" t="n">
        <f aca="false">IF($A220="N/A"," ",(IF(V220&gt;0,(8*VLOOKUP($A220,NumberofDaysTable,6)),0)))</f>
        <v>0</v>
      </c>
      <c r="AD220" s="78" t="n">
        <f aca="false">IF($A220="N/A"," ",RANK(P220,$P$220:$V$231))</f>
        <v>5</v>
      </c>
      <c r="AE220" s="79" t="n">
        <f aca="false">IF($A220="N/A"," ",RANK(Q220,$P$220:$V$231))</f>
        <v>5</v>
      </c>
      <c r="AF220" s="79" t="n">
        <f aca="false">IF($A220="N/A"," ",RANK(R220,$P$220:$V$231))</f>
        <v>7</v>
      </c>
      <c r="AG220" s="79" t="n">
        <f aca="false">IF($A220="N/A"," ",RANK(S220,$P$220:$V$231))</f>
        <v>7</v>
      </c>
      <c r="AH220" s="79" t="n">
        <f aca="false">IF($A220="N/A"," ",RANK(T220,$P$220:$V$231))</f>
        <v>7</v>
      </c>
      <c r="AI220" s="79" t="n">
        <f aca="false">IF($A220="N/A"," ",RANK(U220,$P$220:$V$231))</f>
        <v>7</v>
      </c>
      <c r="AJ220" s="80" t="n">
        <f aca="false">IF($A220="N/A"," ",RANK(V220,$P$220:$V$231))</f>
        <v>7</v>
      </c>
      <c r="AK220" s="104" t="n">
        <f aca="false">IF($A220="N/A"," ",IF(AD220&lt;=$AJ$2,W220,0))</f>
        <v>168</v>
      </c>
      <c r="AL220" s="82" t="n">
        <f aca="false">IF($A220="N/A"," ",IF(AE220&lt;=$AJ$2,X220,0))</f>
        <v>168</v>
      </c>
      <c r="AM220" s="82" t="n">
        <f aca="false">IF($A220="N/A"," ",IF(AF220&lt;=$AJ$2,Y220,0))</f>
        <v>0</v>
      </c>
      <c r="AN220" s="82" t="n">
        <f aca="false">IF($A220="N/A"," ",IF(AG220&lt;=$AJ$2,Z220,0))</f>
        <v>0</v>
      </c>
      <c r="AO220" s="82" t="n">
        <f aca="false">IF($A220="N/A"," ",IF(AH220&lt;=$AJ$2,AA220,0))</f>
        <v>0</v>
      </c>
      <c r="AP220" s="82" t="n">
        <f aca="false">IF($A220="N/A"," ",IF(AI220&lt;=$AJ$2,AB220,0))</f>
        <v>0</v>
      </c>
      <c r="AQ220" s="82" t="n">
        <f aca="false">IF($A220="N/A"," ",IF(AJ220&lt;=$AJ$2,AC220,0))</f>
        <v>0</v>
      </c>
      <c r="AR220" s="80"/>
      <c r="AS220" s="105" t="n">
        <f aca="false">IF($A220="N/A"," ",IF(AND(AD220=$AJ$2+1,AK220=0),MIN($AR$231,W220),0))</f>
        <v>0</v>
      </c>
      <c r="AT220" s="84" t="n">
        <f aca="false">IF($A220="N/A"," ",IF(AND(AE220=$AJ$2+1,AL220=0),MIN($AR$231,X220),0))</f>
        <v>0</v>
      </c>
      <c r="AU220" s="84" t="n">
        <f aca="false">IF($A220="N/A"," ",IF(AND(AF220=$AJ$2+1,AM220=0),MIN($AR$231,Y220),0))</f>
        <v>0</v>
      </c>
      <c r="AV220" s="84" t="n">
        <f aca="false">IF($A220="N/A"," ",IF(AND(AG220=$AJ$2+1,AN220=0),MIN($AR$231,Z220),0))</f>
        <v>0</v>
      </c>
      <c r="AW220" s="84" t="n">
        <f aca="false">IF($A220="N/A"," ",IF(AND(AH220=$AJ$2+1,AO220=0),MIN($AR$231,AA220),0))</f>
        <v>0</v>
      </c>
      <c r="AX220" s="84" t="n">
        <f aca="false">IF($A220="N/A"," ",IF(AND(AI220=$AJ$2+1,AP220=0),MIN($AR$231,AB220),0))</f>
        <v>0</v>
      </c>
      <c r="AY220" s="84" t="n">
        <f aca="false">IF($A220="N/A"," ",IF(AND(AJ220=$AJ$2+1,AQ220=0),MIN($AR$231,AC220),0))</f>
        <v>0</v>
      </c>
      <c r="AZ220" s="80"/>
      <c r="BA220" s="86" t="n">
        <f aca="false">IF($A220="N/A"," ",(IF(MONTH(A220)&gt;=4,IF(MONTH(A220)&lt;=10,Inputs!$F$13,Inputs!$F$14),Inputs!$F$14)))</f>
        <v>119</v>
      </c>
      <c r="BB220" s="87" t="n">
        <f aca="false">IF($A220="N/A"," ",(IF(AK220&gt;0,($BA220*(8*(VLOOKUP($A220,NumberofDaysTable,2)))*P220),0)+IF(AS220&gt;0,($BA220*((AS220))*P220),0)))</f>
        <v>189739.4352</v>
      </c>
      <c r="BC220" s="87" t="n">
        <f aca="false">IF($A220="N/A"," ",(IF(AL220&gt;0,($BA220*(8*(VLOOKUP($A220,NumberofDaysTable,2)))*Q220),0)+IF(AT220&gt;0,($BA220*((AT220))*Q220),0)))</f>
        <v>189739.4352</v>
      </c>
      <c r="BD220" s="87" t="n">
        <f aca="false">IF($A220="N/A"," ",(IF(AM220&gt;0,($BA220*(8*(VLOOKUP($A220,NumberofDaysTable,3)))*R220),0)+IF(AU220&gt;0,($BA220*((AU220))*R220),0)))</f>
        <v>0</v>
      </c>
      <c r="BE220" s="87" t="n">
        <f aca="false">IF($A220="N/A"," ",(IF(AN220&gt;0,($BA220*(8*(VLOOKUP($A220,NumberofDaysTable,3)))*S220),0)+IF(AV220&gt;0,($BA220*((AV220))*S220),0)))</f>
        <v>0</v>
      </c>
      <c r="BF220" s="87" t="n">
        <f aca="false">IF($A220="N/A"," ",(IF(AO220&gt;0,($BA220*(8*(VLOOKUP($A220,NumberofDaysTable,4)+VLOOKUP($A220,NumberofDaysTable,5)))*T220),0)+IF(AW220&gt;0,($BA220*((AW220))*T220),0)))</f>
        <v>0</v>
      </c>
      <c r="BG220" s="87" t="n">
        <f aca="false">IF($A220="N/A"," ",(IF(AP220&gt;0,($BA220*(8*(VLOOKUP($A220,NumberofDaysTable,4)+VLOOKUP($A220,NumberofDaysTable,5)))*U220),0)+IF(AX220&gt;0,($BA220*((AX220))*U220),0)))</f>
        <v>0</v>
      </c>
      <c r="BH220" s="87" t="n">
        <f aca="false">IF($A220="N/A"," ",($BA220*AQ220*V220)+($BA220*AY220*V220))</f>
        <v>0</v>
      </c>
      <c r="BI220" s="87" t="n">
        <f aca="false">IF($A220="N/A"," ",SUM(BB220:BH220))</f>
        <v>379478.8704</v>
      </c>
      <c r="BJ220" s="88" t="n">
        <f aca="false">IF($A220="N/A"," ",(H220*(SUM(AK220:AQ220)+SUM(AS220:AY220))*BA220))</f>
        <v>2079537.1296</v>
      </c>
      <c r="BK220" s="88" t="n">
        <f aca="false">IF($A220="N/A"," ",((C220*D220)*(SUM($AK220:$AQ220)+SUM($AS220:$AY220))*$BA220))</f>
        <v>1999575.8496</v>
      </c>
      <c r="BL220" s="88" t="n">
        <f aca="false">IF($A220="N/A"," ",(F220*(SUM($AK220:$AQ220)+SUM($AS220:$AY220))*$BA220))</f>
        <v>46781.28</v>
      </c>
      <c r="BM220" s="88" t="n">
        <f aca="false">IF($A220="N/A"," ",(G220*(SUM($AK220:$AQ220)+SUM($AS220:$AY220))*$BA220))</f>
        <v>33180</v>
      </c>
    </row>
    <row r="221" customFormat="false" ht="12.75" hidden="false" customHeight="false" outlineLevel="0" collapsed="false">
      <c r="A221" s="67" t="n">
        <f aca="false">IF(A220="N/A","N/A",IF(EDATE(A220,1)&gt;Inputs!$K$3,"N/A",EDATE(A220,1)))</f>
        <v>43282</v>
      </c>
      <c r="B221" s="68" t="n">
        <f aca="false">IF(A221="N/A"," ",YEAR(A221))</f>
        <v>2018</v>
      </c>
      <c r="C221" s="69" t="n">
        <f aca="false">IF(A221="N/A"," ",VLOOKUP(A221,ScaledPrice,10))</f>
        <v>3.975</v>
      </c>
      <c r="D221" s="70" t="n">
        <f aca="false">IF(A221="N/A"," ",(VLOOKUP(MONTH($A221),Inputs!$A$14:$B$25,2))/1000)</f>
        <v>12.6</v>
      </c>
      <c r="E221" s="71" t="n">
        <f aca="false">IF($A221="N/A"," ",C221*D221)</f>
        <v>50.085</v>
      </c>
      <c r="F221" s="72" t="n">
        <f aca="false">IF(A221="N/A"," ",Inputs!$F$6)</f>
        <v>1.17</v>
      </c>
      <c r="G221" s="72" t="n">
        <f aca="false">IF(A221="N/A"," ",Inputs!$F$9/IF(AND('Pricing Inputs'!$AA$3&gt;=4,'Pricing Inputs'!$AA$3&lt;=6),16,IF(AND('Pricing Inputs'!$AA$3&gt;=7,'Pricing Inputs'!$AA$3&lt;=9),8,24))/(BA221))</f>
        <v>0.829831932773109</v>
      </c>
      <c r="H221" s="73" t="n">
        <f aca="false">IF(A221="N/A"," ",(C221*D221)+F221+G221)</f>
        <v>52.0848319327731</v>
      </c>
      <c r="I221" s="74" t="n">
        <f aca="false">VLOOKUP(A221,ScaledPrice,(IF(AND('Pricing Inputs'!$AA$3&gt;=4,'Pricing Inputs'!$AA$3&lt;=6),2,4)))</f>
        <v>114</v>
      </c>
      <c r="J221" s="74" t="n">
        <f aca="false">IF(A221="N/A"," ",IF(AND('Pricing Inputs'!$AA$3&gt;=4,'Pricing Inputs'!$AA$3&lt;=6),I221,(VLOOKUP(A221,ScaledPrice,2))*(2-(VLOOKUP(A221,ScaledPrice,3)))))</f>
        <v>114</v>
      </c>
      <c r="K221" s="74" t="n">
        <f aca="false">IF(A221="N/A"," ",IF(OR('Pricing Inputs'!$AA$3=5,'Pricing Inputs'!$AA$3=6,'Pricing Inputs'!$AA$3=8,'Pricing Inputs'!$AA$3=9),VLOOKUP(A221,ScaledPrice,IF(AND('Pricing Inputs'!$AA$3&gt;=4,'Pricing Inputs'!$AA$3&lt;=6),5,6)),0))</f>
        <v>35</v>
      </c>
      <c r="L221" s="74" t="n">
        <f aca="false">IF(A221="N/A"," ",IF(OR('Pricing Inputs'!$AA$3=5,'Pricing Inputs'!$AA$3=6,'Pricing Inputs'!$AA$3=8,'Pricing Inputs'!$AA$3=9),IF(AND('Pricing Inputs'!$AA$3&gt;=4,'Pricing Inputs'!$AA$3&lt;=6),K221,(VLOOKUP(A221,ScaledPrice,5))*(2-(VLOOKUP(A221,ScaledPrice,3)))),0))</f>
        <v>35</v>
      </c>
      <c r="M221" s="74" t="n">
        <f aca="false">IF(A221="N/A"," ",IF(OR('Pricing Inputs'!$AA$3=6,'Pricing Inputs'!$AA$3=9),(VLOOKUP(A221,ScaledPrice,IF(AND('Pricing Inputs'!$AA$3&gt;=4,'Pricing Inputs'!$AA$3&lt;=6),7,8))),0))</f>
        <v>30.9999980926514</v>
      </c>
      <c r="N221" s="74" t="n">
        <f aca="false">IF(A221="N/A"," ",IF(OR('Pricing Inputs'!$AA$3=6,'Pricing Inputs'!$AA$3=9),IF(AND('Pricing Inputs'!$AA$3&gt;=4,'Pricing Inputs'!$AA$3&lt;=6),M221,(VLOOKUP(A221,ScaledPrice,7))*(2-(VLOOKUP(A221,ScaledPrice,3)))),0))</f>
        <v>30.9999980926514</v>
      </c>
      <c r="O221" s="74" t="n">
        <f aca="false">IF(A221="N/A"," ",VLOOKUP(A221,ScaledPrice,9))</f>
        <v>24.3500003814697</v>
      </c>
      <c r="P221" s="75" t="n">
        <f aca="false">IF($A221="N/A"," ",IF((I221-$H221)&gt;0,I221-$H221,0))</f>
        <v>61.9151680672269</v>
      </c>
      <c r="Q221" s="75" t="n">
        <f aca="false">IF($A221="N/A"," ",IF((J221-$H221)&gt;0,J221-$H221,0))</f>
        <v>61.9151680672269</v>
      </c>
      <c r="R221" s="75" t="n">
        <f aca="false">IF($A221="N/A"," ",IF((K221-$H221)&gt;0,K221-$H221,0))</f>
        <v>0</v>
      </c>
      <c r="S221" s="75" t="n">
        <f aca="false">IF($A221="N/A"," ",IF((L221-$H221)&gt;0,L221-$H221,0))</f>
        <v>0</v>
      </c>
      <c r="T221" s="75" t="n">
        <f aca="false">IF($A221="N/A"," ",IF((M221-$H221)&gt;0,M221-$H221,0))</f>
        <v>0</v>
      </c>
      <c r="U221" s="75" t="n">
        <f aca="false">IF($A221="N/A"," ",IF((N221-$H221)&gt;0,N221-$H221,0))</f>
        <v>0</v>
      </c>
      <c r="V221" s="76" t="n">
        <f aca="false">IF($A221="N/A"," ",(IF((O221-$H221)&lt;=0,0,(O221-$H221))))</f>
        <v>0</v>
      </c>
      <c r="W221" s="77" t="n">
        <f aca="false">IF($A221="N/A"," ",IF(P221&gt;0,8*VLOOKUP($A221,NumberofDaysTable,2),0))</f>
        <v>168</v>
      </c>
      <c r="X221" s="77" t="n">
        <f aca="false">IF($A221="N/A"," ",IF(Q221&gt;0,8*VLOOKUP($A221,NumberofDaysTable,2),0))</f>
        <v>168</v>
      </c>
      <c r="Y221" s="77" t="n">
        <f aca="false">IF($A221="N/A"," ",IF(R221&gt;0,8*VLOOKUP($A221,NumberofDaysTable,3),0))</f>
        <v>0</v>
      </c>
      <c r="Z221" s="77" t="n">
        <f aca="false">IF($A221="N/A"," ",IF(S221&gt;0,8*VLOOKUP($A221,NumberofDaysTable,3),0))</f>
        <v>0</v>
      </c>
      <c r="AA221" s="77" t="n">
        <f aca="false">IF($A221="N/A"," ",IF(T221&gt;0,8*(VLOOKUP($A221,NumberofDaysTable,4)+VLOOKUP($A221,NumberofDaysTable,5)),0))</f>
        <v>0</v>
      </c>
      <c r="AB221" s="77" t="n">
        <f aca="false">IF($A221="N/A"," ",IF(U221&gt;0,(8*VLOOKUP($A221,NumberofDaysTable,4)+VLOOKUP($A221,NumberofDaysTable,5)),0))</f>
        <v>0</v>
      </c>
      <c r="AC221" s="77" t="n">
        <f aca="false">IF($A221="N/A"," ",(IF(V221&gt;0,(8*VLOOKUP($A221,NumberofDaysTable,6)),0)))</f>
        <v>0</v>
      </c>
      <c r="AD221" s="89" t="n">
        <f aca="false">IF($A221="N/A"," ",RANK(P221,$P$220:$V$231))</f>
        <v>1</v>
      </c>
      <c r="AE221" s="90" t="n">
        <f aca="false">IF($A221="N/A"," ",RANK(Q221,$P$220:$V$231))</f>
        <v>1</v>
      </c>
      <c r="AF221" s="90" t="n">
        <f aca="false">IF($A221="N/A"," ",RANK(R221,$P$220:$V$231))</f>
        <v>7</v>
      </c>
      <c r="AG221" s="90" t="n">
        <f aca="false">IF($A221="N/A"," ",RANK(S221,$P$220:$V$231))</f>
        <v>7</v>
      </c>
      <c r="AH221" s="90" t="n">
        <f aca="false">IF($A221="N/A"," ",RANK(T221,$P$220:$V$231))</f>
        <v>7</v>
      </c>
      <c r="AI221" s="90" t="n">
        <f aca="false">IF($A221="N/A"," ",RANK(U221,$P$220:$V$231))</f>
        <v>7</v>
      </c>
      <c r="AJ221" s="91" t="n">
        <f aca="false">IF($A221="N/A"," ",RANK(V221,$P$220:$V$231))</f>
        <v>7</v>
      </c>
      <c r="AK221" s="81" t="n">
        <f aca="false">IF($A221="N/A"," ",IF(AD221&lt;=$AJ$2,W221,0))</f>
        <v>168</v>
      </c>
      <c r="AL221" s="92" t="n">
        <f aca="false">IF($A221="N/A"," ",IF(AE221&lt;=$AJ$2,X221,0))</f>
        <v>168</v>
      </c>
      <c r="AM221" s="92" t="n">
        <f aca="false">IF($A221="N/A"," ",IF(AF221&lt;=$AJ$2,Y221,0))</f>
        <v>0</v>
      </c>
      <c r="AN221" s="92" t="n">
        <f aca="false">IF($A221="N/A"," ",IF(AG221&lt;=$AJ$2,Z221,0))</f>
        <v>0</v>
      </c>
      <c r="AO221" s="92" t="n">
        <f aca="false">IF($A221="N/A"," ",IF(AH221&lt;=$AJ$2,AA221,0))</f>
        <v>0</v>
      </c>
      <c r="AP221" s="92" t="n">
        <f aca="false">IF($A221="N/A"," ",IF(AI221&lt;=$AJ$2,AB221,0))</f>
        <v>0</v>
      </c>
      <c r="AQ221" s="92" t="n">
        <f aca="false">IF($A221="N/A"," ",IF(AJ221&lt;=$AJ$2,AC221,0))</f>
        <v>0</v>
      </c>
      <c r="AR221" s="91"/>
      <c r="AS221" s="83" t="n">
        <f aca="false">IF($A221="N/A"," ",IF(AND(AD221=$AJ$2+1,AK221=0),MIN($AR$231,W221),0))</f>
        <v>0</v>
      </c>
      <c r="AT221" s="93" t="n">
        <f aca="false">IF($A221="N/A"," ",IF(AND(AE221=$AJ$2+1,AL221=0),MIN($AR$231,X221),0))</f>
        <v>0</v>
      </c>
      <c r="AU221" s="93" t="n">
        <f aca="false">IF($A221="N/A"," ",IF(AND(AF221=$AJ$2+1,AM221=0),MIN($AR$231,Y221),0))</f>
        <v>0</v>
      </c>
      <c r="AV221" s="93" t="n">
        <f aca="false">IF($A221="N/A"," ",IF(AND(AG221=$AJ$2+1,AN221=0),MIN($AR$231,Z221),0))</f>
        <v>0</v>
      </c>
      <c r="AW221" s="93" t="n">
        <f aca="false">IF($A221="N/A"," ",IF(AND(AH221=$AJ$2+1,AO221=0),MIN($AR$231,AA221),0))</f>
        <v>0</v>
      </c>
      <c r="AX221" s="93" t="n">
        <f aca="false">IF($A221="N/A"," ",IF(AND(AI221=$AJ$2+1,AP221=0),MIN($AR$231,AB221),0))</f>
        <v>0</v>
      </c>
      <c r="AY221" s="93" t="n">
        <f aca="false">IF($A221="N/A"," ",IF(AND(AJ221=$AJ$2+1,AQ221=0),MIN($AR$231,AC221),0))</f>
        <v>0</v>
      </c>
      <c r="AZ221" s="91"/>
      <c r="BA221" s="86" t="n">
        <f aca="false">IF($A221="N/A"," ",(IF(MONTH(A221)&gt;=4,IF(MONTH(A221)&lt;=10,Inputs!$F$13,Inputs!$F$14),Inputs!$F$14)))</f>
        <v>119</v>
      </c>
      <c r="BB221" s="87" t="n">
        <f aca="false">IF($A221="N/A"," ",(IF(AK221&gt;0,($BA221*(8*(VLOOKUP($A221,NumberofDaysTable,2)))*P221),0)+IF(AS221&gt;0,($BA221*((AS221))*P221),0)))</f>
        <v>1237808.04</v>
      </c>
      <c r="BC221" s="87" t="n">
        <f aca="false">IF($A221="N/A"," ",(IF(AL221&gt;0,($BA221*(8*(VLOOKUP($A221,NumberofDaysTable,2)))*Q221),0)+IF(AT221&gt;0,($BA221*((AT221))*Q221),0)))</f>
        <v>1237808.04</v>
      </c>
      <c r="BD221" s="87" t="n">
        <f aca="false">IF($A221="N/A"," ",(IF(AM221&gt;0,($BA221*(8*(VLOOKUP($A221,NumberofDaysTable,3)))*R221),0)+IF(AU221&gt;0,($BA221*((AU221))*R221),0)))</f>
        <v>0</v>
      </c>
      <c r="BE221" s="87" t="n">
        <f aca="false">IF($A221="N/A"," ",(IF(AN221&gt;0,($BA221*(8*(VLOOKUP($A221,NumberofDaysTable,3)))*S221),0)+IF(AV221&gt;0,($BA221*((AV221))*S221),0)))</f>
        <v>0</v>
      </c>
      <c r="BF221" s="87" t="n">
        <f aca="false">IF($A221="N/A"," ",(IF(AO221&gt;0,($BA221*(8*(VLOOKUP($A221,NumberofDaysTable,4)+VLOOKUP($A221,NumberofDaysTable,5)))*T221),0)+IF(AW221&gt;0,($BA221*((AW221))*T221),0)))</f>
        <v>0</v>
      </c>
      <c r="BG221" s="87" t="n">
        <f aca="false">IF($A221="N/A"," ",(IF(AP221&gt;0,($BA221*(8*(VLOOKUP($A221,NumberofDaysTable,4)+VLOOKUP($A221,NumberofDaysTable,5)))*U221),0)+IF(AX221&gt;0,($BA221*((AX221))*U221),0)))</f>
        <v>0</v>
      </c>
      <c r="BH221" s="87" t="n">
        <f aca="false">IF($A221="N/A"," ",($BA221*AQ221*V221)+($BA221*AY221*V221))</f>
        <v>0</v>
      </c>
      <c r="BI221" s="87" t="n">
        <f aca="false">IF($A221="N/A"," ",SUM(BB221:BH221))</f>
        <v>2475616.08</v>
      </c>
      <c r="BJ221" s="88" t="n">
        <f aca="false">IF($A221="N/A"," ",(H221*(SUM(AK221:AQ221)+SUM(AS221:AY221))*BA221))</f>
        <v>2082559.92</v>
      </c>
      <c r="BK221" s="88" t="n">
        <f aca="false">IF($A221="N/A"," ",((C221*D221)*(SUM($AK221:$AQ221)+SUM($AS221:$AY221))*$BA221))</f>
        <v>2002598.64</v>
      </c>
      <c r="BL221" s="88" t="n">
        <f aca="false">IF($A221="N/A"," ",(F221*(SUM($AK221:$AQ221)+SUM($AS221:$AY221))*$BA221))</f>
        <v>46781.28</v>
      </c>
      <c r="BM221" s="88" t="n">
        <f aca="false">IF($A221="N/A"," ",(G221*(SUM($AK221:$AQ221)+SUM($AS221:$AY221))*$BA221))</f>
        <v>33180</v>
      </c>
    </row>
    <row r="222" customFormat="false" ht="12.75" hidden="false" customHeight="false" outlineLevel="0" collapsed="false">
      <c r="A222" s="67" t="n">
        <f aca="false">IF(A221="N/A","N/A",IF(EDATE(A221,1)&gt;Inputs!$K$3,"N/A",EDATE(A221,1)))</f>
        <v>43313</v>
      </c>
      <c r="B222" s="68" t="n">
        <f aca="false">IF(A222="N/A"," ",YEAR(A222))</f>
        <v>2018</v>
      </c>
      <c r="C222" s="69" t="n">
        <f aca="false">IF(A222="N/A"," ",VLOOKUP(A222,ScaledPrice,10))</f>
        <v>3.983</v>
      </c>
      <c r="D222" s="70" t="n">
        <f aca="false">IF(A222="N/A"," ",(VLOOKUP(MONTH($A222),Inputs!$A$14:$B$25,2))/1000)</f>
        <v>12.6</v>
      </c>
      <c r="E222" s="71" t="n">
        <f aca="false">IF($A222="N/A"," ",C222*D222)</f>
        <v>50.1858</v>
      </c>
      <c r="F222" s="72" t="n">
        <f aca="false">IF(A222="N/A"," ",Inputs!$F$6)</f>
        <v>1.17</v>
      </c>
      <c r="G222" s="72" t="n">
        <f aca="false">IF(A222="N/A"," ",Inputs!$F$9/IF(AND('Pricing Inputs'!$AA$3&gt;=4,'Pricing Inputs'!$AA$3&lt;=6),16,IF(AND('Pricing Inputs'!$AA$3&gt;=7,'Pricing Inputs'!$AA$3&lt;=9),8,24))/(BA222))</f>
        <v>0.829831932773109</v>
      </c>
      <c r="H222" s="73" t="n">
        <f aca="false">IF(A222="N/A"," ",(C222*D222)+F222+G222)</f>
        <v>52.1856319327731</v>
      </c>
      <c r="I222" s="74" t="n">
        <f aca="false">VLOOKUP(A222,ScaledPrice,(IF(AND('Pricing Inputs'!$AA$3&gt;=4,'Pricing Inputs'!$AA$3&lt;=6),2,4)))</f>
        <v>114</v>
      </c>
      <c r="J222" s="74" t="n">
        <f aca="false">IF(A222="N/A"," ",IF(AND('Pricing Inputs'!$AA$3&gt;=4,'Pricing Inputs'!$AA$3&lt;=6),I222,(VLOOKUP(A222,ScaledPrice,2))*(2-(VLOOKUP(A222,ScaledPrice,3)))))</f>
        <v>114</v>
      </c>
      <c r="K222" s="74" t="n">
        <f aca="false">IF(A222="N/A"," ",IF(OR('Pricing Inputs'!$AA$3=5,'Pricing Inputs'!$AA$3=6,'Pricing Inputs'!$AA$3=8,'Pricing Inputs'!$AA$3=9),VLOOKUP(A222,ScaledPrice,IF(AND('Pricing Inputs'!$AA$3&gt;=4,'Pricing Inputs'!$AA$3&lt;=6),5,6)),0))</f>
        <v>35.0000038146973</v>
      </c>
      <c r="L222" s="74" t="n">
        <f aca="false">IF(A222="N/A"," ",IF(OR('Pricing Inputs'!$AA$3=5,'Pricing Inputs'!$AA$3=6,'Pricing Inputs'!$AA$3=8,'Pricing Inputs'!$AA$3=9),IF(AND('Pricing Inputs'!$AA$3&gt;=4,'Pricing Inputs'!$AA$3&lt;=6),K222,(VLOOKUP(A222,ScaledPrice,5))*(2-(VLOOKUP(A222,ScaledPrice,3)))),0))</f>
        <v>35.0000038146973</v>
      </c>
      <c r="M222" s="74" t="n">
        <f aca="false">IF(A222="N/A"," ",IF(OR('Pricing Inputs'!$AA$3=6,'Pricing Inputs'!$AA$3=9),(VLOOKUP(A222,ScaledPrice,IF(AND('Pricing Inputs'!$AA$3&gt;=4,'Pricing Inputs'!$AA$3&lt;=6),7,8))),0))</f>
        <v>31</v>
      </c>
      <c r="N222" s="74" t="n">
        <f aca="false">IF(A222="N/A"," ",IF(OR('Pricing Inputs'!$AA$3=6,'Pricing Inputs'!$AA$3=9),IF(AND('Pricing Inputs'!$AA$3&gt;=4,'Pricing Inputs'!$AA$3&lt;=6),M222,(VLOOKUP(A222,ScaledPrice,7))*(2-(VLOOKUP(A222,ScaledPrice,3)))),0))</f>
        <v>31</v>
      </c>
      <c r="O222" s="74" t="n">
        <f aca="false">IF(A222="N/A"," ",VLOOKUP(A222,ScaledPrice,9))</f>
        <v>24.3500003814697</v>
      </c>
      <c r="P222" s="75" t="n">
        <f aca="false">IF($A222="N/A"," ",IF((I222-$H222)&gt;0,I222-$H222,0))</f>
        <v>61.8143680672269</v>
      </c>
      <c r="Q222" s="75" t="n">
        <f aca="false">IF($A222="N/A"," ",IF((J222-$H222)&gt;0,J222-$H222,0))</f>
        <v>61.8143680672269</v>
      </c>
      <c r="R222" s="75" t="n">
        <f aca="false">IF($A222="N/A"," ",IF((K222-$H222)&gt;0,K222-$H222,0))</f>
        <v>0</v>
      </c>
      <c r="S222" s="75" t="n">
        <f aca="false">IF($A222="N/A"," ",IF((L222-$H222)&gt;0,L222-$H222,0))</f>
        <v>0</v>
      </c>
      <c r="T222" s="75" t="n">
        <f aca="false">IF($A222="N/A"," ",IF((M222-$H222)&gt;0,M222-$H222,0))</f>
        <v>0</v>
      </c>
      <c r="U222" s="75" t="n">
        <f aca="false">IF($A222="N/A"," ",IF((N222-$H222)&gt;0,N222-$H222,0))</f>
        <v>0</v>
      </c>
      <c r="V222" s="76" t="n">
        <f aca="false">IF($A222="N/A"," ",(IF((O222-$H222)&lt;=0,0,(O222-$H222))))</f>
        <v>0</v>
      </c>
      <c r="W222" s="77" t="n">
        <f aca="false">IF($A222="N/A"," ",IF(P222&gt;0,8*VLOOKUP($A222,NumberofDaysTable,2),0))</f>
        <v>184</v>
      </c>
      <c r="X222" s="77" t="n">
        <f aca="false">IF($A222="N/A"," ",IF(Q222&gt;0,8*VLOOKUP($A222,NumberofDaysTable,2),0))</f>
        <v>184</v>
      </c>
      <c r="Y222" s="77" t="n">
        <f aca="false">IF($A222="N/A"," ",IF(R222&gt;0,8*VLOOKUP($A222,NumberofDaysTable,3),0))</f>
        <v>0</v>
      </c>
      <c r="Z222" s="77" t="n">
        <f aca="false">IF($A222="N/A"," ",IF(S222&gt;0,8*VLOOKUP($A222,NumberofDaysTable,3),0))</f>
        <v>0</v>
      </c>
      <c r="AA222" s="77" t="n">
        <f aca="false">IF($A222="N/A"," ",IF(T222&gt;0,8*(VLOOKUP($A222,NumberofDaysTable,4)+VLOOKUP($A222,NumberofDaysTable,5)),0))</f>
        <v>0</v>
      </c>
      <c r="AB222" s="77" t="n">
        <f aca="false">IF($A222="N/A"," ",IF(U222&gt;0,(8*VLOOKUP($A222,NumberofDaysTable,4)+VLOOKUP($A222,NumberofDaysTable,5)),0))</f>
        <v>0</v>
      </c>
      <c r="AC222" s="77" t="n">
        <f aca="false">IF($A222="N/A"," ",(IF(V222&gt;0,(8*VLOOKUP($A222,NumberofDaysTable,6)),0)))</f>
        <v>0</v>
      </c>
      <c r="AD222" s="89" t="n">
        <f aca="false">IF($A222="N/A"," ",RANK(P222,$P$220:$V$231))</f>
        <v>3</v>
      </c>
      <c r="AE222" s="90" t="n">
        <f aca="false">IF($A222="N/A"," ",RANK(Q222,$P$220:$V$231))</f>
        <v>3</v>
      </c>
      <c r="AF222" s="90" t="n">
        <f aca="false">IF($A222="N/A"," ",RANK(R222,$P$220:$V$231))</f>
        <v>7</v>
      </c>
      <c r="AG222" s="90" t="n">
        <f aca="false">IF($A222="N/A"," ",RANK(S222,$P$220:$V$231))</f>
        <v>7</v>
      </c>
      <c r="AH222" s="90" t="n">
        <f aca="false">IF($A222="N/A"," ",RANK(T222,$P$220:$V$231))</f>
        <v>7</v>
      </c>
      <c r="AI222" s="90" t="n">
        <f aca="false">IF($A222="N/A"," ",RANK(U222,$P$220:$V$231))</f>
        <v>7</v>
      </c>
      <c r="AJ222" s="91" t="n">
        <f aca="false">IF($A222="N/A"," ",RANK(V222,$P$220:$V$231))</f>
        <v>7</v>
      </c>
      <c r="AK222" s="81" t="n">
        <f aca="false">IF($A222="N/A"," ",IF(AD222&lt;=$AJ$2,W222,0))</f>
        <v>184</v>
      </c>
      <c r="AL222" s="92" t="n">
        <f aca="false">IF($A222="N/A"," ",IF(AE222&lt;=$AJ$2,X222,0))</f>
        <v>184</v>
      </c>
      <c r="AM222" s="92" t="n">
        <f aca="false">IF($A222="N/A"," ",IF(AF222&lt;=$AJ$2,Y222,0))</f>
        <v>0</v>
      </c>
      <c r="AN222" s="92" t="n">
        <f aca="false">IF($A222="N/A"," ",IF(AG222&lt;=$AJ$2,Z222,0))</f>
        <v>0</v>
      </c>
      <c r="AO222" s="92" t="n">
        <f aca="false">IF($A222="N/A"," ",IF(AH222&lt;=$AJ$2,AA222,0))</f>
        <v>0</v>
      </c>
      <c r="AP222" s="92" t="n">
        <f aca="false">IF($A222="N/A"," ",IF(AI222&lt;=$AJ$2,AB222,0))</f>
        <v>0</v>
      </c>
      <c r="AQ222" s="92" t="n">
        <f aca="false">IF($A222="N/A"," ",IF(AJ222&lt;=$AJ$2,AC222,0))</f>
        <v>0</v>
      </c>
      <c r="AR222" s="91"/>
      <c r="AS222" s="83" t="n">
        <f aca="false">IF($A222="N/A"," ",IF(AND(AD222=$AJ$2+1,AK222=0),MIN($AR$231,W222),0))</f>
        <v>0</v>
      </c>
      <c r="AT222" s="93" t="n">
        <f aca="false">IF($A222="N/A"," ",IF(AND(AE222=$AJ$2+1,AL222=0),MIN($AR$231,X222),0))</f>
        <v>0</v>
      </c>
      <c r="AU222" s="93" t="n">
        <f aca="false">IF($A222="N/A"," ",IF(AND(AF222=$AJ$2+1,AM222=0),MIN($AR$231,Y222),0))</f>
        <v>0</v>
      </c>
      <c r="AV222" s="93" t="n">
        <f aca="false">IF($A222="N/A"," ",IF(AND(AG222=$AJ$2+1,AN222=0),MIN($AR$231,Z222),0))</f>
        <v>0</v>
      </c>
      <c r="AW222" s="93" t="n">
        <f aca="false">IF($A222="N/A"," ",IF(AND(AH222=$AJ$2+1,AO222=0),MIN($AR$231,AA222),0))</f>
        <v>0</v>
      </c>
      <c r="AX222" s="93" t="n">
        <f aca="false">IF($A222="N/A"," ",IF(AND(AI222=$AJ$2+1,AP222=0),MIN($AR$231,AB222),0))</f>
        <v>0</v>
      </c>
      <c r="AY222" s="93" t="n">
        <f aca="false">IF($A222="N/A"," ",IF(AND(AJ222=$AJ$2+1,AQ222=0),MIN($AR$231,AC222),0))</f>
        <v>0</v>
      </c>
      <c r="AZ222" s="91"/>
      <c r="BA222" s="86" t="n">
        <f aca="false">IF($A222="N/A"," ",(IF(MONTH(A222)&gt;=4,IF(MONTH(A222)&lt;=10,Inputs!$F$13,Inputs!$F$14),Inputs!$F$14)))</f>
        <v>119</v>
      </c>
      <c r="BB222" s="87" t="n">
        <f aca="false">IF($A222="N/A"," ",(IF(AK222&gt;0,($BA222*(8*(VLOOKUP($A222,NumberofDaysTable,2)))*P222),0)+IF(AS222&gt;0,($BA222*((AS222))*P222),0)))</f>
        <v>1353487.4032</v>
      </c>
      <c r="BC222" s="87" t="n">
        <f aca="false">IF($A222="N/A"," ",(IF(AL222&gt;0,($BA222*(8*(VLOOKUP($A222,NumberofDaysTable,2)))*Q222),0)+IF(AT222&gt;0,($BA222*((AT222))*Q222),0)))</f>
        <v>1353487.4032</v>
      </c>
      <c r="BD222" s="87" t="n">
        <f aca="false">IF($A222="N/A"," ",(IF(AM222&gt;0,($BA222*(8*(VLOOKUP($A222,NumberofDaysTable,3)))*R222),0)+IF(AU222&gt;0,($BA222*((AU222))*R222),0)))</f>
        <v>0</v>
      </c>
      <c r="BE222" s="87" t="n">
        <f aca="false">IF($A222="N/A"," ",(IF(AN222&gt;0,($BA222*(8*(VLOOKUP($A222,NumberofDaysTable,3)))*S222),0)+IF(AV222&gt;0,($BA222*((AV222))*S222),0)))</f>
        <v>0</v>
      </c>
      <c r="BF222" s="87" t="n">
        <f aca="false">IF($A222="N/A"," ",(IF(AO222&gt;0,($BA222*(8*(VLOOKUP($A222,NumberofDaysTable,4)+VLOOKUP($A222,NumberofDaysTable,5)))*T222),0)+IF(AW222&gt;0,($BA222*((AW222))*T222),0)))</f>
        <v>0</v>
      </c>
      <c r="BG222" s="87" t="n">
        <f aca="false">IF($A222="N/A"," ",(IF(AP222&gt;0,($BA222*(8*(VLOOKUP($A222,NumberofDaysTable,4)+VLOOKUP($A222,NumberofDaysTable,5)))*U222),0)+IF(AX222&gt;0,($BA222*((AX222))*U222),0)))</f>
        <v>0</v>
      </c>
      <c r="BH222" s="87" t="n">
        <f aca="false">IF($A222="N/A"," ",($BA222*AQ222*V222)+($BA222*AY222*V222))</f>
        <v>0</v>
      </c>
      <c r="BI222" s="87" t="n">
        <f aca="false">IF($A222="N/A"," ",SUM(BB222:BH222))</f>
        <v>2706974.8064</v>
      </c>
      <c r="BJ222" s="88" t="n">
        <f aca="false">IF($A222="N/A"," ",(H222*(SUM(AK222:AQ222)+SUM(AS222:AY222))*BA222))</f>
        <v>2285313.1936</v>
      </c>
      <c r="BK222" s="88" t="n">
        <f aca="false">IF($A222="N/A"," ",((C222*D222)*(SUM($AK222:$AQ222)+SUM($AS222:$AY222))*$BA222))</f>
        <v>2197736.5536</v>
      </c>
      <c r="BL222" s="88" t="n">
        <f aca="false">IF($A222="N/A"," ",(F222*(SUM($AK222:$AQ222)+SUM($AS222:$AY222))*$BA222))</f>
        <v>51236.64</v>
      </c>
      <c r="BM222" s="88" t="n">
        <f aca="false">IF($A222="N/A"," ",(G222*(SUM($AK222:$AQ222)+SUM($AS222:$AY222))*$BA222))</f>
        <v>36340</v>
      </c>
    </row>
    <row r="223" customFormat="false" ht="12.75" hidden="false" customHeight="false" outlineLevel="0" collapsed="false">
      <c r="A223" s="67" t="n">
        <f aca="false">IF(A222="N/A","N/A",IF(EDATE(A222,1)&gt;Inputs!$K$3,"N/A",EDATE(A222,1)))</f>
        <v>43344</v>
      </c>
      <c r="B223" s="68" t="n">
        <f aca="false">IF(A223="N/A"," ",YEAR(A223))</f>
        <v>2018</v>
      </c>
      <c r="C223" s="69" t="n">
        <f aca="false">IF(A223="N/A"," ",VLOOKUP(A223,ScaledPrice,10))</f>
        <v>3.986</v>
      </c>
      <c r="D223" s="70" t="n">
        <f aca="false">IF(A223="N/A"," ",(VLOOKUP(MONTH($A223),Inputs!$A$14:$B$25,2))/1000)</f>
        <v>12.6</v>
      </c>
      <c r="E223" s="71" t="n">
        <f aca="false">IF($A223="N/A"," ",C223*D223)</f>
        <v>50.2236</v>
      </c>
      <c r="F223" s="72" t="n">
        <f aca="false">IF(A223="N/A"," ",Inputs!$F$6)</f>
        <v>1.17</v>
      </c>
      <c r="G223" s="72" t="n">
        <f aca="false">IF(A223="N/A"," ",Inputs!$F$9/IF(AND('Pricing Inputs'!$AA$3&gt;=4,'Pricing Inputs'!$AA$3&lt;=6),16,IF(AND('Pricing Inputs'!$AA$3&gt;=7,'Pricing Inputs'!$AA$3&lt;=9),8,24))/(BA223))</f>
        <v>0.829831932773109</v>
      </c>
      <c r="H223" s="73" t="n">
        <f aca="false">IF(A223="N/A"," ",(C223*D223)+F223+G223)</f>
        <v>52.2234319327731</v>
      </c>
      <c r="I223" s="74" t="n">
        <f aca="false">VLOOKUP(A223,ScaledPrice,(IF(AND('Pricing Inputs'!$AA$3&gt;=4,'Pricing Inputs'!$AA$3&lt;=6),2,4)))</f>
        <v>38.5</v>
      </c>
      <c r="J223" s="74" t="n">
        <f aca="false">IF(A223="N/A"," ",IF(AND('Pricing Inputs'!$AA$3&gt;=4,'Pricing Inputs'!$AA$3&lt;=6),I223,(VLOOKUP(A223,ScaledPrice,2))*(2-(VLOOKUP(A223,ScaledPrice,3)))))</f>
        <v>38.5</v>
      </c>
      <c r="K223" s="74" t="n">
        <f aca="false">IF(A223="N/A"," ",IF(OR('Pricing Inputs'!$AA$3=5,'Pricing Inputs'!$AA$3=6,'Pricing Inputs'!$AA$3=8,'Pricing Inputs'!$AA$3=9),VLOOKUP(A223,ScaledPrice,IF(AND('Pricing Inputs'!$AA$3&gt;=4,'Pricing Inputs'!$AA$3&lt;=6),5,6)),0))</f>
        <v>25</v>
      </c>
      <c r="L223" s="74" t="n">
        <f aca="false">IF(A223="N/A"," ",IF(OR('Pricing Inputs'!$AA$3=5,'Pricing Inputs'!$AA$3=6,'Pricing Inputs'!$AA$3=8,'Pricing Inputs'!$AA$3=9),IF(AND('Pricing Inputs'!$AA$3&gt;=4,'Pricing Inputs'!$AA$3&lt;=6),K223,(VLOOKUP(A223,ScaledPrice,5))*(2-(VLOOKUP(A223,ScaledPrice,3)))),0))</f>
        <v>25</v>
      </c>
      <c r="M223" s="74" t="n">
        <f aca="false">IF(A223="N/A"," ",IF(OR('Pricing Inputs'!$AA$3=6,'Pricing Inputs'!$AA$3=9),(VLOOKUP(A223,ScaledPrice,IF(AND('Pricing Inputs'!$AA$3&gt;=4,'Pricing Inputs'!$AA$3&lt;=6),7,8))),0))</f>
        <v>24</v>
      </c>
      <c r="N223" s="74" t="n">
        <f aca="false">IF(A223="N/A"," ",IF(OR('Pricing Inputs'!$AA$3=6,'Pricing Inputs'!$AA$3=9),IF(AND('Pricing Inputs'!$AA$3&gt;=4,'Pricing Inputs'!$AA$3&lt;=6),M223,(VLOOKUP(A223,ScaledPrice,7))*(2-(VLOOKUP(A223,ScaledPrice,3)))),0))</f>
        <v>24</v>
      </c>
      <c r="O223" s="74" t="n">
        <f aca="false">IF(A223="N/A"," ",VLOOKUP(A223,ScaledPrice,9))</f>
        <v>24</v>
      </c>
      <c r="P223" s="75" t="n">
        <f aca="false">IF($A223="N/A"," ",IF((I223-$H223)&gt;0,I223-$H223,0))</f>
        <v>0</v>
      </c>
      <c r="Q223" s="75" t="n">
        <f aca="false">IF($A223="N/A"," ",IF((J223-$H223)&gt;0,J223-$H223,0))</f>
        <v>0</v>
      </c>
      <c r="R223" s="75" t="n">
        <f aca="false">IF($A223="N/A"," ",IF((K223-$H223)&gt;0,K223-$H223,0))</f>
        <v>0</v>
      </c>
      <c r="S223" s="75" t="n">
        <f aca="false">IF($A223="N/A"," ",IF((L223-$H223)&gt;0,L223-$H223,0))</f>
        <v>0</v>
      </c>
      <c r="T223" s="75" t="n">
        <f aca="false">IF($A223="N/A"," ",IF((M223-$H223)&gt;0,M223-$H223,0))</f>
        <v>0</v>
      </c>
      <c r="U223" s="75" t="n">
        <f aca="false">IF($A223="N/A"," ",IF((N223-$H223)&gt;0,N223-$H223,0))</f>
        <v>0</v>
      </c>
      <c r="V223" s="76" t="n">
        <f aca="false">IF($A223="N/A"," ",(IF((O223-$H223)&lt;=0,0,(O223-$H223))))</f>
        <v>0</v>
      </c>
      <c r="W223" s="77" t="n">
        <f aca="false">IF($A223="N/A"," ",IF(P223&gt;0,8*VLOOKUP($A223,NumberofDaysTable,2),0))</f>
        <v>0</v>
      </c>
      <c r="X223" s="77" t="n">
        <f aca="false">IF($A223="N/A"," ",IF(Q223&gt;0,8*VLOOKUP($A223,NumberofDaysTable,2),0))</f>
        <v>0</v>
      </c>
      <c r="Y223" s="77" t="n">
        <f aca="false">IF($A223="N/A"," ",IF(R223&gt;0,8*VLOOKUP($A223,NumberofDaysTable,3),0))</f>
        <v>0</v>
      </c>
      <c r="Z223" s="77" t="n">
        <f aca="false">IF($A223="N/A"," ",IF(S223&gt;0,8*VLOOKUP($A223,NumberofDaysTable,3),0))</f>
        <v>0</v>
      </c>
      <c r="AA223" s="77" t="n">
        <f aca="false">IF($A223="N/A"," ",IF(T223&gt;0,8*(VLOOKUP($A223,NumberofDaysTable,4)+VLOOKUP($A223,NumberofDaysTable,5)),0))</f>
        <v>0</v>
      </c>
      <c r="AB223" s="77" t="n">
        <f aca="false">IF($A223="N/A"," ",IF(U223&gt;0,(8*VLOOKUP($A223,NumberofDaysTable,4)+VLOOKUP($A223,NumberofDaysTable,5)),0))</f>
        <v>0</v>
      </c>
      <c r="AC223" s="77" t="n">
        <f aca="false">IF($A223="N/A"," ",(IF(V223&gt;0,(8*VLOOKUP($A223,NumberofDaysTable,6)),0)))</f>
        <v>0</v>
      </c>
      <c r="AD223" s="89" t="n">
        <f aca="false">IF($A223="N/A"," ",RANK(P223,$P$220:$V$231))</f>
        <v>7</v>
      </c>
      <c r="AE223" s="90" t="n">
        <f aca="false">IF($A223="N/A"," ",RANK(Q223,$P$220:$V$231))</f>
        <v>7</v>
      </c>
      <c r="AF223" s="90" t="n">
        <f aca="false">IF($A223="N/A"," ",RANK(R223,$P$220:$V$231))</f>
        <v>7</v>
      </c>
      <c r="AG223" s="90" t="n">
        <f aca="false">IF($A223="N/A"," ",RANK(S223,$P$220:$V$231))</f>
        <v>7</v>
      </c>
      <c r="AH223" s="90" t="n">
        <f aca="false">IF($A223="N/A"," ",RANK(T223,$P$220:$V$231))</f>
        <v>7</v>
      </c>
      <c r="AI223" s="90" t="n">
        <f aca="false">IF($A223="N/A"," ",RANK(U223,$P$220:$V$231))</f>
        <v>7</v>
      </c>
      <c r="AJ223" s="91" t="n">
        <f aca="false">IF($A223="N/A"," ",RANK(V223,$P$220:$V$231))</f>
        <v>7</v>
      </c>
      <c r="AK223" s="81" t="n">
        <f aca="false">IF($A223="N/A"," ",IF(AD223&lt;=$AJ$2,W223,0))</f>
        <v>0</v>
      </c>
      <c r="AL223" s="92" t="n">
        <f aca="false">IF($A223="N/A"," ",IF(AE223&lt;=$AJ$2,X223,0))</f>
        <v>0</v>
      </c>
      <c r="AM223" s="92" t="n">
        <f aca="false">IF($A223="N/A"," ",IF(AF223&lt;=$AJ$2,Y223,0))</f>
        <v>0</v>
      </c>
      <c r="AN223" s="92" t="n">
        <f aca="false">IF($A223="N/A"," ",IF(AG223&lt;=$AJ$2,Z223,0))</f>
        <v>0</v>
      </c>
      <c r="AO223" s="92" t="n">
        <f aca="false">IF($A223="N/A"," ",IF(AH223&lt;=$AJ$2,AA223,0))</f>
        <v>0</v>
      </c>
      <c r="AP223" s="92" t="n">
        <f aca="false">IF($A223="N/A"," ",IF(AI223&lt;=$AJ$2,AB223,0))</f>
        <v>0</v>
      </c>
      <c r="AQ223" s="92" t="n">
        <f aca="false">IF($A223="N/A"," ",IF(AJ223&lt;=$AJ$2,AC223,0))</f>
        <v>0</v>
      </c>
      <c r="AR223" s="91"/>
      <c r="AS223" s="83" t="n">
        <f aca="false">IF($A223="N/A"," ",IF(AND(AD223=$AJ$2+1,AK223=0),MIN($AR$231,W223),0))</f>
        <v>0</v>
      </c>
      <c r="AT223" s="93" t="n">
        <f aca="false">IF($A223="N/A"," ",IF(AND(AE223=$AJ$2+1,AL223=0),MIN($AR$231,X223),0))</f>
        <v>0</v>
      </c>
      <c r="AU223" s="93" t="n">
        <f aca="false">IF($A223="N/A"," ",IF(AND(AF223=$AJ$2+1,AM223=0),MIN($AR$231,Y223),0))</f>
        <v>0</v>
      </c>
      <c r="AV223" s="93" t="n">
        <f aca="false">IF($A223="N/A"," ",IF(AND(AG223=$AJ$2+1,AN223=0),MIN($AR$231,Z223),0))</f>
        <v>0</v>
      </c>
      <c r="AW223" s="93" t="n">
        <f aca="false">IF($A223="N/A"," ",IF(AND(AH223=$AJ$2+1,AO223=0),MIN($AR$231,AA223),0))</f>
        <v>0</v>
      </c>
      <c r="AX223" s="93" t="n">
        <f aca="false">IF($A223="N/A"," ",IF(AND(AI223=$AJ$2+1,AP223=0),MIN($AR$231,AB223),0))</f>
        <v>0</v>
      </c>
      <c r="AY223" s="93" t="n">
        <f aca="false">IF($A223="N/A"," ",IF(AND(AJ223=$AJ$2+1,AQ223=0),MIN($AR$231,AC223),0))</f>
        <v>0</v>
      </c>
      <c r="AZ223" s="91"/>
      <c r="BA223" s="86" t="n">
        <f aca="false">IF($A223="N/A"," ",(IF(MONTH(A223)&gt;=4,IF(MONTH(A223)&lt;=10,Inputs!$F$13,Inputs!$F$14),Inputs!$F$14)))</f>
        <v>119</v>
      </c>
      <c r="BB223" s="87" t="n">
        <f aca="false">IF($A223="N/A"," ",(IF(AK223&gt;0,($BA223*(8*(VLOOKUP($A223,NumberofDaysTable,2)))*P223),0)+IF(AS223&gt;0,($BA223*((AS223))*P223),0)))</f>
        <v>0</v>
      </c>
      <c r="BC223" s="87" t="n">
        <f aca="false">IF($A223="N/A"," ",(IF(AL223&gt;0,($BA223*(8*(VLOOKUP($A223,NumberofDaysTable,2)))*Q223),0)+IF(AT223&gt;0,($BA223*((AT223))*Q223),0)))</f>
        <v>0</v>
      </c>
      <c r="BD223" s="87" t="n">
        <f aca="false">IF($A223="N/A"," ",(IF(AM223&gt;0,($BA223*(8*(VLOOKUP($A223,NumberofDaysTable,3)))*R223),0)+IF(AU223&gt;0,($BA223*((AU223))*R223),0)))</f>
        <v>0</v>
      </c>
      <c r="BE223" s="87" t="n">
        <f aca="false">IF($A223="N/A"," ",(IF(AN223&gt;0,($BA223*(8*(VLOOKUP($A223,NumberofDaysTable,3)))*S223),0)+IF(AV223&gt;0,($BA223*((AV223))*S223),0)))</f>
        <v>0</v>
      </c>
      <c r="BF223" s="87" t="n">
        <f aca="false">IF($A223="N/A"," ",(IF(AO223&gt;0,($BA223*(8*(VLOOKUP($A223,NumberofDaysTable,4)+VLOOKUP($A223,NumberofDaysTable,5)))*T223),0)+IF(AW223&gt;0,($BA223*((AW223))*T223),0)))</f>
        <v>0</v>
      </c>
      <c r="BG223" s="87" t="n">
        <f aca="false">IF($A223="N/A"," ",(IF(AP223&gt;0,($BA223*(8*(VLOOKUP($A223,NumberofDaysTable,4)+VLOOKUP($A223,NumberofDaysTable,5)))*U223),0)+IF(AX223&gt;0,($BA223*((AX223))*U223),0)))</f>
        <v>0</v>
      </c>
      <c r="BH223" s="87" t="n">
        <f aca="false">IF($A223="N/A"," ",($BA223*AQ223*V223)+($BA223*AY223*V223))</f>
        <v>0</v>
      </c>
      <c r="BI223" s="87" t="n">
        <f aca="false">IF($A223="N/A"," ",SUM(BB223:BH223))</f>
        <v>0</v>
      </c>
      <c r="BJ223" s="88" t="n">
        <f aca="false">IF($A223="N/A"," ",(H223*(SUM(AK223:AQ223)+SUM(AS223:AY223))*BA223))</f>
        <v>0</v>
      </c>
      <c r="BK223" s="88" t="n">
        <f aca="false">IF($A223="N/A"," ",((C223*D223)*(SUM($AK223:$AQ223)+SUM($AS223:$AY223))*$BA223))</f>
        <v>0</v>
      </c>
      <c r="BL223" s="88" t="n">
        <f aca="false">IF($A223="N/A"," ",(F223*(SUM($AK223:$AQ223)+SUM($AS223:$AY223))*$BA223))</f>
        <v>0</v>
      </c>
      <c r="BM223" s="88" t="n">
        <f aca="false">IF($A223="N/A"," ",(G223*(SUM($AK223:$AQ223)+SUM($AS223:$AY223))*$BA223))</f>
        <v>0</v>
      </c>
    </row>
    <row r="224" customFormat="false" ht="12.75" hidden="false" customHeight="false" outlineLevel="0" collapsed="false">
      <c r="A224" s="67" t="n">
        <f aca="false">IF(A223="N/A","N/A",IF(EDATE(A223,1)&gt;Inputs!$K$3,"N/A",EDATE(A223,1)))</f>
        <v>43374</v>
      </c>
      <c r="B224" s="68" t="n">
        <f aca="false">IF(A224="N/A"," ",YEAR(A224))</f>
        <v>2018</v>
      </c>
      <c r="C224" s="69" t="n">
        <f aca="false">IF(A224="N/A"," ",VLOOKUP(A224,ScaledPrice,10))</f>
        <v>4.02</v>
      </c>
      <c r="D224" s="70" t="n">
        <f aca="false">IF(A224="N/A"," ",(VLOOKUP(MONTH($A224),Inputs!$A$14:$B$25,2))/1000)</f>
        <v>12.6</v>
      </c>
      <c r="E224" s="71" t="n">
        <f aca="false">IF($A224="N/A"," ",C224*D224)</f>
        <v>50.652</v>
      </c>
      <c r="F224" s="72" t="n">
        <f aca="false">IF(A224="N/A"," ",Inputs!$F$6)</f>
        <v>1.17</v>
      </c>
      <c r="G224" s="72" t="n">
        <f aca="false">IF(A224="N/A"," ",Inputs!$F$9/IF(AND('Pricing Inputs'!$AA$3&gt;=4,'Pricing Inputs'!$AA$3&lt;=6),16,IF(AND('Pricing Inputs'!$AA$3&gt;=7,'Pricing Inputs'!$AA$3&lt;=9),8,24))/(BA224))</f>
        <v>0.829831932773109</v>
      </c>
      <c r="H224" s="73" t="n">
        <f aca="false">IF(A224="N/A"," ",(C224*D224)+F224+G224)</f>
        <v>52.6518319327731</v>
      </c>
      <c r="I224" s="74" t="n">
        <f aca="false">VLOOKUP(A224,ScaledPrice,(IF(AND('Pricing Inputs'!$AA$3&gt;=4,'Pricing Inputs'!$AA$3&lt;=6),2,4)))</f>
        <v>31.2999973297119</v>
      </c>
      <c r="J224" s="74" t="n">
        <f aca="false">IF(A224="N/A"," ",IF(AND('Pricing Inputs'!$AA$3&gt;=4,'Pricing Inputs'!$AA$3&lt;=6),I224,(VLOOKUP(A224,ScaledPrice,2))*(2-(VLOOKUP(A224,ScaledPrice,3)))))</f>
        <v>31.2999973297119</v>
      </c>
      <c r="K224" s="74" t="n">
        <f aca="false">IF(A224="N/A"," ",IF(OR('Pricing Inputs'!$AA$3=5,'Pricing Inputs'!$AA$3=6,'Pricing Inputs'!$AA$3=8,'Pricing Inputs'!$AA$3=9),VLOOKUP(A224,ScaledPrice,IF(AND('Pricing Inputs'!$AA$3&gt;=4,'Pricing Inputs'!$AA$3&lt;=6),5,6)),0))</f>
        <v>19.996000289917</v>
      </c>
      <c r="L224" s="74" t="n">
        <f aca="false">IF(A224="N/A"," ",IF(OR('Pricing Inputs'!$AA$3=5,'Pricing Inputs'!$AA$3=6,'Pricing Inputs'!$AA$3=8,'Pricing Inputs'!$AA$3=9),IF(AND('Pricing Inputs'!$AA$3&gt;=4,'Pricing Inputs'!$AA$3&lt;=6),K224,(VLOOKUP(A224,ScaledPrice,5))*(2-(VLOOKUP(A224,ScaledPrice,3)))),0))</f>
        <v>19.996000289917</v>
      </c>
      <c r="M224" s="74" t="n">
        <f aca="false">IF(A224="N/A"," ",IF(OR('Pricing Inputs'!$AA$3=6,'Pricing Inputs'!$AA$3=9),(VLOOKUP(A224,ScaledPrice,IF(AND('Pricing Inputs'!$AA$3&gt;=4,'Pricing Inputs'!$AA$3&lt;=6),7,8))),0))</f>
        <v>18.9965000152588</v>
      </c>
      <c r="N224" s="74" t="n">
        <f aca="false">IF(A224="N/A"," ",IF(OR('Pricing Inputs'!$AA$3=6,'Pricing Inputs'!$AA$3=9),IF(AND('Pricing Inputs'!$AA$3&gt;=4,'Pricing Inputs'!$AA$3&lt;=6),M224,(VLOOKUP(A224,ScaledPrice,7))*(2-(VLOOKUP(A224,ScaledPrice,3)))),0))</f>
        <v>18.9965000152588</v>
      </c>
      <c r="O224" s="74" t="n">
        <f aca="false">IF(A224="N/A"," ",VLOOKUP(A224,ScaledPrice,9))</f>
        <v>25.4000015258789</v>
      </c>
      <c r="P224" s="75" t="n">
        <f aca="false">IF($A224="N/A"," ",IF((I224-$H224)&gt;0,I224-$H224,0))</f>
        <v>0</v>
      </c>
      <c r="Q224" s="75" t="n">
        <f aca="false">IF($A224="N/A"," ",IF((J224-$H224)&gt;0,J224-$H224,0))</f>
        <v>0</v>
      </c>
      <c r="R224" s="75" t="n">
        <f aca="false">IF($A224="N/A"," ",IF((K224-$H224)&gt;0,K224-$H224,0))</f>
        <v>0</v>
      </c>
      <c r="S224" s="75" t="n">
        <f aca="false">IF($A224="N/A"," ",IF((L224-$H224)&gt;0,L224-$H224,0))</f>
        <v>0</v>
      </c>
      <c r="T224" s="75" t="n">
        <f aca="false">IF($A224="N/A"," ",IF((M224-$H224)&gt;0,M224-$H224,0))</f>
        <v>0</v>
      </c>
      <c r="U224" s="75" t="n">
        <f aca="false">IF($A224="N/A"," ",IF((N224-$H224)&gt;0,N224-$H224,0))</f>
        <v>0</v>
      </c>
      <c r="V224" s="76" t="n">
        <f aca="false">IF($A224="N/A"," ",(IF((O224-$H224)&lt;=0,0,(O224-$H224))))</f>
        <v>0</v>
      </c>
      <c r="W224" s="77" t="n">
        <f aca="false">IF($A224="N/A"," ",IF(P224&gt;0,8*VLOOKUP($A224,NumberofDaysTable,2),0))</f>
        <v>0</v>
      </c>
      <c r="X224" s="77" t="n">
        <f aca="false">IF($A224="N/A"," ",IF(Q224&gt;0,8*VLOOKUP($A224,NumberofDaysTable,2),0))</f>
        <v>0</v>
      </c>
      <c r="Y224" s="77" t="n">
        <f aca="false">IF($A224="N/A"," ",IF(R224&gt;0,8*VLOOKUP($A224,NumberofDaysTable,3),0))</f>
        <v>0</v>
      </c>
      <c r="Z224" s="77" t="n">
        <f aca="false">IF($A224="N/A"," ",IF(S224&gt;0,8*VLOOKUP($A224,NumberofDaysTable,3),0))</f>
        <v>0</v>
      </c>
      <c r="AA224" s="77" t="n">
        <f aca="false">IF($A224="N/A"," ",IF(T224&gt;0,8*(VLOOKUP($A224,NumberofDaysTable,4)+VLOOKUP($A224,NumberofDaysTable,5)),0))</f>
        <v>0</v>
      </c>
      <c r="AB224" s="77" t="n">
        <f aca="false">IF($A224="N/A"," ",IF(U224&gt;0,(8*VLOOKUP($A224,NumberofDaysTable,4)+VLOOKUP($A224,NumberofDaysTable,5)),0))</f>
        <v>0</v>
      </c>
      <c r="AC224" s="77" t="n">
        <f aca="false">IF($A224="N/A"," ",(IF(V224&gt;0,(8*VLOOKUP($A224,NumberofDaysTable,6)),0)))</f>
        <v>0</v>
      </c>
      <c r="AD224" s="89" t="n">
        <f aca="false">IF($A224="N/A"," ",RANK(P224,$P$220:$V$231))</f>
        <v>7</v>
      </c>
      <c r="AE224" s="90" t="n">
        <f aca="false">IF($A224="N/A"," ",RANK(Q224,$P$220:$V$231))</f>
        <v>7</v>
      </c>
      <c r="AF224" s="90" t="n">
        <f aca="false">IF($A224="N/A"," ",RANK(R224,$P$220:$V$231))</f>
        <v>7</v>
      </c>
      <c r="AG224" s="90" t="n">
        <f aca="false">IF($A224="N/A"," ",RANK(S224,$P$220:$V$231))</f>
        <v>7</v>
      </c>
      <c r="AH224" s="90" t="n">
        <f aca="false">IF($A224="N/A"," ",RANK(T224,$P$220:$V$231))</f>
        <v>7</v>
      </c>
      <c r="AI224" s="90" t="n">
        <f aca="false">IF($A224="N/A"," ",RANK(U224,$P$220:$V$231))</f>
        <v>7</v>
      </c>
      <c r="AJ224" s="91" t="n">
        <f aca="false">IF($A224="N/A"," ",RANK(V224,$P$220:$V$231))</f>
        <v>7</v>
      </c>
      <c r="AK224" s="81" t="n">
        <f aca="false">IF($A224="N/A"," ",IF(AD224&lt;=$AJ$2,W224,0))</f>
        <v>0</v>
      </c>
      <c r="AL224" s="92" t="n">
        <f aca="false">IF($A224="N/A"," ",IF(AE224&lt;=$AJ$2,X224,0))</f>
        <v>0</v>
      </c>
      <c r="AM224" s="92" t="n">
        <f aca="false">IF($A224="N/A"," ",IF(AF224&lt;=$AJ$2,Y224,0))</f>
        <v>0</v>
      </c>
      <c r="AN224" s="92" t="n">
        <f aca="false">IF($A224="N/A"," ",IF(AG224&lt;=$AJ$2,Z224,0))</f>
        <v>0</v>
      </c>
      <c r="AO224" s="92" t="n">
        <f aca="false">IF($A224="N/A"," ",IF(AH224&lt;=$AJ$2,AA224,0))</f>
        <v>0</v>
      </c>
      <c r="AP224" s="92" t="n">
        <f aca="false">IF($A224="N/A"," ",IF(AI224&lt;=$AJ$2,AB224,0))</f>
        <v>0</v>
      </c>
      <c r="AQ224" s="92" t="n">
        <f aca="false">IF($A224="N/A"," ",IF(AJ224&lt;=$AJ$2,AC224,0))</f>
        <v>0</v>
      </c>
      <c r="AR224" s="91"/>
      <c r="AS224" s="83" t="n">
        <f aca="false">IF($A224="N/A"," ",IF(AND(AD224=$AJ$2+1,AK224=0),MIN($AR$231,W224),0))</f>
        <v>0</v>
      </c>
      <c r="AT224" s="93" t="n">
        <f aca="false">IF($A224="N/A"," ",IF(AND(AE224=$AJ$2+1,AL224=0),MIN($AR$231,X224),0))</f>
        <v>0</v>
      </c>
      <c r="AU224" s="93" t="n">
        <f aca="false">IF($A224="N/A"," ",IF(AND(AF224=$AJ$2+1,AM224=0),MIN($AR$231,Y224),0))</f>
        <v>0</v>
      </c>
      <c r="AV224" s="93" t="n">
        <f aca="false">IF($A224="N/A"," ",IF(AND(AG224=$AJ$2+1,AN224=0),MIN($AR$231,Z224),0))</f>
        <v>0</v>
      </c>
      <c r="AW224" s="93" t="n">
        <f aca="false">IF($A224="N/A"," ",IF(AND(AH224=$AJ$2+1,AO224=0),MIN($AR$231,AA224),0))</f>
        <v>0</v>
      </c>
      <c r="AX224" s="93" t="n">
        <f aca="false">IF($A224="N/A"," ",IF(AND(AI224=$AJ$2+1,AP224=0),MIN($AR$231,AB224),0))</f>
        <v>0</v>
      </c>
      <c r="AY224" s="93" t="n">
        <f aca="false">IF($A224="N/A"," ",IF(AND(AJ224=$AJ$2+1,AQ224=0),MIN($AR$231,AC224),0))</f>
        <v>0</v>
      </c>
      <c r="AZ224" s="91"/>
      <c r="BA224" s="86" t="n">
        <f aca="false">IF($A224="N/A"," ",(IF(MONTH(A224)&gt;=4,IF(MONTH(A224)&lt;=10,Inputs!$F$13,Inputs!$F$14),Inputs!$F$14)))</f>
        <v>119</v>
      </c>
      <c r="BB224" s="87" t="n">
        <f aca="false">IF($A224="N/A"," ",(IF(AK224&gt;0,($BA224*(8*(VLOOKUP($A224,NumberofDaysTable,2)))*P224),0)+IF(AS224&gt;0,($BA224*((AS224))*P224),0)))</f>
        <v>0</v>
      </c>
      <c r="BC224" s="87" t="n">
        <f aca="false">IF($A224="N/A"," ",(IF(AL224&gt;0,($BA224*(8*(VLOOKUP($A224,NumberofDaysTable,2)))*Q224),0)+IF(AT224&gt;0,($BA224*((AT224))*Q224),0)))</f>
        <v>0</v>
      </c>
      <c r="BD224" s="87" t="n">
        <f aca="false">IF($A224="N/A"," ",(IF(AM224&gt;0,($BA224*(8*(VLOOKUP($A224,NumberofDaysTable,3)))*R224),0)+IF(AU224&gt;0,($BA224*((AU224))*R224),0)))</f>
        <v>0</v>
      </c>
      <c r="BE224" s="87" t="n">
        <f aca="false">IF($A224="N/A"," ",(IF(AN224&gt;0,($BA224*(8*(VLOOKUP($A224,NumberofDaysTable,3)))*S224),0)+IF(AV224&gt;0,($BA224*((AV224))*S224),0)))</f>
        <v>0</v>
      </c>
      <c r="BF224" s="87" t="n">
        <f aca="false">IF($A224="N/A"," ",(IF(AO224&gt;0,($BA224*(8*(VLOOKUP($A224,NumberofDaysTable,4)+VLOOKUP($A224,NumberofDaysTable,5)))*T224),0)+IF(AW224&gt;0,($BA224*((AW224))*T224),0)))</f>
        <v>0</v>
      </c>
      <c r="BG224" s="87" t="n">
        <f aca="false">IF($A224="N/A"," ",(IF(AP224&gt;0,($BA224*(8*(VLOOKUP($A224,NumberofDaysTable,4)+VLOOKUP($A224,NumberofDaysTable,5)))*U224),0)+IF(AX224&gt;0,($BA224*((AX224))*U224),0)))</f>
        <v>0</v>
      </c>
      <c r="BH224" s="87" t="n">
        <f aca="false">IF($A224="N/A"," ",($BA224*AQ224*V224)+($BA224*AY224*V224))</f>
        <v>0</v>
      </c>
      <c r="BI224" s="87" t="n">
        <f aca="false">IF($A224="N/A"," ",SUM(BB224:BH224))</f>
        <v>0</v>
      </c>
      <c r="BJ224" s="88" t="n">
        <f aca="false">IF($A224="N/A"," ",(H224*(SUM(AK224:AQ224)+SUM(AS224:AY224))*BA224))</f>
        <v>0</v>
      </c>
      <c r="BK224" s="88" t="n">
        <f aca="false">IF($A224="N/A"," ",((C224*D224)*(SUM($AK224:$AQ224)+SUM($AS224:$AY224))*$BA224))</f>
        <v>0</v>
      </c>
      <c r="BL224" s="88" t="n">
        <f aca="false">IF($A224="N/A"," ",(F224*(SUM($AK224:$AQ224)+SUM($AS224:$AY224))*$BA224))</f>
        <v>0</v>
      </c>
      <c r="BM224" s="88" t="n">
        <f aca="false">IF($A224="N/A"," ",(G224*(SUM($AK224:$AQ224)+SUM($AS224:$AY224))*$BA224))</f>
        <v>0</v>
      </c>
    </row>
    <row r="225" customFormat="false" ht="12.75" hidden="false" customHeight="false" outlineLevel="0" collapsed="false">
      <c r="A225" s="67" t="n">
        <f aca="false">IF(A224="N/A","N/A",IF(EDATE(A224,1)&gt;Inputs!$K$3,"N/A",EDATE(A224,1)))</f>
        <v>43405</v>
      </c>
      <c r="B225" s="68" t="n">
        <f aca="false">IF(A225="N/A"," ",YEAR(A225))</f>
        <v>2018</v>
      </c>
      <c r="C225" s="69" t="n">
        <f aca="false">IF(A225="N/A"," ",VLOOKUP(A225,ScaledPrice,10))</f>
        <v>4.158</v>
      </c>
      <c r="D225" s="70" t="n">
        <f aca="false">IF(A225="N/A"," ",(VLOOKUP(MONTH($A225),Inputs!$A$14:$B$25,2))/1000)</f>
        <v>12.6</v>
      </c>
      <c r="E225" s="71" t="n">
        <f aca="false">IF($A225="N/A"," ",C225*D225)</f>
        <v>52.3908</v>
      </c>
      <c r="F225" s="72" t="n">
        <f aca="false">IF(A225="N/A"," ",Inputs!$F$6)</f>
        <v>1.17</v>
      </c>
      <c r="G225" s="72" t="n">
        <f aca="false">IF(A225="N/A"," ",Inputs!$F$9/IF(AND('Pricing Inputs'!$AA$3&gt;=4,'Pricing Inputs'!$AA$3&lt;=6),16,IF(AND('Pricing Inputs'!$AA$3&gt;=7,'Pricing Inputs'!$AA$3&lt;=9),8,24))/(BA225))</f>
        <v>0.829831932773109</v>
      </c>
      <c r="H225" s="73" t="n">
        <f aca="false">IF(A225="N/A"," ",(C225*D225)+F225+G225)</f>
        <v>54.3906319327731</v>
      </c>
      <c r="I225" s="74" t="n">
        <f aca="false">VLOOKUP(A225,ScaledPrice,(IF(AND('Pricing Inputs'!$AA$3&gt;=4,'Pricing Inputs'!$AA$3&lt;=6),2,4)))</f>
        <v>31.1799983978272</v>
      </c>
      <c r="J225" s="74" t="n">
        <f aca="false">IF(A225="N/A"," ",IF(AND('Pricing Inputs'!$AA$3&gt;=4,'Pricing Inputs'!$AA$3&lt;=6),I225,(VLOOKUP(A225,ScaledPrice,2))*(2-(VLOOKUP(A225,ScaledPrice,3)))))</f>
        <v>31.1799983978272</v>
      </c>
      <c r="K225" s="74" t="n">
        <f aca="false">IF(A225="N/A"," ",IF(OR('Pricing Inputs'!$AA$3=5,'Pricing Inputs'!$AA$3=6,'Pricing Inputs'!$AA$3=8,'Pricing Inputs'!$AA$3=9),VLOOKUP(A225,ScaledPrice,IF(AND('Pricing Inputs'!$AA$3&gt;=4,'Pricing Inputs'!$AA$3&lt;=6),5,6)),0))</f>
        <v>20</v>
      </c>
      <c r="L225" s="74" t="n">
        <f aca="false">IF(A225="N/A"," ",IF(OR('Pricing Inputs'!$AA$3=5,'Pricing Inputs'!$AA$3=6,'Pricing Inputs'!$AA$3=8,'Pricing Inputs'!$AA$3=9),IF(AND('Pricing Inputs'!$AA$3&gt;=4,'Pricing Inputs'!$AA$3&lt;=6),K225,(VLOOKUP(A225,ScaledPrice,5))*(2-(VLOOKUP(A225,ScaledPrice,3)))),0))</f>
        <v>20</v>
      </c>
      <c r="M225" s="74" t="n">
        <f aca="false">IF(A225="N/A"," ",IF(OR('Pricing Inputs'!$AA$3=6,'Pricing Inputs'!$AA$3=9),(VLOOKUP(A225,ScaledPrice,IF(AND('Pricing Inputs'!$AA$3&gt;=4,'Pricing Inputs'!$AA$3&lt;=6),7,8))),0))</f>
        <v>19</v>
      </c>
      <c r="N225" s="74" t="n">
        <f aca="false">IF(A225="N/A"," ",IF(OR('Pricing Inputs'!$AA$3=6,'Pricing Inputs'!$AA$3=9),IF(AND('Pricing Inputs'!$AA$3&gt;=4,'Pricing Inputs'!$AA$3&lt;=6),M225,(VLOOKUP(A225,ScaledPrice,7))*(2-(VLOOKUP(A225,ScaledPrice,3)))),0))</f>
        <v>19</v>
      </c>
      <c r="O225" s="74" t="n">
        <f aca="false">IF(A225="N/A"," ",VLOOKUP(A225,ScaledPrice,9))</f>
        <v>25.7999992370605</v>
      </c>
      <c r="P225" s="75" t="n">
        <f aca="false">IF($A225="N/A"," ",IF((I225-$H225)&gt;0,I225-$H225,0))</f>
        <v>0</v>
      </c>
      <c r="Q225" s="75" t="n">
        <f aca="false">IF($A225="N/A"," ",IF((J225-$H225)&gt;0,J225-$H225,0))</f>
        <v>0</v>
      </c>
      <c r="R225" s="75" t="n">
        <f aca="false">IF($A225="N/A"," ",IF((K225-$H225)&gt;0,K225-$H225,0))</f>
        <v>0</v>
      </c>
      <c r="S225" s="75" t="n">
        <f aca="false">IF($A225="N/A"," ",IF((L225-$H225)&gt;0,L225-$H225,0))</f>
        <v>0</v>
      </c>
      <c r="T225" s="75" t="n">
        <f aca="false">IF($A225="N/A"," ",IF((M225-$H225)&gt;0,M225-$H225,0))</f>
        <v>0</v>
      </c>
      <c r="U225" s="75" t="n">
        <f aca="false">IF($A225="N/A"," ",IF((N225-$H225)&gt;0,N225-$H225,0))</f>
        <v>0</v>
      </c>
      <c r="V225" s="76" t="n">
        <f aca="false">IF($A225="N/A"," ",(IF((O225-$H225)&lt;=0,0,(O225-$H225))))</f>
        <v>0</v>
      </c>
      <c r="W225" s="77" t="n">
        <f aca="false">IF($A225="N/A"," ",IF(P225&gt;0,8*VLOOKUP($A225,NumberofDaysTable,2),0))</f>
        <v>0</v>
      </c>
      <c r="X225" s="77" t="n">
        <f aca="false">IF($A225="N/A"," ",IF(Q225&gt;0,8*VLOOKUP($A225,NumberofDaysTable,2),0))</f>
        <v>0</v>
      </c>
      <c r="Y225" s="77" t="n">
        <f aca="false">IF($A225="N/A"," ",IF(R225&gt;0,8*VLOOKUP($A225,NumberofDaysTable,3),0))</f>
        <v>0</v>
      </c>
      <c r="Z225" s="77" t="n">
        <f aca="false">IF($A225="N/A"," ",IF(S225&gt;0,8*VLOOKUP($A225,NumberofDaysTable,3),0))</f>
        <v>0</v>
      </c>
      <c r="AA225" s="77" t="n">
        <f aca="false">IF($A225="N/A"," ",IF(T225&gt;0,8*(VLOOKUP($A225,NumberofDaysTable,4)+VLOOKUP($A225,NumberofDaysTable,5)),0))</f>
        <v>0</v>
      </c>
      <c r="AB225" s="77" t="n">
        <f aca="false">IF($A225="N/A"," ",IF(U225&gt;0,(8*VLOOKUP($A225,NumberofDaysTable,4)+VLOOKUP($A225,NumberofDaysTable,5)),0))</f>
        <v>0</v>
      </c>
      <c r="AC225" s="77" t="n">
        <f aca="false">IF($A225="N/A"," ",(IF(V225&gt;0,(8*VLOOKUP($A225,NumberofDaysTable,6)),0)))</f>
        <v>0</v>
      </c>
      <c r="AD225" s="89" t="n">
        <f aca="false">IF($A225="N/A"," ",RANK(P225,$P$220:$V$231))</f>
        <v>7</v>
      </c>
      <c r="AE225" s="90" t="n">
        <f aca="false">IF($A225="N/A"," ",RANK(Q225,$P$220:$V$231))</f>
        <v>7</v>
      </c>
      <c r="AF225" s="90" t="n">
        <f aca="false">IF($A225="N/A"," ",RANK(R225,$P$220:$V$231))</f>
        <v>7</v>
      </c>
      <c r="AG225" s="90" t="n">
        <f aca="false">IF($A225="N/A"," ",RANK(S225,$P$220:$V$231))</f>
        <v>7</v>
      </c>
      <c r="AH225" s="90" t="n">
        <f aca="false">IF($A225="N/A"," ",RANK(T225,$P$220:$V$231))</f>
        <v>7</v>
      </c>
      <c r="AI225" s="90" t="n">
        <f aca="false">IF($A225="N/A"," ",RANK(U225,$P$220:$V$231))</f>
        <v>7</v>
      </c>
      <c r="AJ225" s="91" t="n">
        <f aca="false">IF($A225="N/A"," ",RANK(V225,$P$220:$V$231))</f>
        <v>7</v>
      </c>
      <c r="AK225" s="81" t="n">
        <f aca="false">IF($A225="N/A"," ",IF(AD225&lt;=$AJ$2,W225,0))</f>
        <v>0</v>
      </c>
      <c r="AL225" s="92" t="n">
        <f aca="false">IF($A225="N/A"," ",IF(AE225&lt;=$AJ$2,X225,0))</f>
        <v>0</v>
      </c>
      <c r="AM225" s="92" t="n">
        <f aca="false">IF($A225="N/A"," ",IF(AF225&lt;=$AJ$2,Y225,0))</f>
        <v>0</v>
      </c>
      <c r="AN225" s="92" t="n">
        <f aca="false">IF($A225="N/A"," ",IF(AG225&lt;=$AJ$2,Z225,0))</f>
        <v>0</v>
      </c>
      <c r="AO225" s="92" t="n">
        <f aca="false">IF($A225="N/A"," ",IF(AH225&lt;=$AJ$2,AA225,0))</f>
        <v>0</v>
      </c>
      <c r="AP225" s="92" t="n">
        <f aca="false">IF($A225="N/A"," ",IF(AI225&lt;=$AJ$2,AB225,0))</f>
        <v>0</v>
      </c>
      <c r="AQ225" s="92" t="n">
        <f aca="false">IF($A225="N/A"," ",IF(AJ225&lt;=$AJ$2,AC225,0))</f>
        <v>0</v>
      </c>
      <c r="AR225" s="91"/>
      <c r="AS225" s="83" t="n">
        <f aca="false">IF($A225="N/A"," ",IF(AND(AD225=$AJ$2+1,AK225=0),MIN($AR$231,W225),0))</f>
        <v>0</v>
      </c>
      <c r="AT225" s="93" t="n">
        <f aca="false">IF($A225="N/A"," ",IF(AND(AE225=$AJ$2+1,AL225=0),MIN($AR$231,X225),0))</f>
        <v>0</v>
      </c>
      <c r="AU225" s="93" t="n">
        <f aca="false">IF($A225="N/A"," ",IF(AND(AF225=$AJ$2+1,AM225=0),MIN($AR$231,Y225),0))</f>
        <v>0</v>
      </c>
      <c r="AV225" s="93" t="n">
        <f aca="false">IF($A225="N/A"," ",IF(AND(AG225=$AJ$2+1,AN225=0),MIN($AR$231,Z225),0))</f>
        <v>0</v>
      </c>
      <c r="AW225" s="93" t="n">
        <f aca="false">IF($A225="N/A"," ",IF(AND(AH225=$AJ$2+1,AO225=0),MIN($AR$231,AA225),0))</f>
        <v>0</v>
      </c>
      <c r="AX225" s="93" t="n">
        <f aca="false">IF($A225="N/A"," ",IF(AND(AI225=$AJ$2+1,AP225=0),MIN($AR$231,AB225),0))</f>
        <v>0</v>
      </c>
      <c r="AY225" s="93" t="n">
        <f aca="false">IF($A225="N/A"," ",IF(AND(AJ225=$AJ$2+1,AQ225=0),MIN($AR$231,AC225),0))</f>
        <v>0</v>
      </c>
      <c r="AZ225" s="91"/>
      <c r="BA225" s="86" t="n">
        <f aca="false">IF($A225="N/A"," ",(IF(MONTH(A225)&gt;=4,IF(MONTH(A225)&lt;=10,Inputs!$F$13,Inputs!$F$14),Inputs!$F$14)))</f>
        <v>119</v>
      </c>
      <c r="BB225" s="87" t="n">
        <f aca="false">IF($A225="N/A"," ",(IF(AK225&gt;0,($BA225*(8*(VLOOKUP($A225,NumberofDaysTable,2)))*P225),0)+IF(AS225&gt;0,($BA225*((AS225))*P225),0)))</f>
        <v>0</v>
      </c>
      <c r="BC225" s="87" t="n">
        <f aca="false">IF($A225="N/A"," ",(IF(AL225&gt;0,($BA225*(8*(VLOOKUP($A225,NumberofDaysTable,2)))*Q225),0)+IF(AT225&gt;0,($BA225*((AT225))*Q225),0)))</f>
        <v>0</v>
      </c>
      <c r="BD225" s="87" t="n">
        <f aca="false">IF($A225="N/A"," ",(IF(AM225&gt;0,($BA225*(8*(VLOOKUP($A225,NumberofDaysTable,3)))*R225),0)+IF(AU225&gt;0,($BA225*((AU225))*R225),0)))</f>
        <v>0</v>
      </c>
      <c r="BE225" s="87" t="n">
        <f aca="false">IF($A225="N/A"," ",(IF(AN225&gt;0,($BA225*(8*(VLOOKUP($A225,NumberofDaysTable,3)))*S225),0)+IF(AV225&gt;0,($BA225*((AV225))*S225),0)))</f>
        <v>0</v>
      </c>
      <c r="BF225" s="87" t="n">
        <f aca="false">IF($A225="N/A"," ",(IF(AO225&gt;0,($BA225*(8*(VLOOKUP($A225,NumberofDaysTable,4)+VLOOKUP($A225,NumberofDaysTable,5)))*T225),0)+IF(AW225&gt;0,($BA225*((AW225))*T225),0)))</f>
        <v>0</v>
      </c>
      <c r="BG225" s="87" t="n">
        <f aca="false">IF($A225="N/A"," ",(IF(AP225&gt;0,($BA225*(8*(VLOOKUP($A225,NumberofDaysTable,4)+VLOOKUP($A225,NumberofDaysTable,5)))*U225),0)+IF(AX225&gt;0,($BA225*((AX225))*U225),0)))</f>
        <v>0</v>
      </c>
      <c r="BH225" s="87" t="n">
        <f aca="false">IF($A225="N/A"," ",($BA225*AQ225*V225)+($BA225*AY225*V225))</f>
        <v>0</v>
      </c>
      <c r="BI225" s="87" t="n">
        <f aca="false">IF($A225="N/A"," ",SUM(BB225:BH225))</f>
        <v>0</v>
      </c>
      <c r="BJ225" s="88" t="n">
        <f aca="false">IF($A225="N/A"," ",(H225*(SUM(AK225:AQ225)+SUM(AS225:AY225))*BA225))</f>
        <v>0</v>
      </c>
      <c r="BK225" s="88" t="n">
        <f aca="false">IF($A225="N/A"," ",((C225*D225)*(SUM($AK225:$AQ225)+SUM($AS225:$AY225))*$BA225))</f>
        <v>0</v>
      </c>
      <c r="BL225" s="88" t="n">
        <f aca="false">IF($A225="N/A"," ",(F225*(SUM($AK225:$AQ225)+SUM($AS225:$AY225))*$BA225))</f>
        <v>0</v>
      </c>
      <c r="BM225" s="88" t="n">
        <f aca="false">IF($A225="N/A"," ",(G225*(SUM($AK225:$AQ225)+SUM($AS225:$AY225))*$BA225))</f>
        <v>0</v>
      </c>
    </row>
    <row r="226" customFormat="false" ht="12.75" hidden="false" customHeight="false" outlineLevel="0" collapsed="false">
      <c r="A226" s="67" t="n">
        <f aca="false">IF(A225="N/A","N/A",IF(EDATE(A225,1)&gt;Inputs!$K$3,"N/A",EDATE(A225,1)))</f>
        <v>43435</v>
      </c>
      <c r="B226" s="68" t="n">
        <f aca="false">IF(A226="N/A"," ",YEAR(A226))</f>
        <v>2018</v>
      </c>
      <c r="C226" s="69" t="n">
        <f aca="false">IF(A226="N/A"," ",VLOOKUP(A226,ScaledPrice,10))</f>
        <v>4.284</v>
      </c>
      <c r="D226" s="70" t="n">
        <f aca="false">IF(A226="N/A"," ",(VLOOKUP(MONTH($A226),Inputs!$A$14:$B$25,2))/1000)</f>
        <v>12.6</v>
      </c>
      <c r="E226" s="71" t="n">
        <f aca="false">IF($A226="N/A"," ",C226*D226)</f>
        <v>53.9784</v>
      </c>
      <c r="F226" s="72" t="n">
        <f aca="false">IF(A226="N/A"," ",Inputs!$F$6)</f>
        <v>1.17</v>
      </c>
      <c r="G226" s="72" t="n">
        <f aca="false">IF(A226="N/A"," ",Inputs!$F$9/IF(AND('Pricing Inputs'!$AA$3&gt;=4,'Pricing Inputs'!$AA$3&lt;=6),16,IF(AND('Pricing Inputs'!$AA$3&gt;=7,'Pricing Inputs'!$AA$3&lt;=9),8,24))/(BA226))</f>
        <v>0.829831932773109</v>
      </c>
      <c r="H226" s="73" t="n">
        <f aca="false">IF(A226="N/A"," ",(C226*D226)+F226+G226)</f>
        <v>55.9782319327731</v>
      </c>
      <c r="I226" s="74" t="n">
        <f aca="false">VLOOKUP(A226,ScaledPrice,(IF(AND('Pricing Inputs'!$AA$3&gt;=4,'Pricing Inputs'!$AA$3&lt;=6),2,4)))</f>
        <v>31.6499977111816</v>
      </c>
      <c r="J226" s="74" t="n">
        <f aca="false">IF(A226="N/A"," ",IF(AND('Pricing Inputs'!$AA$3&gt;=4,'Pricing Inputs'!$AA$3&lt;=6),I226,(VLOOKUP(A226,ScaledPrice,2))*(2-(VLOOKUP(A226,ScaledPrice,3)))))</f>
        <v>31.6499977111816</v>
      </c>
      <c r="K226" s="74" t="n">
        <f aca="false">IF(A226="N/A"," ",IF(OR('Pricing Inputs'!$AA$3=5,'Pricing Inputs'!$AA$3=6,'Pricing Inputs'!$AA$3=8,'Pricing Inputs'!$AA$3=9),VLOOKUP(A226,ScaledPrice,IF(AND('Pricing Inputs'!$AA$3&gt;=4,'Pricing Inputs'!$AA$3&lt;=6),5,6)),0))</f>
        <v>20</v>
      </c>
      <c r="L226" s="74" t="n">
        <f aca="false">IF(A226="N/A"," ",IF(OR('Pricing Inputs'!$AA$3=5,'Pricing Inputs'!$AA$3=6,'Pricing Inputs'!$AA$3=8,'Pricing Inputs'!$AA$3=9),IF(AND('Pricing Inputs'!$AA$3&gt;=4,'Pricing Inputs'!$AA$3&lt;=6),K226,(VLOOKUP(A226,ScaledPrice,5))*(2-(VLOOKUP(A226,ScaledPrice,3)))),0))</f>
        <v>20</v>
      </c>
      <c r="M226" s="74" t="n">
        <f aca="false">IF(A226="N/A"," ",IF(OR('Pricing Inputs'!$AA$3=6,'Pricing Inputs'!$AA$3=9),(VLOOKUP(A226,ScaledPrice,IF(AND('Pricing Inputs'!$AA$3&gt;=4,'Pricing Inputs'!$AA$3&lt;=6),7,8))),0))</f>
        <v>19</v>
      </c>
      <c r="N226" s="74" t="n">
        <f aca="false">IF(A226="N/A"," ",IF(OR('Pricing Inputs'!$AA$3=6,'Pricing Inputs'!$AA$3=9),IF(AND('Pricing Inputs'!$AA$3&gt;=4,'Pricing Inputs'!$AA$3&lt;=6),M226,(VLOOKUP(A226,ScaledPrice,7))*(2-(VLOOKUP(A226,ScaledPrice,3)))),0))</f>
        <v>19</v>
      </c>
      <c r="O226" s="74" t="n">
        <f aca="false">IF(A226="N/A"," ",VLOOKUP(A226,ScaledPrice,9))</f>
        <v>25.9500007629395</v>
      </c>
      <c r="P226" s="75" t="n">
        <f aca="false">IF($A226="N/A"," ",IF((I226-$H226)&gt;0,I226-$H226,0))</f>
        <v>0</v>
      </c>
      <c r="Q226" s="75" t="n">
        <f aca="false">IF($A226="N/A"," ",IF((J226-$H226)&gt;0,J226-$H226,0))</f>
        <v>0</v>
      </c>
      <c r="R226" s="75" t="n">
        <f aca="false">IF($A226="N/A"," ",IF((K226-$H226)&gt;0,K226-$H226,0))</f>
        <v>0</v>
      </c>
      <c r="S226" s="75" t="n">
        <f aca="false">IF($A226="N/A"," ",IF((L226-$H226)&gt;0,L226-$H226,0))</f>
        <v>0</v>
      </c>
      <c r="T226" s="75" t="n">
        <f aca="false">IF($A226="N/A"," ",IF((M226-$H226)&gt;0,M226-$H226,0))</f>
        <v>0</v>
      </c>
      <c r="U226" s="75" t="n">
        <f aca="false">IF($A226="N/A"," ",IF((N226-$H226)&gt;0,N226-$H226,0))</f>
        <v>0</v>
      </c>
      <c r="V226" s="76" t="n">
        <f aca="false">IF($A226="N/A"," ",(IF((O226-$H226)&lt;=0,0,(O226-$H226))))</f>
        <v>0</v>
      </c>
      <c r="W226" s="77" t="n">
        <f aca="false">IF($A226="N/A"," ",IF(P226&gt;0,8*VLOOKUP($A226,NumberofDaysTable,2),0))</f>
        <v>0</v>
      </c>
      <c r="X226" s="77" t="n">
        <f aca="false">IF($A226="N/A"," ",IF(Q226&gt;0,8*VLOOKUP($A226,NumberofDaysTable,2),0))</f>
        <v>0</v>
      </c>
      <c r="Y226" s="77" t="n">
        <f aca="false">IF($A226="N/A"," ",IF(R226&gt;0,8*VLOOKUP($A226,NumberofDaysTable,3),0))</f>
        <v>0</v>
      </c>
      <c r="Z226" s="77" t="n">
        <f aca="false">IF($A226="N/A"," ",IF(S226&gt;0,8*VLOOKUP($A226,NumberofDaysTable,3),0))</f>
        <v>0</v>
      </c>
      <c r="AA226" s="77" t="n">
        <f aca="false">IF($A226="N/A"," ",IF(T226&gt;0,8*(VLOOKUP($A226,NumberofDaysTable,4)+VLOOKUP($A226,NumberofDaysTable,5)),0))</f>
        <v>0</v>
      </c>
      <c r="AB226" s="77" t="n">
        <f aca="false">IF($A226="N/A"," ",IF(U226&gt;0,(8*VLOOKUP($A226,NumberofDaysTable,4)+VLOOKUP($A226,NumberofDaysTable,5)),0))</f>
        <v>0</v>
      </c>
      <c r="AC226" s="77" t="n">
        <f aca="false">IF($A226="N/A"," ",(IF(V226&gt;0,(8*VLOOKUP($A226,NumberofDaysTable,6)),0)))</f>
        <v>0</v>
      </c>
      <c r="AD226" s="89" t="n">
        <f aca="false">IF($A226="N/A"," ",RANK(P226,$P$220:$V$231))</f>
        <v>7</v>
      </c>
      <c r="AE226" s="90" t="n">
        <f aca="false">IF($A226="N/A"," ",RANK(Q226,$P$220:$V$231))</f>
        <v>7</v>
      </c>
      <c r="AF226" s="90" t="n">
        <f aca="false">IF($A226="N/A"," ",RANK(R226,$P$220:$V$231))</f>
        <v>7</v>
      </c>
      <c r="AG226" s="90" t="n">
        <f aca="false">IF($A226="N/A"," ",RANK(S226,$P$220:$V$231))</f>
        <v>7</v>
      </c>
      <c r="AH226" s="90" t="n">
        <f aca="false">IF($A226="N/A"," ",RANK(T226,$P$220:$V$231))</f>
        <v>7</v>
      </c>
      <c r="AI226" s="90" t="n">
        <f aca="false">IF($A226="N/A"," ",RANK(U226,$P$220:$V$231))</f>
        <v>7</v>
      </c>
      <c r="AJ226" s="91" t="n">
        <f aca="false">IF($A226="N/A"," ",RANK(V226,$P$220:$V$231))</f>
        <v>7</v>
      </c>
      <c r="AK226" s="81" t="n">
        <f aca="false">IF($A226="N/A"," ",IF(AD226&lt;=$AJ$2,W226,0))</f>
        <v>0</v>
      </c>
      <c r="AL226" s="92" t="n">
        <f aca="false">IF($A226="N/A"," ",IF(AE226&lt;=$AJ$2,X226,0))</f>
        <v>0</v>
      </c>
      <c r="AM226" s="92" t="n">
        <f aca="false">IF($A226="N/A"," ",IF(AF226&lt;=$AJ$2,Y226,0))</f>
        <v>0</v>
      </c>
      <c r="AN226" s="92" t="n">
        <f aca="false">IF($A226="N/A"," ",IF(AG226&lt;=$AJ$2,Z226,0))</f>
        <v>0</v>
      </c>
      <c r="AO226" s="92" t="n">
        <f aca="false">IF($A226="N/A"," ",IF(AH226&lt;=$AJ$2,AA226,0))</f>
        <v>0</v>
      </c>
      <c r="AP226" s="92" t="n">
        <f aca="false">IF($A226="N/A"," ",IF(AI226&lt;=$AJ$2,AB226,0))</f>
        <v>0</v>
      </c>
      <c r="AQ226" s="92" t="n">
        <f aca="false">IF($A226="N/A"," ",IF(AJ226&lt;=$AJ$2,AC226,0))</f>
        <v>0</v>
      </c>
      <c r="AR226" s="91"/>
      <c r="AS226" s="83" t="n">
        <f aca="false">IF($A226="N/A"," ",IF(AND(AD226=$AJ$2+1,AK226=0),MIN($AR$231,W226),0))</f>
        <v>0</v>
      </c>
      <c r="AT226" s="93" t="n">
        <f aca="false">IF($A226="N/A"," ",IF(AND(AE226=$AJ$2+1,AL226=0),MIN($AR$231,X226),0))</f>
        <v>0</v>
      </c>
      <c r="AU226" s="93" t="n">
        <f aca="false">IF($A226="N/A"," ",IF(AND(AF226=$AJ$2+1,AM226=0),MIN($AR$231,Y226),0))</f>
        <v>0</v>
      </c>
      <c r="AV226" s="93" t="n">
        <f aca="false">IF($A226="N/A"," ",IF(AND(AG226=$AJ$2+1,AN226=0),MIN($AR$231,Z226),0))</f>
        <v>0</v>
      </c>
      <c r="AW226" s="93" t="n">
        <f aca="false">IF($A226="N/A"," ",IF(AND(AH226=$AJ$2+1,AO226=0),MIN($AR$231,AA226),0))</f>
        <v>0</v>
      </c>
      <c r="AX226" s="93" t="n">
        <f aca="false">IF($A226="N/A"," ",IF(AND(AI226=$AJ$2+1,AP226=0),MIN($AR$231,AB226),0))</f>
        <v>0</v>
      </c>
      <c r="AY226" s="93" t="n">
        <f aca="false">IF($A226="N/A"," ",IF(AND(AJ226=$AJ$2+1,AQ226=0),MIN($AR$231,AC226),0))</f>
        <v>0</v>
      </c>
      <c r="AZ226" s="91"/>
      <c r="BA226" s="86" t="n">
        <f aca="false">IF($A226="N/A"," ",(IF(MONTH(A226)&gt;=4,IF(MONTH(A226)&lt;=10,Inputs!$F$13,Inputs!$F$14),Inputs!$F$14)))</f>
        <v>119</v>
      </c>
      <c r="BB226" s="87" t="n">
        <f aca="false">IF($A226="N/A"," ",(IF(AK226&gt;0,($BA226*(8*(VLOOKUP($A226,NumberofDaysTable,2)))*P226),0)+IF(AS226&gt;0,($BA226*((AS226))*P226),0)))</f>
        <v>0</v>
      </c>
      <c r="BC226" s="87" t="n">
        <f aca="false">IF($A226="N/A"," ",(IF(AL226&gt;0,($BA226*(8*(VLOOKUP($A226,NumberofDaysTable,2)))*Q226),0)+IF(AT226&gt;0,($BA226*((AT226))*Q226),0)))</f>
        <v>0</v>
      </c>
      <c r="BD226" s="87" t="n">
        <f aca="false">IF($A226="N/A"," ",(IF(AM226&gt;0,($BA226*(8*(VLOOKUP($A226,NumberofDaysTable,3)))*R226),0)+IF(AU226&gt;0,($BA226*((AU226))*R226),0)))</f>
        <v>0</v>
      </c>
      <c r="BE226" s="87" t="n">
        <f aca="false">IF($A226="N/A"," ",(IF(AN226&gt;0,($BA226*(8*(VLOOKUP($A226,NumberofDaysTable,3)))*S226),0)+IF(AV226&gt;0,($BA226*((AV226))*S226),0)))</f>
        <v>0</v>
      </c>
      <c r="BF226" s="87" t="n">
        <f aca="false">IF($A226="N/A"," ",(IF(AO226&gt;0,($BA226*(8*(VLOOKUP($A226,NumberofDaysTable,4)+VLOOKUP($A226,NumberofDaysTable,5)))*T226),0)+IF(AW226&gt;0,($BA226*((AW226))*T226),0)))</f>
        <v>0</v>
      </c>
      <c r="BG226" s="87" t="n">
        <f aca="false">IF($A226="N/A"," ",(IF(AP226&gt;0,($BA226*(8*(VLOOKUP($A226,NumberofDaysTable,4)+VLOOKUP($A226,NumberofDaysTable,5)))*U226),0)+IF(AX226&gt;0,($BA226*((AX226))*U226),0)))</f>
        <v>0</v>
      </c>
      <c r="BH226" s="87" t="n">
        <f aca="false">IF($A226="N/A"," ",($BA226*AQ226*V226)+($BA226*AY226*V226))</f>
        <v>0</v>
      </c>
      <c r="BI226" s="87" t="n">
        <f aca="false">IF($A226="N/A"," ",SUM(BB226:BH226))</f>
        <v>0</v>
      </c>
      <c r="BJ226" s="88" t="n">
        <f aca="false">IF($A226="N/A"," ",(H226*(SUM(AK226:AQ226)+SUM(AS226:AY226))*BA226))</f>
        <v>0</v>
      </c>
      <c r="BK226" s="88" t="n">
        <f aca="false">IF($A226="N/A"," ",((C226*D226)*(SUM($AK226:$AQ226)+SUM($AS226:$AY226))*$BA226))</f>
        <v>0</v>
      </c>
      <c r="BL226" s="88" t="n">
        <f aca="false">IF($A226="N/A"," ",(F226*(SUM($AK226:$AQ226)+SUM($AS226:$AY226))*$BA226))</f>
        <v>0</v>
      </c>
      <c r="BM226" s="88" t="n">
        <f aca="false">IF($A226="N/A"," ",(G226*(SUM($AK226:$AQ226)+SUM($AS226:$AY226))*$BA226))</f>
        <v>0</v>
      </c>
    </row>
    <row r="227" customFormat="false" ht="12.75" hidden="false" customHeight="false" outlineLevel="0" collapsed="false">
      <c r="A227" s="67" t="n">
        <f aca="false">IF(A226="N/A","N/A",IF(EDATE(A226,1)&gt;Inputs!$K$3,"N/A",EDATE(A226,1)))</f>
        <v>43466</v>
      </c>
      <c r="B227" s="68" t="n">
        <f aca="false">IF(A227="N/A"," ",YEAR(A227))</f>
        <v>2019</v>
      </c>
      <c r="C227" s="69" t="n">
        <f aca="false">IF(A227="N/A"," ",VLOOKUP(A227,ScaledPrice,10))</f>
        <v>4.405</v>
      </c>
      <c r="D227" s="70" t="n">
        <f aca="false">IF(A227="N/A"," ",(VLOOKUP(MONTH($A227),Inputs!$A$14:$B$25,2))/1000)</f>
        <v>12.6</v>
      </c>
      <c r="E227" s="71" t="n">
        <f aca="false">IF($A227="N/A"," ",C227*D227)</f>
        <v>55.503</v>
      </c>
      <c r="F227" s="72" t="n">
        <f aca="false">IF(A227="N/A"," ",Inputs!$F$6)</f>
        <v>1.17</v>
      </c>
      <c r="G227" s="72" t="n">
        <f aca="false">IF(A227="N/A"," ",Inputs!$F$9/IF(AND('Pricing Inputs'!$AA$3&gt;=4,'Pricing Inputs'!$AA$3&lt;=6),16,IF(AND('Pricing Inputs'!$AA$3&gt;=7,'Pricing Inputs'!$AA$3&lt;=9),8,24))/(BA227))</f>
        <v>0.829831932773109</v>
      </c>
      <c r="H227" s="73" t="n">
        <f aca="false">IF(A227="N/A"," ",(C227*D227)+F227+G227)</f>
        <v>57.5028319327731</v>
      </c>
      <c r="I227" s="74" t="n">
        <f aca="false">VLOOKUP(A227,ScaledPrice,(IF(AND('Pricing Inputs'!$AA$3&gt;=4,'Pricing Inputs'!$AA$3&lt;=6),2,4)))</f>
        <v>35.8999996185303</v>
      </c>
      <c r="J227" s="74" t="n">
        <f aca="false">IF(A227="N/A"," ",IF(AND('Pricing Inputs'!$AA$3&gt;=4,'Pricing Inputs'!$AA$3&lt;=6),I227,(VLOOKUP(A227,ScaledPrice,2))*(2-(VLOOKUP(A227,ScaledPrice,3)))))</f>
        <v>35.8999996185303</v>
      </c>
      <c r="K227" s="74" t="n">
        <f aca="false">IF(A227="N/A"," ",IF(OR('Pricing Inputs'!$AA$3=5,'Pricing Inputs'!$AA$3=6,'Pricing Inputs'!$AA$3=8,'Pricing Inputs'!$AA$3=9),VLOOKUP(A227,ScaledPrice,IF(AND('Pricing Inputs'!$AA$3&gt;=4,'Pricing Inputs'!$AA$3&lt;=6),5,6)),0))</f>
        <v>22</v>
      </c>
      <c r="L227" s="74" t="n">
        <f aca="false">IF(A227="N/A"," ",IF(OR('Pricing Inputs'!$AA$3=5,'Pricing Inputs'!$AA$3=6,'Pricing Inputs'!$AA$3=8,'Pricing Inputs'!$AA$3=9),IF(AND('Pricing Inputs'!$AA$3&gt;=4,'Pricing Inputs'!$AA$3&lt;=6),K227,(VLOOKUP(A227,ScaledPrice,5))*(2-(VLOOKUP(A227,ScaledPrice,3)))),0))</f>
        <v>22</v>
      </c>
      <c r="M227" s="74" t="n">
        <f aca="false">IF(A227="N/A"," ",IF(OR('Pricing Inputs'!$AA$3=6,'Pricing Inputs'!$AA$3=9),(VLOOKUP(A227,ScaledPrice,IF(AND('Pricing Inputs'!$AA$3&gt;=4,'Pricing Inputs'!$AA$3&lt;=6),7,8))),0))</f>
        <v>21</v>
      </c>
      <c r="N227" s="74" t="n">
        <f aca="false">IF(A227="N/A"," ",IF(OR('Pricing Inputs'!$AA$3=6,'Pricing Inputs'!$AA$3=9),IF(AND('Pricing Inputs'!$AA$3&gt;=4,'Pricing Inputs'!$AA$3&lt;=6),M227,(VLOOKUP(A227,ScaledPrice,7))*(2-(VLOOKUP(A227,ScaledPrice,3)))),0))</f>
        <v>21</v>
      </c>
      <c r="O227" s="74" t="n">
        <f aca="false">IF(A227="N/A"," ",VLOOKUP(A227,ScaledPrice,9))</f>
        <v>26.2000007629395</v>
      </c>
      <c r="P227" s="75" t="n">
        <f aca="false">IF($A227="N/A"," ",IF((I227-$H227)&gt;0,I227-$H227,0))</f>
        <v>0</v>
      </c>
      <c r="Q227" s="75" t="n">
        <f aca="false">IF($A227="N/A"," ",IF((J227-$H227)&gt;0,J227-$H227,0))</f>
        <v>0</v>
      </c>
      <c r="R227" s="75" t="n">
        <f aca="false">IF($A227="N/A"," ",IF((K227-$H227)&gt;0,K227-$H227,0))</f>
        <v>0</v>
      </c>
      <c r="S227" s="75" t="n">
        <f aca="false">IF($A227="N/A"," ",IF((L227-$H227)&gt;0,L227-$H227,0))</f>
        <v>0</v>
      </c>
      <c r="T227" s="75" t="n">
        <f aca="false">IF($A227="N/A"," ",IF((M227-$H227)&gt;0,M227-$H227,0))</f>
        <v>0</v>
      </c>
      <c r="U227" s="75" t="n">
        <f aca="false">IF($A227="N/A"," ",IF((N227-$H227)&gt;0,N227-$H227,0))</f>
        <v>0</v>
      </c>
      <c r="V227" s="76" t="n">
        <f aca="false">IF($A227="N/A"," ",(IF((O227-$H227)&lt;=0,0,(O227-$H227))))</f>
        <v>0</v>
      </c>
      <c r="W227" s="77" t="n">
        <f aca="false">IF($A227="N/A"," ",IF(P227&gt;0,8*VLOOKUP($A227,NumberofDaysTable,2),0))</f>
        <v>0</v>
      </c>
      <c r="X227" s="77" t="n">
        <f aca="false">IF($A227="N/A"," ",IF(Q227&gt;0,8*VLOOKUP($A227,NumberofDaysTable,2),0))</f>
        <v>0</v>
      </c>
      <c r="Y227" s="77" t="n">
        <f aca="false">IF($A227="N/A"," ",IF(R227&gt;0,8*VLOOKUP($A227,NumberofDaysTable,3),0))</f>
        <v>0</v>
      </c>
      <c r="Z227" s="77" t="n">
        <f aca="false">IF($A227="N/A"," ",IF(S227&gt;0,8*VLOOKUP($A227,NumberofDaysTable,3),0))</f>
        <v>0</v>
      </c>
      <c r="AA227" s="77" t="n">
        <f aca="false">IF($A227="N/A"," ",IF(T227&gt;0,8*(VLOOKUP($A227,NumberofDaysTable,4)+VLOOKUP($A227,NumberofDaysTable,5)),0))</f>
        <v>0</v>
      </c>
      <c r="AB227" s="77" t="n">
        <f aca="false">IF($A227="N/A"," ",IF(U227&gt;0,(8*VLOOKUP($A227,NumberofDaysTable,4)+VLOOKUP($A227,NumberofDaysTable,5)),0))</f>
        <v>0</v>
      </c>
      <c r="AC227" s="77" t="n">
        <f aca="false">IF($A227="N/A"," ",(IF(V227&gt;0,(8*VLOOKUP($A227,NumberofDaysTable,6)),0)))</f>
        <v>0</v>
      </c>
      <c r="AD227" s="89" t="n">
        <f aca="false">IF($A227="N/A"," ",RANK(P227,$P$220:$V$231))</f>
        <v>7</v>
      </c>
      <c r="AE227" s="90" t="n">
        <f aca="false">IF($A227="N/A"," ",RANK(Q227,$P$220:$V$231))</f>
        <v>7</v>
      </c>
      <c r="AF227" s="90" t="n">
        <f aca="false">IF($A227="N/A"," ",RANK(R227,$P$220:$V$231))</f>
        <v>7</v>
      </c>
      <c r="AG227" s="90" t="n">
        <f aca="false">IF($A227="N/A"," ",RANK(S227,$P$220:$V$231))</f>
        <v>7</v>
      </c>
      <c r="AH227" s="90" t="n">
        <f aca="false">IF($A227="N/A"," ",RANK(T227,$P$220:$V$231))</f>
        <v>7</v>
      </c>
      <c r="AI227" s="90" t="n">
        <f aca="false">IF($A227="N/A"," ",RANK(U227,$P$220:$V$231))</f>
        <v>7</v>
      </c>
      <c r="AJ227" s="91" t="n">
        <f aca="false">IF($A227="N/A"," ",RANK(V227,$P$220:$V$231))</f>
        <v>7</v>
      </c>
      <c r="AK227" s="81" t="n">
        <f aca="false">IF($A227="N/A"," ",IF(AD227&lt;=$AJ$2,W227,0))</f>
        <v>0</v>
      </c>
      <c r="AL227" s="92" t="n">
        <f aca="false">IF($A227="N/A"," ",IF(AE227&lt;=$AJ$2,X227,0))</f>
        <v>0</v>
      </c>
      <c r="AM227" s="92" t="n">
        <f aca="false">IF($A227="N/A"," ",IF(AF227&lt;=$AJ$2,Y227,0))</f>
        <v>0</v>
      </c>
      <c r="AN227" s="92" t="n">
        <f aca="false">IF($A227="N/A"," ",IF(AG227&lt;=$AJ$2,Z227,0))</f>
        <v>0</v>
      </c>
      <c r="AO227" s="92" t="n">
        <f aca="false">IF($A227="N/A"," ",IF(AH227&lt;=$AJ$2,AA227,0))</f>
        <v>0</v>
      </c>
      <c r="AP227" s="92" t="n">
        <f aca="false">IF($A227="N/A"," ",IF(AI227&lt;=$AJ$2,AB227,0))</f>
        <v>0</v>
      </c>
      <c r="AQ227" s="92" t="n">
        <f aca="false">IF($A227="N/A"," ",IF(AJ227&lt;=$AJ$2,AC227,0))</f>
        <v>0</v>
      </c>
      <c r="AR227" s="91"/>
      <c r="AS227" s="83" t="n">
        <f aca="false">IF($A227="N/A"," ",IF(AND(AD227=$AJ$2+1,AK227=0),MIN($AR$231,W227),0))</f>
        <v>0</v>
      </c>
      <c r="AT227" s="93" t="n">
        <f aca="false">IF($A227="N/A"," ",IF(AND(AE227=$AJ$2+1,AL227=0),MIN($AR$231,X227),0))</f>
        <v>0</v>
      </c>
      <c r="AU227" s="93" t="n">
        <f aca="false">IF($A227="N/A"," ",IF(AND(AF227=$AJ$2+1,AM227=0),MIN($AR$231,Y227),0))</f>
        <v>0</v>
      </c>
      <c r="AV227" s="93" t="n">
        <f aca="false">IF($A227="N/A"," ",IF(AND(AG227=$AJ$2+1,AN227=0),MIN($AR$231,Z227),0))</f>
        <v>0</v>
      </c>
      <c r="AW227" s="93" t="n">
        <f aca="false">IF($A227="N/A"," ",IF(AND(AH227=$AJ$2+1,AO227=0),MIN($AR$231,AA227),0))</f>
        <v>0</v>
      </c>
      <c r="AX227" s="93" t="n">
        <f aca="false">IF($A227="N/A"," ",IF(AND(AI227=$AJ$2+1,AP227=0),MIN($AR$231,AB227),0))</f>
        <v>0</v>
      </c>
      <c r="AY227" s="93" t="n">
        <f aca="false">IF($A227="N/A"," ",IF(AND(AJ227=$AJ$2+1,AQ227=0),MIN($AR$231,AC227),0))</f>
        <v>0</v>
      </c>
      <c r="AZ227" s="91"/>
      <c r="BA227" s="86" t="n">
        <f aca="false">IF($A227="N/A"," ",(IF(MONTH(A227)&gt;=4,IF(MONTH(A227)&lt;=10,Inputs!$F$13,Inputs!$F$14),Inputs!$F$14)))</f>
        <v>119</v>
      </c>
      <c r="BB227" s="87" t="n">
        <f aca="false">IF($A227="N/A"," ",(IF(AK227&gt;0,($BA227*(8*(VLOOKUP($A227,NumberofDaysTable,2)))*P227),0)+IF(AS227&gt;0,($BA227*((AS227))*P227),0)))</f>
        <v>0</v>
      </c>
      <c r="BC227" s="87" t="n">
        <f aca="false">IF($A227="N/A"," ",(IF(AL227&gt;0,($BA227*(8*(VLOOKUP($A227,NumberofDaysTable,2)))*Q227),0)+IF(AT227&gt;0,($BA227*((AT227))*Q227),0)))</f>
        <v>0</v>
      </c>
      <c r="BD227" s="87" t="n">
        <f aca="false">IF($A227="N/A"," ",(IF(AM227&gt;0,($BA227*(8*(VLOOKUP($A227,NumberofDaysTable,3)))*R227),0)+IF(AU227&gt;0,($BA227*((AU227))*R227),0)))</f>
        <v>0</v>
      </c>
      <c r="BE227" s="87" t="n">
        <f aca="false">IF($A227="N/A"," ",(IF(AN227&gt;0,($BA227*(8*(VLOOKUP($A227,NumberofDaysTable,3)))*S227),0)+IF(AV227&gt;0,($BA227*((AV227))*S227),0)))</f>
        <v>0</v>
      </c>
      <c r="BF227" s="87" t="n">
        <f aca="false">IF($A227="N/A"," ",(IF(AO227&gt;0,($BA227*(8*(VLOOKUP($A227,NumberofDaysTable,4)+VLOOKUP($A227,NumberofDaysTable,5)))*T227),0)+IF(AW227&gt;0,($BA227*((AW227))*T227),0)))</f>
        <v>0</v>
      </c>
      <c r="BG227" s="87" t="n">
        <f aca="false">IF($A227="N/A"," ",(IF(AP227&gt;0,($BA227*(8*(VLOOKUP($A227,NumberofDaysTable,4)+VLOOKUP($A227,NumberofDaysTable,5)))*U227),0)+IF(AX227&gt;0,($BA227*((AX227))*U227),0)))</f>
        <v>0</v>
      </c>
      <c r="BH227" s="87" t="n">
        <f aca="false">IF($A227="N/A"," ",($BA227*AQ227*V227)+($BA227*AY227*V227))</f>
        <v>0</v>
      </c>
      <c r="BI227" s="87" t="n">
        <f aca="false">IF($A227="N/A"," ",SUM(BB227:BH227))</f>
        <v>0</v>
      </c>
      <c r="BJ227" s="88" t="n">
        <f aca="false">IF($A227="N/A"," ",(H227*(SUM(AK227:AQ227)+SUM(AS227:AY227))*BA227))</f>
        <v>0</v>
      </c>
      <c r="BK227" s="88" t="n">
        <f aca="false">IF($A227="N/A"," ",((C227*D227)*(SUM($AK227:$AQ227)+SUM($AS227:$AY227))*$BA227))</f>
        <v>0</v>
      </c>
      <c r="BL227" s="88" t="n">
        <f aca="false">IF($A227="N/A"," ",(F227*(SUM($AK227:$AQ227)+SUM($AS227:$AY227))*$BA227))</f>
        <v>0</v>
      </c>
      <c r="BM227" s="88" t="n">
        <f aca="false">IF($A227="N/A"," ",(G227*(SUM($AK227:$AQ227)+SUM($AS227:$AY227))*$BA227))</f>
        <v>0</v>
      </c>
    </row>
    <row r="228" customFormat="false" ht="12.75" hidden="false" customHeight="false" outlineLevel="0" collapsed="false">
      <c r="A228" s="67" t="n">
        <f aca="false">IF(A227="N/A","N/A",IF(EDATE(A227,1)&gt;Inputs!$K$3,"N/A",EDATE(A227,1)))</f>
        <v>43497</v>
      </c>
      <c r="B228" s="68" t="n">
        <f aca="false">IF(A228="N/A"," ",YEAR(A228))</f>
        <v>2019</v>
      </c>
      <c r="C228" s="69" t="n">
        <f aca="false">IF(A228="N/A"," ",VLOOKUP(A228,ScaledPrice,10))</f>
        <v>4.287</v>
      </c>
      <c r="D228" s="70" t="n">
        <f aca="false">IF(A228="N/A"," ",(VLOOKUP(MONTH($A228),Inputs!$A$14:$B$25,2))/1000)</f>
        <v>12.6</v>
      </c>
      <c r="E228" s="71" t="n">
        <f aca="false">IF($A228="N/A"," ",C228*D228)</f>
        <v>54.0162</v>
      </c>
      <c r="F228" s="72" t="n">
        <f aca="false">IF(A228="N/A"," ",Inputs!$F$6)</f>
        <v>1.17</v>
      </c>
      <c r="G228" s="72" t="n">
        <f aca="false">IF(A228="N/A"," ",Inputs!$F$9/IF(AND('Pricing Inputs'!$AA$3&gt;=4,'Pricing Inputs'!$AA$3&lt;=6),16,IF(AND('Pricing Inputs'!$AA$3&gt;=7,'Pricing Inputs'!$AA$3&lt;=9),8,24))/(BA228))</f>
        <v>0.829831932773109</v>
      </c>
      <c r="H228" s="73" t="n">
        <f aca="false">IF(A228="N/A"," ",(C228*D228)+F228+G228)</f>
        <v>56.0160319327731</v>
      </c>
      <c r="I228" s="74" t="n">
        <f aca="false">VLOOKUP(A228,ScaledPrice,(IF(AND('Pricing Inputs'!$AA$3&gt;=4,'Pricing Inputs'!$AA$3&lt;=6),2,4)))</f>
        <v>36</v>
      </c>
      <c r="J228" s="74" t="n">
        <f aca="false">IF(A228="N/A"," ",IF(AND('Pricing Inputs'!$AA$3&gt;=4,'Pricing Inputs'!$AA$3&lt;=6),I228,(VLOOKUP(A228,ScaledPrice,2))*(2-(VLOOKUP(A228,ScaledPrice,3)))))</f>
        <v>36</v>
      </c>
      <c r="K228" s="74" t="n">
        <f aca="false">IF(A228="N/A"," ",IF(OR('Pricing Inputs'!$AA$3=5,'Pricing Inputs'!$AA$3=6,'Pricing Inputs'!$AA$3=8,'Pricing Inputs'!$AA$3=9),VLOOKUP(A228,ScaledPrice,IF(AND('Pricing Inputs'!$AA$3&gt;=4,'Pricing Inputs'!$AA$3&lt;=6),5,6)),0))</f>
        <v>21.996000289917</v>
      </c>
      <c r="L228" s="74" t="n">
        <f aca="false">IF(A228="N/A"," ",IF(OR('Pricing Inputs'!$AA$3=5,'Pricing Inputs'!$AA$3=6,'Pricing Inputs'!$AA$3=8,'Pricing Inputs'!$AA$3=9),IF(AND('Pricing Inputs'!$AA$3&gt;=4,'Pricing Inputs'!$AA$3&lt;=6),K228,(VLOOKUP(A228,ScaledPrice,5))*(2-(VLOOKUP(A228,ScaledPrice,3)))),0))</f>
        <v>21.996000289917</v>
      </c>
      <c r="M228" s="74" t="n">
        <f aca="false">IF(A228="N/A"," ",IF(OR('Pricing Inputs'!$AA$3=6,'Pricing Inputs'!$AA$3=9),(VLOOKUP(A228,ScaledPrice,IF(AND('Pricing Inputs'!$AA$3&gt;=4,'Pricing Inputs'!$AA$3&lt;=6),7,8))),0))</f>
        <v>20.9965019226074</v>
      </c>
      <c r="N228" s="74" t="n">
        <f aca="false">IF(A228="N/A"," ",IF(OR('Pricing Inputs'!$AA$3=6,'Pricing Inputs'!$AA$3=9),IF(AND('Pricing Inputs'!$AA$3&gt;=4,'Pricing Inputs'!$AA$3&lt;=6),M228,(VLOOKUP(A228,ScaledPrice,7))*(2-(VLOOKUP(A228,ScaledPrice,3)))),0))</f>
        <v>20.9965019226074</v>
      </c>
      <c r="O228" s="74" t="n">
        <f aca="false">IF(A228="N/A"," ",VLOOKUP(A228,ScaledPrice,9))</f>
        <v>24.5</v>
      </c>
      <c r="P228" s="75" t="n">
        <f aca="false">IF($A228="N/A"," ",IF((I228-$H228)&gt;0,I228-$H228,0))</f>
        <v>0</v>
      </c>
      <c r="Q228" s="75" t="n">
        <f aca="false">IF($A228="N/A"," ",IF((J228-$H228)&gt;0,J228-$H228,0))</f>
        <v>0</v>
      </c>
      <c r="R228" s="75" t="n">
        <f aca="false">IF($A228="N/A"," ",IF((K228-$H228)&gt;0,K228-$H228,0))</f>
        <v>0</v>
      </c>
      <c r="S228" s="75" t="n">
        <f aca="false">IF($A228="N/A"," ",IF((L228-$H228)&gt;0,L228-$H228,0))</f>
        <v>0</v>
      </c>
      <c r="T228" s="75" t="n">
        <f aca="false">IF($A228="N/A"," ",IF((M228-$H228)&gt;0,M228-$H228,0))</f>
        <v>0</v>
      </c>
      <c r="U228" s="75" t="n">
        <f aca="false">IF($A228="N/A"," ",IF((N228-$H228)&gt;0,N228-$H228,0))</f>
        <v>0</v>
      </c>
      <c r="V228" s="76" t="n">
        <f aca="false">IF($A228="N/A"," ",(IF((O228-$H228)&lt;=0,0,(O228-$H228))))</f>
        <v>0</v>
      </c>
      <c r="W228" s="77" t="n">
        <f aca="false">IF($A228="N/A"," ",IF(P228&gt;0,8*VLOOKUP($A228,NumberofDaysTable,2),0))</f>
        <v>0</v>
      </c>
      <c r="X228" s="77" t="n">
        <f aca="false">IF($A228="N/A"," ",IF(Q228&gt;0,8*VLOOKUP($A228,NumberofDaysTable,2),0))</f>
        <v>0</v>
      </c>
      <c r="Y228" s="77" t="n">
        <f aca="false">IF($A228="N/A"," ",IF(R228&gt;0,8*VLOOKUP($A228,NumberofDaysTable,3),0))</f>
        <v>0</v>
      </c>
      <c r="Z228" s="77" t="n">
        <f aca="false">IF($A228="N/A"," ",IF(S228&gt;0,8*VLOOKUP($A228,NumberofDaysTable,3),0))</f>
        <v>0</v>
      </c>
      <c r="AA228" s="77" t="n">
        <f aca="false">IF($A228="N/A"," ",IF(T228&gt;0,8*(VLOOKUP($A228,NumberofDaysTable,4)+VLOOKUP($A228,NumberofDaysTable,5)),0))</f>
        <v>0</v>
      </c>
      <c r="AB228" s="77" t="n">
        <f aca="false">IF($A228="N/A"," ",IF(U228&gt;0,(8*VLOOKUP($A228,NumberofDaysTable,4)+VLOOKUP($A228,NumberofDaysTable,5)),0))</f>
        <v>0</v>
      </c>
      <c r="AC228" s="77" t="n">
        <f aca="false">IF($A228="N/A"," ",(IF(V228&gt;0,(8*VLOOKUP($A228,NumberofDaysTable,6)),0)))</f>
        <v>0</v>
      </c>
      <c r="AD228" s="89" t="n">
        <f aca="false">IF($A228="N/A"," ",RANK(P228,$P$220:$V$231))</f>
        <v>7</v>
      </c>
      <c r="AE228" s="90" t="n">
        <f aca="false">IF($A228="N/A"," ",RANK(Q228,$P$220:$V$231))</f>
        <v>7</v>
      </c>
      <c r="AF228" s="90" t="n">
        <f aca="false">IF($A228="N/A"," ",RANK(R228,$P$220:$V$231))</f>
        <v>7</v>
      </c>
      <c r="AG228" s="90" t="n">
        <f aca="false">IF($A228="N/A"," ",RANK(S228,$P$220:$V$231))</f>
        <v>7</v>
      </c>
      <c r="AH228" s="90" t="n">
        <f aca="false">IF($A228="N/A"," ",RANK(T228,$P$220:$V$231))</f>
        <v>7</v>
      </c>
      <c r="AI228" s="90" t="n">
        <f aca="false">IF($A228="N/A"," ",RANK(U228,$P$220:$V$231))</f>
        <v>7</v>
      </c>
      <c r="AJ228" s="91" t="n">
        <f aca="false">IF($A228="N/A"," ",RANK(V228,$P$220:$V$231))</f>
        <v>7</v>
      </c>
      <c r="AK228" s="81" t="n">
        <f aca="false">IF($A228="N/A"," ",IF(AD228&lt;=$AJ$2,W228,0))</f>
        <v>0</v>
      </c>
      <c r="AL228" s="92" t="n">
        <f aca="false">IF($A228="N/A"," ",IF(AE228&lt;=$AJ$2,X228,0))</f>
        <v>0</v>
      </c>
      <c r="AM228" s="92" t="n">
        <f aca="false">IF($A228="N/A"," ",IF(AF228&lt;=$AJ$2,Y228,0))</f>
        <v>0</v>
      </c>
      <c r="AN228" s="92" t="n">
        <f aca="false">IF($A228="N/A"," ",IF(AG228&lt;=$AJ$2,Z228,0))</f>
        <v>0</v>
      </c>
      <c r="AO228" s="92" t="n">
        <f aca="false">IF($A228="N/A"," ",IF(AH228&lt;=$AJ$2,AA228,0))</f>
        <v>0</v>
      </c>
      <c r="AP228" s="92" t="n">
        <f aca="false">IF($A228="N/A"," ",IF(AI228&lt;=$AJ$2,AB228,0))</f>
        <v>0</v>
      </c>
      <c r="AQ228" s="92" t="n">
        <f aca="false">IF($A228="N/A"," ",IF(AJ228&lt;=$AJ$2,AC228,0))</f>
        <v>0</v>
      </c>
      <c r="AR228" s="91"/>
      <c r="AS228" s="83" t="n">
        <f aca="false">IF($A228="N/A"," ",IF(AND(AD228=$AJ$2+1,AK228=0),MIN($AR$231,W228),0))</f>
        <v>0</v>
      </c>
      <c r="AT228" s="93" t="n">
        <f aca="false">IF($A228="N/A"," ",IF(AND(AE228=$AJ$2+1,AL228=0),MIN($AR$231,X228),0))</f>
        <v>0</v>
      </c>
      <c r="AU228" s="93" t="n">
        <f aca="false">IF($A228="N/A"," ",IF(AND(AF228=$AJ$2+1,AM228=0),MIN($AR$231,Y228),0))</f>
        <v>0</v>
      </c>
      <c r="AV228" s="93" t="n">
        <f aca="false">IF($A228="N/A"," ",IF(AND(AG228=$AJ$2+1,AN228=0),MIN($AR$231,Z228),0))</f>
        <v>0</v>
      </c>
      <c r="AW228" s="93" t="n">
        <f aca="false">IF($A228="N/A"," ",IF(AND(AH228=$AJ$2+1,AO228=0),MIN($AR$231,AA228),0))</f>
        <v>0</v>
      </c>
      <c r="AX228" s="93" t="n">
        <f aca="false">IF($A228="N/A"," ",IF(AND(AI228=$AJ$2+1,AP228=0),MIN($AR$231,AB228),0))</f>
        <v>0</v>
      </c>
      <c r="AY228" s="93" t="n">
        <f aca="false">IF($A228="N/A"," ",IF(AND(AJ228=$AJ$2+1,AQ228=0),MIN($AR$231,AC228),0))</f>
        <v>0</v>
      </c>
      <c r="AZ228" s="91"/>
      <c r="BA228" s="86" t="n">
        <f aca="false">IF($A228="N/A"," ",(IF(MONTH(A228)&gt;=4,IF(MONTH(A228)&lt;=10,Inputs!$F$13,Inputs!$F$14),Inputs!$F$14)))</f>
        <v>119</v>
      </c>
      <c r="BB228" s="87" t="n">
        <f aca="false">IF($A228="N/A"," ",(IF(AK228&gt;0,($BA228*(8*(VLOOKUP($A228,NumberofDaysTable,2)))*P228),0)+IF(AS228&gt;0,($BA228*((AS228))*P228),0)))</f>
        <v>0</v>
      </c>
      <c r="BC228" s="87" t="n">
        <f aca="false">IF($A228="N/A"," ",(IF(AL228&gt;0,($BA228*(8*(VLOOKUP($A228,NumberofDaysTable,2)))*Q228),0)+IF(AT228&gt;0,($BA228*((AT228))*Q228),0)))</f>
        <v>0</v>
      </c>
      <c r="BD228" s="87" t="n">
        <f aca="false">IF($A228="N/A"," ",(IF(AM228&gt;0,($BA228*(8*(VLOOKUP($A228,NumberofDaysTable,3)))*R228),0)+IF(AU228&gt;0,($BA228*((AU228))*R228),0)))</f>
        <v>0</v>
      </c>
      <c r="BE228" s="87" t="n">
        <f aca="false">IF($A228="N/A"," ",(IF(AN228&gt;0,($BA228*(8*(VLOOKUP($A228,NumberofDaysTable,3)))*S228),0)+IF(AV228&gt;0,($BA228*((AV228))*S228),0)))</f>
        <v>0</v>
      </c>
      <c r="BF228" s="87" t="n">
        <f aca="false">IF($A228="N/A"," ",(IF(AO228&gt;0,($BA228*(8*(VLOOKUP($A228,NumberofDaysTable,4)+VLOOKUP($A228,NumberofDaysTable,5)))*T228),0)+IF(AW228&gt;0,($BA228*((AW228))*T228),0)))</f>
        <v>0</v>
      </c>
      <c r="BG228" s="87" t="n">
        <f aca="false">IF($A228="N/A"," ",(IF(AP228&gt;0,($BA228*(8*(VLOOKUP($A228,NumberofDaysTable,4)+VLOOKUP($A228,NumberofDaysTable,5)))*U228),0)+IF(AX228&gt;0,($BA228*((AX228))*U228),0)))</f>
        <v>0</v>
      </c>
      <c r="BH228" s="87" t="n">
        <f aca="false">IF($A228="N/A"," ",($BA228*AQ228*V228)+($BA228*AY228*V228))</f>
        <v>0</v>
      </c>
      <c r="BI228" s="87" t="n">
        <f aca="false">IF($A228="N/A"," ",SUM(BB228:BH228))</f>
        <v>0</v>
      </c>
      <c r="BJ228" s="88" t="n">
        <f aca="false">IF($A228="N/A"," ",(H228*(SUM(AK228:AQ228)+SUM(AS228:AY228))*BA228))</f>
        <v>0</v>
      </c>
      <c r="BK228" s="88" t="n">
        <f aca="false">IF($A228="N/A"," ",((C228*D228)*(SUM($AK228:$AQ228)+SUM($AS228:$AY228))*$BA228))</f>
        <v>0</v>
      </c>
      <c r="BL228" s="88" t="n">
        <f aca="false">IF($A228="N/A"," ",(F228*(SUM($AK228:$AQ228)+SUM($AS228:$AY228))*$BA228))</f>
        <v>0</v>
      </c>
      <c r="BM228" s="88" t="n">
        <f aca="false">IF($A228="N/A"," ",(G228*(SUM($AK228:$AQ228)+SUM($AS228:$AY228))*$BA228))</f>
        <v>0</v>
      </c>
    </row>
    <row r="229" customFormat="false" ht="12.75" hidden="false" customHeight="false" outlineLevel="0" collapsed="false">
      <c r="A229" s="67" t="n">
        <f aca="false">IF(A228="N/A","N/A",IF(EDATE(A228,1)&gt;Inputs!$K$3,"N/A",EDATE(A228,1)))</f>
        <v>43525</v>
      </c>
      <c r="B229" s="68" t="n">
        <f aca="false">IF(A229="N/A"," ",YEAR(A229))</f>
        <v>2019</v>
      </c>
      <c r="C229" s="69" t="n">
        <f aca="false">IF(A229="N/A"," ",VLOOKUP(A229,ScaledPrice,10))</f>
        <v>4.2055</v>
      </c>
      <c r="D229" s="70" t="n">
        <f aca="false">IF(A229="N/A"," ",(VLOOKUP(MONTH($A229),Inputs!$A$14:$B$25,2))/1000)</f>
        <v>12.6</v>
      </c>
      <c r="E229" s="71" t="n">
        <f aca="false">IF($A229="N/A"," ",C229*D229)</f>
        <v>52.9893</v>
      </c>
      <c r="F229" s="72" t="n">
        <f aca="false">IF(A229="N/A"," ",Inputs!$F$6)</f>
        <v>1.17</v>
      </c>
      <c r="G229" s="72" t="n">
        <f aca="false">IF(A229="N/A"," ",Inputs!$F$9/IF(AND('Pricing Inputs'!$AA$3&gt;=4,'Pricing Inputs'!$AA$3&lt;=6),16,IF(AND('Pricing Inputs'!$AA$3&gt;=7,'Pricing Inputs'!$AA$3&lt;=9),8,24))/(BA229))</f>
        <v>0.829831932773109</v>
      </c>
      <c r="H229" s="73" t="n">
        <f aca="false">IF(A229="N/A"," ",(C229*D229)+F229+G229)</f>
        <v>54.9891319327731</v>
      </c>
      <c r="I229" s="74" t="n">
        <f aca="false">VLOOKUP(A229,ScaledPrice,(IF(AND('Pricing Inputs'!$AA$3&gt;=4,'Pricing Inputs'!$AA$3&lt;=6),2,4)))</f>
        <v>31.5</v>
      </c>
      <c r="J229" s="74" t="n">
        <f aca="false">IF(A229="N/A"," ",IF(AND('Pricing Inputs'!$AA$3&gt;=4,'Pricing Inputs'!$AA$3&lt;=6),I229,(VLOOKUP(A229,ScaledPrice,2))*(2-(VLOOKUP(A229,ScaledPrice,3)))))</f>
        <v>31.5</v>
      </c>
      <c r="K229" s="74" t="n">
        <f aca="false">IF(A229="N/A"," ",IF(OR('Pricing Inputs'!$AA$3=5,'Pricing Inputs'!$AA$3=6,'Pricing Inputs'!$AA$3=8,'Pricing Inputs'!$AA$3=9),VLOOKUP(A229,ScaledPrice,IF(AND('Pricing Inputs'!$AA$3&gt;=4,'Pricing Inputs'!$AA$3&lt;=6),5,6)),0))</f>
        <v>20</v>
      </c>
      <c r="L229" s="74" t="n">
        <f aca="false">IF(A229="N/A"," ",IF(OR('Pricing Inputs'!$AA$3=5,'Pricing Inputs'!$AA$3=6,'Pricing Inputs'!$AA$3=8,'Pricing Inputs'!$AA$3=9),IF(AND('Pricing Inputs'!$AA$3&gt;=4,'Pricing Inputs'!$AA$3&lt;=6),K229,(VLOOKUP(A229,ScaledPrice,5))*(2-(VLOOKUP(A229,ScaledPrice,3)))),0))</f>
        <v>20</v>
      </c>
      <c r="M229" s="74" t="n">
        <f aca="false">IF(A229="N/A"," ",IF(OR('Pricing Inputs'!$AA$3=6,'Pricing Inputs'!$AA$3=9),(VLOOKUP(A229,ScaledPrice,IF(AND('Pricing Inputs'!$AA$3&gt;=4,'Pricing Inputs'!$AA$3&lt;=6),7,8))),0))</f>
        <v>19</v>
      </c>
      <c r="N229" s="74" t="n">
        <f aca="false">IF(A229="N/A"," ",IF(OR('Pricing Inputs'!$AA$3=6,'Pricing Inputs'!$AA$3=9),IF(AND('Pricing Inputs'!$AA$3&gt;=4,'Pricing Inputs'!$AA$3&lt;=6),M229,(VLOOKUP(A229,ScaledPrice,7))*(2-(VLOOKUP(A229,ScaledPrice,3)))),0))</f>
        <v>19</v>
      </c>
      <c r="O229" s="74" t="n">
        <f aca="false">IF(A229="N/A"," ",VLOOKUP(A229,ScaledPrice,9))</f>
        <v>24.9000015258789</v>
      </c>
      <c r="P229" s="75" t="n">
        <f aca="false">IF($A229="N/A"," ",IF((I229-$H229)&gt;0,I229-$H229,0))</f>
        <v>0</v>
      </c>
      <c r="Q229" s="75" t="n">
        <f aca="false">IF($A229="N/A"," ",IF((J229-$H229)&gt;0,J229-$H229,0))</f>
        <v>0</v>
      </c>
      <c r="R229" s="75" t="n">
        <f aca="false">IF($A229="N/A"," ",IF((K229-$H229)&gt;0,K229-$H229,0))</f>
        <v>0</v>
      </c>
      <c r="S229" s="75" t="n">
        <f aca="false">IF($A229="N/A"," ",IF((L229-$H229)&gt;0,L229-$H229,0))</f>
        <v>0</v>
      </c>
      <c r="T229" s="75" t="n">
        <f aca="false">IF($A229="N/A"," ",IF((M229-$H229)&gt;0,M229-$H229,0))</f>
        <v>0</v>
      </c>
      <c r="U229" s="75" t="n">
        <f aca="false">IF($A229="N/A"," ",IF((N229-$H229)&gt;0,N229-$H229,0))</f>
        <v>0</v>
      </c>
      <c r="V229" s="76" t="n">
        <f aca="false">IF($A229="N/A"," ",(IF((O229-$H229)&lt;=0,0,(O229-$H229))))</f>
        <v>0</v>
      </c>
      <c r="W229" s="77" t="n">
        <f aca="false">IF($A229="N/A"," ",IF(P229&gt;0,8*VLOOKUP($A229,NumberofDaysTable,2),0))</f>
        <v>0</v>
      </c>
      <c r="X229" s="77" t="n">
        <f aca="false">IF($A229="N/A"," ",IF(Q229&gt;0,8*VLOOKUP($A229,NumberofDaysTable,2),0))</f>
        <v>0</v>
      </c>
      <c r="Y229" s="77" t="n">
        <f aca="false">IF($A229="N/A"," ",IF(R229&gt;0,8*VLOOKUP($A229,NumberofDaysTable,3),0))</f>
        <v>0</v>
      </c>
      <c r="Z229" s="77" t="n">
        <f aca="false">IF($A229="N/A"," ",IF(S229&gt;0,8*VLOOKUP($A229,NumberofDaysTable,3),0))</f>
        <v>0</v>
      </c>
      <c r="AA229" s="77" t="n">
        <f aca="false">IF($A229="N/A"," ",IF(T229&gt;0,8*(VLOOKUP($A229,NumberofDaysTable,4)+VLOOKUP($A229,NumberofDaysTable,5)),0))</f>
        <v>0</v>
      </c>
      <c r="AB229" s="77" t="n">
        <f aca="false">IF($A229="N/A"," ",IF(U229&gt;0,(8*VLOOKUP($A229,NumberofDaysTable,4)+VLOOKUP($A229,NumberofDaysTable,5)),0))</f>
        <v>0</v>
      </c>
      <c r="AC229" s="77" t="n">
        <f aca="false">IF($A229="N/A"," ",(IF(V229&gt;0,(8*VLOOKUP($A229,NumberofDaysTable,6)),0)))</f>
        <v>0</v>
      </c>
      <c r="AD229" s="89" t="n">
        <f aca="false">IF($A229="N/A"," ",RANK(P229,$P$220:$V$231))</f>
        <v>7</v>
      </c>
      <c r="AE229" s="90" t="n">
        <f aca="false">IF($A229="N/A"," ",RANK(Q229,$P$220:$V$231))</f>
        <v>7</v>
      </c>
      <c r="AF229" s="90" t="n">
        <f aca="false">IF($A229="N/A"," ",RANK(R229,$P$220:$V$231))</f>
        <v>7</v>
      </c>
      <c r="AG229" s="90" t="n">
        <f aca="false">IF($A229="N/A"," ",RANK(S229,$P$220:$V$231))</f>
        <v>7</v>
      </c>
      <c r="AH229" s="90" t="n">
        <f aca="false">IF($A229="N/A"," ",RANK(T229,$P$220:$V$231))</f>
        <v>7</v>
      </c>
      <c r="AI229" s="90" t="n">
        <f aca="false">IF($A229="N/A"," ",RANK(U229,$P$220:$V$231))</f>
        <v>7</v>
      </c>
      <c r="AJ229" s="91" t="n">
        <f aca="false">IF($A229="N/A"," ",RANK(V229,$P$220:$V$231))</f>
        <v>7</v>
      </c>
      <c r="AK229" s="81" t="n">
        <f aca="false">IF($A229="N/A"," ",IF(AD229&lt;=$AJ$2,W229,0))</f>
        <v>0</v>
      </c>
      <c r="AL229" s="92" t="n">
        <f aca="false">IF($A229="N/A"," ",IF(AE229&lt;=$AJ$2,X229,0))</f>
        <v>0</v>
      </c>
      <c r="AM229" s="92" t="n">
        <f aca="false">IF($A229="N/A"," ",IF(AF229&lt;=$AJ$2,Y229,0))</f>
        <v>0</v>
      </c>
      <c r="AN229" s="92" t="n">
        <f aca="false">IF($A229="N/A"," ",IF(AG229&lt;=$AJ$2,Z229,0))</f>
        <v>0</v>
      </c>
      <c r="AO229" s="92" t="n">
        <f aca="false">IF($A229="N/A"," ",IF(AH229&lt;=$AJ$2,AA229,0))</f>
        <v>0</v>
      </c>
      <c r="AP229" s="92" t="n">
        <f aca="false">IF($A229="N/A"," ",IF(AI229&lt;=$AJ$2,AB229,0))</f>
        <v>0</v>
      </c>
      <c r="AQ229" s="92" t="n">
        <f aca="false">IF($A229="N/A"," ",IF(AJ229&lt;=$AJ$2,AC229,0))</f>
        <v>0</v>
      </c>
      <c r="AR229" s="95" t="s">
        <v>32</v>
      </c>
      <c r="AS229" s="83" t="n">
        <f aca="false">IF($A229="N/A"," ",IF(AND(AD229=$AJ$2+1,AK229=0),MIN($AR$231,W229),0))</f>
        <v>0</v>
      </c>
      <c r="AT229" s="93" t="n">
        <f aca="false">IF($A229="N/A"," ",IF(AND(AE229=$AJ$2+1,AL229=0),MIN($AR$231,X229),0))</f>
        <v>0</v>
      </c>
      <c r="AU229" s="93" t="n">
        <f aca="false">IF($A229="N/A"," ",IF(AND(AF229=$AJ$2+1,AM229=0),MIN($AR$231,Y229),0))</f>
        <v>0</v>
      </c>
      <c r="AV229" s="93" t="n">
        <f aca="false">IF($A229="N/A"," ",IF(AND(AG229=$AJ$2+1,AN229=0),MIN($AR$231,Z229),0))</f>
        <v>0</v>
      </c>
      <c r="AW229" s="93" t="n">
        <f aca="false">IF($A229="N/A"," ",IF(AND(AH229=$AJ$2+1,AO229=0),MIN($AR$231,AA229),0))</f>
        <v>0</v>
      </c>
      <c r="AX229" s="93" t="n">
        <f aca="false">IF($A229="N/A"," ",IF(AND(AI229=$AJ$2+1,AP229=0),MIN($AR$231,AB229),0))</f>
        <v>0</v>
      </c>
      <c r="AY229" s="93" t="n">
        <f aca="false">IF($A229="N/A"," ",IF(AND(AJ229=$AJ$2+1,AQ229=0),MIN($AR$231,AC229),0))</f>
        <v>0</v>
      </c>
      <c r="AZ229" s="94" t="s">
        <v>51</v>
      </c>
      <c r="BA229" s="86" t="n">
        <f aca="false">IF($A229="N/A"," ",(IF(MONTH(A229)&gt;=4,IF(MONTH(A229)&lt;=10,Inputs!$F$13,Inputs!$F$14),Inputs!$F$14)))</f>
        <v>119</v>
      </c>
      <c r="BB229" s="87" t="n">
        <f aca="false">IF($A229="N/A"," ",(IF(AK229&gt;0,($BA229*(8*(VLOOKUP($A229,NumberofDaysTable,2)))*P229),0)+IF(AS229&gt;0,($BA229*((AS229))*P229),0)))</f>
        <v>0</v>
      </c>
      <c r="BC229" s="87" t="n">
        <f aca="false">IF($A229="N/A"," ",(IF(AL229&gt;0,($BA229*(8*(VLOOKUP($A229,NumberofDaysTable,2)))*Q229),0)+IF(AT229&gt;0,($BA229*((AT229))*Q229),0)))</f>
        <v>0</v>
      </c>
      <c r="BD229" s="87" t="n">
        <f aca="false">IF($A229="N/A"," ",(IF(AM229&gt;0,($BA229*(8*(VLOOKUP($A229,NumberofDaysTable,3)))*R229),0)+IF(AU229&gt;0,($BA229*((AU229))*R229),0)))</f>
        <v>0</v>
      </c>
      <c r="BE229" s="87" t="n">
        <f aca="false">IF($A229="N/A"," ",(IF(AN229&gt;0,($BA229*(8*(VLOOKUP($A229,NumberofDaysTable,3)))*S229),0)+IF(AV229&gt;0,($BA229*((AV229))*S229),0)))</f>
        <v>0</v>
      </c>
      <c r="BF229" s="87" t="n">
        <f aca="false">IF($A229="N/A"," ",(IF(AO229&gt;0,($BA229*(8*(VLOOKUP($A229,NumberofDaysTable,4)+VLOOKUP($A229,NumberofDaysTable,5)))*T229),0)+IF(AW229&gt;0,($BA229*((AW229))*T229),0)))</f>
        <v>0</v>
      </c>
      <c r="BG229" s="87" t="n">
        <f aca="false">IF($A229="N/A"," ",(IF(AP229&gt;0,($BA229*(8*(VLOOKUP($A229,NumberofDaysTable,4)+VLOOKUP($A229,NumberofDaysTable,5)))*U229),0)+IF(AX229&gt;0,($BA229*((AX229))*U229),0)))</f>
        <v>0</v>
      </c>
      <c r="BH229" s="87" t="n">
        <f aca="false">IF($A229="N/A"," ",($BA229*AQ229*V229)+($BA229*AY229*V229))</f>
        <v>0</v>
      </c>
      <c r="BI229" s="87" t="n">
        <f aca="false">IF($A229="N/A"," ",SUM(BB229:BH229))</f>
        <v>0</v>
      </c>
      <c r="BJ229" s="88" t="n">
        <f aca="false">IF($A229="N/A"," ",(H229*(SUM(AK229:AQ229)+SUM(AS229:AY229))*BA229))</f>
        <v>0</v>
      </c>
      <c r="BK229" s="88" t="n">
        <f aca="false">IF($A229="N/A"," ",((C229*D229)*(SUM($AK229:$AQ229)+SUM($AS229:$AY229))*$BA229))</f>
        <v>0</v>
      </c>
      <c r="BL229" s="88" t="n">
        <f aca="false">IF($A229="N/A"," ",(F229*(SUM($AK229:$AQ229)+SUM($AS229:$AY229))*$BA229))</f>
        <v>0</v>
      </c>
      <c r="BM229" s="88" t="n">
        <f aca="false">IF($A229="N/A"," ",(G229*(SUM($AK229:$AQ229)+SUM($AS229:$AY229))*$BA229))</f>
        <v>0</v>
      </c>
    </row>
    <row r="230" customFormat="false" ht="12.75" hidden="false" customHeight="false" outlineLevel="0" collapsed="false">
      <c r="A230" s="67" t="n">
        <f aca="false">IF(A229="N/A","N/A",IF(EDATE(A229,1)&gt;Inputs!$K$3,"N/A",EDATE(A229,1)))</f>
        <v>43556</v>
      </c>
      <c r="B230" s="68" t="n">
        <f aca="false">IF(A230="N/A"," ",YEAR(A230))</f>
        <v>2019</v>
      </c>
      <c r="C230" s="69" t="n">
        <f aca="false">IF(A230="N/A"," ",VLOOKUP(A230,ScaledPrice,10))</f>
        <v>4.1095</v>
      </c>
      <c r="D230" s="70" t="n">
        <f aca="false">IF(A230="N/A"," ",(VLOOKUP(MONTH($A230),Inputs!$A$14:$B$25,2))/1000)</f>
        <v>12.6</v>
      </c>
      <c r="E230" s="71" t="n">
        <f aca="false">IF($A230="N/A"," ",C230*D230)</f>
        <v>51.7797</v>
      </c>
      <c r="F230" s="72" t="n">
        <f aca="false">IF(A230="N/A"," ",Inputs!$F$6)</f>
        <v>1.17</v>
      </c>
      <c r="G230" s="72" t="n">
        <f aca="false">IF(A230="N/A"," ",Inputs!$F$9/IF(AND('Pricing Inputs'!$AA$3&gt;=4,'Pricing Inputs'!$AA$3&lt;=6),16,IF(AND('Pricing Inputs'!$AA$3&gt;=7,'Pricing Inputs'!$AA$3&lt;=9),8,24))/(BA230))</f>
        <v>0.829831932773109</v>
      </c>
      <c r="H230" s="73" t="n">
        <f aca="false">IF(A230="N/A"," ",(C230*D230)+F230+G230)</f>
        <v>53.7795319327731</v>
      </c>
      <c r="I230" s="74" t="n">
        <f aca="false">VLOOKUP(A230,ScaledPrice,(IF(AND('Pricing Inputs'!$AA$3&gt;=4,'Pricing Inputs'!$AA$3&lt;=6),2,4)))</f>
        <v>32.25</v>
      </c>
      <c r="J230" s="74" t="n">
        <f aca="false">IF(A230="N/A"," ",IF(AND('Pricing Inputs'!$AA$3&gt;=4,'Pricing Inputs'!$AA$3&lt;=6),I230,(VLOOKUP(A230,ScaledPrice,2))*(2-(VLOOKUP(A230,ScaledPrice,3)))))</f>
        <v>32.25</v>
      </c>
      <c r="K230" s="74" t="n">
        <f aca="false">IF(A230="N/A"," ",IF(OR('Pricing Inputs'!$AA$3=5,'Pricing Inputs'!$AA$3=6,'Pricing Inputs'!$AA$3=8,'Pricing Inputs'!$AA$3=9),VLOOKUP(A230,ScaledPrice,IF(AND('Pricing Inputs'!$AA$3&gt;=4,'Pricing Inputs'!$AA$3&lt;=6),5,6)),0))</f>
        <v>20</v>
      </c>
      <c r="L230" s="74" t="n">
        <f aca="false">IF(A230="N/A"," ",IF(OR('Pricing Inputs'!$AA$3=5,'Pricing Inputs'!$AA$3=6,'Pricing Inputs'!$AA$3=8,'Pricing Inputs'!$AA$3=9),IF(AND('Pricing Inputs'!$AA$3&gt;=4,'Pricing Inputs'!$AA$3&lt;=6),K230,(VLOOKUP(A230,ScaledPrice,5))*(2-(VLOOKUP(A230,ScaledPrice,3)))),0))</f>
        <v>20</v>
      </c>
      <c r="M230" s="74" t="n">
        <f aca="false">IF(A230="N/A"," ",IF(OR('Pricing Inputs'!$AA$3=6,'Pricing Inputs'!$AA$3=9),(VLOOKUP(A230,ScaledPrice,IF(AND('Pricing Inputs'!$AA$3&gt;=4,'Pricing Inputs'!$AA$3&lt;=6),7,8))),0))</f>
        <v>18.9950008392334</v>
      </c>
      <c r="N230" s="74" t="n">
        <f aca="false">IF(A230="N/A"," ",IF(OR('Pricing Inputs'!$AA$3=6,'Pricing Inputs'!$AA$3=9),IF(AND('Pricing Inputs'!$AA$3&gt;=4,'Pricing Inputs'!$AA$3&lt;=6),M230,(VLOOKUP(A230,ScaledPrice,7))*(2-(VLOOKUP(A230,ScaledPrice,3)))),0))</f>
        <v>18.9950008392334</v>
      </c>
      <c r="O230" s="74" t="n">
        <f aca="false">IF(A230="N/A"," ",VLOOKUP(A230,ScaledPrice,9))</f>
        <v>24.1000003814697</v>
      </c>
      <c r="P230" s="75" t="n">
        <f aca="false">IF($A230="N/A"," ",IF((I230-$H230)&gt;0,I230-$H230,0))</f>
        <v>0</v>
      </c>
      <c r="Q230" s="75" t="n">
        <f aca="false">IF($A230="N/A"," ",IF((J230-$H230)&gt;0,J230-$H230,0))</f>
        <v>0</v>
      </c>
      <c r="R230" s="75" t="n">
        <f aca="false">IF($A230="N/A"," ",IF((K230-$H230)&gt;0,K230-$H230,0))</f>
        <v>0</v>
      </c>
      <c r="S230" s="75" t="n">
        <f aca="false">IF($A230="N/A"," ",IF((L230-$H230)&gt;0,L230-$H230,0))</f>
        <v>0</v>
      </c>
      <c r="T230" s="75" t="n">
        <f aca="false">IF($A230="N/A"," ",IF((M230-$H230)&gt;0,M230-$H230,0))</f>
        <v>0</v>
      </c>
      <c r="U230" s="75" t="n">
        <f aca="false">IF($A230="N/A"," ",IF((N230-$H230)&gt;0,N230-$H230,0))</f>
        <v>0</v>
      </c>
      <c r="V230" s="76" t="n">
        <f aca="false">IF($A230="N/A"," ",(IF((O230-$H230)&lt;=0,0,(O230-$H230))))</f>
        <v>0</v>
      </c>
      <c r="W230" s="77" t="n">
        <f aca="false">IF($A230="N/A"," ",IF(P230&gt;0,8*VLOOKUP($A230,NumberofDaysTable,2),0))</f>
        <v>0</v>
      </c>
      <c r="X230" s="77" t="n">
        <f aca="false">IF($A230="N/A"," ",IF(Q230&gt;0,8*VLOOKUP($A230,NumberofDaysTable,2),0))</f>
        <v>0</v>
      </c>
      <c r="Y230" s="77" t="n">
        <f aca="false">IF($A230="N/A"," ",IF(R230&gt;0,8*VLOOKUP($A230,NumberofDaysTable,3),0))</f>
        <v>0</v>
      </c>
      <c r="Z230" s="77" t="n">
        <f aca="false">IF($A230="N/A"," ",IF(S230&gt;0,8*VLOOKUP($A230,NumberofDaysTable,3),0))</f>
        <v>0</v>
      </c>
      <c r="AA230" s="77" t="n">
        <f aca="false">IF($A230="N/A"," ",IF(T230&gt;0,8*(VLOOKUP($A230,NumberofDaysTable,4)+VLOOKUP($A230,NumberofDaysTable,5)),0))</f>
        <v>0</v>
      </c>
      <c r="AB230" s="77" t="n">
        <f aca="false">IF($A230="N/A"," ",IF(U230&gt;0,(8*VLOOKUP($A230,NumberofDaysTable,4)+VLOOKUP($A230,NumberofDaysTable,5)),0))</f>
        <v>0</v>
      </c>
      <c r="AC230" s="77" t="n">
        <f aca="false">IF($A230="N/A"," ",(IF(V230&gt;0,(8*VLOOKUP($A230,NumberofDaysTable,6)),0)))</f>
        <v>0</v>
      </c>
      <c r="AD230" s="89" t="n">
        <f aca="false">IF($A230="N/A"," ",RANK(P230,$P$220:$V$231))</f>
        <v>7</v>
      </c>
      <c r="AE230" s="90" t="n">
        <f aca="false">IF($A230="N/A"," ",RANK(Q230,$P$220:$V$231))</f>
        <v>7</v>
      </c>
      <c r="AF230" s="90" t="n">
        <f aca="false">IF($A230="N/A"," ",RANK(R230,$P$220:$V$231))</f>
        <v>7</v>
      </c>
      <c r="AG230" s="90" t="n">
        <f aca="false">IF($A230="N/A"," ",RANK(S230,$P$220:$V$231))</f>
        <v>7</v>
      </c>
      <c r="AH230" s="90" t="n">
        <f aca="false">IF($A230="N/A"," ",RANK(T230,$P$220:$V$231))</f>
        <v>7</v>
      </c>
      <c r="AI230" s="90" t="n">
        <f aca="false">IF($A230="N/A"," ",RANK(U230,$P$220:$V$231))</f>
        <v>7</v>
      </c>
      <c r="AJ230" s="91" t="n">
        <f aca="false">IF($A230="N/A"," ",RANK(V230,$P$220:$V$231))</f>
        <v>7</v>
      </c>
      <c r="AK230" s="81" t="n">
        <f aca="false">IF($A230="N/A"," ",IF(AD230&lt;=$AJ$2,W230,0))</f>
        <v>0</v>
      </c>
      <c r="AL230" s="92" t="n">
        <f aca="false">IF($A230="N/A"," ",IF(AE230&lt;=$AJ$2,X230,0))</f>
        <v>0</v>
      </c>
      <c r="AM230" s="92" t="n">
        <f aca="false">IF($A230="N/A"," ",IF(AF230&lt;=$AJ$2,Y230,0))</f>
        <v>0</v>
      </c>
      <c r="AN230" s="92" t="n">
        <f aca="false">IF($A230="N/A"," ",IF(AG230&lt;=$AJ$2,Z230,0))</f>
        <v>0</v>
      </c>
      <c r="AO230" s="92" t="n">
        <f aca="false">IF($A230="N/A"," ",IF(AH230&lt;=$AJ$2,AA230,0))</f>
        <v>0</v>
      </c>
      <c r="AP230" s="92" t="n">
        <f aca="false">IF($A230="N/A"," ",IF(AI230&lt;=$AJ$2,AB230,0))</f>
        <v>0</v>
      </c>
      <c r="AQ230" s="92" t="n">
        <f aca="false">IF($A230="N/A"," ",IF(AJ230&lt;=$AJ$2,AC230,0))</f>
        <v>0</v>
      </c>
      <c r="AR230" s="91" t="n">
        <f aca="false">SUM(AK220:AQ231)</f>
        <v>1040</v>
      </c>
      <c r="AS230" s="83" t="n">
        <f aca="false">IF($A230="N/A"," ",IF(AND(AD230=$AJ$2+1,AK230=0),MIN($AR$231,W230),0))</f>
        <v>0</v>
      </c>
      <c r="AT230" s="93" t="n">
        <f aca="false">IF($A230="N/A"," ",IF(AND(AE230=$AJ$2+1,AL230=0),MIN($AR$231,X230),0))</f>
        <v>0</v>
      </c>
      <c r="AU230" s="93" t="n">
        <f aca="false">IF($A230="N/A"," ",IF(AND(AF230=$AJ$2+1,AM230=0),MIN($AR$231,Y230),0))</f>
        <v>0</v>
      </c>
      <c r="AV230" s="93" t="n">
        <f aca="false">IF($A230="N/A"," ",IF(AND(AG230=$AJ$2+1,AN230=0),MIN($AR$231,Z230),0))</f>
        <v>0</v>
      </c>
      <c r="AW230" s="93" t="n">
        <f aca="false">IF($A230="N/A"," ",IF(AND(AH230=$AJ$2+1,AO230=0),MIN($AR$231,AA230),0))</f>
        <v>0</v>
      </c>
      <c r="AX230" s="93" t="n">
        <f aca="false">IF($A230="N/A"," ",IF(AND(AI230=$AJ$2+1,AP230=0),MIN($AR$231,AB230),0))</f>
        <v>0</v>
      </c>
      <c r="AY230" s="93" t="n">
        <f aca="false">IF($A230="N/A"," ",IF(AND(AJ230=$AJ$2+1,AQ230=0),MIN($AR$231,AC230),0))</f>
        <v>0</v>
      </c>
      <c r="AZ230" s="91" t="n">
        <f aca="false">SUM(AS220:AY231)</f>
        <v>0</v>
      </c>
      <c r="BA230" s="86" t="n">
        <f aca="false">IF($A230="N/A"," ",(IF(MONTH(A230)&gt;=4,IF(MONTH(A230)&lt;=10,Inputs!$F$13,Inputs!$F$14),Inputs!$F$14)))</f>
        <v>119</v>
      </c>
      <c r="BB230" s="87" t="n">
        <f aca="false">IF($A230="N/A"," ",(IF(AK230&gt;0,($BA230*(8*(VLOOKUP($A230,NumberofDaysTable,2)))*P230),0)+IF(AS230&gt;0,($BA230*((AS230))*P230),0)))</f>
        <v>0</v>
      </c>
      <c r="BC230" s="87" t="n">
        <f aca="false">IF($A230="N/A"," ",(IF(AL230&gt;0,($BA230*(8*(VLOOKUP($A230,NumberofDaysTable,2)))*Q230),0)+IF(AT230&gt;0,($BA230*((AT230))*Q230),0)))</f>
        <v>0</v>
      </c>
      <c r="BD230" s="87" t="n">
        <f aca="false">IF($A230="N/A"," ",(IF(AM230&gt;0,($BA230*(8*(VLOOKUP($A230,NumberofDaysTable,3)))*R230),0)+IF(AU230&gt;0,($BA230*((AU230))*R230),0)))</f>
        <v>0</v>
      </c>
      <c r="BE230" s="87" t="n">
        <f aca="false">IF($A230="N/A"," ",(IF(AN230&gt;0,($BA230*(8*(VLOOKUP($A230,NumberofDaysTable,3)))*S230),0)+IF(AV230&gt;0,($BA230*((AV230))*S230),0)))</f>
        <v>0</v>
      </c>
      <c r="BF230" s="87" t="n">
        <f aca="false">IF($A230="N/A"," ",(IF(AO230&gt;0,($BA230*(8*(VLOOKUP($A230,NumberofDaysTable,4)+VLOOKUP($A230,NumberofDaysTable,5)))*T230),0)+IF(AW230&gt;0,($BA230*((AW230))*T230),0)))</f>
        <v>0</v>
      </c>
      <c r="BG230" s="87" t="n">
        <f aca="false">IF($A230="N/A"," ",(IF(AP230&gt;0,($BA230*(8*(VLOOKUP($A230,NumberofDaysTable,4)+VLOOKUP($A230,NumberofDaysTable,5)))*U230),0)+IF(AX230&gt;0,($BA230*((AX230))*U230),0)))</f>
        <v>0</v>
      </c>
      <c r="BH230" s="87" t="n">
        <f aca="false">IF($A230="N/A"," ",($BA230*AQ230*V230)+($BA230*AY230*V230))</f>
        <v>0</v>
      </c>
      <c r="BI230" s="87" t="n">
        <f aca="false">IF($A230="N/A"," ",SUM(BB230:BH230))</f>
        <v>0</v>
      </c>
      <c r="BJ230" s="88" t="n">
        <f aca="false">IF($A230="N/A"," ",(H230*(SUM(AK230:AQ230)+SUM(AS230:AY230))*BA230))</f>
        <v>0</v>
      </c>
      <c r="BK230" s="88" t="n">
        <f aca="false">IF($A230="N/A"," ",((C230*D230)*(SUM($AK230:$AQ230)+SUM($AS230:$AY230))*$BA230))</f>
        <v>0</v>
      </c>
      <c r="BL230" s="88" t="n">
        <f aca="false">IF($A230="N/A"," ",(F230*(SUM($AK230:$AQ230)+SUM($AS230:$AY230))*$BA230))</f>
        <v>0</v>
      </c>
      <c r="BM230" s="88" t="n">
        <f aca="false">IF($A230="N/A"," ",(G230*(SUM($AK230:$AQ230)+SUM($AS230:$AY230))*$BA230))</f>
        <v>0</v>
      </c>
    </row>
    <row r="231" customFormat="false" ht="12.75" hidden="false" customHeight="false" outlineLevel="0" collapsed="false">
      <c r="A231" s="67" t="n">
        <f aca="false">IF(A230="N/A","N/A",IF(EDATE(A230,1)&gt;Inputs!$K$3,"N/A",EDATE(A230,1)))</f>
        <v>43586</v>
      </c>
      <c r="B231" s="68" t="n">
        <f aca="false">IF(A231="N/A"," ",YEAR(A231))</f>
        <v>2019</v>
      </c>
      <c r="C231" s="69" t="n">
        <f aca="false">IF(A231="N/A"," ",VLOOKUP(A231,ScaledPrice,10))</f>
        <v>4.0905</v>
      </c>
      <c r="D231" s="70" t="n">
        <f aca="false">IF(A231="N/A"," ",(VLOOKUP(MONTH($A231),Inputs!$A$14:$B$25,2))/1000)</f>
        <v>12.6</v>
      </c>
      <c r="E231" s="71" t="n">
        <f aca="false">IF($A231="N/A"," ",C231*D231)</f>
        <v>51.5403</v>
      </c>
      <c r="F231" s="72" t="n">
        <f aca="false">IF(A231="N/A"," ",Inputs!$F$6)</f>
        <v>1.17</v>
      </c>
      <c r="G231" s="72" t="n">
        <f aca="false">IF(A231="N/A"," ",Inputs!$F$9/IF(AND('Pricing Inputs'!$AA$3&gt;=4,'Pricing Inputs'!$AA$3&lt;=6),16,IF(AND('Pricing Inputs'!$AA$3&gt;=7,'Pricing Inputs'!$AA$3&lt;=9),8,24))/(BA231))</f>
        <v>0.829831932773109</v>
      </c>
      <c r="H231" s="73" t="n">
        <f aca="false">IF(A231="N/A"," ",(C231*D231)+F231+G231)</f>
        <v>53.5401319327731</v>
      </c>
      <c r="I231" s="74" t="n">
        <f aca="false">VLOOKUP(A231,ScaledPrice,(IF(AND('Pricing Inputs'!$AA$3&gt;=4,'Pricing Inputs'!$AA$3&lt;=6),2,4)))</f>
        <v>36.75</v>
      </c>
      <c r="J231" s="74" t="n">
        <f aca="false">IF(A231="N/A"," ",IF(AND('Pricing Inputs'!$AA$3&gt;=4,'Pricing Inputs'!$AA$3&lt;=6),I231,(VLOOKUP(A231,ScaledPrice,2))*(2-(VLOOKUP(A231,ScaledPrice,3)))))</f>
        <v>36.75</v>
      </c>
      <c r="K231" s="74" t="n">
        <f aca="false">IF(A231="N/A"," ",IF(OR('Pricing Inputs'!$AA$3=5,'Pricing Inputs'!$AA$3=6,'Pricing Inputs'!$AA$3=8,'Pricing Inputs'!$AA$3=9),VLOOKUP(A231,ScaledPrice,IF(AND('Pricing Inputs'!$AA$3&gt;=4,'Pricing Inputs'!$AA$3&lt;=6),5,6)),0))</f>
        <v>21</v>
      </c>
      <c r="L231" s="74" t="n">
        <f aca="false">IF(A231="N/A"," ",IF(OR('Pricing Inputs'!$AA$3=5,'Pricing Inputs'!$AA$3=6,'Pricing Inputs'!$AA$3=8,'Pricing Inputs'!$AA$3=9),IF(AND('Pricing Inputs'!$AA$3&gt;=4,'Pricing Inputs'!$AA$3&lt;=6),K231,(VLOOKUP(A231,ScaledPrice,5))*(2-(VLOOKUP(A231,ScaledPrice,3)))),0))</f>
        <v>21</v>
      </c>
      <c r="M231" s="74" t="n">
        <f aca="false">IF(A231="N/A"," ",IF(OR('Pricing Inputs'!$AA$3=6,'Pricing Inputs'!$AA$3=9),(VLOOKUP(A231,ScaledPrice,IF(AND('Pricing Inputs'!$AA$3&gt;=4,'Pricing Inputs'!$AA$3&lt;=6),7,8))),0))</f>
        <v>20.0049991607666</v>
      </c>
      <c r="N231" s="74" t="n">
        <f aca="false">IF(A231="N/A"," ",IF(OR('Pricing Inputs'!$AA$3=6,'Pricing Inputs'!$AA$3=9),IF(AND('Pricing Inputs'!$AA$3&gt;=4,'Pricing Inputs'!$AA$3&lt;=6),M231,(VLOOKUP(A231,ScaledPrice,7))*(2-(VLOOKUP(A231,ScaledPrice,3)))),0))</f>
        <v>20.0049991607666</v>
      </c>
      <c r="O231" s="74" t="n">
        <f aca="false">IF(A231="N/A"," ",VLOOKUP(A231,ScaledPrice,9))</f>
        <v>23.9500007629395</v>
      </c>
      <c r="P231" s="75" t="n">
        <f aca="false">IF($A231="N/A"," ",IF((I231-$H231)&gt;0,I231-$H231,0))</f>
        <v>0</v>
      </c>
      <c r="Q231" s="75" t="n">
        <f aca="false">IF($A231="N/A"," ",IF((J231-$H231)&gt;0,J231-$H231,0))</f>
        <v>0</v>
      </c>
      <c r="R231" s="75" t="n">
        <f aca="false">IF($A231="N/A"," ",IF((K231-$H231)&gt;0,K231-$H231,0))</f>
        <v>0</v>
      </c>
      <c r="S231" s="75" t="n">
        <f aca="false">IF($A231="N/A"," ",IF((L231-$H231)&gt;0,L231-$H231,0))</f>
        <v>0</v>
      </c>
      <c r="T231" s="75" t="n">
        <f aca="false">IF($A231="N/A"," ",IF((M231-$H231)&gt;0,M231-$H231,0))</f>
        <v>0</v>
      </c>
      <c r="U231" s="75" t="n">
        <f aca="false">IF($A231="N/A"," ",IF((N231-$H231)&gt;0,N231-$H231,0))</f>
        <v>0</v>
      </c>
      <c r="V231" s="76" t="n">
        <f aca="false">IF($A231="N/A"," ",(IF((O231-$H231)&lt;=0,0,(O231-$H231))))</f>
        <v>0</v>
      </c>
      <c r="W231" s="77" t="n">
        <f aca="false">IF($A231="N/A"," ",IF(P231&gt;0,8*VLOOKUP($A231,NumberofDaysTable,2),0))</f>
        <v>0</v>
      </c>
      <c r="X231" s="77" t="n">
        <f aca="false">IF($A231="N/A"," ",IF(Q231&gt;0,8*VLOOKUP($A231,NumberofDaysTable,2),0))</f>
        <v>0</v>
      </c>
      <c r="Y231" s="77" t="n">
        <f aca="false">IF($A231="N/A"," ",IF(R231&gt;0,8*VLOOKUP($A231,NumberofDaysTable,3),0))</f>
        <v>0</v>
      </c>
      <c r="Z231" s="77" t="n">
        <f aca="false">IF($A231="N/A"," ",IF(S231&gt;0,8*VLOOKUP($A231,NumberofDaysTable,3),0))</f>
        <v>0</v>
      </c>
      <c r="AA231" s="77" t="n">
        <f aca="false">IF($A231="N/A"," ",IF(T231&gt;0,8*(VLOOKUP($A231,NumberofDaysTable,4)+VLOOKUP($A231,NumberofDaysTable,5)),0))</f>
        <v>0</v>
      </c>
      <c r="AB231" s="77" t="n">
        <f aca="false">IF($A231="N/A"," ",IF(U231&gt;0,(8*VLOOKUP($A231,NumberofDaysTable,4)+VLOOKUP($A231,NumberofDaysTable,5)),0))</f>
        <v>0</v>
      </c>
      <c r="AC231" s="77" t="n">
        <f aca="false">IF($A231="N/A"," ",(IF(V231&gt;0,(8*VLOOKUP($A231,NumberofDaysTable,6)),0)))</f>
        <v>0</v>
      </c>
      <c r="AD231" s="96" t="n">
        <f aca="false">IF($A231="N/A"," ",RANK(P231,$P$220:$V$231))</f>
        <v>7</v>
      </c>
      <c r="AE231" s="97" t="n">
        <f aca="false">IF($A231="N/A"," ",RANK(Q231,$P$220:$V$231))</f>
        <v>7</v>
      </c>
      <c r="AF231" s="97" t="n">
        <f aca="false">IF($A231="N/A"," ",RANK(R231,$P$220:$V$231))</f>
        <v>7</v>
      </c>
      <c r="AG231" s="97" t="n">
        <f aca="false">IF($A231="N/A"," ",RANK(S231,$P$220:$V$231))</f>
        <v>7</v>
      </c>
      <c r="AH231" s="97" t="n">
        <f aca="false">IF($A231="N/A"," ",RANK(T231,$P$220:$V$231))</f>
        <v>7</v>
      </c>
      <c r="AI231" s="97" t="n">
        <f aca="false">IF($A231="N/A"," ",RANK(U231,$P$220:$V$231))</f>
        <v>7</v>
      </c>
      <c r="AJ231" s="98" t="n">
        <f aca="false">IF($A231="N/A"," ",RANK(V231,$P$220:$V$231))</f>
        <v>7</v>
      </c>
      <c r="AK231" s="99" t="n">
        <f aca="false">IF($A231="N/A"," ",IF(AD231&lt;=$AJ$2,W231,0))</f>
        <v>0</v>
      </c>
      <c r="AL231" s="100" t="n">
        <f aca="false">IF($A231="N/A"," ",IF(AE231&lt;=$AJ$2,X231,0))</f>
        <v>0</v>
      </c>
      <c r="AM231" s="100" t="n">
        <f aca="false">IF($A231="N/A"," ",IF(AF231&lt;=$AJ$2,Y231,0))</f>
        <v>0</v>
      </c>
      <c r="AN231" s="100" t="n">
        <f aca="false">IF($A231="N/A"," ",IF(AG231&lt;=$AJ$2,Z231,0))</f>
        <v>0</v>
      </c>
      <c r="AO231" s="100" t="n">
        <f aca="false">IF($A231="N/A"," ",IF(AH231&lt;=$AJ$2,AA231,0))</f>
        <v>0</v>
      </c>
      <c r="AP231" s="100" t="n">
        <f aca="false">IF($A231="N/A"," ",IF(AI231&lt;=$AJ$2,AB231,0))</f>
        <v>0</v>
      </c>
      <c r="AQ231" s="100" t="n">
        <f aca="false">IF($A231="N/A"," ",IF(AJ231&lt;=$AJ$2,AC231,0))</f>
        <v>0</v>
      </c>
      <c r="AR231" s="98" t="n">
        <f aca="false">IF(($AP$2-AR230)&gt;=0,$AP$2-AR230,0)</f>
        <v>360</v>
      </c>
      <c r="AS231" s="101" t="n">
        <f aca="false">IF($A231="N/A"," ",IF(AND(AD231=$AJ$2+1,AK231=0),MIN($AR$231,W231),0))</f>
        <v>0</v>
      </c>
      <c r="AT231" s="102" t="n">
        <f aca="false">IF($A231="N/A"," ",IF(AND(AE231=$AJ$2+1,AL231=0),MIN($AR$231,X231),0))</f>
        <v>0</v>
      </c>
      <c r="AU231" s="102" t="n">
        <f aca="false">IF($A231="N/A"," ",IF(AND(AF231=$AJ$2+1,AM231=0),MIN($AR$231,Y231),0))</f>
        <v>0</v>
      </c>
      <c r="AV231" s="102" t="n">
        <f aca="false">IF($A231="N/A"," ",IF(AND(AG231=$AJ$2+1,AN231=0),MIN($AR$231,Z231),0))</f>
        <v>0</v>
      </c>
      <c r="AW231" s="102" t="n">
        <f aca="false">IF($A231="N/A"," ",IF(AND(AH231=$AJ$2+1,AO231=0),MIN($AR$231,AA231),0))</f>
        <v>0</v>
      </c>
      <c r="AX231" s="102" t="n">
        <f aca="false">IF($A231="N/A"," ",IF(AND(AI231=$AJ$2+1,AP231=0),MIN($AR$231,AB231),0))</f>
        <v>0</v>
      </c>
      <c r="AY231" s="102" t="n">
        <f aca="false">IF($A231="N/A"," ",IF(AND(AJ231=$AJ$2+1,AQ231=0),MIN($AR$231,AC231),0))</f>
        <v>0</v>
      </c>
      <c r="AZ231" s="103" t="n">
        <f aca="false">AR230+AZ230</f>
        <v>1040</v>
      </c>
      <c r="BA231" s="86" t="n">
        <f aca="false">IF($A231="N/A"," ",(IF(MONTH(A231)&gt;=4,IF(MONTH(A231)&lt;=10,Inputs!$F$13,Inputs!$F$14),Inputs!$F$14)))</f>
        <v>119</v>
      </c>
      <c r="BB231" s="87" t="n">
        <f aca="false">IF($A231="N/A"," ",(IF(AK231&gt;0,($BA231*(8*(VLOOKUP($A231,NumberofDaysTable,2)))*P231),0)+IF(AS231&gt;0,($BA231*((AS231))*P231),0)))</f>
        <v>0</v>
      </c>
      <c r="BC231" s="87" t="n">
        <f aca="false">IF($A231="N/A"," ",(IF(AL231&gt;0,($BA231*(8*(VLOOKUP($A231,NumberofDaysTable,2)))*Q231),0)+IF(AT231&gt;0,($BA231*((AT231))*Q231),0)))</f>
        <v>0</v>
      </c>
      <c r="BD231" s="87" t="n">
        <f aca="false">IF($A231="N/A"," ",(IF(AM231&gt;0,($BA231*(8*(VLOOKUP($A231,NumberofDaysTable,3)))*R231),0)+IF(AU231&gt;0,($BA231*((AU231))*R231),0)))</f>
        <v>0</v>
      </c>
      <c r="BE231" s="87" t="n">
        <f aca="false">IF($A231="N/A"," ",(IF(AN231&gt;0,($BA231*(8*(VLOOKUP($A231,NumberofDaysTable,3)))*S231),0)+IF(AV231&gt;0,($BA231*((AV231))*S231),0)))</f>
        <v>0</v>
      </c>
      <c r="BF231" s="87" t="n">
        <f aca="false">IF($A231="N/A"," ",(IF(AO231&gt;0,($BA231*(8*(VLOOKUP($A231,NumberofDaysTable,4)+VLOOKUP($A231,NumberofDaysTable,5)))*T231),0)+IF(AW231&gt;0,($BA231*((AW231))*T231),0)))</f>
        <v>0</v>
      </c>
      <c r="BG231" s="87" t="n">
        <f aca="false">IF($A231="N/A"," ",(IF(AP231&gt;0,($BA231*(8*(VLOOKUP($A231,NumberofDaysTable,4)+VLOOKUP($A231,NumberofDaysTable,5)))*U231),0)+IF(AX231&gt;0,($BA231*((AX231))*U231),0)))</f>
        <v>0</v>
      </c>
      <c r="BH231" s="87" t="n">
        <f aca="false">IF($A231="N/A"," ",($BA231*AQ231*V231)+($BA231*AY231*V231))</f>
        <v>0</v>
      </c>
      <c r="BI231" s="87" t="n">
        <f aca="false">IF($A231="N/A"," ",SUM(BB231:BH231))</f>
        <v>0</v>
      </c>
      <c r="BJ231" s="88" t="n">
        <f aca="false">IF($A231="N/A"," ",(H231*(SUM(AK231:AQ231)+SUM(AS231:AY231))*BA231))</f>
        <v>0</v>
      </c>
      <c r="BK231" s="88" t="n">
        <f aca="false">IF($A231="N/A"," ",((C231*D231)*(SUM($AK231:$AQ231)+SUM($AS231:$AY231))*$BA231))</f>
        <v>0</v>
      </c>
      <c r="BL231" s="88" t="n">
        <f aca="false">IF($A231="N/A"," ",(F231*(SUM($AK231:$AQ231)+SUM($AS231:$AY231))*$BA231))</f>
        <v>0</v>
      </c>
      <c r="BM231" s="88" t="n">
        <f aca="false">IF($A231="N/A"," ",(G231*(SUM($AK231:$AQ231)+SUM($AS231:$AY231))*$BA231))</f>
        <v>0</v>
      </c>
    </row>
    <row r="232" customFormat="false" ht="12.75" hidden="false" customHeight="false" outlineLevel="0" collapsed="false">
      <c r="A232" s="67" t="n">
        <f aca="false">IF(A231="N/A","N/A",IF(EDATE(A231,1)&gt;Inputs!$K$3,"N/A",EDATE(A231,1)))</f>
        <v>43617</v>
      </c>
      <c r="B232" s="68" t="n">
        <f aca="false">IF(A232="N/A"," ",YEAR(A232))</f>
        <v>2019</v>
      </c>
      <c r="C232" s="69" t="n">
        <f aca="false">IF(A232="N/A"," ",VLOOKUP(A232,ScaledPrice,10))</f>
        <v>4.1015</v>
      </c>
      <c r="D232" s="70" t="n">
        <f aca="false">IF(A232="N/A"," ",(VLOOKUP(MONTH($A232),Inputs!$A$14:$B$25,2))/1000)</f>
        <v>12.6</v>
      </c>
      <c r="E232" s="71" t="n">
        <f aca="false">IF($A232="N/A"," ",C232*D232)</f>
        <v>51.6789</v>
      </c>
      <c r="F232" s="72" t="n">
        <f aca="false">IF(A232="N/A"," ",Inputs!$F$6)</f>
        <v>1.17</v>
      </c>
      <c r="G232" s="72" t="n">
        <f aca="false">IF(A232="N/A"," ",Inputs!$F$9/IF(AND('Pricing Inputs'!$AA$3&gt;=4,'Pricing Inputs'!$AA$3&lt;=6),16,IF(AND('Pricing Inputs'!$AA$3&gt;=7,'Pricing Inputs'!$AA$3&lt;=9),8,24))/(BA232))</f>
        <v>0.829831932773109</v>
      </c>
      <c r="H232" s="73" t="n">
        <f aca="false">IF(A232="N/A"," ",(C232*D232)+F232+G232)</f>
        <v>53.6787319327731</v>
      </c>
      <c r="I232" s="74" t="n">
        <f aca="false">VLOOKUP(A232,ScaledPrice,(IF(AND('Pricing Inputs'!$AA$3&gt;=4,'Pricing Inputs'!$AA$3&lt;=6),2,4)))</f>
        <v>61.5</v>
      </c>
      <c r="J232" s="74" t="n">
        <f aca="false">IF(A232="N/A"," ",IF(AND('Pricing Inputs'!$AA$3&gt;=4,'Pricing Inputs'!$AA$3&lt;=6),I232,(VLOOKUP(A232,ScaledPrice,2))*(2-(VLOOKUP(A232,ScaledPrice,3)))))</f>
        <v>61.5</v>
      </c>
      <c r="K232" s="74" t="n">
        <f aca="false">IF(A232="N/A"," ",IF(OR('Pricing Inputs'!$AA$3=5,'Pricing Inputs'!$AA$3=6,'Pricing Inputs'!$AA$3=8,'Pricing Inputs'!$AA$3=9),VLOOKUP(A232,ScaledPrice,IF(AND('Pricing Inputs'!$AA$3&gt;=4,'Pricing Inputs'!$AA$3&lt;=6),5,6)),0))</f>
        <v>26</v>
      </c>
      <c r="L232" s="74" t="n">
        <f aca="false">IF(A232="N/A"," ",IF(OR('Pricing Inputs'!$AA$3=5,'Pricing Inputs'!$AA$3=6,'Pricing Inputs'!$AA$3=8,'Pricing Inputs'!$AA$3=9),IF(AND('Pricing Inputs'!$AA$3&gt;=4,'Pricing Inputs'!$AA$3&lt;=6),K232,(VLOOKUP(A232,ScaledPrice,5))*(2-(VLOOKUP(A232,ScaledPrice,3)))),0))</f>
        <v>26</v>
      </c>
      <c r="M232" s="74" t="n">
        <f aca="false">IF(A232="N/A"," ",IF(OR('Pricing Inputs'!$AA$3=6,'Pricing Inputs'!$AA$3=9),(VLOOKUP(A232,ScaledPrice,IF(AND('Pricing Inputs'!$AA$3&gt;=4,'Pricing Inputs'!$AA$3&lt;=6),7,8))),0))</f>
        <v>24</v>
      </c>
      <c r="N232" s="74" t="n">
        <f aca="false">IF(A232="N/A"," ",IF(OR('Pricing Inputs'!$AA$3=6,'Pricing Inputs'!$AA$3=9),IF(AND('Pricing Inputs'!$AA$3&gt;=4,'Pricing Inputs'!$AA$3&lt;=6),M232,(VLOOKUP(A232,ScaledPrice,7))*(2-(VLOOKUP(A232,ScaledPrice,3)))),0))</f>
        <v>24</v>
      </c>
      <c r="O232" s="74" t="n">
        <f aca="false">IF(A232="N/A"," ",VLOOKUP(A232,ScaledPrice,9))</f>
        <v>23.4499998092651</v>
      </c>
      <c r="P232" s="75" t="n">
        <f aca="false">IF($A232="N/A"," ",IF((I232-$H232)&gt;0,I232-$H232,0))</f>
        <v>7.8212680672269</v>
      </c>
      <c r="Q232" s="75" t="n">
        <f aca="false">IF($A232="N/A"," ",IF((J232-$H232)&gt;0,J232-$H232,0))</f>
        <v>7.8212680672269</v>
      </c>
      <c r="R232" s="75" t="n">
        <f aca="false">IF($A232="N/A"," ",IF((K232-$H232)&gt;0,K232-$H232,0))</f>
        <v>0</v>
      </c>
      <c r="S232" s="75" t="n">
        <f aca="false">IF($A232="N/A"," ",IF((L232-$H232)&gt;0,L232-$H232,0))</f>
        <v>0</v>
      </c>
      <c r="T232" s="75" t="n">
        <f aca="false">IF($A232="N/A"," ",IF((M232-$H232)&gt;0,M232-$H232,0))</f>
        <v>0</v>
      </c>
      <c r="U232" s="75" t="n">
        <f aca="false">IF($A232="N/A"," ",IF((N232-$H232)&gt;0,N232-$H232,0))</f>
        <v>0</v>
      </c>
      <c r="V232" s="76" t="n">
        <f aca="false">IF($A232="N/A"," ",(IF((O232-$H232)&lt;=0,0,(O232-$H232))))</f>
        <v>0</v>
      </c>
      <c r="W232" s="77" t="n">
        <f aca="false">IF($A232="N/A"," ",IF(P232&gt;0,8*VLOOKUP($A232,NumberofDaysTable,2),0))</f>
        <v>160</v>
      </c>
      <c r="X232" s="77" t="n">
        <f aca="false">IF($A232="N/A"," ",IF(Q232&gt;0,8*VLOOKUP($A232,NumberofDaysTable,2),0))</f>
        <v>160</v>
      </c>
      <c r="Y232" s="77" t="n">
        <f aca="false">IF($A232="N/A"," ",IF(R232&gt;0,8*VLOOKUP($A232,NumberofDaysTable,3),0))</f>
        <v>0</v>
      </c>
      <c r="Z232" s="77" t="n">
        <f aca="false">IF($A232="N/A"," ",IF(S232&gt;0,8*VLOOKUP($A232,NumberofDaysTable,3),0))</f>
        <v>0</v>
      </c>
      <c r="AA232" s="77" t="n">
        <f aca="false">IF($A232="N/A"," ",IF(T232&gt;0,8*(VLOOKUP($A232,NumberofDaysTable,4)+VLOOKUP($A232,NumberofDaysTable,5)),0))</f>
        <v>0</v>
      </c>
      <c r="AB232" s="77" t="n">
        <f aca="false">IF($A232="N/A"," ",IF(U232&gt;0,(8*VLOOKUP($A232,NumberofDaysTable,4)+VLOOKUP($A232,NumberofDaysTable,5)),0))</f>
        <v>0</v>
      </c>
      <c r="AC232" s="77" t="n">
        <f aca="false">IF($A232="N/A"," ",(IF(V232&gt;0,(8*VLOOKUP($A232,NumberofDaysTable,6)),0)))</f>
        <v>0</v>
      </c>
      <c r="AD232" s="78" t="n">
        <f aca="false">IF($A232="N/A"," ",RANK(P232,$P$232:$V$243))</f>
        <v>5</v>
      </c>
      <c r="AE232" s="79" t="n">
        <f aca="false">IF($A232="N/A"," ",RANK(Q232,$P$232:$V$243))</f>
        <v>5</v>
      </c>
      <c r="AF232" s="79" t="n">
        <f aca="false">IF($A232="N/A"," ",RANK(R232,$P$232:$V$243))</f>
        <v>7</v>
      </c>
      <c r="AG232" s="79" t="n">
        <f aca="false">IF($A232="N/A"," ",RANK(S232,$P$232:$V$243))</f>
        <v>7</v>
      </c>
      <c r="AH232" s="79" t="n">
        <f aca="false">IF($A232="N/A"," ",RANK(T232,$P$232:$V$243))</f>
        <v>7</v>
      </c>
      <c r="AI232" s="79" t="n">
        <f aca="false">IF($A232="N/A"," ",RANK(U232,$P$232:$V$243))</f>
        <v>7</v>
      </c>
      <c r="AJ232" s="80" t="n">
        <f aca="false">IF($A232="N/A"," ",RANK(V232,$P$232:$V$243))</f>
        <v>7</v>
      </c>
      <c r="AK232" s="104" t="n">
        <f aca="false">IF($A232="N/A"," ",IF(AD232&lt;=$AJ$2,W232,0))</f>
        <v>160</v>
      </c>
      <c r="AL232" s="82" t="n">
        <f aca="false">IF($A232="N/A"," ",IF(AE232&lt;=$AJ$2,X232,0))</f>
        <v>160</v>
      </c>
      <c r="AM232" s="82" t="n">
        <f aca="false">IF($A232="N/A"," ",IF(AF232&lt;=$AJ$2,Y232,0))</f>
        <v>0</v>
      </c>
      <c r="AN232" s="82" t="n">
        <f aca="false">IF($A232="N/A"," ",IF(AG232&lt;=$AJ$2,Z232,0))</f>
        <v>0</v>
      </c>
      <c r="AO232" s="82" t="n">
        <f aca="false">IF($A232="N/A"," ",IF(AH232&lt;=$AJ$2,AA232,0))</f>
        <v>0</v>
      </c>
      <c r="AP232" s="82" t="n">
        <f aca="false">IF($A232="N/A"," ",IF(AI232&lt;=$AJ$2,AB232,0))</f>
        <v>0</v>
      </c>
      <c r="AQ232" s="82" t="n">
        <f aca="false">IF($A232="N/A"," ",IF(AJ232&lt;=$AJ$2,AC232,0))</f>
        <v>0</v>
      </c>
      <c r="AR232" s="80"/>
      <c r="AS232" s="105" t="n">
        <f aca="false">IF($A232="N/A"," ",IF(AND(AD232=$AJ$2+1,AK232=0),MIN($AR$243,W232),0))</f>
        <v>0</v>
      </c>
      <c r="AT232" s="84" t="n">
        <f aca="false">IF($A232="N/A"," ",IF(AND(AE232=$AJ$2+1,AL232=0),MIN($AR$243,X232),0))</f>
        <v>0</v>
      </c>
      <c r="AU232" s="84" t="n">
        <f aca="false">IF($A232="N/A"," ",IF(AND(AF232=$AJ$2+1,AM232=0),MIN($AR$243,Y232),0))</f>
        <v>0</v>
      </c>
      <c r="AV232" s="84" t="n">
        <f aca="false">IF($A232="N/A"," ",IF(AND(AG232=$AJ$2+1,AN232=0),MIN($AR$243,Z232),0))</f>
        <v>0</v>
      </c>
      <c r="AW232" s="84" t="n">
        <f aca="false">IF($A232="N/A"," ",IF(AND(AH232=$AJ$2+1,AO232=0),MIN($AR$243,AA232),0))</f>
        <v>0</v>
      </c>
      <c r="AX232" s="84" t="n">
        <f aca="false">IF($A232="N/A"," ",IF(AND(AI232=$AJ$2+1,AP232=0),MIN($AR$243,AB232),0))</f>
        <v>0</v>
      </c>
      <c r="AY232" s="84" t="n">
        <f aca="false">IF($A232="N/A"," ",IF(AND(AJ232=$AJ$2+1,AQ232=0),MIN($AR$243,AC232),0))</f>
        <v>0</v>
      </c>
      <c r="AZ232" s="80"/>
      <c r="BA232" s="86" t="n">
        <f aca="false">IF($A232="N/A"," ",(IF(MONTH(A232)&gt;=4,IF(MONTH(A232)&lt;=10,Inputs!$F$13,Inputs!$F$14),Inputs!$F$14)))</f>
        <v>119</v>
      </c>
      <c r="BB232" s="87" t="n">
        <f aca="false">IF($A232="N/A"," ",(IF(AK232&gt;0,($BA232*(8*(VLOOKUP($A232,NumberofDaysTable,2)))*P232),0)+IF(AS232&gt;0,($BA232*((AS232))*P232),0)))</f>
        <v>148916.944</v>
      </c>
      <c r="BC232" s="87" t="n">
        <f aca="false">IF($A232="N/A"," ",(IF(AL232&gt;0,($BA232*(8*(VLOOKUP($A232,NumberofDaysTable,2)))*Q232),0)+IF(AT232&gt;0,($BA232*((AT232))*Q232),0)))</f>
        <v>148916.944</v>
      </c>
      <c r="BD232" s="87" t="n">
        <f aca="false">IF($A232="N/A"," ",(IF(AM232&gt;0,($BA232*(8*(VLOOKUP($A232,NumberofDaysTable,3)))*R232),0)+IF(AU232&gt;0,($BA232*((AU232))*R232),0)))</f>
        <v>0</v>
      </c>
      <c r="BE232" s="87" t="n">
        <f aca="false">IF($A232="N/A"," ",(IF(AN232&gt;0,($BA232*(8*(VLOOKUP($A232,NumberofDaysTable,3)))*S232),0)+IF(AV232&gt;0,($BA232*((AV232))*S232),0)))</f>
        <v>0</v>
      </c>
      <c r="BF232" s="87" t="n">
        <f aca="false">IF($A232="N/A"," ",(IF(AO232&gt;0,($BA232*(8*(VLOOKUP($A232,NumberofDaysTable,4)+VLOOKUP($A232,NumberofDaysTable,5)))*T232),0)+IF(AW232&gt;0,($BA232*((AW232))*T232),0)))</f>
        <v>0</v>
      </c>
      <c r="BG232" s="87" t="n">
        <f aca="false">IF($A232="N/A"," ",(IF(AP232&gt;0,($BA232*(8*(VLOOKUP($A232,NumberofDaysTable,4)+VLOOKUP($A232,NumberofDaysTable,5)))*U232),0)+IF(AX232&gt;0,($BA232*((AX232))*U232),0)))</f>
        <v>0</v>
      </c>
      <c r="BH232" s="87" t="n">
        <f aca="false">IF($A232="N/A"," ",($BA232*AQ232*V232)+($BA232*AY232*V232))</f>
        <v>0</v>
      </c>
      <c r="BI232" s="87" t="n">
        <f aca="false">IF($A232="N/A"," ",SUM(BB232:BH232))</f>
        <v>297833.888</v>
      </c>
      <c r="BJ232" s="88" t="n">
        <f aca="false">IF($A232="N/A"," ",(H232*(SUM(AK232:AQ232)+SUM(AS232:AY232))*BA232))</f>
        <v>2044086.112</v>
      </c>
      <c r="BK232" s="88" t="n">
        <f aca="false">IF($A232="N/A"," ",((C232*D232)*(SUM($AK232:$AQ232)+SUM($AS232:$AY232))*$BA232))</f>
        <v>1967932.512</v>
      </c>
      <c r="BL232" s="88" t="n">
        <f aca="false">IF($A232="N/A"," ",(F232*(SUM($AK232:$AQ232)+SUM($AS232:$AY232))*$BA232))</f>
        <v>44553.6</v>
      </c>
      <c r="BM232" s="88" t="n">
        <f aca="false">IF($A232="N/A"," ",(G232*(SUM($AK232:$AQ232)+SUM($AS232:$AY232))*$BA232))</f>
        <v>31600</v>
      </c>
    </row>
    <row r="233" customFormat="false" ht="12.75" hidden="false" customHeight="false" outlineLevel="0" collapsed="false">
      <c r="A233" s="67" t="n">
        <f aca="false">IF(A232="N/A","N/A",IF(EDATE(A232,1)&gt;Inputs!$K$3,"N/A",EDATE(A232,1)))</f>
        <v>43647</v>
      </c>
      <c r="B233" s="68" t="n">
        <f aca="false">IF(A233="N/A"," ",YEAR(A233))</f>
        <v>2019</v>
      </c>
      <c r="C233" s="69" t="n">
        <f aca="false">IF(A233="N/A"," ",VLOOKUP(A233,ScaledPrice,10))</f>
        <v>4.1075</v>
      </c>
      <c r="D233" s="70" t="n">
        <f aca="false">IF(A233="N/A"," ",(VLOOKUP(MONTH($A233),Inputs!$A$14:$B$25,2))/1000)</f>
        <v>12.6</v>
      </c>
      <c r="E233" s="71" t="n">
        <f aca="false">IF($A233="N/A"," ",C233*D233)</f>
        <v>51.7545</v>
      </c>
      <c r="F233" s="72" t="n">
        <f aca="false">IF(A233="N/A"," ",Inputs!$F$6)</f>
        <v>1.17</v>
      </c>
      <c r="G233" s="72" t="n">
        <f aca="false">IF(A233="N/A"," ",Inputs!$F$9/IF(AND('Pricing Inputs'!$AA$3&gt;=4,'Pricing Inputs'!$AA$3&lt;=6),16,IF(AND('Pricing Inputs'!$AA$3&gt;=7,'Pricing Inputs'!$AA$3&lt;=9),8,24))/(BA233))</f>
        <v>0.829831932773109</v>
      </c>
      <c r="H233" s="73" t="n">
        <f aca="false">IF(A233="N/A"," ",(C233*D233)+F233+G233)</f>
        <v>53.7543319327731</v>
      </c>
      <c r="I233" s="74" t="n">
        <f aca="false">VLOOKUP(A233,ScaledPrice,(IF(AND('Pricing Inputs'!$AA$3&gt;=4,'Pricing Inputs'!$AA$3&lt;=6),2,4)))</f>
        <v>114</v>
      </c>
      <c r="J233" s="74" t="n">
        <f aca="false">IF(A233="N/A"," ",IF(AND('Pricing Inputs'!$AA$3&gt;=4,'Pricing Inputs'!$AA$3&lt;=6),I233,(VLOOKUP(A233,ScaledPrice,2))*(2-(VLOOKUP(A233,ScaledPrice,3)))))</f>
        <v>114</v>
      </c>
      <c r="K233" s="74" t="n">
        <f aca="false">IF(A233="N/A"," ",IF(OR('Pricing Inputs'!$AA$3=5,'Pricing Inputs'!$AA$3=6,'Pricing Inputs'!$AA$3=8,'Pricing Inputs'!$AA$3=9),VLOOKUP(A233,ScaledPrice,IF(AND('Pricing Inputs'!$AA$3&gt;=4,'Pricing Inputs'!$AA$3&lt;=6),5,6)),0))</f>
        <v>35</v>
      </c>
      <c r="L233" s="74" t="n">
        <f aca="false">IF(A233="N/A"," ",IF(OR('Pricing Inputs'!$AA$3=5,'Pricing Inputs'!$AA$3=6,'Pricing Inputs'!$AA$3=8,'Pricing Inputs'!$AA$3=9),IF(AND('Pricing Inputs'!$AA$3&gt;=4,'Pricing Inputs'!$AA$3&lt;=6),K233,(VLOOKUP(A233,ScaledPrice,5))*(2-(VLOOKUP(A233,ScaledPrice,3)))),0))</f>
        <v>35</v>
      </c>
      <c r="M233" s="74" t="n">
        <f aca="false">IF(A233="N/A"," ",IF(OR('Pricing Inputs'!$AA$3=6,'Pricing Inputs'!$AA$3=9),(VLOOKUP(A233,ScaledPrice,IF(AND('Pricing Inputs'!$AA$3&gt;=4,'Pricing Inputs'!$AA$3&lt;=6),7,8))),0))</f>
        <v>30.9999980926514</v>
      </c>
      <c r="N233" s="74" t="n">
        <f aca="false">IF(A233="N/A"," ",IF(OR('Pricing Inputs'!$AA$3=6,'Pricing Inputs'!$AA$3=9),IF(AND('Pricing Inputs'!$AA$3&gt;=4,'Pricing Inputs'!$AA$3&lt;=6),M233,(VLOOKUP(A233,ScaledPrice,7))*(2-(VLOOKUP(A233,ScaledPrice,3)))),0))</f>
        <v>30.9999980926514</v>
      </c>
      <c r="O233" s="74" t="n">
        <f aca="false">IF(A233="N/A"," ",VLOOKUP(A233,ScaledPrice,9))</f>
        <v>24.3500003814697</v>
      </c>
      <c r="P233" s="75" t="n">
        <f aca="false">IF($A233="N/A"," ",IF((I233-$H233)&gt;0,I233-$H233,0))</f>
        <v>60.2456680672269</v>
      </c>
      <c r="Q233" s="75" t="n">
        <f aca="false">IF($A233="N/A"," ",IF((J233-$H233)&gt;0,J233-$H233,0))</f>
        <v>60.2456680672269</v>
      </c>
      <c r="R233" s="75" t="n">
        <f aca="false">IF($A233="N/A"," ",IF((K233-$H233)&gt;0,K233-$H233,0))</f>
        <v>0</v>
      </c>
      <c r="S233" s="75" t="n">
        <f aca="false">IF($A233="N/A"," ",IF((L233-$H233)&gt;0,L233-$H233,0))</f>
        <v>0</v>
      </c>
      <c r="T233" s="75" t="n">
        <f aca="false">IF($A233="N/A"," ",IF((M233-$H233)&gt;0,M233-$H233,0))</f>
        <v>0</v>
      </c>
      <c r="U233" s="75" t="n">
        <f aca="false">IF($A233="N/A"," ",IF((N233-$H233)&gt;0,N233-$H233,0))</f>
        <v>0</v>
      </c>
      <c r="V233" s="76" t="n">
        <f aca="false">IF($A233="N/A"," ",(IF((O233-$H233)&lt;=0,0,(O233-$H233))))</f>
        <v>0</v>
      </c>
      <c r="W233" s="77" t="n">
        <f aca="false">IF($A233="N/A"," ",IF(P233&gt;0,8*VLOOKUP($A233,NumberofDaysTable,2),0))</f>
        <v>176</v>
      </c>
      <c r="X233" s="77" t="n">
        <f aca="false">IF($A233="N/A"," ",IF(Q233&gt;0,8*VLOOKUP($A233,NumberofDaysTable,2),0))</f>
        <v>176</v>
      </c>
      <c r="Y233" s="77" t="n">
        <f aca="false">IF($A233="N/A"," ",IF(R233&gt;0,8*VLOOKUP($A233,NumberofDaysTable,3),0))</f>
        <v>0</v>
      </c>
      <c r="Z233" s="77" t="n">
        <f aca="false">IF($A233="N/A"," ",IF(S233&gt;0,8*VLOOKUP($A233,NumberofDaysTable,3),0))</f>
        <v>0</v>
      </c>
      <c r="AA233" s="77" t="n">
        <f aca="false">IF($A233="N/A"," ",IF(T233&gt;0,8*(VLOOKUP($A233,NumberofDaysTable,4)+VLOOKUP($A233,NumberofDaysTable,5)),0))</f>
        <v>0</v>
      </c>
      <c r="AB233" s="77" t="n">
        <f aca="false">IF($A233="N/A"," ",IF(U233&gt;0,(8*VLOOKUP($A233,NumberofDaysTable,4)+VLOOKUP($A233,NumberofDaysTable,5)),0))</f>
        <v>0</v>
      </c>
      <c r="AC233" s="77" t="n">
        <f aca="false">IF($A233="N/A"," ",(IF(V233&gt;0,(8*VLOOKUP($A233,NumberofDaysTable,6)),0)))</f>
        <v>0</v>
      </c>
      <c r="AD233" s="89" t="n">
        <f aca="false">IF($A233="N/A"," ",RANK(P233,$P$232:$V$243))</f>
        <v>1</v>
      </c>
      <c r="AE233" s="90" t="n">
        <f aca="false">IF($A233="N/A"," ",RANK(Q233,$P$232:$V$243))</f>
        <v>1</v>
      </c>
      <c r="AF233" s="90" t="n">
        <f aca="false">IF($A233="N/A"," ",RANK(R233,$P$232:$V$243))</f>
        <v>7</v>
      </c>
      <c r="AG233" s="90" t="n">
        <f aca="false">IF($A233="N/A"," ",RANK(S233,$P$232:$V$243))</f>
        <v>7</v>
      </c>
      <c r="AH233" s="90" t="n">
        <f aca="false">IF($A233="N/A"," ",RANK(T233,$P$232:$V$243))</f>
        <v>7</v>
      </c>
      <c r="AI233" s="90" t="n">
        <f aca="false">IF($A233="N/A"," ",RANK(U233,$P$232:$V$243))</f>
        <v>7</v>
      </c>
      <c r="AJ233" s="91" t="n">
        <f aca="false">IF($A233="N/A"," ",RANK(V233,$P$232:$V$243))</f>
        <v>7</v>
      </c>
      <c r="AK233" s="81" t="n">
        <f aca="false">IF($A233="N/A"," ",IF(AD233&lt;=$AJ$2,W233,0))</f>
        <v>176</v>
      </c>
      <c r="AL233" s="92" t="n">
        <f aca="false">IF($A233="N/A"," ",IF(AE233&lt;=$AJ$2,X233,0))</f>
        <v>176</v>
      </c>
      <c r="AM233" s="92" t="n">
        <f aca="false">IF($A233="N/A"," ",IF(AF233&lt;=$AJ$2,Y233,0))</f>
        <v>0</v>
      </c>
      <c r="AN233" s="92" t="n">
        <f aca="false">IF($A233="N/A"," ",IF(AG233&lt;=$AJ$2,Z233,0))</f>
        <v>0</v>
      </c>
      <c r="AO233" s="92" t="n">
        <f aca="false">IF($A233="N/A"," ",IF(AH233&lt;=$AJ$2,AA233,0))</f>
        <v>0</v>
      </c>
      <c r="AP233" s="92" t="n">
        <f aca="false">IF($A233="N/A"," ",IF(AI233&lt;=$AJ$2,AB233,0))</f>
        <v>0</v>
      </c>
      <c r="AQ233" s="92" t="n">
        <f aca="false">IF($A233="N/A"," ",IF(AJ233&lt;=$AJ$2,AC233,0))</f>
        <v>0</v>
      </c>
      <c r="AR233" s="91"/>
      <c r="AS233" s="83" t="n">
        <f aca="false">IF($A233="N/A"," ",IF(AND(AD233=$AJ$2+1,AK233=0),MIN($AR$243,W233),0))</f>
        <v>0</v>
      </c>
      <c r="AT233" s="93" t="n">
        <f aca="false">IF($A233="N/A"," ",IF(AND(AE233=$AJ$2+1,AL233=0),MIN($AR$243,X233),0))</f>
        <v>0</v>
      </c>
      <c r="AU233" s="93" t="n">
        <f aca="false">IF($A233="N/A"," ",IF(AND(AF233=$AJ$2+1,AM233=0),MIN($AR$243,Y233),0))</f>
        <v>0</v>
      </c>
      <c r="AV233" s="93" t="n">
        <f aca="false">IF($A233="N/A"," ",IF(AND(AG233=$AJ$2+1,AN233=0),MIN($AR$243,Z233),0))</f>
        <v>0</v>
      </c>
      <c r="AW233" s="93" t="n">
        <f aca="false">IF($A233="N/A"," ",IF(AND(AH233=$AJ$2+1,AO233=0),MIN($AR$243,AA233),0))</f>
        <v>0</v>
      </c>
      <c r="AX233" s="93" t="n">
        <f aca="false">IF($A233="N/A"," ",IF(AND(AI233=$AJ$2+1,AP233=0),MIN($AR$243,AB233),0))</f>
        <v>0</v>
      </c>
      <c r="AY233" s="93" t="n">
        <f aca="false">IF($A233="N/A"," ",IF(AND(AJ233=$AJ$2+1,AQ233=0),MIN($AR$243,AC233),0))</f>
        <v>0</v>
      </c>
      <c r="AZ233" s="91"/>
      <c r="BA233" s="86" t="n">
        <f aca="false">IF($A233="N/A"," ",(IF(MONTH(A233)&gt;=4,IF(MONTH(A233)&lt;=10,Inputs!$F$13,Inputs!$F$14),Inputs!$F$14)))</f>
        <v>119</v>
      </c>
      <c r="BB233" s="87" t="n">
        <f aca="false">IF($A233="N/A"," ",(IF(AK233&gt;0,($BA233*(8*(VLOOKUP($A233,NumberofDaysTable,2)))*P233),0)+IF(AS233&gt;0,($BA233*((AS233))*P233),0)))</f>
        <v>1261785.272</v>
      </c>
      <c r="BC233" s="87" t="n">
        <f aca="false">IF($A233="N/A"," ",(IF(AL233&gt;0,($BA233*(8*(VLOOKUP($A233,NumberofDaysTable,2)))*Q233),0)+IF(AT233&gt;0,($BA233*((AT233))*Q233),0)))</f>
        <v>1261785.272</v>
      </c>
      <c r="BD233" s="87" t="n">
        <f aca="false">IF($A233="N/A"," ",(IF(AM233&gt;0,($BA233*(8*(VLOOKUP($A233,NumberofDaysTable,3)))*R233),0)+IF(AU233&gt;0,($BA233*((AU233))*R233),0)))</f>
        <v>0</v>
      </c>
      <c r="BE233" s="87" t="n">
        <f aca="false">IF($A233="N/A"," ",(IF(AN233&gt;0,($BA233*(8*(VLOOKUP($A233,NumberofDaysTable,3)))*S233),0)+IF(AV233&gt;0,($BA233*((AV233))*S233),0)))</f>
        <v>0</v>
      </c>
      <c r="BF233" s="87" t="n">
        <f aca="false">IF($A233="N/A"," ",(IF(AO233&gt;0,($BA233*(8*(VLOOKUP($A233,NumberofDaysTable,4)+VLOOKUP($A233,NumberofDaysTable,5)))*T233),0)+IF(AW233&gt;0,($BA233*((AW233))*T233),0)))</f>
        <v>0</v>
      </c>
      <c r="BG233" s="87" t="n">
        <f aca="false">IF($A233="N/A"," ",(IF(AP233&gt;0,($BA233*(8*(VLOOKUP($A233,NumberofDaysTable,4)+VLOOKUP($A233,NumberofDaysTable,5)))*U233),0)+IF(AX233&gt;0,($BA233*((AX233))*U233),0)))</f>
        <v>0</v>
      </c>
      <c r="BH233" s="87" t="n">
        <f aca="false">IF($A233="N/A"," ",($BA233*AQ233*V233)+($BA233*AY233*V233))</f>
        <v>0</v>
      </c>
      <c r="BI233" s="87" t="n">
        <f aca="false">IF($A233="N/A"," ",SUM(BB233:BH233))</f>
        <v>2523570.544</v>
      </c>
      <c r="BJ233" s="88" t="n">
        <f aca="false">IF($A233="N/A"," ",(H233*(SUM(AK233:AQ233)+SUM(AS233:AY233))*BA233))</f>
        <v>2251661.456</v>
      </c>
      <c r="BK233" s="88" t="n">
        <f aca="false">IF($A233="N/A"," ",((C233*D233)*(SUM($AK233:$AQ233)+SUM($AS233:$AY233))*$BA233))</f>
        <v>2167892.496</v>
      </c>
      <c r="BL233" s="88" t="n">
        <f aca="false">IF($A233="N/A"," ",(F233*(SUM($AK233:$AQ233)+SUM($AS233:$AY233))*$BA233))</f>
        <v>49008.96</v>
      </c>
      <c r="BM233" s="88" t="n">
        <f aca="false">IF($A233="N/A"," ",(G233*(SUM($AK233:$AQ233)+SUM($AS233:$AY233))*$BA233))</f>
        <v>34760</v>
      </c>
    </row>
    <row r="234" customFormat="false" ht="12.75" hidden="false" customHeight="false" outlineLevel="0" collapsed="false">
      <c r="A234" s="67" t="n">
        <f aca="false">IF(A233="N/A","N/A",IF(EDATE(A233,1)&gt;Inputs!$K$3,"N/A",EDATE(A233,1)))</f>
        <v>43678</v>
      </c>
      <c r="B234" s="68" t="n">
        <f aca="false">IF(A234="N/A"," ",YEAR(A234))</f>
        <v>2019</v>
      </c>
      <c r="C234" s="69" t="n">
        <f aca="false">IF(A234="N/A"," ",VLOOKUP(A234,ScaledPrice,10))</f>
        <v>4.1155</v>
      </c>
      <c r="D234" s="70" t="n">
        <f aca="false">IF(A234="N/A"," ",(VLOOKUP(MONTH($A234),Inputs!$A$14:$B$25,2))/1000)</f>
        <v>12.6</v>
      </c>
      <c r="E234" s="71" t="n">
        <f aca="false">IF($A234="N/A"," ",C234*D234)</f>
        <v>51.8553</v>
      </c>
      <c r="F234" s="72" t="n">
        <f aca="false">IF(A234="N/A"," ",Inputs!$F$6)</f>
        <v>1.17</v>
      </c>
      <c r="G234" s="72" t="n">
        <f aca="false">IF(A234="N/A"," ",Inputs!$F$9/IF(AND('Pricing Inputs'!$AA$3&gt;=4,'Pricing Inputs'!$AA$3&lt;=6),16,IF(AND('Pricing Inputs'!$AA$3&gt;=7,'Pricing Inputs'!$AA$3&lt;=9),8,24))/(BA234))</f>
        <v>0.829831932773109</v>
      </c>
      <c r="H234" s="73" t="n">
        <f aca="false">IF(A234="N/A"," ",(C234*D234)+F234+G234)</f>
        <v>53.8551319327731</v>
      </c>
      <c r="I234" s="74" t="n">
        <f aca="false">VLOOKUP(A234,ScaledPrice,(IF(AND('Pricing Inputs'!$AA$3&gt;=4,'Pricing Inputs'!$AA$3&lt;=6),2,4)))</f>
        <v>114</v>
      </c>
      <c r="J234" s="74" t="n">
        <f aca="false">IF(A234="N/A"," ",IF(AND('Pricing Inputs'!$AA$3&gt;=4,'Pricing Inputs'!$AA$3&lt;=6),I234,(VLOOKUP(A234,ScaledPrice,2))*(2-(VLOOKUP(A234,ScaledPrice,3)))))</f>
        <v>114</v>
      </c>
      <c r="K234" s="74" t="n">
        <f aca="false">IF(A234="N/A"," ",IF(OR('Pricing Inputs'!$AA$3=5,'Pricing Inputs'!$AA$3=6,'Pricing Inputs'!$AA$3=8,'Pricing Inputs'!$AA$3=9),VLOOKUP(A234,ScaledPrice,IF(AND('Pricing Inputs'!$AA$3&gt;=4,'Pricing Inputs'!$AA$3&lt;=6),5,6)),0))</f>
        <v>35.0000038146973</v>
      </c>
      <c r="L234" s="74" t="n">
        <f aca="false">IF(A234="N/A"," ",IF(OR('Pricing Inputs'!$AA$3=5,'Pricing Inputs'!$AA$3=6,'Pricing Inputs'!$AA$3=8,'Pricing Inputs'!$AA$3=9),IF(AND('Pricing Inputs'!$AA$3&gt;=4,'Pricing Inputs'!$AA$3&lt;=6),K234,(VLOOKUP(A234,ScaledPrice,5))*(2-(VLOOKUP(A234,ScaledPrice,3)))),0))</f>
        <v>35.0000038146973</v>
      </c>
      <c r="M234" s="74" t="n">
        <f aca="false">IF(A234="N/A"," ",IF(OR('Pricing Inputs'!$AA$3=6,'Pricing Inputs'!$AA$3=9),(VLOOKUP(A234,ScaledPrice,IF(AND('Pricing Inputs'!$AA$3&gt;=4,'Pricing Inputs'!$AA$3&lt;=6),7,8))),0))</f>
        <v>31</v>
      </c>
      <c r="N234" s="74" t="n">
        <f aca="false">IF(A234="N/A"," ",IF(OR('Pricing Inputs'!$AA$3=6,'Pricing Inputs'!$AA$3=9),IF(AND('Pricing Inputs'!$AA$3&gt;=4,'Pricing Inputs'!$AA$3&lt;=6),M234,(VLOOKUP(A234,ScaledPrice,7))*(2-(VLOOKUP(A234,ScaledPrice,3)))),0))</f>
        <v>31</v>
      </c>
      <c r="O234" s="74" t="n">
        <f aca="false">IF(A234="N/A"," ",VLOOKUP(A234,ScaledPrice,9))</f>
        <v>24.3500003814697</v>
      </c>
      <c r="P234" s="75" t="n">
        <f aca="false">IF($A234="N/A"," ",IF((I234-$H234)&gt;0,I234-$H234,0))</f>
        <v>60.1448680672269</v>
      </c>
      <c r="Q234" s="75" t="n">
        <f aca="false">IF($A234="N/A"," ",IF((J234-$H234)&gt;0,J234-$H234,0))</f>
        <v>60.1448680672269</v>
      </c>
      <c r="R234" s="75" t="n">
        <f aca="false">IF($A234="N/A"," ",IF((K234-$H234)&gt;0,K234-$H234,0))</f>
        <v>0</v>
      </c>
      <c r="S234" s="75" t="n">
        <f aca="false">IF($A234="N/A"," ",IF((L234-$H234)&gt;0,L234-$H234,0))</f>
        <v>0</v>
      </c>
      <c r="T234" s="75" t="n">
        <f aca="false">IF($A234="N/A"," ",IF((M234-$H234)&gt;0,M234-$H234,0))</f>
        <v>0</v>
      </c>
      <c r="U234" s="75" t="n">
        <f aca="false">IF($A234="N/A"," ",IF((N234-$H234)&gt;0,N234-$H234,0))</f>
        <v>0</v>
      </c>
      <c r="V234" s="76" t="n">
        <f aca="false">IF($A234="N/A"," ",(IF((O234-$H234)&lt;=0,0,(O234-$H234))))</f>
        <v>0</v>
      </c>
      <c r="W234" s="77" t="n">
        <f aca="false">IF($A234="N/A"," ",IF(P234&gt;0,8*VLOOKUP($A234,NumberofDaysTable,2),0))</f>
        <v>176</v>
      </c>
      <c r="X234" s="77" t="n">
        <f aca="false">IF($A234="N/A"," ",IF(Q234&gt;0,8*VLOOKUP($A234,NumberofDaysTable,2),0))</f>
        <v>176</v>
      </c>
      <c r="Y234" s="77" t="n">
        <f aca="false">IF($A234="N/A"," ",IF(R234&gt;0,8*VLOOKUP($A234,NumberofDaysTable,3),0))</f>
        <v>0</v>
      </c>
      <c r="Z234" s="77" t="n">
        <f aca="false">IF($A234="N/A"," ",IF(S234&gt;0,8*VLOOKUP($A234,NumberofDaysTable,3),0))</f>
        <v>0</v>
      </c>
      <c r="AA234" s="77" t="n">
        <f aca="false">IF($A234="N/A"," ",IF(T234&gt;0,8*(VLOOKUP($A234,NumberofDaysTable,4)+VLOOKUP($A234,NumberofDaysTable,5)),0))</f>
        <v>0</v>
      </c>
      <c r="AB234" s="77" t="n">
        <f aca="false">IF($A234="N/A"," ",IF(U234&gt;0,(8*VLOOKUP($A234,NumberofDaysTable,4)+VLOOKUP($A234,NumberofDaysTable,5)),0))</f>
        <v>0</v>
      </c>
      <c r="AC234" s="77" t="n">
        <f aca="false">IF($A234="N/A"," ",(IF(V234&gt;0,(8*VLOOKUP($A234,NumberofDaysTable,6)),0)))</f>
        <v>0</v>
      </c>
      <c r="AD234" s="89" t="n">
        <f aca="false">IF($A234="N/A"," ",RANK(P234,$P$232:$V$243))</f>
        <v>3</v>
      </c>
      <c r="AE234" s="90" t="n">
        <f aca="false">IF($A234="N/A"," ",RANK(Q234,$P$232:$V$243))</f>
        <v>3</v>
      </c>
      <c r="AF234" s="90" t="n">
        <f aca="false">IF($A234="N/A"," ",RANK(R234,$P$232:$V$243))</f>
        <v>7</v>
      </c>
      <c r="AG234" s="90" t="n">
        <f aca="false">IF($A234="N/A"," ",RANK(S234,$P$232:$V$243))</f>
        <v>7</v>
      </c>
      <c r="AH234" s="90" t="n">
        <f aca="false">IF($A234="N/A"," ",RANK(T234,$P$232:$V$243))</f>
        <v>7</v>
      </c>
      <c r="AI234" s="90" t="n">
        <f aca="false">IF($A234="N/A"," ",RANK(U234,$P$232:$V$243))</f>
        <v>7</v>
      </c>
      <c r="AJ234" s="91" t="n">
        <f aca="false">IF($A234="N/A"," ",RANK(V234,$P$232:$V$243))</f>
        <v>7</v>
      </c>
      <c r="AK234" s="81" t="n">
        <f aca="false">IF($A234="N/A"," ",IF(AD234&lt;=$AJ$2,W234,0))</f>
        <v>176</v>
      </c>
      <c r="AL234" s="92" t="n">
        <f aca="false">IF($A234="N/A"," ",IF(AE234&lt;=$AJ$2,X234,0))</f>
        <v>176</v>
      </c>
      <c r="AM234" s="92" t="n">
        <f aca="false">IF($A234="N/A"," ",IF(AF234&lt;=$AJ$2,Y234,0))</f>
        <v>0</v>
      </c>
      <c r="AN234" s="92" t="n">
        <f aca="false">IF($A234="N/A"," ",IF(AG234&lt;=$AJ$2,Z234,0))</f>
        <v>0</v>
      </c>
      <c r="AO234" s="92" t="n">
        <f aca="false">IF($A234="N/A"," ",IF(AH234&lt;=$AJ$2,AA234,0))</f>
        <v>0</v>
      </c>
      <c r="AP234" s="92" t="n">
        <f aca="false">IF($A234="N/A"," ",IF(AI234&lt;=$AJ$2,AB234,0))</f>
        <v>0</v>
      </c>
      <c r="AQ234" s="92" t="n">
        <f aca="false">IF($A234="N/A"," ",IF(AJ234&lt;=$AJ$2,AC234,0))</f>
        <v>0</v>
      </c>
      <c r="AR234" s="91"/>
      <c r="AS234" s="83" t="n">
        <f aca="false">IF($A234="N/A"," ",IF(AND(AD234=$AJ$2+1,AK234=0),MIN($AR$243,W234),0))</f>
        <v>0</v>
      </c>
      <c r="AT234" s="93" t="n">
        <f aca="false">IF($A234="N/A"," ",IF(AND(AE234=$AJ$2+1,AL234=0),MIN($AR$243,X234),0))</f>
        <v>0</v>
      </c>
      <c r="AU234" s="93" t="n">
        <f aca="false">IF($A234="N/A"," ",IF(AND(AF234=$AJ$2+1,AM234=0),MIN($AR$243,Y234),0))</f>
        <v>0</v>
      </c>
      <c r="AV234" s="93" t="n">
        <f aca="false">IF($A234="N/A"," ",IF(AND(AG234=$AJ$2+1,AN234=0),MIN($AR$243,Z234),0))</f>
        <v>0</v>
      </c>
      <c r="AW234" s="93" t="n">
        <f aca="false">IF($A234="N/A"," ",IF(AND(AH234=$AJ$2+1,AO234=0),MIN($AR$243,AA234),0))</f>
        <v>0</v>
      </c>
      <c r="AX234" s="93" t="n">
        <f aca="false">IF($A234="N/A"," ",IF(AND(AI234=$AJ$2+1,AP234=0),MIN($AR$243,AB234),0))</f>
        <v>0</v>
      </c>
      <c r="AY234" s="93" t="n">
        <f aca="false">IF($A234="N/A"," ",IF(AND(AJ234=$AJ$2+1,AQ234=0),MIN($AR$243,AC234),0))</f>
        <v>0</v>
      </c>
      <c r="AZ234" s="91"/>
      <c r="BA234" s="86" t="n">
        <f aca="false">IF($A234="N/A"," ",(IF(MONTH(A234)&gt;=4,IF(MONTH(A234)&lt;=10,Inputs!$F$13,Inputs!$F$14),Inputs!$F$14)))</f>
        <v>119</v>
      </c>
      <c r="BB234" s="87" t="n">
        <f aca="false">IF($A234="N/A"," ",(IF(AK234&gt;0,($BA234*(8*(VLOOKUP($A234,NumberofDaysTable,2)))*P234),0)+IF(AS234&gt;0,($BA234*((AS234))*P234),0)))</f>
        <v>1259674.1168</v>
      </c>
      <c r="BC234" s="87" t="n">
        <f aca="false">IF($A234="N/A"," ",(IF(AL234&gt;0,($BA234*(8*(VLOOKUP($A234,NumberofDaysTable,2)))*Q234),0)+IF(AT234&gt;0,($BA234*((AT234))*Q234),0)))</f>
        <v>1259674.1168</v>
      </c>
      <c r="BD234" s="87" t="n">
        <f aca="false">IF($A234="N/A"," ",(IF(AM234&gt;0,($BA234*(8*(VLOOKUP($A234,NumberofDaysTable,3)))*R234),0)+IF(AU234&gt;0,($BA234*((AU234))*R234),0)))</f>
        <v>0</v>
      </c>
      <c r="BE234" s="87" t="n">
        <f aca="false">IF($A234="N/A"," ",(IF(AN234&gt;0,($BA234*(8*(VLOOKUP($A234,NumberofDaysTable,3)))*S234),0)+IF(AV234&gt;0,($BA234*((AV234))*S234),0)))</f>
        <v>0</v>
      </c>
      <c r="BF234" s="87" t="n">
        <f aca="false">IF($A234="N/A"," ",(IF(AO234&gt;0,($BA234*(8*(VLOOKUP($A234,NumberofDaysTable,4)+VLOOKUP($A234,NumberofDaysTable,5)))*T234),0)+IF(AW234&gt;0,($BA234*((AW234))*T234),0)))</f>
        <v>0</v>
      </c>
      <c r="BG234" s="87" t="n">
        <f aca="false">IF($A234="N/A"," ",(IF(AP234&gt;0,($BA234*(8*(VLOOKUP($A234,NumberofDaysTable,4)+VLOOKUP($A234,NumberofDaysTable,5)))*U234),0)+IF(AX234&gt;0,($BA234*((AX234))*U234),0)))</f>
        <v>0</v>
      </c>
      <c r="BH234" s="87" t="n">
        <f aca="false">IF($A234="N/A"," ",($BA234*AQ234*V234)+($BA234*AY234*V234))</f>
        <v>0</v>
      </c>
      <c r="BI234" s="87" t="n">
        <f aca="false">IF($A234="N/A"," ",SUM(BB234:BH234))</f>
        <v>2519348.2336</v>
      </c>
      <c r="BJ234" s="88" t="n">
        <f aca="false">IF($A234="N/A"," ",(H234*(SUM(AK234:AQ234)+SUM(AS234:AY234))*BA234))</f>
        <v>2255883.7664</v>
      </c>
      <c r="BK234" s="88" t="n">
        <f aca="false">IF($A234="N/A"," ",((C234*D234)*(SUM($AK234:$AQ234)+SUM($AS234:$AY234))*$BA234))</f>
        <v>2172114.8064</v>
      </c>
      <c r="BL234" s="88" t="n">
        <f aca="false">IF($A234="N/A"," ",(F234*(SUM($AK234:$AQ234)+SUM($AS234:$AY234))*$BA234))</f>
        <v>49008.96</v>
      </c>
      <c r="BM234" s="88" t="n">
        <f aca="false">IF($A234="N/A"," ",(G234*(SUM($AK234:$AQ234)+SUM($AS234:$AY234))*$BA234))</f>
        <v>34760</v>
      </c>
    </row>
    <row r="235" customFormat="false" ht="12.75" hidden="false" customHeight="false" outlineLevel="0" collapsed="false">
      <c r="A235" s="67" t="n">
        <f aca="false">IF(A234="N/A","N/A",IF(EDATE(A234,1)&gt;Inputs!$K$3,"N/A",EDATE(A234,1)))</f>
        <v>43709</v>
      </c>
      <c r="B235" s="68" t="n">
        <f aca="false">IF(A235="N/A"," ",YEAR(A235))</f>
        <v>2019</v>
      </c>
      <c r="C235" s="69" t="n">
        <f aca="false">IF(A235="N/A"," ",VLOOKUP(A235,ScaledPrice,10))</f>
        <v>4.1185</v>
      </c>
      <c r="D235" s="70" t="n">
        <f aca="false">IF(A235="N/A"," ",(VLOOKUP(MONTH($A235),Inputs!$A$14:$B$25,2))/1000)</f>
        <v>12.6</v>
      </c>
      <c r="E235" s="71" t="n">
        <f aca="false">IF($A235="N/A"," ",C235*D235)</f>
        <v>51.8931</v>
      </c>
      <c r="F235" s="72" t="n">
        <f aca="false">IF(A235="N/A"," ",Inputs!$F$6)</f>
        <v>1.17</v>
      </c>
      <c r="G235" s="72" t="n">
        <f aca="false">IF(A235="N/A"," ",Inputs!$F$9/IF(AND('Pricing Inputs'!$AA$3&gt;=4,'Pricing Inputs'!$AA$3&lt;=6),16,IF(AND('Pricing Inputs'!$AA$3&gt;=7,'Pricing Inputs'!$AA$3&lt;=9),8,24))/(BA235))</f>
        <v>0.829831932773109</v>
      </c>
      <c r="H235" s="73" t="n">
        <f aca="false">IF(A235="N/A"," ",(C235*D235)+F235+G235)</f>
        <v>53.8929319327731</v>
      </c>
      <c r="I235" s="74" t="n">
        <f aca="false">VLOOKUP(A235,ScaledPrice,(IF(AND('Pricing Inputs'!$AA$3&gt;=4,'Pricing Inputs'!$AA$3&lt;=6),2,4)))</f>
        <v>38.5</v>
      </c>
      <c r="J235" s="74" t="n">
        <f aca="false">IF(A235="N/A"," ",IF(AND('Pricing Inputs'!$AA$3&gt;=4,'Pricing Inputs'!$AA$3&lt;=6),I235,(VLOOKUP(A235,ScaledPrice,2))*(2-(VLOOKUP(A235,ScaledPrice,3)))))</f>
        <v>38.5</v>
      </c>
      <c r="K235" s="74" t="n">
        <f aca="false">IF(A235="N/A"," ",IF(OR('Pricing Inputs'!$AA$3=5,'Pricing Inputs'!$AA$3=6,'Pricing Inputs'!$AA$3=8,'Pricing Inputs'!$AA$3=9),VLOOKUP(A235,ScaledPrice,IF(AND('Pricing Inputs'!$AA$3&gt;=4,'Pricing Inputs'!$AA$3&lt;=6),5,6)),0))</f>
        <v>25</v>
      </c>
      <c r="L235" s="74" t="n">
        <f aca="false">IF(A235="N/A"," ",IF(OR('Pricing Inputs'!$AA$3=5,'Pricing Inputs'!$AA$3=6,'Pricing Inputs'!$AA$3=8,'Pricing Inputs'!$AA$3=9),IF(AND('Pricing Inputs'!$AA$3&gt;=4,'Pricing Inputs'!$AA$3&lt;=6),K235,(VLOOKUP(A235,ScaledPrice,5))*(2-(VLOOKUP(A235,ScaledPrice,3)))),0))</f>
        <v>25</v>
      </c>
      <c r="M235" s="74" t="n">
        <f aca="false">IF(A235="N/A"," ",IF(OR('Pricing Inputs'!$AA$3=6,'Pricing Inputs'!$AA$3=9),(VLOOKUP(A235,ScaledPrice,IF(AND('Pricing Inputs'!$AA$3&gt;=4,'Pricing Inputs'!$AA$3&lt;=6),7,8))),0))</f>
        <v>24</v>
      </c>
      <c r="N235" s="74" t="n">
        <f aca="false">IF(A235="N/A"," ",IF(OR('Pricing Inputs'!$AA$3=6,'Pricing Inputs'!$AA$3=9),IF(AND('Pricing Inputs'!$AA$3&gt;=4,'Pricing Inputs'!$AA$3&lt;=6),M235,(VLOOKUP(A235,ScaledPrice,7))*(2-(VLOOKUP(A235,ScaledPrice,3)))),0))</f>
        <v>24</v>
      </c>
      <c r="O235" s="74" t="n">
        <f aca="false">IF(A235="N/A"," ",VLOOKUP(A235,ScaledPrice,9))</f>
        <v>24</v>
      </c>
      <c r="P235" s="75" t="n">
        <f aca="false">IF($A235="N/A"," ",IF((I235-$H235)&gt;0,I235-$H235,0))</f>
        <v>0</v>
      </c>
      <c r="Q235" s="75" t="n">
        <f aca="false">IF($A235="N/A"," ",IF((J235-$H235)&gt;0,J235-$H235,0))</f>
        <v>0</v>
      </c>
      <c r="R235" s="75" t="n">
        <f aca="false">IF($A235="N/A"," ",IF((K235-$H235)&gt;0,K235-$H235,0))</f>
        <v>0</v>
      </c>
      <c r="S235" s="75" t="n">
        <f aca="false">IF($A235="N/A"," ",IF((L235-$H235)&gt;0,L235-$H235,0))</f>
        <v>0</v>
      </c>
      <c r="T235" s="75" t="n">
        <f aca="false">IF($A235="N/A"," ",IF((M235-$H235)&gt;0,M235-$H235,0))</f>
        <v>0</v>
      </c>
      <c r="U235" s="75" t="n">
        <f aca="false">IF($A235="N/A"," ",IF((N235-$H235)&gt;0,N235-$H235,0))</f>
        <v>0</v>
      </c>
      <c r="V235" s="76" t="n">
        <f aca="false">IF($A235="N/A"," ",(IF((O235-$H235)&lt;=0,0,(O235-$H235))))</f>
        <v>0</v>
      </c>
      <c r="W235" s="77" t="n">
        <f aca="false">IF($A235="N/A"," ",IF(P235&gt;0,8*VLOOKUP($A235,NumberofDaysTable,2),0))</f>
        <v>0</v>
      </c>
      <c r="X235" s="77" t="n">
        <f aca="false">IF($A235="N/A"," ",IF(Q235&gt;0,8*VLOOKUP($A235,NumberofDaysTable,2),0))</f>
        <v>0</v>
      </c>
      <c r="Y235" s="77" t="n">
        <f aca="false">IF($A235="N/A"," ",IF(R235&gt;0,8*VLOOKUP($A235,NumberofDaysTable,3),0))</f>
        <v>0</v>
      </c>
      <c r="Z235" s="77" t="n">
        <f aca="false">IF($A235="N/A"," ",IF(S235&gt;0,8*VLOOKUP($A235,NumberofDaysTable,3),0))</f>
        <v>0</v>
      </c>
      <c r="AA235" s="77" t="n">
        <f aca="false">IF($A235="N/A"," ",IF(T235&gt;0,8*(VLOOKUP($A235,NumberofDaysTable,4)+VLOOKUP($A235,NumberofDaysTable,5)),0))</f>
        <v>0</v>
      </c>
      <c r="AB235" s="77" t="n">
        <f aca="false">IF($A235="N/A"," ",IF(U235&gt;0,(8*VLOOKUP($A235,NumberofDaysTable,4)+VLOOKUP($A235,NumberofDaysTable,5)),0))</f>
        <v>0</v>
      </c>
      <c r="AC235" s="77" t="n">
        <f aca="false">IF($A235="N/A"," ",(IF(V235&gt;0,(8*VLOOKUP($A235,NumberofDaysTable,6)),0)))</f>
        <v>0</v>
      </c>
      <c r="AD235" s="89" t="n">
        <f aca="false">IF($A235="N/A"," ",RANK(P235,$P$232:$V$243))</f>
        <v>7</v>
      </c>
      <c r="AE235" s="90" t="n">
        <f aca="false">IF($A235="N/A"," ",RANK(Q235,$P$232:$V$243))</f>
        <v>7</v>
      </c>
      <c r="AF235" s="90" t="n">
        <f aca="false">IF($A235="N/A"," ",RANK(R235,$P$232:$V$243))</f>
        <v>7</v>
      </c>
      <c r="AG235" s="90" t="n">
        <f aca="false">IF($A235="N/A"," ",RANK(S235,$P$232:$V$243))</f>
        <v>7</v>
      </c>
      <c r="AH235" s="90" t="n">
        <f aca="false">IF($A235="N/A"," ",RANK(T235,$P$232:$V$243))</f>
        <v>7</v>
      </c>
      <c r="AI235" s="90" t="n">
        <f aca="false">IF($A235="N/A"," ",RANK(U235,$P$232:$V$243))</f>
        <v>7</v>
      </c>
      <c r="AJ235" s="91" t="n">
        <f aca="false">IF($A235="N/A"," ",RANK(V235,$P$232:$V$243))</f>
        <v>7</v>
      </c>
      <c r="AK235" s="81" t="n">
        <f aca="false">IF($A235="N/A"," ",IF(AD235&lt;=$AJ$2,W235,0))</f>
        <v>0</v>
      </c>
      <c r="AL235" s="92" t="n">
        <f aca="false">IF($A235="N/A"," ",IF(AE235&lt;=$AJ$2,X235,0))</f>
        <v>0</v>
      </c>
      <c r="AM235" s="92" t="n">
        <f aca="false">IF($A235="N/A"," ",IF(AF235&lt;=$AJ$2,Y235,0))</f>
        <v>0</v>
      </c>
      <c r="AN235" s="92" t="n">
        <f aca="false">IF($A235="N/A"," ",IF(AG235&lt;=$AJ$2,Z235,0))</f>
        <v>0</v>
      </c>
      <c r="AO235" s="92" t="n">
        <f aca="false">IF($A235="N/A"," ",IF(AH235&lt;=$AJ$2,AA235,0))</f>
        <v>0</v>
      </c>
      <c r="AP235" s="92" t="n">
        <f aca="false">IF($A235="N/A"," ",IF(AI235&lt;=$AJ$2,AB235,0))</f>
        <v>0</v>
      </c>
      <c r="AQ235" s="92" t="n">
        <f aca="false">IF($A235="N/A"," ",IF(AJ235&lt;=$AJ$2,AC235,0))</f>
        <v>0</v>
      </c>
      <c r="AR235" s="91"/>
      <c r="AS235" s="83" t="n">
        <f aca="false">IF($A235="N/A"," ",IF(AND(AD235=$AJ$2+1,AK235=0),MIN($AR$243,W235),0))</f>
        <v>0</v>
      </c>
      <c r="AT235" s="93" t="n">
        <f aca="false">IF($A235="N/A"," ",IF(AND(AE235=$AJ$2+1,AL235=0),MIN($AR$243,X235),0))</f>
        <v>0</v>
      </c>
      <c r="AU235" s="93" t="n">
        <f aca="false">IF($A235="N/A"," ",IF(AND(AF235=$AJ$2+1,AM235=0),MIN($AR$243,Y235),0))</f>
        <v>0</v>
      </c>
      <c r="AV235" s="93" t="n">
        <f aca="false">IF($A235="N/A"," ",IF(AND(AG235=$AJ$2+1,AN235=0),MIN($AR$243,Z235),0))</f>
        <v>0</v>
      </c>
      <c r="AW235" s="93" t="n">
        <f aca="false">IF($A235="N/A"," ",IF(AND(AH235=$AJ$2+1,AO235=0),MIN($AR$243,AA235),0))</f>
        <v>0</v>
      </c>
      <c r="AX235" s="93" t="n">
        <f aca="false">IF($A235="N/A"," ",IF(AND(AI235=$AJ$2+1,AP235=0),MIN($AR$243,AB235),0))</f>
        <v>0</v>
      </c>
      <c r="AY235" s="93" t="n">
        <f aca="false">IF($A235="N/A"," ",IF(AND(AJ235=$AJ$2+1,AQ235=0),MIN($AR$243,AC235),0))</f>
        <v>0</v>
      </c>
      <c r="AZ235" s="91"/>
      <c r="BA235" s="86" t="n">
        <f aca="false">IF($A235="N/A"," ",(IF(MONTH(A235)&gt;=4,IF(MONTH(A235)&lt;=10,Inputs!$F$13,Inputs!$F$14),Inputs!$F$14)))</f>
        <v>119</v>
      </c>
      <c r="BB235" s="87" t="n">
        <f aca="false">IF($A235="N/A"," ",(IF(AK235&gt;0,($BA235*(8*(VLOOKUP($A235,NumberofDaysTable,2)))*P235),0)+IF(AS235&gt;0,($BA235*((AS235))*P235),0)))</f>
        <v>0</v>
      </c>
      <c r="BC235" s="87" t="n">
        <f aca="false">IF($A235="N/A"," ",(IF(AL235&gt;0,($BA235*(8*(VLOOKUP($A235,NumberofDaysTable,2)))*Q235),0)+IF(AT235&gt;0,($BA235*((AT235))*Q235),0)))</f>
        <v>0</v>
      </c>
      <c r="BD235" s="87" t="n">
        <f aca="false">IF($A235="N/A"," ",(IF(AM235&gt;0,($BA235*(8*(VLOOKUP($A235,NumberofDaysTable,3)))*R235),0)+IF(AU235&gt;0,($BA235*((AU235))*R235),0)))</f>
        <v>0</v>
      </c>
      <c r="BE235" s="87" t="n">
        <f aca="false">IF($A235="N/A"," ",(IF(AN235&gt;0,($BA235*(8*(VLOOKUP($A235,NumberofDaysTable,3)))*S235),0)+IF(AV235&gt;0,($BA235*((AV235))*S235),0)))</f>
        <v>0</v>
      </c>
      <c r="BF235" s="87" t="n">
        <f aca="false">IF($A235="N/A"," ",(IF(AO235&gt;0,($BA235*(8*(VLOOKUP($A235,NumberofDaysTable,4)+VLOOKUP($A235,NumberofDaysTable,5)))*T235),0)+IF(AW235&gt;0,($BA235*((AW235))*T235),0)))</f>
        <v>0</v>
      </c>
      <c r="BG235" s="87" t="n">
        <f aca="false">IF($A235="N/A"," ",(IF(AP235&gt;0,($BA235*(8*(VLOOKUP($A235,NumberofDaysTable,4)+VLOOKUP($A235,NumberofDaysTable,5)))*U235),0)+IF(AX235&gt;0,($BA235*((AX235))*U235),0)))</f>
        <v>0</v>
      </c>
      <c r="BH235" s="87" t="n">
        <f aca="false">IF($A235="N/A"," ",($BA235*AQ235*V235)+($BA235*AY235*V235))</f>
        <v>0</v>
      </c>
      <c r="BI235" s="87" t="n">
        <f aca="false">IF($A235="N/A"," ",SUM(BB235:BH235))</f>
        <v>0</v>
      </c>
      <c r="BJ235" s="88" t="n">
        <f aca="false">IF($A235="N/A"," ",(H235*(SUM(AK235:AQ235)+SUM(AS235:AY235))*BA235))</f>
        <v>0</v>
      </c>
      <c r="BK235" s="88" t="n">
        <f aca="false">IF($A235="N/A"," ",((C235*D235)*(SUM($AK235:$AQ235)+SUM($AS235:$AY235))*$BA235))</f>
        <v>0</v>
      </c>
      <c r="BL235" s="88" t="n">
        <f aca="false">IF($A235="N/A"," ",(F235*(SUM($AK235:$AQ235)+SUM($AS235:$AY235))*$BA235))</f>
        <v>0</v>
      </c>
      <c r="BM235" s="88" t="n">
        <f aca="false">IF($A235="N/A"," ",(G235*(SUM($AK235:$AQ235)+SUM($AS235:$AY235))*$BA235))</f>
        <v>0</v>
      </c>
    </row>
    <row r="236" customFormat="false" ht="12.75" hidden="false" customHeight="false" outlineLevel="0" collapsed="false">
      <c r="A236" s="67" t="n">
        <f aca="false">IF(A235="N/A","N/A",IF(EDATE(A235,1)&gt;Inputs!$K$3,"N/A",EDATE(A235,1)))</f>
        <v>43739</v>
      </c>
      <c r="B236" s="68" t="n">
        <f aca="false">IF(A236="N/A"," ",YEAR(A236))</f>
        <v>2019</v>
      </c>
      <c r="C236" s="69" t="n">
        <f aca="false">IF(A236="N/A"," ",VLOOKUP(A236,ScaledPrice,10))</f>
        <v>4.1525</v>
      </c>
      <c r="D236" s="70" t="n">
        <f aca="false">IF(A236="N/A"," ",(VLOOKUP(MONTH($A236),Inputs!$A$14:$B$25,2))/1000)</f>
        <v>12.6</v>
      </c>
      <c r="E236" s="71" t="n">
        <f aca="false">IF($A236="N/A"," ",C236*D236)</f>
        <v>52.3215</v>
      </c>
      <c r="F236" s="72" t="n">
        <f aca="false">IF(A236="N/A"," ",Inputs!$F$6)</f>
        <v>1.17</v>
      </c>
      <c r="G236" s="72" t="n">
        <f aca="false">IF(A236="N/A"," ",Inputs!$F$9/IF(AND('Pricing Inputs'!$AA$3&gt;=4,'Pricing Inputs'!$AA$3&lt;=6),16,IF(AND('Pricing Inputs'!$AA$3&gt;=7,'Pricing Inputs'!$AA$3&lt;=9),8,24))/(BA236))</f>
        <v>0.829831932773109</v>
      </c>
      <c r="H236" s="73" t="n">
        <f aca="false">IF(A236="N/A"," ",(C236*D236)+F236+G236)</f>
        <v>54.3213319327731</v>
      </c>
      <c r="I236" s="74" t="n">
        <f aca="false">VLOOKUP(A236,ScaledPrice,(IF(AND('Pricing Inputs'!$AA$3&gt;=4,'Pricing Inputs'!$AA$3&lt;=6),2,4)))</f>
        <v>31.2999973297119</v>
      </c>
      <c r="J236" s="74" t="n">
        <f aca="false">IF(A236="N/A"," ",IF(AND('Pricing Inputs'!$AA$3&gt;=4,'Pricing Inputs'!$AA$3&lt;=6),I236,(VLOOKUP(A236,ScaledPrice,2))*(2-(VLOOKUP(A236,ScaledPrice,3)))))</f>
        <v>31.2999973297119</v>
      </c>
      <c r="K236" s="74" t="n">
        <f aca="false">IF(A236="N/A"," ",IF(OR('Pricing Inputs'!$AA$3=5,'Pricing Inputs'!$AA$3=6,'Pricing Inputs'!$AA$3=8,'Pricing Inputs'!$AA$3=9),VLOOKUP(A236,ScaledPrice,IF(AND('Pricing Inputs'!$AA$3&gt;=4,'Pricing Inputs'!$AA$3&lt;=6),5,6)),0))</f>
        <v>19.996000289917</v>
      </c>
      <c r="L236" s="74" t="n">
        <f aca="false">IF(A236="N/A"," ",IF(OR('Pricing Inputs'!$AA$3=5,'Pricing Inputs'!$AA$3=6,'Pricing Inputs'!$AA$3=8,'Pricing Inputs'!$AA$3=9),IF(AND('Pricing Inputs'!$AA$3&gt;=4,'Pricing Inputs'!$AA$3&lt;=6),K236,(VLOOKUP(A236,ScaledPrice,5))*(2-(VLOOKUP(A236,ScaledPrice,3)))),0))</f>
        <v>19.996000289917</v>
      </c>
      <c r="M236" s="74" t="n">
        <f aca="false">IF(A236="N/A"," ",IF(OR('Pricing Inputs'!$AA$3=6,'Pricing Inputs'!$AA$3=9),(VLOOKUP(A236,ScaledPrice,IF(AND('Pricing Inputs'!$AA$3&gt;=4,'Pricing Inputs'!$AA$3&lt;=6),7,8))),0))</f>
        <v>18.9965000152588</v>
      </c>
      <c r="N236" s="74" t="n">
        <f aca="false">IF(A236="N/A"," ",IF(OR('Pricing Inputs'!$AA$3=6,'Pricing Inputs'!$AA$3=9),IF(AND('Pricing Inputs'!$AA$3&gt;=4,'Pricing Inputs'!$AA$3&lt;=6),M236,(VLOOKUP(A236,ScaledPrice,7))*(2-(VLOOKUP(A236,ScaledPrice,3)))),0))</f>
        <v>18.9965000152588</v>
      </c>
      <c r="O236" s="74" t="n">
        <f aca="false">IF(A236="N/A"," ",VLOOKUP(A236,ScaledPrice,9))</f>
        <v>25.4000015258789</v>
      </c>
      <c r="P236" s="75" t="n">
        <f aca="false">IF($A236="N/A"," ",IF((I236-$H236)&gt;0,I236-$H236,0))</f>
        <v>0</v>
      </c>
      <c r="Q236" s="75" t="n">
        <f aca="false">IF($A236="N/A"," ",IF((J236-$H236)&gt;0,J236-$H236,0))</f>
        <v>0</v>
      </c>
      <c r="R236" s="75" t="n">
        <f aca="false">IF($A236="N/A"," ",IF((K236-$H236)&gt;0,K236-$H236,0))</f>
        <v>0</v>
      </c>
      <c r="S236" s="75" t="n">
        <f aca="false">IF($A236="N/A"," ",IF((L236-$H236)&gt;0,L236-$H236,0))</f>
        <v>0</v>
      </c>
      <c r="T236" s="75" t="n">
        <f aca="false">IF($A236="N/A"," ",IF((M236-$H236)&gt;0,M236-$H236,0))</f>
        <v>0</v>
      </c>
      <c r="U236" s="75" t="n">
        <f aca="false">IF($A236="N/A"," ",IF((N236-$H236)&gt;0,N236-$H236,0))</f>
        <v>0</v>
      </c>
      <c r="V236" s="76" t="n">
        <f aca="false">IF($A236="N/A"," ",(IF((O236-$H236)&lt;=0,0,(O236-$H236))))</f>
        <v>0</v>
      </c>
      <c r="W236" s="77" t="n">
        <f aca="false">IF($A236="N/A"," ",IF(P236&gt;0,8*VLOOKUP($A236,NumberofDaysTable,2),0))</f>
        <v>0</v>
      </c>
      <c r="X236" s="77" t="n">
        <f aca="false">IF($A236="N/A"," ",IF(Q236&gt;0,8*VLOOKUP($A236,NumberofDaysTable,2),0))</f>
        <v>0</v>
      </c>
      <c r="Y236" s="77" t="n">
        <f aca="false">IF($A236="N/A"," ",IF(R236&gt;0,8*VLOOKUP($A236,NumberofDaysTable,3),0))</f>
        <v>0</v>
      </c>
      <c r="Z236" s="77" t="n">
        <f aca="false">IF($A236="N/A"," ",IF(S236&gt;0,8*VLOOKUP($A236,NumberofDaysTable,3),0))</f>
        <v>0</v>
      </c>
      <c r="AA236" s="77" t="n">
        <f aca="false">IF($A236="N/A"," ",IF(T236&gt;0,8*(VLOOKUP($A236,NumberofDaysTable,4)+VLOOKUP($A236,NumberofDaysTable,5)),0))</f>
        <v>0</v>
      </c>
      <c r="AB236" s="77" t="n">
        <f aca="false">IF($A236="N/A"," ",IF(U236&gt;0,(8*VLOOKUP($A236,NumberofDaysTable,4)+VLOOKUP($A236,NumberofDaysTable,5)),0))</f>
        <v>0</v>
      </c>
      <c r="AC236" s="77" t="n">
        <f aca="false">IF($A236="N/A"," ",(IF(V236&gt;0,(8*VLOOKUP($A236,NumberofDaysTable,6)),0)))</f>
        <v>0</v>
      </c>
      <c r="AD236" s="89" t="n">
        <f aca="false">IF($A236="N/A"," ",RANK(P236,$P$232:$V$243))</f>
        <v>7</v>
      </c>
      <c r="AE236" s="90" t="n">
        <f aca="false">IF($A236="N/A"," ",RANK(Q236,$P$232:$V$243))</f>
        <v>7</v>
      </c>
      <c r="AF236" s="90" t="n">
        <f aca="false">IF($A236="N/A"," ",RANK(R236,$P$232:$V$243))</f>
        <v>7</v>
      </c>
      <c r="AG236" s="90" t="n">
        <f aca="false">IF($A236="N/A"," ",RANK(S236,$P$232:$V$243))</f>
        <v>7</v>
      </c>
      <c r="AH236" s="90" t="n">
        <f aca="false">IF($A236="N/A"," ",RANK(T236,$P$232:$V$243))</f>
        <v>7</v>
      </c>
      <c r="AI236" s="90" t="n">
        <f aca="false">IF($A236="N/A"," ",RANK(U236,$P$232:$V$243))</f>
        <v>7</v>
      </c>
      <c r="AJ236" s="91" t="n">
        <f aca="false">IF($A236="N/A"," ",RANK(V236,$P$232:$V$243))</f>
        <v>7</v>
      </c>
      <c r="AK236" s="81" t="n">
        <f aca="false">IF($A236="N/A"," ",IF(AD236&lt;=$AJ$2,W236,0))</f>
        <v>0</v>
      </c>
      <c r="AL236" s="92" t="n">
        <f aca="false">IF($A236="N/A"," ",IF(AE236&lt;=$AJ$2,X236,0))</f>
        <v>0</v>
      </c>
      <c r="AM236" s="92" t="n">
        <f aca="false">IF($A236="N/A"," ",IF(AF236&lt;=$AJ$2,Y236,0))</f>
        <v>0</v>
      </c>
      <c r="AN236" s="92" t="n">
        <f aca="false">IF($A236="N/A"," ",IF(AG236&lt;=$AJ$2,Z236,0))</f>
        <v>0</v>
      </c>
      <c r="AO236" s="92" t="n">
        <f aca="false">IF($A236="N/A"," ",IF(AH236&lt;=$AJ$2,AA236,0))</f>
        <v>0</v>
      </c>
      <c r="AP236" s="92" t="n">
        <f aca="false">IF($A236="N/A"," ",IF(AI236&lt;=$AJ$2,AB236,0))</f>
        <v>0</v>
      </c>
      <c r="AQ236" s="92" t="n">
        <f aca="false">IF($A236="N/A"," ",IF(AJ236&lt;=$AJ$2,AC236,0))</f>
        <v>0</v>
      </c>
      <c r="AR236" s="91"/>
      <c r="AS236" s="83" t="n">
        <f aca="false">IF($A236="N/A"," ",IF(AND(AD236=$AJ$2+1,AK236=0),MIN($AR$243,W236),0))</f>
        <v>0</v>
      </c>
      <c r="AT236" s="93" t="n">
        <f aca="false">IF($A236="N/A"," ",IF(AND(AE236=$AJ$2+1,AL236=0),MIN($AR$243,X236),0))</f>
        <v>0</v>
      </c>
      <c r="AU236" s="93" t="n">
        <f aca="false">IF($A236="N/A"," ",IF(AND(AF236=$AJ$2+1,AM236=0),MIN($AR$243,Y236),0))</f>
        <v>0</v>
      </c>
      <c r="AV236" s="93" t="n">
        <f aca="false">IF($A236="N/A"," ",IF(AND(AG236=$AJ$2+1,AN236=0),MIN($AR$243,Z236),0))</f>
        <v>0</v>
      </c>
      <c r="AW236" s="93" t="n">
        <f aca="false">IF($A236="N/A"," ",IF(AND(AH236=$AJ$2+1,AO236=0),MIN($AR$243,AA236),0))</f>
        <v>0</v>
      </c>
      <c r="AX236" s="93" t="n">
        <f aca="false">IF($A236="N/A"," ",IF(AND(AI236=$AJ$2+1,AP236=0),MIN($AR$243,AB236),0))</f>
        <v>0</v>
      </c>
      <c r="AY236" s="93" t="n">
        <f aca="false">IF($A236="N/A"," ",IF(AND(AJ236=$AJ$2+1,AQ236=0),MIN($AR$243,AC236),0))</f>
        <v>0</v>
      </c>
      <c r="AZ236" s="91"/>
      <c r="BA236" s="86" t="n">
        <f aca="false">IF($A236="N/A"," ",(IF(MONTH(A236)&gt;=4,IF(MONTH(A236)&lt;=10,Inputs!$F$13,Inputs!$F$14),Inputs!$F$14)))</f>
        <v>119</v>
      </c>
      <c r="BB236" s="87" t="n">
        <f aca="false">IF($A236="N/A"," ",(IF(AK236&gt;0,($BA236*(8*(VLOOKUP($A236,NumberofDaysTable,2)))*P236),0)+IF(AS236&gt;0,($BA236*((AS236))*P236),0)))</f>
        <v>0</v>
      </c>
      <c r="BC236" s="87" t="n">
        <f aca="false">IF($A236="N/A"," ",(IF(AL236&gt;0,($BA236*(8*(VLOOKUP($A236,NumberofDaysTable,2)))*Q236),0)+IF(AT236&gt;0,($BA236*((AT236))*Q236),0)))</f>
        <v>0</v>
      </c>
      <c r="BD236" s="87" t="n">
        <f aca="false">IF($A236="N/A"," ",(IF(AM236&gt;0,($BA236*(8*(VLOOKUP($A236,NumberofDaysTable,3)))*R236),0)+IF(AU236&gt;0,($BA236*((AU236))*R236),0)))</f>
        <v>0</v>
      </c>
      <c r="BE236" s="87" t="n">
        <f aca="false">IF($A236="N/A"," ",(IF(AN236&gt;0,($BA236*(8*(VLOOKUP($A236,NumberofDaysTable,3)))*S236),0)+IF(AV236&gt;0,($BA236*((AV236))*S236),0)))</f>
        <v>0</v>
      </c>
      <c r="BF236" s="87" t="n">
        <f aca="false">IF($A236="N/A"," ",(IF(AO236&gt;0,($BA236*(8*(VLOOKUP($A236,NumberofDaysTable,4)+VLOOKUP($A236,NumberofDaysTable,5)))*T236),0)+IF(AW236&gt;0,($BA236*((AW236))*T236),0)))</f>
        <v>0</v>
      </c>
      <c r="BG236" s="87" t="n">
        <f aca="false">IF($A236="N/A"," ",(IF(AP236&gt;0,($BA236*(8*(VLOOKUP($A236,NumberofDaysTable,4)+VLOOKUP($A236,NumberofDaysTable,5)))*U236),0)+IF(AX236&gt;0,($BA236*((AX236))*U236),0)))</f>
        <v>0</v>
      </c>
      <c r="BH236" s="87" t="n">
        <f aca="false">IF($A236="N/A"," ",($BA236*AQ236*V236)+($BA236*AY236*V236))</f>
        <v>0</v>
      </c>
      <c r="BI236" s="87" t="n">
        <f aca="false">IF($A236="N/A"," ",SUM(BB236:BH236))</f>
        <v>0</v>
      </c>
      <c r="BJ236" s="88" t="n">
        <f aca="false">IF($A236="N/A"," ",(H236*(SUM(AK236:AQ236)+SUM(AS236:AY236))*BA236))</f>
        <v>0</v>
      </c>
      <c r="BK236" s="88" t="n">
        <f aca="false">IF($A236="N/A"," ",((C236*D236)*(SUM($AK236:$AQ236)+SUM($AS236:$AY236))*$BA236))</f>
        <v>0</v>
      </c>
      <c r="BL236" s="88" t="n">
        <f aca="false">IF($A236="N/A"," ",(F236*(SUM($AK236:$AQ236)+SUM($AS236:$AY236))*$BA236))</f>
        <v>0</v>
      </c>
      <c r="BM236" s="88" t="n">
        <f aca="false">IF($A236="N/A"," ",(G236*(SUM($AK236:$AQ236)+SUM($AS236:$AY236))*$BA236))</f>
        <v>0</v>
      </c>
    </row>
    <row r="237" customFormat="false" ht="12.75" hidden="false" customHeight="false" outlineLevel="0" collapsed="false">
      <c r="A237" s="67" t="n">
        <f aca="false">IF(A236="N/A","N/A",IF(EDATE(A236,1)&gt;Inputs!$K$3,"N/A",EDATE(A236,1)))</f>
        <v>43770</v>
      </c>
      <c r="B237" s="68" t="n">
        <f aca="false">IF(A237="N/A"," ",YEAR(A237))</f>
        <v>2019</v>
      </c>
      <c r="C237" s="69" t="n">
        <f aca="false">IF(A237="N/A"," ",VLOOKUP(A237,ScaledPrice,10))</f>
        <v>4.2905</v>
      </c>
      <c r="D237" s="70" t="n">
        <f aca="false">IF(A237="N/A"," ",(VLOOKUP(MONTH($A237),Inputs!$A$14:$B$25,2))/1000)</f>
        <v>12.6</v>
      </c>
      <c r="E237" s="71" t="n">
        <f aca="false">IF($A237="N/A"," ",C237*D237)</f>
        <v>54.0603</v>
      </c>
      <c r="F237" s="72" t="n">
        <f aca="false">IF(A237="N/A"," ",Inputs!$F$6)</f>
        <v>1.17</v>
      </c>
      <c r="G237" s="72" t="n">
        <f aca="false">IF(A237="N/A"," ",Inputs!$F$9/IF(AND('Pricing Inputs'!$AA$3&gt;=4,'Pricing Inputs'!$AA$3&lt;=6),16,IF(AND('Pricing Inputs'!$AA$3&gt;=7,'Pricing Inputs'!$AA$3&lt;=9),8,24))/(BA237))</f>
        <v>0.829831932773109</v>
      </c>
      <c r="H237" s="73" t="n">
        <f aca="false">IF(A237="N/A"," ",(C237*D237)+F237+G237)</f>
        <v>56.0601319327731</v>
      </c>
      <c r="I237" s="74" t="n">
        <f aca="false">VLOOKUP(A237,ScaledPrice,(IF(AND('Pricing Inputs'!$AA$3&gt;=4,'Pricing Inputs'!$AA$3&lt;=6),2,4)))</f>
        <v>31.1799983978272</v>
      </c>
      <c r="J237" s="74" t="n">
        <f aca="false">IF(A237="N/A"," ",IF(AND('Pricing Inputs'!$AA$3&gt;=4,'Pricing Inputs'!$AA$3&lt;=6),I237,(VLOOKUP(A237,ScaledPrice,2))*(2-(VLOOKUP(A237,ScaledPrice,3)))))</f>
        <v>31.1799983978272</v>
      </c>
      <c r="K237" s="74" t="n">
        <f aca="false">IF(A237="N/A"," ",IF(OR('Pricing Inputs'!$AA$3=5,'Pricing Inputs'!$AA$3=6,'Pricing Inputs'!$AA$3=8,'Pricing Inputs'!$AA$3=9),VLOOKUP(A237,ScaledPrice,IF(AND('Pricing Inputs'!$AA$3&gt;=4,'Pricing Inputs'!$AA$3&lt;=6),5,6)),0))</f>
        <v>20</v>
      </c>
      <c r="L237" s="74" t="n">
        <f aca="false">IF(A237="N/A"," ",IF(OR('Pricing Inputs'!$AA$3=5,'Pricing Inputs'!$AA$3=6,'Pricing Inputs'!$AA$3=8,'Pricing Inputs'!$AA$3=9),IF(AND('Pricing Inputs'!$AA$3&gt;=4,'Pricing Inputs'!$AA$3&lt;=6),K237,(VLOOKUP(A237,ScaledPrice,5))*(2-(VLOOKUP(A237,ScaledPrice,3)))),0))</f>
        <v>20</v>
      </c>
      <c r="M237" s="74" t="n">
        <f aca="false">IF(A237="N/A"," ",IF(OR('Pricing Inputs'!$AA$3=6,'Pricing Inputs'!$AA$3=9),(VLOOKUP(A237,ScaledPrice,IF(AND('Pricing Inputs'!$AA$3&gt;=4,'Pricing Inputs'!$AA$3&lt;=6),7,8))),0))</f>
        <v>19</v>
      </c>
      <c r="N237" s="74" t="n">
        <f aca="false">IF(A237="N/A"," ",IF(OR('Pricing Inputs'!$AA$3=6,'Pricing Inputs'!$AA$3=9),IF(AND('Pricing Inputs'!$AA$3&gt;=4,'Pricing Inputs'!$AA$3&lt;=6),M237,(VLOOKUP(A237,ScaledPrice,7))*(2-(VLOOKUP(A237,ScaledPrice,3)))),0))</f>
        <v>19</v>
      </c>
      <c r="O237" s="74" t="n">
        <f aca="false">IF(A237="N/A"," ",VLOOKUP(A237,ScaledPrice,9))</f>
        <v>25.7999992370605</v>
      </c>
      <c r="P237" s="75" t="n">
        <f aca="false">IF($A237="N/A"," ",IF((I237-$H237)&gt;0,I237-$H237,0))</f>
        <v>0</v>
      </c>
      <c r="Q237" s="75" t="n">
        <f aca="false">IF($A237="N/A"," ",IF((J237-$H237)&gt;0,J237-$H237,0))</f>
        <v>0</v>
      </c>
      <c r="R237" s="75" t="n">
        <f aca="false">IF($A237="N/A"," ",IF((K237-$H237)&gt;0,K237-$H237,0))</f>
        <v>0</v>
      </c>
      <c r="S237" s="75" t="n">
        <f aca="false">IF($A237="N/A"," ",IF((L237-$H237)&gt;0,L237-$H237,0))</f>
        <v>0</v>
      </c>
      <c r="T237" s="75" t="n">
        <f aca="false">IF($A237="N/A"," ",IF((M237-$H237)&gt;0,M237-$H237,0))</f>
        <v>0</v>
      </c>
      <c r="U237" s="75" t="n">
        <f aca="false">IF($A237="N/A"," ",IF((N237-$H237)&gt;0,N237-$H237,0))</f>
        <v>0</v>
      </c>
      <c r="V237" s="76" t="n">
        <f aca="false">IF($A237="N/A"," ",(IF((O237-$H237)&lt;=0,0,(O237-$H237))))</f>
        <v>0</v>
      </c>
      <c r="W237" s="77" t="n">
        <f aca="false">IF($A237="N/A"," ",IF(P237&gt;0,8*VLOOKUP($A237,NumberofDaysTable,2),0))</f>
        <v>0</v>
      </c>
      <c r="X237" s="77" t="n">
        <f aca="false">IF($A237="N/A"," ",IF(Q237&gt;0,8*VLOOKUP($A237,NumberofDaysTable,2),0))</f>
        <v>0</v>
      </c>
      <c r="Y237" s="77" t="n">
        <f aca="false">IF($A237="N/A"," ",IF(R237&gt;0,8*VLOOKUP($A237,NumberofDaysTable,3),0))</f>
        <v>0</v>
      </c>
      <c r="Z237" s="77" t="n">
        <f aca="false">IF($A237="N/A"," ",IF(S237&gt;0,8*VLOOKUP($A237,NumberofDaysTable,3),0))</f>
        <v>0</v>
      </c>
      <c r="AA237" s="77" t="n">
        <f aca="false">IF($A237="N/A"," ",IF(T237&gt;0,8*(VLOOKUP($A237,NumberofDaysTable,4)+VLOOKUP($A237,NumberofDaysTable,5)),0))</f>
        <v>0</v>
      </c>
      <c r="AB237" s="77" t="n">
        <f aca="false">IF($A237="N/A"," ",IF(U237&gt;0,(8*VLOOKUP($A237,NumberofDaysTable,4)+VLOOKUP($A237,NumberofDaysTable,5)),0))</f>
        <v>0</v>
      </c>
      <c r="AC237" s="77" t="n">
        <f aca="false">IF($A237="N/A"," ",(IF(V237&gt;0,(8*VLOOKUP($A237,NumberofDaysTable,6)),0)))</f>
        <v>0</v>
      </c>
      <c r="AD237" s="89" t="n">
        <f aca="false">IF($A237="N/A"," ",RANK(P237,$P$232:$V$243))</f>
        <v>7</v>
      </c>
      <c r="AE237" s="90" t="n">
        <f aca="false">IF($A237="N/A"," ",RANK(Q237,$P$232:$V$243))</f>
        <v>7</v>
      </c>
      <c r="AF237" s="90" t="n">
        <f aca="false">IF($A237="N/A"," ",RANK(R237,$P$232:$V$243))</f>
        <v>7</v>
      </c>
      <c r="AG237" s="90" t="n">
        <f aca="false">IF($A237="N/A"," ",RANK(S237,$P$232:$V$243))</f>
        <v>7</v>
      </c>
      <c r="AH237" s="90" t="n">
        <f aca="false">IF($A237="N/A"," ",RANK(T237,$P$232:$V$243))</f>
        <v>7</v>
      </c>
      <c r="AI237" s="90" t="n">
        <f aca="false">IF($A237="N/A"," ",RANK(U237,$P$232:$V$243))</f>
        <v>7</v>
      </c>
      <c r="AJ237" s="91" t="n">
        <f aca="false">IF($A237="N/A"," ",RANK(V237,$P$232:$V$243))</f>
        <v>7</v>
      </c>
      <c r="AK237" s="81" t="n">
        <f aca="false">IF($A237="N/A"," ",IF(AD237&lt;=$AJ$2,W237,0))</f>
        <v>0</v>
      </c>
      <c r="AL237" s="92" t="n">
        <f aca="false">IF($A237="N/A"," ",IF(AE237&lt;=$AJ$2,X237,0))</f>
        <v>0</v>
      </c>
      <c r="AM237" s="92" t="n">
        <f aca="false">IF($A237="N/A"," ",IF(AF237&lt;=$AJ$2,Y237,0))</f>
        <v>0</v>
      </c>
      <c r="AN237" s="92" t="n">
        <f aca="false">IF($A237="N/A"," ",IF(AG237&lt;=$AJ$2,Z237,0))</f>
        <v>0</v>
      </c>
      <c r="AO237" s="92" t="n">
        <f aca="false">IF($A237="N/A"," ",IF(AH237&lt;=$AJ$2,AA237,0))</f>
        <v>0</v>
      </c>
      <c r="AP237" s="92" t="n">
        <f aca="false">IF($A237="N/A"," ",IF(AI237&lt;=$AJ$2,AB237,0))</f>
        <v>0</v>
      </c>
      <c r="AQ237" s="92" t="n">
        <f aca="false">IF($A237="N/A"," ",IF(AJ237&lt;=$AJ$2,AC237,0))</f>
        <v>0</v>
      </c>
      <c r="AR237" s="91"/>
      <c r="AS237" s="83" t="n">
        <f aca="false">IF($A237="N/A"," ",IF(AND(AD237=$AJ$2+1,AK237=0),MIN($AR$243,W237),0))</f>
        <v>0</v>
      </c>
      <c r="AT237" s="93" t="n">
        <f aca="false">IF($A237="N/A"," ",IF(AND(AE237=$AJ$2+1,AL237=0),MIN($AR$243,X237),0))</f>
        <v>0</v>
      </c>
      <c r="AU237" s="93" t="n">
        <f aca="false">IF($A237="N/A"," ",IF(AND(AF237=$AJ$2+1,AM237=0),MIN($AR$243,Y237),0))</f>
        <v>0</v>
      </c>
      <c r="AV237" s="93" t="n">
        <f aca="false">IF($A237="N/A"," ",IF(AND(AG237=$AJ$2+1,AN237=0),MIN($AR$243,Z237),0))</f>
        <v>0</v>
      </c>
      <c r="AW237" s="93" t="n">
        <f aca="false">IF($A237="N/A"," ",IF(AND(AH237=$AJ$2+1,AO237=0),MIN($AR$243,AA237),0))</f>
        <v>0</v>
      </c>
      <c r="AX237" s="93" t="n">
        <f aca="false">IF($A237="N/A"," ",IF(AND(AI237=$AJ$2+1,AP237=0),MIN($AR$243,AB237),0))</f>
        <v>0</v>
      </c>
      <c r="AY237" s="93" t="n">
        <f aca="false">IF($A237="N/A"," ",IF(AND(AJ237=$AJ$2+1,AQ237=0),MIN($AR$243,AC237),0))</f>
        <v>0</v>
      </c>
      <c r="AZ237" s="91"/>
      <c r="BA237" s="86" t="n">
        <f aca="false">IF($A237="N/A"," ",(IF(MONTH(A237)&gt;=4,IF(MONTH(A237)&lt;=10,Inputs!$F$13,Inputs!$F$14),Inputs!$F$14)))</f>
        <v>119</v>
      </c>
      <c r="BB237" s="87" t="n">
        <f aca="false">IF($A237="N/A"," ",(IF(AK237&gt;0,($BA237*(8*(VLOOKUP($A237,NumberofDaysTable,2)))*P237),0)+IF(AS237&gt;0,($BA237*((AS237))*P237),0)))</f>
        <v>0</v>
      </c>
      <c r="BC237" s="87" t="n">
        <f aca="false">IF($A237="N/A"," ",(IF(AL237&gt;0,($BA237*(8*(VLOOKUP($A237,NumberofDaysTable,2)))*Q237),0)+IF(AT237&gt;0,($BA237*((AT237))*Q237),0)))</f>
        <v>0</v>
      </c>
      <c r="BD237" s="87" t="n">
        <f aca="false">IF($A237="N/A"," ",(IF(AM237&gt;0,($BA237*(8*(VLOOKUP($A237,NumberofDaysTable,3)))*R237),0)+IF(AU237&gt;0,($BA237*((AU237))*R237),0)))</f>
        <v>0</v>
      </c>
      <c r="BE237" s="87" t="n">
        <f aca="false">IF($A237="N/A"," ",(IF(AN237&gt;0,($BA237*(8*(VLOOKUP($A237,NumberofDaysTable,3)))*S237),0)+IF(AV237&gt;0,($BA237*((AV237))*S237),0)))</f>
        <v>0</v>
      </c>
      <c r="BF237" s="87" t="n">
        <f aca="false">IF($A237="N/A"," ",(IF(AO237&gt;0,($BA237*(8*(VLOOKUP($A237,NumberofDaysTable,4)+VLOOKUP($A237,NumberofDaysTable,5)))*T237),0)+IF(AW237&gt;0,($BA237*((AW237))*T237),0)))</f>
        <v>0</v>
      </c>
      <c r="BG237" s="87" t="n">
        <f aca="false">IF($A237="N/A"," ",(IF(AP237&gt;0,($BA237*(8*(VLOOKUP($A237,NumberofDaysTable,4)+VLOOKUP($A237,NumberofDaysTable,5)))*U237),0)+IF(AX237&gt;0,($BA237*((AX237))*U237),0)))</f>
        <v>0</v>
      </c>
      <c r="BH237" s="87" t="n">
        <f aca="false">IF($A237="N/A"," ",($BA237*AQ237*V237)+($BA237*AY237*V237))</f>
        <v>0</v>
      </c>
      <c r="BI237" s="87" t="n">
        <f aca="false">IF($A237="N/A"," ",SUM(BB237:BH237))</f>
        <v>0</v>
      </c>
      <c r="BJ237" s="88" t="n">
        <f aca="false">IF($A237="N/A"," ",(H237*(SUM(AK237:AQ237)+SUM(AS237:AY237))*BA237))</f>
        <v>0</v>
      </c>
      <c r="BK237" s="88" t="n">
        <f aca="false">IF($A237="N/A"," ",((C237*D237)*(SUM($AK237:$AQ237)+SUM($AS237:$AY237))*$BA237))</f>
        <v>0</v>
      </c>
      <c r="BL237" s="88" t="n">
        <f aca="false">IF($A237="N/A"," ",(F237*(SUM($AK237:$AQ237)+SUM($AS237:$AY237))*$BA237))</f>
        <v>0</v>
      </c>
      <c r="BM237" s="88" t="n">
        <f aca="false">IF($A237="N/A"," ",(G237*(SUM($AK237:$AQ237)+SUM($AS237:$AY237))*$BA237))</f>
        <v>0</v>
      </c>
    </row>
    <row r="238" customFormat="false" ht="12.75" hidden="false" customHeight="false" outlineLevel="0" collapsed="false">
      <c r="A238" s="67" t="n">
        <f aca="false">IF(A237="N/A","N/A",IF(EDATE(A237,1)&gt;Inputs!$K$3,"N/A",EDATE(A237,1)))</f>
        <v>43800</v>
      </c>
      <c r="B238" s="68" t="n">
        <f aca="false">IF(A238="N/A"," ",YEAR(A238))</f>
        <v>2019</v>
      </c>
      <c r="C238" s="69" t="n">
        <f aca="false">IF(A238="N/A"," ",VLOOKUP(A238,ScaledPrice,10))</f>
        <v>4.4165</v>
      </c>
      <c r="D238" s="70" t="n">
        <f aca="false">IF(A238="N/A"," ",(VLOOKUP(MONTH($A238),Inputs!$A$14:$B$25,2))/1000)</f>
        <v>12.6</v>
      </c>
      <c r="E238" s="71" t="n">
        <f aca="false">IF($A238="N/A"," ",C238*D238)</f>
        <v>55.6479</v>
      </c>
      <c r="F238" s="72" t="n">
        <f aca="false">IF(A238="N/A"," ",Inputs!$F$6)</f>
        <v>1.17</v>
      </c>
      <c r="G238" s="72" t="n">
        <f aca="false">IF(A238="N/A"," ",Inputs!$F$9/IF(AND('Pricing Inputs'!$AA$3&gt;=4,'Pricing Inputs'!$AA$3&lt;=6),16,IF(AND('Pricing Inputs'!$AA$3&gt;=7,'Pricing Inputs'!$AA$3&lt;=9),8,24))/(BA238))</f>
        <v>0.829831932773109</v>
      </c>
      <c r="H238" s="73" t="n">
        <f aca="false">IF(A238="N/A"," ",(C238*D238)+F238+G238)</f>
        <v>57.6477319327731</v>
      </c>
      <c r="I238" s="74" t="n">
        <f aca="false">VLOOKUP(A238,ScaledPrice,(IF(AND('Pricing Inputs'!$AA$3&gt;=4,'Pricing Inputs'!$AA$3&lt;=6),2,4)))</f>
        <v>31.6499977111816</v>
      </c>
      <c r="J238" s="74" t="n">
        <f aca="false">IF(A238="N/A"," ",IF(AND('Pricing Inputs'!$AA$3&gt;=4,'Pricing Inputs'!$AA$3&lt;=6),I238,(VLOOKUP(A238,ScaledPrice,2))*(2-(VLOOKUP(A238,ScaledPrice,3)))))</f>
        <v>31.6499977111816</v>
      </c>
      <c r="K238" s="74" t="n">
        <f aca="false">IF(A238="N/A"," ",IF(OR('Pricing Inputs'!$AA$3=5,'Pricing Inputs'!$AA$3=6,'Pricing Inputs'!$AA$3=8,'Pricing Inputs'!$AA$3=9),VLOOKUP(A238,ScaledPrice,IF(AND('Pricing Inputs'!$AA$3&gt;=4,'Pricing Inputs'!$AA$3&lt;=6),5,6)),0))</f>
        <v>20</v>
      </c>
      <c r="L238" s="74" t="n">
        <f aca="false">IF(A238="N/A"," ",IF(OR('Pricing Inputs'!$AA$3=5,'Pricing Inputs'!$AA$3=6,'Pricing Inputs'!$AA$3=8,'Pricing Inputs'!$AA$3=9),IF(AND('Pricing Inputs'!$AA$3&gt;=4,'Pricing Inputs'!$AA$3&lt;=6),K238,(VLOOKUP(A238,ScaledPrice,5))*(2-(VLOOKUP(A238,ScaledPrice,3)))),0))</f>
        <v>20</v>
      </c>
      <c r="M238" s="74" t="n">
        <f aca="false">IF(A238="N/A"," ",IF(OR('Pricing Inputs'!$AA$3=6,'Pricing Inputs'!$AA$3=9),(VLOOKUP(A238,ScaledPrice,IF(AND('Pricing Inputs'!$AA$3&gt;=4,'Pricing Inputs'!$AA$3&lt;=6),7,8))),0))</f>
        <v>19</v>
      </c>
      <c r="N238" s="74" t="n">
        <f aca="false">IF(A238="N/A"," ",IF(OR('Pricing Inputs'!$AA$3=6,'Pricing Inputs'!$AA$3=9),IF(AND('Pricing Inputs'!$AA$3&gt;=4,'Pricing Inputs'!$AA$3&lt;=6),M238,(VLOOKUP(A238,ScaledPrice,7))*(2-(VLOOKUP(A238,ScaledPrice,3)))),0))</f>
        <v>19</v>
      </c>
      <c r="O238" s="74" t="n">
        <f aca="false">IF(A238="N/A"," ",VLOOKUP(A238,ScaledPrice,9))</f>
        <v>25.9500007629395</v>
      </c>
      <c r="P238" s="75" t="n">
        <f aca="false">IF($A238="N/A"," ",IF((I238-$H238)&gt;0,I238-$H238,0))</f>
        <v>0</v>
      </c>
      <c r="Q238" s="75" t="n">
        <f aca="false">IF($A238="N/A"," ",IF((J238-$H238)&gt;0,J238-$H238,0))</f>
        <v>0</v>
      </c>
      <c r="R238" s="75" t="n">
        <f aca="false">IF($A238="N/A"," ",IF((K238-$H238)&gt;0,K238-$H238,0))</f>
        <v>0</v>
      </c>
      <c r="S238" s="75" t="n">
        <f aca="false">IF($A238="N/A"," ",IF((L238-$H238)&gt;0,L238-$H238,0))</f>
        <v>0</v>
      </c>
      <c r="T238" s="75" t="n">
        <f aca="false">IF($A238="N/A"," ",IF((M238-$H238)&gt;0,M238-$H238,0))</f>
        <v>0</v>
      </c>
      <c r="U238" s="75" t="n">
        <f aca="false">IF($A238="N/A"," ",IF((N238-$H238)&gt;0,N238-$H238,0))</f>
        <v>0</v>
      </c>
      <c r="V238" s="76" t="n">
        <f aca="false">IF($A238="N/A"," ",(IF((O238-$H238)&lt;=0,0,(O238-$H238))))</f>
        <v>0</v>
      </c>
      <c r="W238" s="77" t="n">
        <f aca="false">IF($A238="N/A"," ",IF(P238&gt;0,8*VLOOKUP($A238,NumberofDaysTable,2),0))</f>
        <v>0</v>
      </c>
      <c r="X238" s="77" t="n">
        <f aca="false">IF($A238="N/A"," ",IF(Q238&gt;0,8*VLOOKUP($A238,NumberofDaysTable,2),0))</f>
        <v>0</v>
      </c>
      <c r="Y238" s="77" t="n">
        <f aca="false">IF($A238="N/A"," ",IF(R238&gt;0,8*VLOOKUP($A238,NumberofDaysTable,3),0))</f>
        <v>0</v>
      </c>
      <c r="Z238" s="77" t="n">
        <f aca="false">IF($A238="N/A"," ",IF(S238&gt;0,8*VLOOKUP($A238,NumberofDaysTable,3),0))</f>
        <v>0</v>
      </c>
      <c r="AA238" s="77" t="n">
        <f aca="false">IF($A238="N/A"," ",IF(T238&gt;0,8*(VLOOKUP($A238,NumberofDaysTable,4)+VLOOKUP($A238,NumberofDaysTable,5)),0))</f>
        <v>0</v>
      </c>
      <c r="AB238" s="77" t="n">
        <f aca="false">IF($A238="N/A"," ",IF(U238&gt;0,(8*VLOOKUP($A238,NumberofDaysTable,4)+VLOOKUP($A238,NumberofDaysTable,5)),0))</f>
        <v>0</v>
      </c>
      <c r="AC238" s="77" t="n">
        <f aca="false">IF($A238="N/A"," ",(IF(V238&gt;0,(8*VLOOKUP($A238,NumberofDaysTable,6)),0)))</f>
        <v>0</v>
      </c>
      <c r="AD238" s="89" t="n">
        <f aca="false">IF($A238="N/A"," ",RANK(P238,$P$232:$V$243))</f>
        <v>7</v>
      </c>
      <c r="AE238" s="90" t="n">
        <f aca="false">IF($A238="N/A"," ",RANK(Q238,$P$232:$V$243))</f>
        <v>7</v>
      </c>
      <c r="AF238" s="90" t="n">
        <f aca="false">IF($A238="N/A"," ",RANK(R238,$P$232:$V$243))</f>
        <v>7</v>
      </c>
      <c r="AG238" s="90" t="n">
        <f aca="false">IF($A238="N/A"," ",RANK(S238,$P$232:$V$243))</f>
        <v>7</v>
      </c>
      <c r="AH238" s="90" t="n">
        <f aca="false">IF($A238="N/A"," ",RANK(T238,$P$232:$V$243))</f>
        <v>7</v>
      </c>
      <c r="AI238" s="90" t="n">
        <f aca="false">IF($A238="N/A"," ",RANK(U238,$P$232:$V$243))</f>
        <v>7</v>
      </c>
      <c r="AJ238" s="91" t="n">
        <f aca="false">IF($A238="N/A"," ",RANK(V238,$P$232:$V$243))</f>
        <v>7</v>
      </c>
      <c r="AK238" s="81" t="n">
        <f aca="false">IF($A238="N/A"," ",IF(AD238&lt;=$AJ$2,W238,0))</f>
        <v>0</v>
      </c>
      <c r="AL238" s="92" t="n">
        <f aca="false">IF($A238="N/A"," ",IF(AE238&lt;=$AJ$2,X238,0))</f>
        <v>0</v>
      </c>
      <c r="AM238" s="92" t="n">
        <f aca="false">IF($A238="N/A"," ",IF(AF238&lt;=$AJ$2,Y238,0))</f>
        <v>0</v>
      </c>
      <c r="AN238" s="92" t="n">
        <f aca="false">IF($A238="N/A"," ",IF(AG238&lt;=$AJ$2,Z238,0))</f>
        <v>0</v>
      </c>
      <c r="AO238" s="92" t="n">
        <f aca="false">IF($A238="N/A"," ",IF(AH238&lt;=$AJ$2,AA238,0))</f>
        <v>0</v>
      </c>
      <c r="AP238" s="92" t="n">
        <f aca="false">IF($A238="N/A"," ",IF(AI238&lt;=$AJ$2,AB238,0))</f>
        <v>0</v>
      </c>
      <c r="AQ238" s="92" t="n">
        <f aca="false">IF($A238="N/A"," ",IF(AJ238&lt;=$AJ$2,AC238,0))</f>
        <v>0</v>
      </c>
      <c r="AR238" s="91"/>
      <c r="AS238" s="83" t="n">
        <f aca="false">IF($A238="N/A"," ",IF(AND(AD238=$AJ$2+1,AK238=0),MIN($AR$243,W238),0))</f>
        <v>0</v>
      </c>
      <c r="AT238" s="93" t="n">
        <f aca="false">IF($A238="N/A"," ",IF(AND(AE238=$AJ$2+1,AL238=0),MIN($AR$243,X238),0))</f>
        <v>0</v>
      </c>
      <c r="AU238" s="93" t="n">
        <f aca="false">IF($A238="N/A"," ",IF(AND(AF238=$AJ$2+1,AM238=0),MIN($AR$243,Y238),0))</f>
        <v>0</v>
      </c>
      <c r="AV238" s="93" t="n">
        <f aca="false">IF($A238="N/A"," ",IF(AND(AG238=$AJ$2+1,AN238=0),MIN($AR$243,Z238),0))</f>
        <v>0</v>
      </c>
      <c r="AW238" s="93" t="n">
        <f aca="false">IF($A238="N/A"," ",IF(AND(AH238=$AJ$2+1,AO238=0),MIN($AR$243,AA238),0))</f>
        <v>0</v>
      </c>
      <c r="AX238" s="93" t="n">
        <f aca="false">IF($A238="N/A"," ",IF(AND(AI238=$AJ$2+1,AP238=0),MIN($AR$243,AB238),0))</f>
        <v>0</v>
      </c>
      <c r="AY238" s="93" t="n">
        <f aca="false">IF($A238="N/A"," ",IF(AND(AJ238=$AJ$2+1,AQ238=0),MIN($AR$243,AC238),0))</f>
        <v>0</v>
      </c>
      <c r="AZ238" s="91"/>
      <c r="BA238" s="86" t="n">
        <f aca="false">IF($A238="N/A"," ",(IF(MONTH(A238)&gt;=4,IF(MONTH(A238)&lt;=10,Inputs!$F$13,Inputs!$F$14),Inputs!$F$14)))</f>
        <v>119</v>
      </c>
      <c r="BB238" s="87" t="n">
        <f aca="false">IF($A238="N/A"," ",(IF(AK238&gt;0,($BA238*(8*(VLOOKUP($A238,NumberofDaysTable,2)))*P238),0)+IF(AS238&gt;0,($BA238*((AS238))*P238),0)))</f>
        <v>0</v>
      </c>
      <c r="BC238" s="87" t="n">
        <f aca="false">IF($A238="N/A"," ",(IF(AL238&gt;0,($BA238*(8*(VLOOKUP($A238,NumberofDaysTable,2)))*Q238),0)+IF(AT238&gt;0,($BA238*((AT238))*Q238),0)))</f>
        <v>0</v>
      </c>
      <c r="BD238" s="87" t="n">
        <f aca="false">IF($A238="N/A"," ",(IF(AM238&gt;0,($BA238*(8*(VLOOKUP($A238,NumberofDaysTable,3)))*R238),0)+IF(AU238&gt;0,($BA238*((AU238))*R238),0)))</f>
        <v>0</v>
      </c>
      <c r="BE238" s="87" t="n">
        <f aca="false">IF($A238="N/A"," ",(IF(AN238&gt;0,($BA238*(8*(VLOOKUP($A238,NumberofDaysTable,3)))*S238),0)+IF(AV238&gt;0,($BA238*((AV238))*S238),0)))</f>
        <v>0</v>
      </c>
      <c r="BF238" s="87" t="n">
        <f aca="false">IF($A238="N/A"," ",(IF(AO238&gt;0,($BA238*(8*(VLOOKUP($A238,NumberofDaysTable,4)+VLOOKUP($A238,NumberofDaysTable,5)))*T238),0)+IF(AW238&gt;0,($BA238*((AW238))*T238),0)))</f>
        <v>0</v>
      </c>
      <c r="BG238" s="87" t="n">
        <f aca="false">IF($A238="N/A"," ",(IF(AP238&gt;0,($BA238*(8*(VLOOKUP($A238,NumberofDaysTable,4)+VLOOKUP($A238,NumberofDaysTable,5)))*U238),0)+IF(AX238&gt;0,($BA238*((AX238))*U238),0)))</f>
        <v>0</v>
      </c>
      <c r="BH238" s="87" t="n">
        <f aca="false">IF($A238="N/A"," ",($BA238*AQ238*V238)+($BA238*AY238*V238))</f>
        <v>0</v>
      </c>
      <c r="BI238" s="87" t="n">
        <f aca="false">IF($A238="N/A"," ",SUM(BB238:BH238))</f>
        <v>0</v>
      </c>
      <c r="BJ238" s="88" t="n">
        <f aca="false">IF($A238="N/A"," ",(H238*(SUM(AK238:AQ238)+SUM(AS238:AY238))*BA238))</f>
        <v>0</v>
      </c>
      <c r="BK238" s="88" t="n">
        <f aca="false">IF($A238="N/A"," ",((C238*D238)*(SUM($AK238:$AQ238)+SUM($AS238:$AY238))*$BA238))</f>
        <v>0</v>
      </c>
      <c r="BL238" s="88" t="n">
        <f aca="false">IF($A238="N/A"," ",(F238*(SUM($AK238:$AQ238)+SUM($AS238:$AY238))*$BA238))</f>
        <v>0</v>
      </c>
      <c r="BM238" s="88" t="n">
        <f aca="false">IF($A238="N/A"," ",(G238*(SUM($AK238:$AQ238)+SUM($AS238:$AY238))*$BA238))</f>
        <v>0</v>
      </c>
    </row>
    <row r="239" customFormat="false" ht="12.75" hidden="false" customHeight="false" outlineLevel="0" collapsed="false">
      <c r="A239" s="67" t="n">
        <f aca="false">IF(A238="N/A","N/A",IF(EDATE(A238,1)&gt;Inputs!$K$3,"N/A",EDATE(A238,1)))</f>
        <v>43831</v>
      </c>
      <c r="B239" s="68" t="n">
        <f aca="false">IF(A239="N/A"," ",YEAR(A239))</f>
        <v>2020</v>
      </c>
      <c r="C239" s="69" t="n">
        <f aca="false">IF(A239="N/A"," ",VLOOKUP(A239,ScaledPrice,10))</f>
        <v>4.5425</v>
      </c>
      <c r="D239" s="70" t="n">
        <f aca="false">IF(A239="N/A"," ",(VLOOKUP(MONTH($A239),Inputs!$A$14:$B$25,2))/1000)</f>
        <v>12.6</v>
      </c>
      <c r="E239" s="71" t="n">
        <f aca="false">IF($A239="N/A"," ",C239*D239)</f>
        <v>57.2355</v>
      </c>
      <c r="F239" s="72" t="n">
        <f aca="false">IF(A239="N/A"," ",Inputs!$F$6)</f>
        <v>1.17</v>
      </c>
      <c r="G239" s="72" t="n">
        <f aca="false">IF(A239="N/A"," ",Inputs!$F$9/IF(AND('Pricing Inputs'!$AA$3&gt;=4,'Pricing Inputs'!$AA$3&lt;=6),16,IF(AND('Pricing Inputs'!$AA$3&gt;=7,'Pricing Inputs'!$AA$3&lt;=9),8,24))/(BA239))</f>
        <v>0.829831932773109</v>
      </c>
      <c r="H239" s="73" t="n">
        <f aca="false">IF(A239="N/A"," ",(C239*D239)+F239+G239)</f>
        <v>59.2353319327731</v>
      </c>
      <c r="I239" s="74" t="n">
        <f aca="false">VLOOKUP(A239,ScaledPrice,(IF(AND('Pricing Inputs'!$AA$3&gt;=4,'Pricing Inputs'!$AA$3&lt;=6),2,4)))</f>
        <v>35.8999996185303</v>
      </c>
      <c r="J239" s="74" t="n">
        <f aca="false">IF(A239="N/A"," ",IF(AND('Pricing Inputs'!$AA$3&gt;=4,'Pricing Inputs'!$AA$3&lt;=6),I239,(VLOOKUP(A239,ScaledPrice,2))*(2-(VLOOKUP(A239,ScaledPrice,3)))))</f>
        <v>35.8999996185303</v>
      </c>
      <c r="K239" s="74" t="n">
        <f aca="false">IF(A239="N/A"," ",IF(OR('Pricing Inputs'!$AA$3=5,'Pricing Inputs'!$AA$3=6,'Pricing Inputs'!$AA$3=8,'Pricing Inputs'!$AA$3=9),VLOOKUP(A239,ScaledPrice,IF(AND('Pricing Inputs'!$AA$3&gt;=4,'Pricing Inputs'!$AA$3&lt;=6),5,6)),0))</f>
        <v>22</v>
      </c>
      <c r="L239" s="74" t="n">
        <f aca="false">IF(A239="N/A"," ",IF(OR('Pricing Inputs'!$AA$3=5,'Pricing Inputs'!$AA$3=6,'Pricing Inputs'!$AA$3=8,'Pricing Inputs'!$AA$3=9),IF(AND('Pricing Inputs'!$AA$3&gt;=4,'Pricing Inputs'!$AA$3&lt;=6),K239,(VLOOKUP(A239,ScaledPrice,5))*(2-(VLOOKUP(A239,ScaledPrice,3)))),0))</f>
        <v>22</v>
      </c>
      <c r="M239" s="74" t="n">
        <f aca="false">IF(A239="N/A"," ",IF(OR('Pricing Inputs'!$AA$3=6,'Pricing Inputs'!$AA$3=9),(VLOOKUP(A239,ScaledPrice,IF(AND('Pricing Inputs'!$AA$3&gt;=4,'Pricing Inputs'!$AA$3&lt;=6),7,8))),0))</f>
        <v>21</v>
      </c>
      <c r="N239" s="74" t="n">
        <f aca="false">IF(A239="N/A"," ",IF(OR('Pricing Inputs'!$AA$3=6,'Pricing Inputs'!$AA$3=9),IF(AND('Pricing Inputs'!$AA$3&gt;=4,'Pricing Inputs'!$AA$3&lt;=6),M239,(VLOOKUP(A239,ScaledPrice,7))*(2-(VLOOKUP(A239,ScaledPrice,3)))),0))</f>
        <v>21</v>
      </c>
      <c r="O239" s="74" t="n">
        <f aca="false">IF(A239="N/A"," ",VLOOKUP(A239,ScaledPrice,9))</f>
        <v>26.2000007629395</v>
      </c>
      <c r="P239" s="75" t="n">
        <f aca="false">IF($A239="N/A"," ",IF((I239-$H239)&gt;0,I239-$H239,0))</f>
        <v>0</v>
      </c>
      <c r="Q239" s="75" t="n">
        <f aca="false">IF($A239="N/A"," ",IF((J239-$H239)&gt;0,J239-$H239,0))</f>
        <v>0</v>
      </c>
      <c r="R239" s="75" t="n">
        <f aca="false">IF($A239="N/A"," ",IF((K239-$H239)&gt;0,K239-$H239,0))</f>
        <v>0</v>
      </c>
      <c r="S239" s="75" t="n">
        <f aca="false">IF($A239="N/A"," ",IF((L239-$H239)&gt;0,L239-$H239,0))</f>
        <v>0</v>
      </c>
      <c r="T239" s="75" t="n">
        <f aca="false">IF($A239="N/A"," ",IF((M239-$H239)&gt;0,M239-$H239,0))</f>
        <v>0</v>
      </c>
      <c r="U239" s="75" t="n">
        <f aca="false">IF($A239="N/A"," ",IF((N239-$H239)&gt;0,N239-$H239,0))</f>
        <v>0</v>
      </c>
      <c r="V239" s="76" t="n">
        <f aca="false">IF($A239="N/A"," ",(IF((O239-$H239)&lt;=0,0,(O239-$H239))))</f>
        <v>0</v>
      </c>
      <c r="W239" s="77" t="n">
        <f aca="false">IF($A239="N/A"," ",IF(P239&gt;0,8*VLOOKUP($A239,NumberofDaysTable,2),0))</f>
        <v>0</v>
      </c>
      <c r="X239" s="77" t="n">
        <f aca="false">IF($A239="N/A"," ",IF(Q239&gt;0,8*VLOOKUP($A239,NumberofDaysTable,2),0))</f>
        <v>0</v>
      </c>
      <c r="Y239" s="77" t="n">
        <f aca="false">IF($A239="N/A"," ",IF(R239&gt;0,8*VLOOKUP($A239,NumberofDaysTable,3),0))</f>
        <v>0</v>
      </c>
      <c r="Z239" s="77" t="n">
        <f aca="false">IF($A239="N/A"," ",IF(S239&gt;0,8*VLOOKUP($A239,NumberofDaysTable,3),0))</f>
        <v>0</v>
      </c>
      <c r="AA239" s="77" t="n">
        <f aca="false">IF($A239="N/A"," ",IF(T239&gt;0,8*(VLOOKUP($A239,NumberofDaysTable,4)+VLOOKUP($A239,NumberofDaysTable,5)),0))</f>
        <v>0</v>
      </c>
      <c r="AB239" s="77" t="n">
        <f aca="false">IF($A239="N/A"," ",IF(U239&gt;0,(8*VLOOKUP($A239,NumberofDaysTable,4)+VLOOKUP($A239,NumberofDaysTable,5)),0))</f>
        <v>0</v>
      </c>
      <c r="AC239" s="77" t="n">
        <f aca="false">IF($A239="N/A"," ",(IF(V239&gt;0,(8*VLOOKUP($A239,NumberofDaysTable,6)),0)))</f>
        <v>0</v>
      </c>
      <c r="AD239" s="89" t="n">
        <f aca="false">IF($A239="N/A"," ",RANK(P239,$P$232:$V$243))</f>
        <v>7</v>
      </c>
      <c r="AE239" s="90" t="n">
        <f aca="false">IF($A239="N/A"," ",RANK(Q239,$P$232:$V$243))</f>
        <v>7</v>
      </c>
      <c r="AF239" s="90" t="n">
        <f aca="false">IF($A239="N/A"," ",RANK(R239,$P$232:$V$243))</f>
        <v>7</v>
      </c>
      <c r="AG239" s="90" t="n">
        <f aca="false">IF($A239="N/A"," ",RANK(S239,$P$232:$V$243))</f>
        <v>7</v>
      </c>
      <c r="AH239" s="90" t="n">
        <f aca="false">IF($A239="N/A"," ",RANK(T239,$P$232:$V$243))</f>
        <v>7</v>
      </c>
      <c r="AI239" s="90" t="n">
        <f aca="false">IF($A239="N/A"," ",RANK(U239,$P$232:$V$243))</f>
        <v>7</v>
      </c>
      <c r="AJ239" s="91" t="n">
        <f aca="false">IF($A239="N/A"," ",RANK(V239,$P$232:$V$243))</f>
        <v>7</v>
      </c>
      <c r="AK239" s="81" t="n">
        <f aca="false">IF($A239="N/A"," ",IF(AD239&lt;=$AJ$2,W239,0))</f>
        <v>0</v>
      </c>
      <c r="AL239" s="92" t="n">
        <f aca="false">IF($A239="N/A"," ",IF(AE239&lt;=$AJ$2,X239,0))</f>
        <v>0</v>
      </c>
      <c r="AM239" s="92" t="n">
        <f aca="false">IF($A239="N/A"," ",IF(AF239&lt;=$AJ$2,Y239,0))</f>
        <v>0</v>
      </c>
      <c r="AN239" s="92" t="n">
        <f aca="false">IF($A239="N/A"," ",IF(AG239&lt;=$AJ$2,Z239,0))</f>
        <v>0</v>
      </c>
      <c r="AO239" s="92" t="n">
        <f aca="false">IF($A239="N/A"," ",IF(AH239&lt;=$AJ$2,AA239,0))</f>
        <v>0</v>
      </c>
      <c r="AP239" s="92" t="n">
        <f aca="false">IF($A239="N/A"," ",IF(AI239&lt;=$AJ$2,AB239,0))</f>
        <v>0</v>
      </c>
      <c r="AQ239" s="92" t="n">
        <f aca="false">IF($A239="N/A"," ",IF(AJ239&lt;=$AJ$2,AC239,0))</f>
        <v>0</v>
      </c>
      <c r="AR239" s="91"/>
      <c r="AS239" s="83" t="n">
        <f aca="false">IF($A239="N/A"," ",IF(AND(AD239=$AJ$2+1,AK239=0),MIN($AR$243,W239),0))</f>
        <v>0</v>
      </c>
      <c r="AT239" s="93" t="n">
        <f aca="false">IF($A239="N/A"," ",IF(AND(AE239=$AJ$2+1,AL239=0),MIN($AR$243,X239),0))</f>
        <v>0</v>
      </c>
      <c r="AU239" s="93" t="n">
        <f aca="false">IF($A239="N/A"," ",IF(AND(AF239=$AJ$2+1,AM239=0),MIN($AR$243,Y239),0))</f>
        <v>0</v>
      </c>
      <c r="AV239" s="93" t="n">
        <f aca="false">IF($A239="N/A"," ",IF(AND(AG239=$AJ$2+1,AN239=0),MIN($AR$243,Z239),0))</f>
        <v>0</v>
      </c>
      <c r="AW239" s="93" t="n">
        <f aca="false">IF($A239="N/A"," ",IF(AND(AH239=$AJ$2+1,AO239=0),MIN($AR$243,AA239),0))</f>
        <v>0</v>
      </c>
      <c r="AX239" s="93" t="n">
        <f aca="false">IF($A239="N/A"," ",IF(AND(AI239=$AJ$2+1,AP239=0),MIN($AR$243,AB239),0))</f>
        <v>0</v>
      </c>
      <c r="AY239" s="93" t="n">
        <f aca="false">IF($A239="N/A"," ",IF(AND(AJ239=$AJ$2+1,AQ239=0),MIN($AR$243,AC239),0))</f>
        <v>0</v>
      </c>
      <c r="AZ239" s="91"/>
      <c r="BA239" s="86" t="n">
        <f aca="false">IF($A239="N/A"," ",(IF(MONTH(A239)&gt;=4,IF(MONTH(A239)&lt;=10,Inputs!$F$13,Inputs!$F$14),Inputs!$F$14)))</f>
        <v>119</v>
      </c>
      <c r="BB239" s="87" t="n">
        <f aca="false">IF($A239="N/A"," ",(IF(AK239&gt;0,($BA239*(8*(VLOOKUP($A239,NumberofDaysTable,2)))*P239),0)+IF(AS239&gt;0,($BA239*((AS239))*P239),0)))</f>
        <v>0</v>
      </c>
      <c r="BC239" s="87" t="n">
        <f aca="false">IF($A239="N/A"," ",(IF(AL239&gt;0,($BA239*(8*(VLOOKUP($A239,NumberofDaysTable,2)))*Q239),0)+IF(AT239&gt;0,($BA239*((AT239))*Q239),0)))</f>
        <v>0</v>
      </c>
      <c r="BD239" s="87" t="n">
        <f aca="false">IF($A239="N/A"," ",(IF(AM239&gt;0,($BA239*(8*(VLOOKUP($A239,NumberofDaysTable,3)))*R239),0)+IF(AU239&gt;0,($BA239*((AU239))*R239),0)))</f>
        <v>0</v>
      </c>
      <c r="BE239" s="87" t="n">
        <f aca="false">IF($A239="N/A"," ",(IF(AN239&gt;0,($BA239*(8*(VLOOKUP($A239,NumberofDaysTable,3)))*S239),0)+IF(AV239&gt;0,($BA239*((AV239))*S239),0)))</f>
        <v>0</v>
      </c>
      <c r="BF239" s="87" t="n">
        <f aca="false">IF($A239="N/A"," ",(IF(AO239&gt;0,($BA239*(8*(VLOOKUP($A239,NumberofDaysTable,4)+VLOOKUP($A239,NumberofDaysTable,5)))*T239),0)+IF(AW239&gt;0,($BA239*((AW239))*T239),0)))</f>
        <v>0</v>
      </c>
      <c r="BG239" s="87" t="n">
        <f aca="false">IF($A239="N/A"," ",(IF(AP239&gt;0,($BA239*(8*(VLOOKUP($A239,NumberofDaysTable,4)+VLOOKUP($A239,NumberofDaysTable,5)))*U239),0)+IF(AX239&gt;0,($BA239*((AX239))*U239),0)))</f>
        <v>0</v>
      </c>
      <c r="BH239" s="87" t="n">
        <f aca="false">IF($A239="N/A"," ",($BA239*AQ239*V239)+($BA239*AY239*V239))</f>
        <v>0</v>
      </c>
      <c r="BI239" s="87" t="n">
        <f aca="false">IF($A239="N/A"," ",SUM(BB239:BH239))</f>
        <v>0</v>
      </c>
      <c r="BJ239" s="88" t="n">
        <f aca="false">IF($A239="N/A"," ",(H239*(SUM(AK239:AQ239)+SUM(AS239:AY239))*BA239))</f>
        <v>0</v>
      </c>
      <c r="BK239" s="88" t="n">
        <f aca="false">IF($A239="N/A"," ",((C239*D239)*(SUM($AK239:$AQ239)+SUM($AS239:$AY239))*$BA239))</f>
        <v>0</v>
      </c>
      <c r="BL239" s="88" t="n">
        <f aca="false">IF($A239="N/A"," ",(F239*(SUM($AK239:$AQ239)+SUM($AS239:$AY239))*$BA239))</f>
        <v>0</v>
      </c>
      <c r="BM239" s="88" t="n">
        <f aca="false">IF($A239="N/A"," ",(G239*(SUM($AK239:$AQ239)+SUM($AS239:$AY239))*$BA239))</f>
        <v>0</v>
      </c>
    </row>
    <row r="240" customFormat="false" ht="12.75" hidden="false" customHeight="false" outlineLevel="0" collapsed="false">
      <c r="A240" s="67" t="n">
        <f aca="false">IF(A239="N/A","N/A",IF(EDATE(A239,1)&gt;Inputs!$K$3,"N/A",EDATE(A239,1)))</f>
        <v>43862</v>
      </c>
      <c r="B240" s="68" t="n">
        <f aca="false">IF(A240="N/A"," ",YEAR(A240))</f>
        <v>2020</v>
      </c>
      <c r="C240" s="69" t="n">
        <f aca="false">IF(A240="N/A"," ",VLOOKUP(A240,ScaledPrice,10))</f>
        <v>4.4245</v>
      </c>
      <c r="D240" s="70" t="n">
        <f aca="false">IF(A240="N/A"," ",(VLOOKUP(MONTH($A240),Inputs!$A$14:$B$25,2))/1000)</f>
        <v>12.6</v>
      </c>
      <c r="E240" s="71" t="n">
        <f aca="false">IF($A240="N/A"," ",C240*D240)</f>
        <v>55.7487</v>
      </c>
      <c r="F240" s="72" t="n">
        <f aca="false">IF(A240="N/A"," ",Inputs!$F$6)</f>
        <v>1.17</v>
      </c>
      <c r="G240" s="72" t="n">
        <f aca="false">IF(A240="N/A"," ",Inputs!$F$9/IF(AND('Pricing Inputs'!$AA$3&gt;=4,'Pricing Inputs'!$AA$3&lt;=6),16,IF(AND('Pricing Inputs'!$AA$3&gt;=7,'Pricing Inputs'!$AA$3&lt;=9),8,24))/(BA240))</f>
        <v>0.829831932773109</v>
      </c>
      <c r="H240" s="73" t="n">
        <f aca="false">IF(A240="N/A"," ",(C240*D240)+F240+G240)</f>
        <v>57.7485319327731</v>
      </c>
      <c r="I240" s="74" t="n">
        <f aca="false">VLOOKUP(A240,ScaledPrice,(IF(AND('Pricing Inputs'!$AA$3&gt;=4,'Pricing Inputs'!$AA$3&lt;=6),2,4)))</f>
        <v>36</v>
      </c>
      <c r="J240" s="74" t="n">
        <f aca="false">IF(A240="N/A"," ",IF(AND('Pricing Inputs'!$AA$3&gt;=4,'Pricing Inputs'!$AA$3&lt;=6),I240,(VLOOKUP(A240,ScaledPrice,2))*(2-(VLOOKUP(A240,ScaledPrice,3)))))</f>
        <v>36</v>
      </c>
      <c r="K240" s="74" t="n">
        <f aca="false">IF(A240="N/A"," ",IF(OR('Pricing Inputs'!$AA$3=5,'Pricing Inputs'!$AA$3=6,'Pricing Inputs'!$AA$3=8,'Pricing Inputs'!$AA$3=9),VLOOKUP(A240,ScaledPrice,IF(AND('Pricing Inputs'!$AA$3&gt;=4,'Pricing Inputs'!$AA$3&lt;=6),5,6)),0))</f>
        <v>21.996000289917</v>
      </c>
      <c r="L240" s="74" t="n">
        <f aca="false">IF(A240="N/A"," ",IF(OR('Pricing Inputs'!$AA$3=5,'Pricing Inputs'!$AA$3=6,'Pricing Inputs'!$AA$3=8,'Pricing Inputs'!$AA$3=9),IF(AND('Pricing Inputs'!$AA$3&gt;=4,'Pricing Inputs'!$AA$3&lt;=6),K240,(VLOOKUP(A240,ScaledPrice,5))*(2-(VLOOKUP(A240,ScaledPrice,3)))),0))</f>
        <v>21.996000289917</v>
      </c>
      <c r="M240" s="74" t="n">
        <f aca="false">IF(A240="N/A"," ",IF(OR('Pricing Inputs'!$AA$3=6,'Pricing Inputs'!$AA$3=9),(VLOOKUP(A240,ScaledPrice,IF(AND('Pricing Inputs'!$AA$3&gt;=4,'Pricing Inputs'!$AA$3&lt;=6),7,8))),0))</f>
        <v>20.9965019226074</v>
      </c>
      <c r="N240" s="74" t="n">
        <f aca="false">IF(A240="N/A"," ",IF(OR('Pricing Inputs'!$AA$3=6,'Pricing Inputs'!$AA$3=9),IF(AND('Pricing Inputs'!$AA$3&gt;=4,'Pricing Inputs'!$AA$3&lt;=6),M240,(VLOOKUP(A240,ScaledPrice,7))*(2-(VLOOKUP(A240,ScaledPrice,3)))),0))</f>
        <v>20.9965019226074</v>
      </c>
      <c r="O240" s="74" t="n">
        <f aca="false">IF(A240="N/A"," ",VLOOKUP(A240,ScaledPrice,9))</f>
        <v>24.5</v>
      </c>
      <c r="P240" s="75" t="n">
        <f aca="false">IF($A240="N/A"," ",IF((I240-$H240)&gt;0,I240-$H240,0))</f>
        <v>0</v>
      </c>
      <c r="Q240" s="75" t="n">
        <f aca="false">IF($A240="N/A"," ",IF((J240-$H240)&gt;0,J240-$H240,0))</f>
        <v>0</v>
      </c>
      <c r="R240" s="75" t="n">
        <f aca="false">IF($A240="N/A"," ",IF((K240-$H240)&gt;0,K240-$H240,0))</f>
        <v>0</v>
      </c>
      <c r="S240" s="75" t="n">
        <f aca="false">IF($A240="N/A"," ",IF((L240-$H240)&gt;0,L240-$H240,0))</f>
        <v>0</v>
      </c>
      <c r="T240" s="75" t="n">
        <f aca="false">IF($A240="N/A"," ",IF((M240-$H240)&gt;0,M240-$H240,0))</f>
        <v>0</v>
      </c>
      <c r="U240" s="75" t="n">
        <f aca="false">IF($A240="N/A"," ",IF((N240-$H240)&gt;0,N240-$H240,0))</f>
        <v>0</v>
      </c>
      <c r="V240" s="76" t="n">
        <f aca="false">IF($A240="N/A"," ",(IF((O240-$H240)&lt;=0,0,(O240-$H240))))</f>
        <v>0</v>
      </c>
      <c r="W240" s="77" t="n">
        <f aca="false">IF($A240="N/A"," ",IF(P240&gt;0,8*VLOOKUP($A240,NumberofDaysTable,2),0))</f>
        <v>0</v>
      </c>
      <c r="X240" s="77" t="n">
        <f aca="false">IF($A240="N/A"," ",IF(Q240&gt;0,8*VLOOKUP($A240,NumberofDaysTable,2),0))</f>
        <v>0</v>
      </c>
      <c r="Y240" s="77" t="n">
        <f aca="false">IF($A240="N/A"," ",IF(R240&gt;0,8*VLOOKUP($A240,NumberofDaysTable,3),0))</f>
        <v>0</v>
      </c>
      <c r="Z240" s="77" t="n">
        <f aca="false">IF($A240="N/A"," ",IF(S240&gt;0,8*VLOOKUP($A240,NumberofDaysTable,3),0))</f>
        <v>0</v>
      </c>
      <c r="AA240" s="77" t="n">
        <f aca="false">IF($A240="N/A"," ",IF(T240&gt;0,8*(VLOOKUP($A240,NumberofDaysTable,4)+VLOOKUP($A240,NumberofDaysTable,5)),0))</f>
        <v>0</v>
      </c>
      <c r="AB240" s="77" t="n">
        <f aca="false">IF($A240="N/A"," ",IF(U240&gt;0,(8*VLOOKUP($A240,NumberofDaysTable,4)+VLOOKUP($A240,NumberofDaysTable,5)),0))</f>
        <v>0</v>
      </c>
      <c r="AC240" s="77" t="n">
        <f aca="false">IF($A240="N/A"," ",(IF(V240&gt;0,(8*VLOOKUP($A240,NumberofDaysTable,6)),0)))</f>
        <v>0</v>
      </c>
      <c r="AD240" s="89" t="n">
        <f aca="false">IF($A240="N/A"," ",RANK(P240,$P$232:$V$243))</f>
        <v>7</v>
      </c>
      <c r="AE240" s="90" t="n">
        <f aca="false">IF($A240="N/A"," ",RANK(Q240,$P$232:$V$243))</f>
        <v>7</v>
      </c>
      <c r="AF240" s="90" t="n">
        <f aca="false">IF($A240="N/A"," ",RANK(R240,$P$232:$V$243))</f>
        <v>7</v>
      </c>
      <c r="AG240" s="90" t="n">
        <f aca="false">IF($A240="N/A"," ",RANK(S240,$P$232:$V$243))</f>
        <v>7</v>
      </c>
      <c r="AH240" s="90" t="n">
        <f aca="false">IF($A240="N/A"," ",RANK(T240,$P$232:$V$243))</f>
        <v>7</v>
      </c>
      <c r="AI240" s="90" t="n">
        <f aca="false">IF($A240="N/A"," ",RANK(U240,$P$232:$V$243))</f>
        <v>7</v>
      </c>
      <c r="AJ240" s="91" t="n">
        <f aca="false">IF($A240="N/A"," ",RANK(V240,$P$232:$V$243))</f>
        <v>7</v>
      </c>
      <c r="AK240" s="81" t="n">
        <f aca="false">IF($A240="N/A"," ",IF(AD240&lt;=$AJ$2,W240,0))</f>
        <v>0</v>
      </c>
      <c r="AL240" s="92" t="n">
        <f aca="false">IF($A240="N/A"," ",IF(AE240&lt;=$AJ$2,X240,0))</f>
        <v>0</v>
      </c>
      <c r="AM240" s="92" t="n">
        <f aca="false">IF($A240="N/A"," ",IF(AF240&lt;=$AJ$2,Y240,0))</f>
        <v>0</v>
      </c>
      <c r="AN240" s="92" t="n">
        <f aca="false">IF($A240="N/A"," ",IF(AG240&lt;=$AJ$2,Z240,0))</f>
        <v>0</v>
      </c>
      <c r="AO240" s="92" t="n">
        <f aca="false">IF($A240="N/A"," ",IF(AH240&lt;=$AJ$2,AA240,0))</f>
        <v>0</v>
      </c>
      <c r="AP240" s="92" t="n">
        <f aca="false">IF($A240="N/A"," ",IF(AI240&lt;=$AJ$2,AB240,0))</f>
        <v>0</v>
      </c>
      <c r="AQ240" s="92" t="n">
        <f aca="false">IF($A240="N/A"," ",IF(AJ240&lt;=$AJ$2,AC240,0))</f>
        <v>0</v>
      </c>
      <c r="AR240" s="91"/>
      <c r="AS240" s="83" t="n">
        <f aca="false">IF($A240="N/A"," ",IF(AND(AD240=$AJ$2+1,AK240=0),MIN($AR$243,W240),0))</f>
        <v>0</v>
      </c>
      <c r="AT240" s="93" t="n">
        <f aca="false">IF($A240="N/A"," ",IF(AND(AE240=$AJ$2+1,AL240=0),MIN($AR$243,X240),0))</f>
        <v>0</v>
      </c>
      <c r="AU240" s="93" t="n">
        <f aca="false">IF($A240="N/A"," ",IF(AND(AF240=$AJ$2+1,AM240=0),MIN($AR$243,Y240),0))</f>
        <v>0</v>
      </c>
      <c r="AV240" s="93" t="n">
        <f aca="false">IF($A240="N/A"," ",IF(AND(AG240=$AJ$2+1,AN240=0),MIN($AR$243,Z240),0))</f>
        <v>0</v>
      </c>
      <c r="AW240" s="93" t="n">
        <f aca="false">IF($A240="N/A"," ",IF(AND(AH240=$AJ$2+1,AO240=0),MIN($AR$243,AA240),0))</f>
        <v>0</v>
      </c>
      <c r="AX240" s="93" t="n">
        <f aca="false">IF($A240="N/A"," ",IF(AND(AI240=$AJ$2+1,AP240=0),MIN($AR$243,AB240),0))</f>
        <v>0</v>
      </c>
      <c r="AY240" s="93" t="n">
        <f aca="false">IF($A240="N/A"," ",IF(AND(AJ240=$AJ$2+1,AQ240=0),MIN($AR$243,AC240),0))</f>
        <v>0</v>
      </c>
      <c r="AZ240" s="91"/>
      <c r="BA240" s="86" t="n">
        <f aca="false">IF($A240="N/A"," ",(IF(MONTH(A240)&gt;=4,IF(MONTH(A240)&lt;=10,Inputs!$F$13,Inputs!$F$14),Inputs!$F$14)))</f>
        <v>119</v>
      </c>
      <c r="BB240" s="87" t="n">
        <f aca="false">IF($A240="N/A"," ",(IF(AK240&gt;0,($BA240*(8*(VLOOKUP($A240,NumberofDaysTable,2)))*P240),0)+IF(AS240&gt;0,($BA240*((AS240))*P240),0)))</f>
        <v>0</v>
      </c>
      <c r="BC240" s="87" t="n">
        <f aca="false">IF($A240="N/A"," ",(IF(AL240&gt;0,($BA240*(8*(VLOOKUP($A240,NumberofDaysTable,2)))*Q240),0)+IF(AT240&gt;0,($BA240*((AT240))*Q240),0)))</f>
        <v>0</v>
      </c>
      <c r="BD240" s="87" t="n">
        <f aca="false">IF($A240="N/A"," ",(IF(AM240&gt;0,($BA240*(8*(VLOOKUP($A240,NumberofDaysTable,3)))*R240),0)+IF(AU240&gt;0,($BA240*((AU240))*R240),0)))</f>
        <v>0</v>
      </c>
      <c r="BE240" s="87" t="n">
        <f aca="false">IF($A240="N/A"," ",(IF(AN240&gt;0,($BA240*(8*(VLOOKUP($A240,NumberofDaysTable,3)))*S240),0)+IF(AV240&gt;0,($BA240*((AV240))*S240),0)))</f>
        <v>0</v>
      </c>
      <c r="BF240" s="87" t="n">
        <f aca="false">IF($A240="N/A"," ",(IF(AO240&gt;0,($BA240*(8*(VLOOKUP($A240,NumberofDaysTable,4)+VLOOKUP($A240,NumberofDaysTable,5)))*T240),0)+IF(AW240&gt;0,($BA240*((AW240))*T240),0)))</f>
        <v>0</v>
      </c>
      <c r="BG240" s="87" t="n">
        <f aca="false">IF($A240="N/A"," ",(IF(AP240&gt;0,($BA240*(8*(VLOOKUP($A240,NumberofDaysTable,4)+VLOOKUP($A240,NumberofDaysTable,5)))*U240),0)+IF(AX240&gt;0,($BA240*((AX240))*U240),0)))</f>
        <v>0</v>
      </c>
      <c r="BH240" s="87" t="n">
        <f aca="false">IF($A240="N/A"," ",($BA240*AQ240*V240)+($BA240*AY240*V240))</f>
        <v>0</v>
      </c>
      <c r="BI240" s="87" t="n">
        <f aca="false">IF($A240="N/A"," ",SUM(BB240:BH240))</f>
        <v>0</v>
      </c>
      <c r="BJ240" s="88" t="n">
        <f aca="false">IF($A240="N/A"," ",(H240*(SUM(AK240:AQ240)+SUM(AS240:AY240))*BA240))</f>
        <v>0</v>
      </c>
      <c r="BK240" s="88" t="n">
        <f aca="false">IF($A240="N/A"," ",((C240*D240)*(SUM($AK240:$AQ240)+SUM($AS240:$AY240))*$BA240))</f>
        <v>0</v>
      </c>
      <c r="BL240" s="88" t="n">
        <f aca="false">IF($A240="N/A"," ",(F240*(SUM($AK240:$AQ240)+SUM($AS240:$AY240))*$BA240))</f>
        <v>0</v>
      </c>
      <c r="BM240" s="88" t="n">
        <f aca="false">IF($A240="N/A"," ",(G240*(SUM($AK240:$AQ240)+SUM($AS240:$AY240))*$BA240))</f>
        <v>0</v>
      </c>
    </row>
    <row r="241" customFormat="false" ht="12.75" hidden="false" customHeight="false" outlineLevel="0" collapsed="false">
      <c r="A241" s="67" t="n">
        <f aca="false">IF(A240="N/A","N/A",IF(EDATE(A240,1)&gt;Inputs!$K$3,"N/A",EDATE(A240,1)))</f>
        <v>43891</v>
      </c>
      <c r="B241" s="68" t="n">
        <f aca="false">IF(A241="N/A"," ",YEAR(A241))</f>
        <v>2020</v>
      </c>
      <c r="C241" s="69" t="n">
        <f aca="false">IF(A241="N/A"," ",VLOOKUP(A241,ScaledPrice,10))</f>
        <v>4.343</v>
      </c>
      <c r="D241" s="70" t="n">
        <f aca="false">IF(A241="N/A"," ",(VLOOKUP(MONTH($A241),Inputs!$A$14:$B$25,2))/1000)</f>
        <v>12.6</v>
      </c>
      <c r="E241" s="71" t="n">
        <f aca="false">IF($A241="N/A"," ",C241*D241)</f>
        <v>54.7218</v>
      </c>
      <c r="F241" s="72" t="n">
        <f aca="false">IF(A241="N/A"," ",Inputs!$F$6)</f>
        <v>1.17</v>
      </c>
      <c r="G241" s="72" t="n">
        <f aca="false">IF(A241="N/A"," ",Inputs!$F$9/IF(AND('Pricing Inputs'!$AA$3&gt;=4,'Pricing Inputs'!$AA$3&lt;=6),16,IF(AND('Pricing Inputs'!$AA$3&gt;=7,'Pricing Inputs'!$AA$3&lt;=9),8,24))/(BA241))</f>
        <v>0.829831932773109</v>
      </c>
      <c r="H241" s="73" t="n">
        <f aca="false">IF(A241="N/A"," ",(C241*D241)+F241+G241)</f>
        <v>56.7216319327731</v>
      </c>
      <c r="I241" s="74" t="n">
        <f aca="false">VLOOKUP(A241,ScaledPrice,(IF(AND('Pricing Inputs'!$AA$3&gt;=4,'Pricing Inputs'!$AA$3&lt;=6),2,4)))</f>
        <v>31.5</v>
      </c>
      <c r="J241" s="74" t="n">
        <f aca="false">IF(A241="N/A"," ",IF(AND('Pricing Inputs'!$AA$3&gt;=4,'Pricing Inputs'!$AA$3&lt;=6),I241,(VLOOKUP(A241,ScaledPrice,2))*(2-(VLOOKUP(A241,ScaledPrice,3)))))</f>
        <v>31.5</v>
      </c>
      <c r="K241" s="74" t="n">
        <f aca="false">IF(A241="N/A"," ",IF(OR('Pricing Inputs'!$AA$3=5,'Pricing Inputs'!$AA$3=6,'Pricing Inputs'!$AA$3=8,'Pricing Inputs'!$AA$3=9),VLOOKUP(A241,ScaledPrice,IF(AND('Pricing Inputs'!$AA$3&gt;=4,'Pricing Inputs'!$AA$3&lt;=6),5,6)),0))</f>
        <v>20</v>
      </c>
      <c r="L241" s="74" t="n">
        <f aca="false">IF(A241="N/A"," ",IF(OR('Pricing Inputs'!$AA$3=5,'Pricing Inputs'!$AA$3=6,'Pricing Inputs'!$AA$3=8,'Pricing Inputs'!$AA$3=9),IF(AND('Pricing Inputs'!$AA$3&gt;=4,'Pricing Inputs'!$AA$3&lt;=6),K241,(VLOOKUP(A241,ScaledPrice,5))*(2-(VLOOKUP(A241,ScaledPrice,3)))),0))</f>
        <v>20</v>
      </c>
      <c r="M241" s="74" t="n">
        <f aca="false">IF(A241="N/A"," ",IF(OR('Pricing Inputs'!$AA$3=6,'Pricing Inputs'!$AA$3=9),(VLOOKUP(A241,ScaledPrice,IF(AND('Pricing Inputs'!$AA$3&gt;=4,'Pricing Inputs'!$AA$3&lt;=6),7,8))),0))</f>
        <v>19</v>
      </c>
      <c r="N241" s="74" t="n">
        <f aca="false">IF(A241="N/A"," ",IF(OR('Pricing Inputs'!$AA$3=6,'Pricing Inputs'!$AA$3=9),IF(AND('Pricing Inputs'!$AA$3&gt;=4,'Pricing Inputs'!$AA$3&lt;=6),M241,(VLOOKUP(A241,ScaledPrice,7))*(2-(VLOOKUP(A241,ScaledPrice,3)))),0))</f>
        <v>19</v>
      </c>
      <c r="O241" s="74" t="n">
        <f aca="false">IF(A241="N/A"," ",VLOOKUP(A241,ScaledPrice,9))</f>
        <v>24.9000015258789</v>
      </c>
      <c r="P241" s="75" t="n">
        <f aca="false">IF($A241="N/A"," ",IF((I241-$H241)&gt;0,I241-$H241,0))</f>
        <v>0</v>
      </c>
      <c r="Q241" s="75" t="n">
        <f aca="false">IF($A241="N/A"," ",IF((J241-$H241)&gt;0,J241-$H241,0))</f>
        <v>0</v>
      </c>
      <c r="R241" s="75" t="n">
        <f aca="false">IF($A241="N/A"," ",IF((K241-$H241)&gt;0,K241-$H241,0))</f>
        <v>0</v>
      </c>
      <c r="S241" s="75" t="n">
        <f aca="false">IF($A241="N/A"," ",IF((L241-$H241)&gt;0,L241-$H241,0))</f>
        <v>0</v>
      </c>
      <c r="T241" s="75" t="n">
        <f aca="false">IF($A241="N/A"," ",IF((M241-$H241)&gt;0,M241-$H241,0))</f>
        <v>0</v>
      </c>
      <c r="U241" s="75" t="n">
        <f aca="false">IF($A241="N/A"," ",IF((N241-$H241)&gt;0,N241-$H241,0))</f>
        <v>0</v>
      </c>
      <c r="V241" s="76" t="n">
        <f aca="false">IF($A241="N/A"," ",(IF((O241-$H241)&lt;=0,0,(O241-$H241))))</f>
        <v>0</v>
      </c>
      <c r="W241" s="77" t="n">
        <f aca="false">IF($A241="N/A"," ",IF(P241&gt;0,8*VLOOKUP($A241,NumberofDaysTable,2),0))</f>
        <v>0</v>
      </c>
      <c r="X241" s="77" t="n">
        <f aca="false">IF($A241="N/A"," ",IF(Q241&gt;0,8*VLOOKUP($A241,NumberofDaysTable,2),0))</f>
        <v>0</v>
      </c>
      <c r="Y241" s="77" t="n">
        <f aca="false">IF($A241="N/A"," ",IF(R241&gt;0,8*VLOOKUP($A241,NumberofDaysTable,3),0))</f>
        <v>0</v>
      </c>
      <c r="Z241" s="77" t="n">
        <f aca="false">IF($A241="N/A"," ",IF(S241&gt;0,8*VLOOKUP($A241,NumberofDaysTable,3),0))</f>
        <v>0</v>
      </c>
      <c r="AA241" s="77" t="n">
        <f aca="false">IF($A241="N/A"," ",IF(T241&gt;0,8*(VLOOKUP($A241,NumberofDaysTable,4)+VLOOKUP($A241,NumberofDaysTable,5)),0))</f>
        <v>0</v>
      </c>
      <c r="AB241" s="77" t="n">
        <f aca="false">IF($A241="N/A"," ",IF(U241&gt;0,(8*VLOOKUP($A241,NumberofDaysTable,4)+VLOOKUP($A241,NumberofDaysTable,5)),0))</f>
        <v>0</v>
      </c>
      <c r="AC241" s="77" t="n">
        <f aca="false">IF($A241="N/A"," ",(IF(V241&gt;0,(8*VLOOKUP($A241,NumberofDaysTable,6)),0)))</f>
        <v>0</v>
      </c>
      <c r="AD241" s="89" t="n">
        <f aca="false">IF($A241="N/A"," ",RANK(P241,$P$232:$V$243))</f>
        <v>7</v>
      </c>
      <c r="AE241" s="90" t="n">
        <f aca="false">IF($A241="N/A"," ",RANK(Q241,$P$232:$V$243))</f>
        <v>7</v>
      </c>
      <c r="AF241" s="90" t="n">
        <f aca="false">IF($A241="N/A"," ",RANK(R241,$P$232:$V$243))</f>
        <v>7</v>
      </c>
      <c r="AG241" s="90" t="n">
        <f aca="false">IF($A241="N/A"," ",RANK(S241,$P$232:$V$243))</f>
        <v>7</v>
      </c>
      <c r="AH241" s="90" t="n">
        <f aca="false">IF($A241="N/A"," ",RANK(T241,$P$232:$V$243))</f>
        <v>7</v>
      </c>
      <c r="AI241" s="90" t="n">
        <f aca="false">IF($A241="N/A"," ",RANK(U241,$P$232:$V$243))</f>
        <v>7</v>
      </c>
      <c r="AJ241" s="91" t="n">
        <f aca="false">IF($A241="N/A"," ",RANK(V241,$P$232:$V$243))</f>
        <v>7</v>
      </c>
      <c r="AK241" s="81" t="n">
        <f aca="false">IF($A241="N/A"," ",IF(AD241&lt;=$AJ$2,W241,0))</f>
        <v>0</v>
      </c>
      <c r="AL241" s="92" t="n">
        <f aca="false">IF($A241="N/A"," ",IF(AE241&lt;=$AJ$2,X241,0))</f>
        <v>0</v>
      </c>
      <c r="AM241" s="92" t="n">
        <f aca="false">IF($A241="N/A"," ",IF(AF241&lt;=$AJ$2,Y241,0))</f>
        <v>0</v>
      </c>
      <c r="AN241" s="92" t="n">
        <f aca="false">IF($A241="N/A"," ",IF(AG241&lt;=$AJ$2,Z241,0))</f>
        <v>0</v>
      </c>
      <c r="AO241" s="92" t="n">
        <f aca="false">IF($A241="N/A"," ",IF(AH241&lt;=$AJ$2,AA241,0))</f>
        <v>0</v>
      </c>
      <c r="AP241" s="92" t="n">
        <f aca="false">IF($A241="N/A"," ",IF(AI241&lt;=$AJ$2,AB241,0))</f>
        <v>0</v>
      </c>
      <c r="AQ241" s="92" t="n">
        <f aca="false">IF($A241="N/A"," ",IF(AJ241&lt;=$AJ$2,AC241,0))</f>
        <v>0</v>
      </c>
      <c r="AR241" s="95" t="s">
        <v>32</v>
      </c>
      <c r="AS241" s="83" t="n">
        <f aca="false">IF($A241="N/A"," ",IF(AND(AD241=$AJ$2+1,AK241=0),MIN($AR$243,W241),0))</f>
        <v>0</v>
      </c>
      <c r="AT241" s="93" t="n">
        <f aca="false">IF($A241="N/A"," ",IF(AND(AE241=$AJ$2+1,AL241=0),MIN($AR$243,X241),0))</f>
        <v>0</v>
      </c>
      <c r="AU241" s="93" t="n">
        <f aca="false">IF($A241="N/A"," ",IF(AND(AF241=$AJ$2+1,AM241=0),MIN($AR$243,Y241),0))</f>
        <v>0</v>
      </c>
      <c r="AV241" s="93" t="n">
        <f aca="false">IF($A241="N/A"," ",IF(AND(AG241=$AJ$2+1,AN241=0),MIN($AR$243,Z241),0))</f>
        <v>0</v>
      </c>
      <c r="AW241" s="93" t="n">
        <f aca="false">IF($A241="N/A"," ",IF(AND(AH241=$AJ$2+1,AO241=0),MIN($AR$243,AA241),0))</f>
        <v>0</v>
      </c>
      <c r="AX241" s="93" t="n">
        <f aca="false">IF($A241="N/A"," ",IF(AND(AI241=$AJ$2+1,AP241=0),MIN($AR$243,AB241),0))</f>
        <v>0</v>
      </c>
      <c r="AY241" s="93" t="n">
        <f aca="false">IF($A241="N/A"," ",IF(AND(AJ241=$AJ$2+1,AQ241=0),MIN($AR$243,AC241),0))</f>
        <v>0</v>
      </c>
      <c r="AZ241" s="94" t="s">
        <v>51</v>
      </c>
      <c r="BA241" s="86" t="n">
        <f aca="false">IF($A241="N/A"," ",(IF(MONTH(A241)&gt;=4,IF(MONTH(A241)&lt;=10,Inputs!$F$13,Inputs!$F$14),Inputs!$F$14)))</f>
        <v>119</v>
      </c>
      <c r="BB241" s="87" t="n">
        <f aca="false">IF($A241="N/A"," ",(IF(AK241&gt;0,($BA241*(8*(VLOOKUP($A241,NumberofDaysTable,2)))*P241),0)+IF(AS241&gt;0,($BA241*((AS241))*P241),0)))</f>
        <v>0</v>
      </c>
      <c r="BC241" s="87" t="n">
        <f aca="false">IF($A241="N/A"," ",(IF(AL241&gt;0,($BA241*(8*(VLOOKUP($A241,NumberofDaysTable,2)))*Q241),0)+IF(AT241&gt;0,($BA241*((AT241))*Q241),0)))</f>
        <v>0</v>
      </c>
      <c r="BD241" s="87" t="n">
        <f aca="false">IF($A241="N/A"," ",(IF(AM241&gt;0,($BA241*(8*(VLOOKUP($A241,NumberofDaysTable,3)))*R241),0)+IF(AU241&gt;0,($BA241*((AU241))*R241),0)))</f>
        <v>0</v>
      </c>
      <c r="BE241" s="87" t="n">
        <f aca="false">IF($A241="N/A"," ",(IF(AN241&gt;0,($BA241*(8*(VLOOKUP($A241,NumberofDaysTable,3)))*S241),0)+IF(AV241&gt;0,($BA241*((AV241))*S241),0)))</f>
        <v>0</v>
      </c>
      <c r="BF241" s="87" t="n">
        <f aca="false">IF($A241="N/A"," ",(IF(AO241&gt;0,($BA241*(8*(VLOOKUP($A241,NumberofDaysTable,4)+VLOOKUP($A241,NumberofDaysTable,5)))*T241),0)+IF(AW241&gt;0,($BA241*((AW241))*T241),0)))</f>
        <v>0</v>
      </c>
      <c r="BG241" s="87" t="n">
        <f aca="false">IF($A241="N/A"," ",(IF(AP241&gt;0,($BA241*(8*(VLOOKUP($A241,NumberofDaysTable,4)+VLOOKUP($A241,NumberofDaysTable,5)))*U241),0)+IF(AX241&gt;0,($BA241*((AX241))*U241),0)))</f>
        <v>0</v>
      </c>
      <c r="BH241" s="87" t="n">
        <f aca="false">IF($A241="N/A"," ",($BA241*AQ241*V241)+($BA241*AY241*V241))</f>
        <v>0</v>
      </c>
      <c r="BI241" s="87" t="n">
        <f aca="false">IF($A241="N/A"," ",SUM(BB241:BH241))</f>
        <v>0</v>
      </c>
      <c r="BJ241" s="88" t="n">
        <f aca="false">IF($A241="N/A"," ",(H241*(SUM(AK241:AQ241)+SUM(AS241:AY241))*BA241))</f>
        <v>0</v>
      </c>
      <c r="BK241" s="88" t="n">
        <f aca="false">IF($A241="N/A"," ",((C241*D241)*(SUM($AK241:$AQ241)+SUM($AS241:$AY241))*$BA241))</f>
        <v>0</v>
      </c>
      <c r="BL241" s="88" t="n">
        <f aca="false">IF($A241="N/A"," ",(F241*(SUM($AK241:$AQ241)+SUM($AS241:$AY241))*$BA241))</f>
        <v>0</v>
      </c>
      <c r="BM241" s="88" t="n">
        <f aca="false">IF($A241="N/A"," ",(G241*(SUM($AK241:$AQ241)+SUM($AS241:$AY241))*$BA241))</f>
        <v>0</v>
      </c>
    </row>
    <row r="242" customFormat="false" ht="12.75" hidden="false" customHeight="false" outlineLevel="0" collapsed="false">
      <c r="A242" s="67" t="n">
        <f aca="false">IF(A241="N/A","N/A",IF(EDATE(A241,1)&gt;Inputs!$K$3,"N/A",EDATE(A241,1)))</f>
        <v>43922</v>
      </c>
      <c r="B242" s="68" t="n">
        <f aca="false">IF(A242="N/A"," ",YEAR(A242))</f>
        <v>2020</v>
      </c>
      <c r="C242" s="69" t="n">
        <f aca="false">IF(A242="N/A"," ",VLOOKUP(A242,ScaledPrice,10))</f>
        <v>4.247</v>
      </c>
      <c r="D242" s="70" t="n">
        <f aca="false">IF(A242="N/A"," ",(VLOOKUP(MONTH($A242),Inputs!$A$14:$B$25,2))/1000)</f>
        <v>12.6</v>
      </c>
      <c r="E242" s="71" t="n">
        <f aca="false">IF($A242="N/A"," ",C242*D242)</f>
        <v>53.5122</v>
      </c>
      <c r="F242" s="72" t="n">
        <f aca="false">IF(A242="N/A"," ",Inputs!$F$6)</f>
        <v>1.17</v>
      </c>
      <c r="G242" s="72" t="n">
        <f aca="false">IF(A242="N/A"," ",Inputs!$F$9/IF(AND('Pricing Inputs'!$AA$3&gt;=4,'Pricing Inputs'!$AA$3&lt;=6),16,IF(AND('Pricing Inputs'!$AA$3&gt;=7,'Pricing Inputs'!$AA$3&lt;=9),8,24))/(BA242))</f>
        <v>0.829831932773109</v>
      </c>
      <c r="H242" s="73" t="n">
        <f aca="false">IF(A242="N/A"," ",(C242*D242)+F242+G242)</f>
        <v>55.5120319327731</v>
      </c>
      <c r="I242" s="74" t="n">
        <f aca="false">VLOOKUP(A242,ScaledPrice,(IF(AND('Pricing Inputs'!$AA$3&gt;=4,'Pricing Inputs'!$AA$3&lt;=6),2,4)))</f>
        <v>32.25</v>
      </c>
      <c r="J242" s="74" t="n">
        <f aca="false">IF(A242="N/A"," ",IF(AND('Pricing Inputs'!$AA$3&gt;=4,'Pricing Inputs'!$AA$3&lt;=6),I242,(VLOOKUP(A242,ScaledPrice,2))*(2-(VLOOKUP(A242,ScaledPrice,3)))))</f>
        <v>32.25</v>
      </c>
      <c r="K242" s="74" t="n">
        <f aca="false">IF(A242="N/A"," ",IF(OR('Pricing Inputs'!$AA$3=5,'Pricing Inputs'!$AA$3=6,'Pricing Inputs'!$AA$3=8,'Pricing Inputs'!$AA$3=9),VLOOKUP(A242,ScaledPrice,IF(AND('Pricing Inputs'!$AA$3&gt;=4,'Pricing Inputs'!$AA$3&lt;=6),5,6)),0))</f>
        <v>20</v>
      </c>
      <c r="L242" s="74" t="n">
        <f aca="false">IF(A242="N/A"," ",IF(OR('Pricing Inputs'!$AA$3=5,'Pricing Inputs'!$AA$3=6,'Pricing Inputs'!$AA$3=8,'Pricing Inputs'!$AA$3=9),IF(AND('Pricing Inputs'!$AA$3&gt;=4,'Pricing Inputs'!$AA$3&lt;=6),K242,(VLOOKUP(A242,ScaledPrice,5))*(2-(VLOOKUP(A242,ScaledPrice,3)))),0))</f>
        <v>20</v>
      </c>
      <c r="M242" s="74" t="n">
        <f aca="false">IF(A242="N/A"," ",IF(OR('Pricing Inputs'!$AA$3=6,'Pricing Inputs'!$AA$3=9),(VLOOKUP(A242,ScaledPrice,IF(AND('Pricing Inputs'!$AA$3&gt;=4,'Pricing Inputs'!$AA$3&lt;=6),7,8))),0))</f>
        <v>18.9950008392334</v>
      </c>
      <c r="N242" s="74" t="n">
        <f aca="false">IF(A242="N/A"," ",IF(OR('Pricing Inputs'!$AA$3=6,'Pricing Inputs'!$AA$3=9),IF(AND('Pricing Inputs'!$AA$3&gt;=4,'Pricing Inputs'!$AA$3&lt;=6),M242,(VLOOKUP(A242,ScaledPrice,7))*(2-(VLOOKUP(A242,ScaledPrice,3)))),0))</f>
        <v>18.9950008392334</v>
      </c>
      <c r="O242" s="74" t="n">
        <f aca="false">IF(A242="N/A"," ",VLOOKUP(A242,ScaledPrice,9))</f>
        <v>24.1000003814697</v>
      </c>
      <c r="P242" s="75" t="n">
        <f aca="false">IF($A242="N/A"," ",IF((I242-$H242)&gt;0,I242-$H242,0))</f>
        <v>0</v>
      </c>
      <c r="Q242" s="75" t="n">
        <f aca="false">IF($A242="N/A"," ",IF((J242-$H242)&gt;0,J242-$H242,0))</f>
        <v>0</v>
      </c>
      <c r="R242" s="75" t="n">
        <f aca="false">IF($A242="N/A"," ",IF((K242-$H242)&gt;0,K242-$H242,0))</f>
        <v>0</v>
      </c>
      <c r="S242" s="75" t="n">
        <f aca="false">IF($A242="N/A"," ",IF((L242-$H242)&gt;0,L242-$H242,0))</f>
        <v>0</v>
      </c>
      <c r="T242" s="75" t="n">
        <f aca="false">IF($A242="N/A"," ",IF((M242-$H242)&gt;0,M242-$H242,0))</f>
        <v>0</v>
      </c>
      <c r="U242" s="75" t="n">
        <f aca="false">IF($A242="N/A"," ",IF((N242-$H242)&gt;0,N242-$H242,0))</f>
        <v>0</v>
      </c>
      <c r="V242" s="76" t="n">
        <f aca="false">IF($A242="N/A"," ",(IF((O242-$H242)&lt;=0,0,(O242-$H242))))</f>
        <v>0</v>
      </c>
      <c r="W242" s="77" t="n">
        <f aca="false">IF($A242="N/A"," ",IF(P242&gt;0,8*VLOOKUP($A242,NumberofDaysTable,2),0))</f>
        <v>0</v>
      </c>
      <c r="X242" s="77" t="n">
        <f aca="false">IF($A242="N/A"," ",IF(Q242&gt;0,8*VLOOKUP($A242,NumberofDaysTable,2),0))</f>
        <v>0</v>
      </c>
      <c r="Y242" s="77" t="n">
        <f aca="false">IF($A242="N/A"," ",IF(R242&gt;0,8*VLOOKUP($A242,NumberofDaysTable,3),0))</f>
        <v>0</v>
      </c>
      <c r="Z242" s="77" t="n">
        <f aca="false">IF($A242="N/A"," ",IF(S242&gt;0,8*VLOOKUP($A242,NumberofDaysTable,3),0))</f>
        <v>0</v>
      </c>
      <c r="AA242" s="77" t="n">
        <f aca="false">IF($A242="N/A"," ",IF(T242&gt;0,8*(VLOOKUP($A242,NumberofDaysTable,4)+VLOOKUP($A242,NumberofDaysTable,5)),0))</f>
        <v>0</v>
      </c>
      <c r="AB242" s="77" t="n">
        <f aca="false">IF($A242="N/A"," ",IF(U242&gt;0,(8*VLOOKUP($A242,NumberofDaysTable,4)+VLOOKUP($A242,NumberofDaysTable,5)),0))</f>
        <v>0</v>
      </c>
      <c r="AC242" s="77" t="n">
        <f aca="false">IF($A242="N/A"," ",(IF(V242&gt;0,(8*VLOOKUP($A242,NumberofDaysTable,6)),0)))</f>
        <v>0</v>
      </c>
      <c r="AD242" s="89" t="n">
        <f aca="false">IF($A242="N/A"," ",RANK(P242,$P$232:$V$243))</f>
        <v>7</v>
      </c>
      <c r="AE242" s="90" t="n">
        <f aca="false">IF($A242="N/A"," ",RANK(Q242,$P$232:$V$243))</f>
        <v>7</v>
      </c>
      <c r="AF242" s="90" t="n">
        <f aca="false">IF($A242="N/A"," ",RANK(R242,$P$232:$V$243))</f>
        <v>7</v>
      </c>
      <c r="AG242" s="90" t="n">
        <f aca="false">IF($A242="N/A"," ",RANK(S242,$P$232:$V$243))</f>
        <v>7</v>
      </c>
      <c r="AH242" s="90" t="n">
        <f aca="false">IF($A242="N/A"," ",RANK(T242,$P$232:$V$243))</f>
        <v>7</v>
      </c>
      <c r="AI242" s="90" t="n">
        <f aca="false">IF($A242="N/A"," ",RANK(U242,$P$232:$V$243))</f>
        <v>7</v>
      </c>
      <c r="AJ242" s="91" t="n">
        <f aca="false">IF($A242="N/A"," ",RANK(V242,$P$232:$V$243))</f>
        <v>7</v>
      </c>
      <c r="AK242" s="81" t="n">
        <f aca="false">IF($A242="N/A"," ",IF(AD242&lt;=$AJ$2,W242,0))</f>
        <v>0</v>
      </c>
      <c r="AL242" s="92" t="n">
        <f aca="false">IF($A242="N/A"," ",IF(AE242&lt;=$AJ$2,X242,0))</f>
        <v>0</v>
      </c>
      <c r="AM242" s="92" t="n">
        <f aca="false">IF($A242="N/A"," ",IF(AF242&lt;=$AJ$2,Y242,0))</f>
        <v>0</v>
      </c>
      <c r="AN242" s="92" t="n">
        <f aca="false">IF($A242="N/A"," ",IF(AG242&lt;=$AJ$2,Z242,0))</f>
        <v>0</v>
      </c>
      <c r="AO242" s="92" t="n">
        <f aca="false">IF($A242="N/A"," ",IF(AH242&lt;=$AJ$2,AA242,0))</f>
        <v>0</v>
      </c>
      <c r="AP242" s="92" t="n">
        <f aca="false">IF($A242="N/A"," ",IF(AI242&lt;=$AJ$2,AB242,0))</f>
        <v>0</v>
      </c>
      <c r="AQ242" s="92" t="n">
        <f aca="false">IF($A242="N/A"," ",IF(AJ242&lt;=$AJ$2,AC242,0))</f>
        <v>0</v>
      </c>
      <c r="AR242" s="91" t="n">
        <f aca="false">SUM(AK232:AQ243)</f>
        <v>1024</v>
      </c>
      <c r="AS242" s="83" t="n">
        <f aca="false">IF($A242="N/A"," ",IF(AND(AD242=$AJ$2+1,AK242=0),MIN($AR$243,W242),0))</f>
        <v>0</v>
      </c>
      <c r="AT242" s="93" t="n">
        <f aca="false">IF($A242="N/A"," ",IF(AND(AE242=$AJ$2+1,AL242=0),MIN($AR$243,X242),0))</f>
        <v>0</v>
      </c>
      <c r="AU242" s="93" t="n">
        <f aca="false">IF($A242="N/A"," ",IF(AND(AF242=$AJ$2+1,AM242=0),MIN($AR$243,Y242),0))</f>
        <v>0</v>
      </c>
      <c r="AV242" s="93" t="n">
        <f aca="false">IF($A242="N/A"," ",IF(AND(AG242=$AJ$2+1,AN242=0),MIN($AR$243,Z242),0))</f>
        <v>0</v>
      </c>
      <c r="AW242" s="93" t="n">
        <f aca="false">IF($A242="N/A"," ",IF(AND(AH242=$AJ$2+1,AO242=0),MIN($AR$243,AA242),0))</f>
        <v>0</v>
      </c>
      <c r="AX242" s="93" t="n">
        <f aca="false">IF($A242="N/A"," ",IF(AND(AI242=$AJ$2+1,AP242=0),MIN($AR$243,AB242),0))</f>
        <v>0</v>
      </c>
      <c r="AY242" s="93" t="n">
        <f aca="false">IF($A242="N/A"," ",IF(AND(AJ242=$AJ$2+1,AQ242=0),MIN($AR$243,AC242),0))</f>
        <v>0</v>
      </c>
      <c r="AZ242" s="91" t="n">
        <f aca="false">SUM(AS232:AY243)</f>
        <v>0</v>
      </c>
      <c r="BA242" s="86" t="n">
        <f aca="false">IF($A242="N/A"," ",(IF(MONTH(A242)&gt;=4,IF(MONTH(A242)&lt;=10,Inputs!$F$13,Inputs!$F$14),Inputs!$F$14)))</f>
        <v>119</v>
      </c>
      <c r="BB242" s="87" t="n">
        <f aca="false">IF($A242="N/A"," ",(IF(AK242&gt;0,($BA242*(8*(VLOOKUP($A242,NumberofDaysTable,2)))*P242),0)+IF(AS242&gt;0,($BA242*((AS242))*P242),0)))</f>
        <v>0</v>
      </c>
      <c r="BC242" s="87" t="n">
        <f aca="false">IF($A242="N/A"," ",(IF(AL242&gt;0,($BA242*(8*(VLOOKUP($A242,NumberofDaysTable,2)))*Q242),0)+IF(AT242&gt;0,($BA242*((AT242))*Q242),0)))</f>
        <v>0</v>
      </c>
      <c r="BD242" s="87" t="n">
        <f aca="false">IF($A242="N/A"," ",(IF(AM242&gt;0,($BA242*(8*(VLOOKUP($A242,NumberofDaysTable,3)))*R242),0)+IF(AU242&gt;0,($BA242*((AU242))*R242),0)))</f>
        <v>0</v>
      </c>
      <c r="BE242" s="87" t="n">
        <f aca="false">IF($A242="N/A"," ",(IF(AN242&gt;0,($BA242*(8*(VLOOKUP($A242,NumberofDaysTable,3)))*S242),0)+IF(AV242&gt;0,($BA242*((AV242))*S242),0)))</f>
        <v>0</v>
      </c>
      <c r="BF242" s="87" t="n">
        <f aca="false">IF($A242="N/A"," ",(IF(AO242&gt;0,($BA242*(8*(VLOOKUP($A242,NumberofDaysTable,4)+VLOOKUP($A242,NumberofDaysTable,5)))*T242),0)+IF(AW242&gt;0,($BA242*((AW242))*T242),0)))</f>
        <v>0</v>
      </c>
      <c r="BG242" s="87" t="n">
        <f aca="false">IF($A242="N/A"," ",(IF(AP242&gt;0,($BA242*(8*(VLOOKUP($A242,NumberofDaysTable,4)+VLOOKUP($A242,NumberofDaysTable,5)))*U242),0)+IF(AX242&gt;0,($BA242*((AX242))*U242),0)))</f>
        <v>0</v>
      </c>
      <c r="BH242" s="87" t="n">
        <f aca="false">IF($A242="N/A"," ",($BA242*AQ242*V242)+($BA242*AY242*V242))</f>
        <v>0</v>
      </c>
      <c r="BI242" s="87" t="n">
        <f aca="false">IF($A242="N/A"," ",SUM(BB242:BH242))</f>
        <v>0</v>
      </c>
      <c r="BJ242" s="88" t="n">
        <f aca="false">IF($A242="N/A"," ",(H242*(SUM(AK242:AQ242)+SUM(AS242:AY242))*BA242))</f>
        <v>0</v>
      </c>
      <c r="BK242" s="88" t="n">
        <f aca="false">IF($A242="N/A"," ",((C242*D242)*(SUM($AK242:$AQ242)+SUM($AS242:$AY242))*$BA242))</f>
        <v>0</v>
      </c>
      <c r="BL242" s="88" t="n">
        <f aca="false">IF($A242="N/A"," ",(F242*(SUM($AK242:$AQ242)+SUM($AS242:$AY242))*$BA242))</f>
        <v>0</v>
      </c>
      <c r="BM242" s="88" t="n">
        <f aca="false">IF($A242="N/A"," ",(G242*(SUM($AK242:$AQ242)+SUM($AS242:$AY242))*$BA242))</f>
        <v>0</v>
      </c>
    </row>
    <row r="243" customFormat="false" ht="12.75" hidden="false" customHeight="false" outlineLevel="0" collapsed="false">
      <c r="A243" s="67" t="n">
        <f aca="false">IF(A242="N/A","N/A",IF(EDATE(A242,1)&gt;Inputs!$K$3,"N/A",EDATE(A242,1)))</f>
        <v>43952</v>
      </c>
      <c r="B243" s="68" t="n">
        <f aca="false">IF(A243="N/A"," ",YEAR(A243))</f>
        <v>2020</v>
      </c>
      <c r="C243" s="69" t="n">
        <f aca="false">IF(A243="N/A"," ",VLOOKUP(A243,ScaledPrice,10))</f>
        <v>4.228</v>
      </c>
      <c r="D243" s="70" t="n">
        <f aca="false">IF(A243="N/A"," ",(VLOOKUP(MONTH($A243),Inputs!$A$14:$B$25,2))/1000)</f>
        <v>12.6</v>
      </c>
      <c r="E243" s="71" t="n">
        <f aca="false">IF($A243="N/A"," ",C243*D243)</f>
        <v>53.2728</v>
      </c>
      <c r="F243" s="72" t="n">
        <f aca="false">IF(A243="N/A"," ",Inputs!$F$6)</f>
        <v>1.17</v>
      </c>
      <c r="G243" s="72" t="n">
        <f aca="false">IF(A243="N/A"," ",Inputs!$F$9/IF(AND('Pricing Inputs'!$AA$3&gt;=4,'Pricing Inputs'!$AA$3&lt;=6),16,IF(AND('Pricing Inputs'!$AA$3&gt;=7,'Pricing Inputs'!$AA$3&lt;=9),8,24))/(BA243))</f>
        <v>0.829831932773109</v>
      </c>
      <c r="H243" s="73" t="n">
        <f aca="false">IF(A243="N/A"," ",(C243*D243)+F243+G243)</f>
        <v>55.2726319327731</v>
      </c>
      <c r="I243" s="74" t="n">
        <f aca="false">VLOOKUP(A243,ScaledPrice,(IF(AND('Pricing Inputs'!$AA$3&gt;=4,'Pricing Inputs'!$AA$3&lt;=6),2,4)))</f>
        <v>36.75</v>
      </c>
      <c r="J243" s="74" t="n">
        <f aca="false">IF(A243="N/A"," ",IF(AND('Pricing Inputs'!$AA$3&gt;=4,'Pricing Inputs'!$AA$3&lt;=6),I243,(VLOOKUP(A243,ScaledPrice,2))*(2-(VLOOKUP(A243,ScaledPrice,3)))))</f>
        <v>36.75</v>
      </c>
      <c r="K243" s="74" t="n">
        <f aca="false">IF(A243="N/A"," ",IF(OR('Pricing Inputs'!$AA$3=5,'Pricing Inputs'!$AA$3=6,'Pricing Inputs'!$AA$3=8,'Pricing Inputs'!$AA$3=9),VLOOKUP(A243,ScaledPrice,IF(AND('Pricing Inputs'!$AA$3&gt;=4,'Pricing Inputs'!$AA$3&lt;=6),5,6)),0))</f>
        <v>21</v>
      </c>
      <c r="L243" s="74" t="n">
        <f aca="false">IF(A243="N/A"," ",IF(OR('Pricing Inputs'!$AA$3=5,'Pricing Inputs'!$AA$3=6,'Pricing Inputs'!$AA$3=8,'Pricing Inputs'!$AA$3=9),IF(AND('Pricing Inputs'!$AA$3&gt;=4,'Pricing Inputs'!$AA$3&lt;=6),K243,(VLOOKUP(A243,ScaledPrice,5))*(2-(VLOOKUP(A243,ScaledPrice,3)))),0))</f>
        <v>21</v>
      </c>
      <c r="M243" s="74" t="n">
        <f aca="false">IF(A243="N/A"," ",IF(OR('Pricing Inputs'!$AA$3=6,'Pricing Inputs'!$AA$3=9),(VLOOKUP(A243,ScaledPrice,IF(AND('Pricing Inputs'!$AA$3&gt;=4,'Pricing Inputs'!$AA$3&lt;=6),7,8))),0))</f>
        <v>20.0049991607666</v>
      </c>
      <c r="N243" s="74" t="n">
        <f aca="false">IF(A243="N/A"," ",IF(OR('Pricing Inputs'!$AA$3=6,'Pricing Inputs'!$AA$3=9),IF(AND('Pricing Inputs'!$AA$3&gt;=4,'Pricing Inputs'!$AA$3&lt;=6),M243,(VLOOKUP(A243,ScaledPrice,7))*(2-(VLOOKUP(A243,ScaledPrice,3)))),0))</f>
        <v>20.0049991607666</v>
      </c>
      <c r="O243" s="74" t="n">
        <f aca="false">IF(A243="N/A"," ",VLOOKUP(A243,ScaledPrice,9))</f>
        <v>23.9500007629395</v>
      </c>
      <c r="P243" s="75" t="n">
        <f aca="false">IF($A243="N/A"," ",IF((I243-$H243)&gt;0,I243-$H243,0))</f>
        <v>0</v>
      </c>
      <c r="Q243" s="75" t="n">
        <f aca="false">IF($A243="N/A"," ",IF((J243-$H243)&gt;0,J243-$H243,0))</f>
        <v>0</v>
      </c>
      <c r="R243" s="75" t="n">
        <f aca="false">IF($A243="N/A"," ",IF((K243-$H243)&gt;0,K243-$H243,0))</f>
        <v>0</v>
      </c>
      <c r="S243" s="75" t="n">
        <f aca="false">IF($A243="N/A"," ",IF((L243-$H243)&gt;0,L243-$H243,0))</f>
        <v>0</v>
      </c>
      <c r="T243" s="75" t="n">
        <f aca="false">IF($A243="N/A"," ",IF((M243-$H243)&gt;0,M243-$H243,0))</f>
        <v>0</v>
      </c>
      <c r="U243" s="75" t="n">
        <f aca="false">IF($A243="N/A"," ",IF((N243-$H243)&gt;0,N243-$H243,0))</f>
        <v>0</v>
      </c>
      <c r="V243" s="76" t="n">
        <f aca="false">IF($A243="N/A"," ",(IF((O243-$H243)&lt;=0,0,(O243-$H243))))</f>
        <v>0</v>
      </c>
      <c r="W243" s="77" t="n">
        <f aca="false">IF($A243="N/A"," ",IF(P243&gt;0,8*VLOOKUP($A243,NumberofDaysTable,2),0))</f>
        <v>0</v>
      </c>
      <c r="X243" s="77" t="n">
        <f aca="false">IF($A243="N/A"," ",IF(Q243&gt;0,8*VLOOKUP($A243,NumberofDaysTable,2),0))</f>
        <v>0</v>
      </c>
      <c r="Y243" s="77" t="n">
        <f aca="false">IF($A243="N/A"," ",IF(R243&gt;0,8*VLOOKUP($A243,NumberofDaysTable,3),0))</f>
        <v>0</v>
      </c>
      <c r="Z243" s="77" t="n">
        <f aca="false">IF($A243="N/A"," ",IF(S243&gt;0,8*VLOOKUP($A243,NumberofDaysTable,3),0))</f>
        <v>0</v>
      </c>
      <c r="AA243" s="77" t="n">
        <f aca="false">IF($A243="N/A"," ",IF(T243&gt;0,8*(VLOOKUP($A243,NumberofDaysTable,4)+VLOOKUP($A243,NumberofDaysTable,5)),0))</f>
        <v>0</v>
      </c>
      <c r="AB243" s="77" t="n">
        <f aca="false">IF($A243="N/A"," ",IF(U243&gt;0,(8*VLOOKUP($A243,NumberofDaysTable,4)+VLOOKUP($A243,NumberofDaysTable,5)),0))</f>
        <v>0</v>
      </c>
      <c r="AC243" s="77" t="n">
        <f aca="false">IF($A243="N/A"," ",(IF(V243&gt;0,(8*VLOOKUP($A243,NumberofDaysTable,6)),0)))</f>
        <v>0</v>
      </c>
      <c r="AD243" s="96" t="n">
        <f aca="false">IF($A243="N/A"," ",RANK(P243,$P$232:$V$243))</f>
        <v>7</v>
      </c>
      <c r="AE243" s="97" t="n">
        <f aca="false">IF($A243="N/A"," ",RANK(Q243,$P$232:$V$243))</f>
        <v>7</v>
      </c>
      <c r="AF243" s="97" t="n">
        <f aca="false">IF($A243="N/A"," ",RANK(R243,$P$232:$V$243))</f>
        <v>7</v>
      </c>
      <c r="AG243" s="97" t="n">
        <f aca="false">IF($A243="N/A"," ",RANK(S243,$P$232:$V$243))</f>
        <v>7</v>
      </c>
      <c r="AH243" s="97" t="n">
        <f aca="false">IF($A243="N/A"," ",RANK(T243,$P$232:$V$243))</f>
        <v>7</v>
      </c>
      <c r="AI243" s="97" t="n">
        <f aca="false">IF($A243="N/A"," ",RANK(U243,$P$232:$V$243))</f>
        <v>7</v>
      </c>
      <c r="AJ243" s="98" t="n">
        <f aca="false">IF($A243="N/A"," ",RANK(V243,$P$232:$V$243))</f>
        <v>7</v>
      </c>
      <c r="AK243" s="99" t="n">
        <f aca="false">IF($A243="N/A"," ",IF(AD243&lt;=$AJ$2,W243,0))</f>
        <v>0</v>
      </c>
      <c r="AL243" s="100" t="n">
        <f aca="false">IF($A243="N/A"," ",IF(AE243&lt;=$AJ$2,X243,0))</f>
        <v>0</v>
      </c>
      <c r="AM243" s="100" t="n">
        <f aca="false">IF($A243="N/A"," ",IF(AF243&lt;=$AJ$2,Y243,0))</f>
        <v>0</v>
      </c>
      <c r="AN243" s="100" t="n">
        <f aca="false">IF($A243="N/A"," ",IF(AG243&lt;=$AJ$2,Z243,0))</f>
        <v>0</v>
      </c>
      <c r="AO243" s="100" t="n">
        <f aca="false">IF($A243="N/A"," ",IF(AH243&lt;=$AJ$2,AA243,0))</f>
        <v>0</v>
      </c>
      <c r="AP243" s="100" t="n">
        <f aca="false">IF($A243="N/A"," ",IF(AI243&lt;=$AJ$2,AB243,0))</f>
        <v>0</v>
      </c>
      <c r="AQ243" s="100" t="n">
        <f aca="false">IF($A243="N/A"," ",IF(AJ243&lt;=$AJ$2,AC243,0))</f>
        <v>0</v>
      </c>
      <c r="AR243" s="98" t="n">
        <f aca="false">IF(($AP$2-AR242)&gt;=0,$AP$2-AR242,0)</f>
        <v>376</v>
      </c>
      <c r="AS243" s="101" t="n">
        <f aca="false">IF($A243="N/A"," ",IF(AND(AD243=$AJ$2+1,AK243=0),MIN($AR$243,W243),0))</f>
        <v>0</v>
      </c>
      <c r="AT243" s="102" t="n">
        <f aca="false">IF($A243="N/A"," ",IF(AND(AE243=$AJ$2+1,AL243=0),MIN($AR$243,X243),0))</f>
        <v>0</v>
      </c>
      <c r="AU243" s="102" t="n">
        <f aca="false">IF($A243="N/A"," ",IF(AND(AF243=$AJ$2+1,AM243=0),MIN($AR$243,Y243),0))</f>
        <v>0</v>
      </c>
      <c r="AV243" s="102" t="n">
        <f aca="false">IF($A243="N/A"," ",IF(AND(AG243=$AJ$2+1,AN243=0),MIN($AR$243,Z243),0))</f>
        <v>0</v>
      </c>
      <c r="AW243" s="102" t="n">
        <f aca="false">IF($A243="N/A"," ",IF(AND(AH243=$AJ$2+1,AO243=0),MIN($AR$243,AA243),0))</f>
        <v>0</v>
      </c>
      <c r="AX243" s="102" t="n">
        <f aca="false">IF($A243="N/A"," ",IF(AND(AI243=$AJ$2+1,AP243=0),MIN($AR$243,AB243),0))</f>
        <v>0</v>
      </c>
      <c r="AY243" s="102" t="n">
        <f aca="false">IF($A243="N/A"," ",IF(AND(AJ243=$AJ$2+1,AQ243=0),MIN($AR$243,AC243),0))</f>
        <v>0</v>
      </c>
      <c r="AZ243" s="103" t="n">
        <f aca="false">AR242+AZ242</f>
        <v>1024</v>
      </c>
      <c r="BA243" s="86" t="n">
        <f aca="false">IF($A243="N/A"," ",(IF(MONTH(A243)&gt;=4,IF(MONTH(A243)&lt;=10,Inputs!$F$13,Inputs!$F$14),Inputs!$F$14)))</f>
        <v>119</v>
      </c>
      <c r="BB243" s="87" t="n">
        <f aca="false">IF($A243="N/A"," ",(IF(AK243&gt;0,($BA243*(8*(VLOOKUP($A243,NumberofDaysTable,2)))*P243),0)+IF(AS243&gt;0,($BA243*((AS243))*P243),0)))</f>
        <v>0</v>
      </c>
      <c r="BC243" s="87" t="n">
        <f aca="false">IF($A243="N/A"," ",(IF(AL243&gt;0,($BA243*(8*(VLOOKUP($A243,NumberofDaysTable,2)))*Q243),0)+IF(AT243&gt;0,($BA243*((AT243))*Q243),0)))</f>
        <v>0</v>
      </c>
      <c r="BD243" s="87" t="n">
        <f aca="false">IF($A243="N/A"," ",(IF(AM243&gt;0,($BA243*(8*(VLOOKUP($A243,NumberofDaysTable,3)))*R243),0)+IF(AU243&gt;0,($BA243*((AU243))*R243),0)))</f>
        <v>0</v>
      </c>
      <c r="BE243" s="87" t="n">
        <f aca="false">IF($A243="N/A"," ",(IF(AN243&gt;0,($BA243*(8*(VLOOKUP($A243,NumberofDaysTable,3)))*S243),0)+IF(AV243&gt;0,($BA243*((AV243))*S243),0)))</f>
        <v>0</v>
      </c>
      <c r="BF243" s="87" t="n">
        <f aca="false">IF($A243="N/A"," ",(IF(AO243&gt;0,($BA243*(8*(VLOOKUP($A243,NumberofDaysTable,4)+VLOOKUP($A243,NumberofDaysTable,5)))*T243),0)+IF(AW243&gt;0,($BA243*((AW243))*T243),0)))</f>
        <v>0</v>
      </c>
      <c r="BG243" s="87" t="n">
        <f aca="false">IF($A243="N/A"," ",(IF(AP243&gt;0,($BA243*(8*(VLOOKUP($A243,NumberofDaysTable,4)+VLOOKUP($A243,NumberofDaysTable,5)))*U243),0)+IF(AX243&gt;0,($BA243*((AX243))*U243),0)))</f>
        <v>0</v>
      </c>
      <c r="BH243" s="87" t="n">
        <f aca="false">IF($A243="N/A"," ",($BA243*AQ243*V243)+($BA243*AY243*V243))</f>
        <v>0</v>
      </c>
      <c r="BI243" s="87" t="n">
        <f aca="false">IF($A243="N/A"," ",SUM(BB243:BH243))</f>
        <v>0</v>
      </c>
      <c r="BJ243" s="88" t="n">
        <f aca="false">IF($A243="N/A"," ",(H243*(SUM(AK243:AQ243)+SUM(AS243:AY243))*BA243))</f>
        <v>0</v>
      </c>
      <c r="BK243" s="88" t="n">
        <f aca="false">IF($A243="N/A"," ",((C243*D243)*(SUM($AK243:$AQ243)+SUM($AS243:$AY243))*$BA243))</f>
        <v>0</v>
      </c>
      <c r="BL243" s="88" t="n">
        <f aca="false">IF($A243="N/A"," ",(F243*(SUM($AK243:$AQ243)+SUM($AS243:$AY243))*$BA243))</f>
        <v>0</v>
      </c>
      <c r="BM243" s="88" t="n">
        <f aca="false">IF($A243="N/A"," ",(G243*(SUM($AK243:$AQ243)+SUM($AS243:$AY243))*$BA243))</f>
        <v>0</v>
      </c>
    </row>
    <row r="244" customFormat="false" ht="12.75" hidden="false" customHeight="false" outlineLevel="0" collapsed="false">
      <c r="A244" s="67" t="n">
        <f aca="false">IF(A243="N/A","N/A",IF(EDATE(A243,1)&gt;Inputs!$K$3,"N/A",EDATE(A243,1)))</f>
        <v>43983</v>
      </c>
      <c r="B244" s="68" t="n">
        <f aca="false">IF(A244="N/A"," ",YEAR(A244))</f>
        <v>2020</v>
      </c>
      <c r="C244" s="69" t="n">
        <f aca="false">IF(A244="N/A"," ",VLOOKUP(A244,ScaledPrice,10))</f>
        <v>4.239</v>
      </c>
      <c r="D244" s="70" t="n">
        <f aca="false">IF(A244="N/A"," ",(VLOOKUP(MONTH($A244),Inputs!$A$14:$B$25,2))/1000)</f>
        <v>12.6</v>
      </c>
      <c r="E244" s="71" t="n">
        <f aca="false">IF($A244="N/A"," ",C244*D244)</f>
        <v>53.4114</v>
      </c>
      <c r="F244" s="72" t="n">
        <f aca="false">IF(A244="N/A"," ",Inputs!$F$6)</f>
        <v>1.17</v>
      </c>
      <c r="G244" s="72" t="n">
        <f aca="false">IF(A244="N/A"," ",Inputs!$F$9/IF(AND('Pricing Inputs'!$AA$3&gt;=4,'Pricing Inputs'!$AA$3&lt;=6),16,IF(AND('Pricing Inputs'!$AA$3&gt;=7,'Pricing Inputs'!$AA$3&lt;=9),8,24))/(BA244))</f>
        <v>0.829831932773109</v>
      </c>
      <c r="H244" s="73" t="n">
        <f aca="false">IF(A244="N/A"," ",(C244*D244)+F244+G244)</f>
        <v>55.4112319327731</v>
      </c>
      <c r="I244" s="74" t="n">
        <f aca="false">VLOOKUP(A244,ScaledPrice,(IF(AND('Pricing Inputs'!$AA$3&gt;=4,'Pricing Inputs'!$AA$3&lt;=6),2,4)))</f>
        <v>61.5</v>
      </c>
      <c r="J244" s="74" t="n">
        <f aca="false">IF(A244="N/A"," ",IF(AND('Pricing Inputs'!$AA$3&gt;=4,'Pricing Inputs'!$AA$3&lt;=6),I244,(VLOOKUP(A244,ScaledPrice,2))*(2-(VLOOKUP(A244,ScaledPrice,3)))))</f>
        <v>61.5</v>
      </c>
      <c r="K244" s="74" t="n">
        <f aca="false">IF(A244="N/A"," ",IF(OR('Pricing Inputs'!$AA$3=5,'Pricing Inputs'!$AA$3=6,'Pricing Inputs'!$AA$3=8,'Pricing Inputs'!$AA$3=9),VLOOKUP(A244,ScaledPrice,IF(AND('Pricing Inputs'!$AA$3&gt;=4,'Pricing Inputs'!$AA$3&lt;=6),5,6)),0))</f>
        <v>26</v>
      </c>
      <c r="L244" s="74" t="n">
        <f aca="false">IF(A244="N/A"," ",IF(OR('Pricing Inputs'!$AA$3=5,'Pricing Inputs'!$AA$3=6,'Pricing Inputs'!$AA$3=8,'Pricing Inputs'!$AA$3=9),IF(AND('Pricing Inputs'!$AA$3&gt;=4,'Pricing Inputs'!$AA$3&lt;=6),K244,(VLOOKUP(A244,ScaledPrice,5))*(2-(VLOOKUP(A244,ScaledPrice,3)))),0))</f>
        <v>26</v>
      </c>
      <c r="M244" s="74" t="n">
        <f aca="false">IF(A244="N/A"," ",IF(OR('Pricing Inputs'!$AA$3=6,'Pricing Inputs'!$AA$3=9),(VLOOKUP(A244,ScaledPrice,IF(AND('Pricing Inputs'!$AA$3&gt;=4,'Pricing Inputs'!$AA$3&lt;=6),7,8))),0))</f>
        <v>24</v>
      </c>
      <c r="N244" s="74" t="n">
        <f aca="false">IF(A244="N/A"," ",IF(OR('Pricing Inputs'!$AA$3=6,'Pricing Inputs'!$AA$3=9),IF(AND('Pricing Inputs'!$AA$3&gt;=4,'Pricing Inputs'!$AA$3&lt;=6),M244,(VLOOKUP(A244,ScaledPrice,7))*(2-(VLOOKUP(A244,ScaledPrice,3)))),0))</f>
        <v>24</v>
      </c>
      <c r="O244" s="74" t="n">
        <f aca="false">IF(A244="N/A"," ",VLOOKUP(A244,ScaledPrice,9))</f>
        <v>23.4499998092651</v>
      </c>
      <c r="P244" s="75" t="n">
        <f aca="false">IF($A244="N/A"," ",IF((I244-$H244)&gt;0,I244-$H244,0))</f>
        <v>6.08876806722689</v>
      </c>
      <c r="Q244" s="75" t="n">
        <f aca="false">IF($A244="N/A"," ",IF((J244-$H244)&gt;0,J244-$H244,0))</f>
        <v>6.08876806722689</v>
      </c>
      <c r="R244" s="75" t="n">
        <f aca="false">IF($A244="N/A"," ",IF((K244-$H244)&gt;0,K244-$H244,0))</f>
        <v>0</v>
      </c>
      <c r="S244" s="75" t="n">
        <f aca="false">IF($A244="N/A"," ",IF((L244-$H244)&gt;0,L244-$H244,0))</f>
        <v>0</v>
      </c>
      <c r="T244" s="75" t="n">
        <f aca="false">IF($A244="N/A"," ",IF((M244-$H244)&gt;0,M244-$H244,0))</f>
        <v>0</v>
      </c>
      <c r="U244" s="75" t="n">
        <f aca="false">IF($A244="N/A"," ",IF((N244-$H244)&gt;0,N244-$H244,0))</f>
        <v>0</v>
      </c>
      <c r="V244" s="76" t="n">
        <f aca="false">IF($A244="N/A"," ",(IF((O244-$H244)&lt;=0,0,(O244-$H244))))</f>
        <v>0</v>
      </c>
      <c r="W244" s="77" t="n">
        <f aca="false">IF($A244="N/A"," ",IF(P244&gt;0,8*VLOOKUP($A244,NumberofDaysTable,2),0))</f>
        <v>176</v>
      </c>
      <c r="X244" s="77" t="n">
        <f aca="false">IF($A244="N/A"," ",IF(Q244&gt;0,8*VLOOKUP($A244,NumberofDaysTable,2),0))</f>
        <v>176</v>
      </c>
      <c r="Y244" s="77" t="n">
        <f aca="false">IF($A244="N/A"," ",IF(R244&gt;0,8*VLOOKUP($A244,NumberofDaysTable,3),0))</f>
        <v>0</v>
      </c>
      <c r="Z244" s="77" t="n">
        <f aca="false">IF($A244="N/A"," ",IF(S244&gt;0,8*VLOOKUP($A244,NumberofDaysTable,3),0))</f>
        <v>0</v>
      </c>
      <c r="AA244" s="77" t="n">
        <f aca="false">IF($A244="N/A"," ",IF(T244&gt;0,8*(VLOOKUP($A244,NumberofDaysTable,4)+VLOOKUP($A244,NumberofDaysTable,5)),0))</f>
        <v>0</v>
      </c>
      <c r="AB244" s="77" t="n">
        <f aca="false">IF($A244="N/A"," ",IF(U244&gt;0,(8*VLOOKUP($A244,NumberofDaysTable,4)+VLOOKUP($A244,NumberofDaysTable,5)),0))</f>
        <v>0</v>
      </c>
      <c r="AC244" s="77" t="n">
        <f aca="false">IF($A244="N/A"," ",(IF(V244&gt;0,(8*VLOOKUP($A244,NumberofDaysTable,6)),0)))</f>
        <v>0</v>
      </c>
      <c r="AD244" s="78" t="n">
        <f aca="false">IF($A244="N/A"," ",RANK(P244,$P$244:$V$255))</f>
        <v>5</v>
      </c>
      <c r="AE244" s="79" t="n">
        <f aca="false">IF($A244="N/A"," ",RANK(Q244,$P$244:$V$255))</f>
        <v>5</v>
      </c>
      <c r="AF244" s="79" t="n">
        <f aca="false">IF($A244="N/A"," ",RANK(R244,$P$244:$V$255))</f>
        <v>7</v>
      </c>
      <c r="AG244" s="79" t="n">
        <f aca="false">IF($A244="N/A"," ",RANK(S244,$P$244:$V$255))</f>
        <v>7</v>
      </c>
      <c r="AH244" s="79" t="n">
        <f aca="false">IF($A244="N/A"," ",RANK(T244,$P$244:$V$255))</f>
        <v>7</v>
      </c>
      <c r="AI244" s="79" t="n">
        <f aca="false">IF($A244="N/A"," ",RANK(U244,$P$244:$V$255))</f>
        <v>7</v>
      </c>
      <c r="AJ244" s="80" t="n">
        <f aca="false">IF($A244="N/A"," ",RANK(V244,$P$244:$V$255))</f>
        <v>7</v>
      </c>
      <c r="AK244" s="104" t="n">
        <f aca="false">IF($A244="N/A"," ",IF(AD244&lt;=$AJ$2,W244,0))</f>
        <v>176</v>
      </c>
      <c r="AL244" s="82" t="n">
        <f aca="false">IF($A244="N/A"," ",IF(AE244&lt;=$AJ$2,X244,0))</f>
        <v>176</v>
      </c>
      <c r="AM244" s="82" t="n">
        <f aca="false">IF($A244="N/A"," ",IF(AF244&lt;=$AJ$2,Y244,0))</f>
        <v>0</v>
      </c>
      <c r="AN244" s="82" t="n">
        <f aca="false">IF($A244="N/A"," ",IF(AG244&lt;=$AJ$2,Z244,0))</f>
        <v>0</v>
      </c>
      <c r="AO244" s="82" t="n">
        <f aca="false">IF($A244="N/A"," ",IF(AH244&lt;=$AJ$2,AA244,0))</f>
        <v>0</v>
      </c>
      <c r="AP244" s="82" t="n">
        <f aca="false">IF($A244="N/A"," ",IF(AI244&lt;=$AJ$2,AB244,0))</f>
        <v>0</v>
      </c>
      <c r="AQ244" s="82" t="n">
        <f aca="false">IF($A244="N/A"," ",IF(AJ244&lt;=$AJ$2,AC244,0))</f>
        <v>0</v>
      </c>
      <c r="AR244" s="80"/>
      <c r="AS244" s="105" t="n">
        <f aca="false">IF($A244="N/A"," ",IF(AND(AD244=$AJ$2+1,AK244=0),MIN($AR$255,W244),0))</f>
        <v>0</v>
      </c>
      <c r="AT244" s="84" t="n">
        <f aca="false">IF($A244="N/A"," ",IF(AND(AE244=$AJ$2+1,AL244=0),MIN($AR$255,X244),0))</f>
        <v>0</v>
      </c>
      <c r="AU244" s="84" t="n">
        <f aca="false">IF($A244="N/A"," ",IF(AND(AF244=$AJ$2+1,AM244=0),MIN($AR$255,Y244),0))</f>
        <v>0</v>
      </c>
      <c r="AV244" s="84" t="n">
        <f aca="false">IF($A244="N/A"," ",IF(AND(AG244=$AJ$2+1,AN244=0),MIN($AR$255,Z244),0))</f>
        <v>0</v>
      </c>
      <c r="AW244" s="84" t="n">
        <f aca="false">IF($A244="N/A"," ",IF(AND(AH244=$AJ$2+1,AO244=0),MIN($AR$255,AA244),0))</f>
        <v>0</v>
      </c>
      <c r="AX244" s="84" t="n">
        <f aca="false">IF($A244="N/A"," ",IF(AND(AI244=$AJ$2+1,AP244=0),MIN($AR$255,AB244),0))</f>
        <v>0</v>
      </c>
      <c r="AY244" s="84" t="n">
        <f aca="false">IF($A244="N/A"," ",IF(AND(AJ244=$AJ$2+1,AQ244=0),MIN($AR$255,AC244),0))</f>
        <v>0</v>
      </c>
      <c r="AZ244" s="80"/>
      <c r="BA244" s="86" t="n">
        <f aca="false">IF($A244="N/A"," ",(IF(MONTH(A244)&gt;=4,IF(MONTH(A244)&lt;=10,Inputs!$F$13,Inputs!$F$14),Inputs!$F$14)))</f>
        <v>119</v>
      </c>
      <c r="BB244" s="87" t="n">
        <f aca="false">IF($A244="N/A"," ",(IF(AK244&gt;0,($BA244*(8*(VLOOKUP($A244,NumberofDaysTable,2)))*P244),0)+IF(AS244&gt;0,($BA244*((AS244))*P244),0)))</f>
        <v>127523.1584</v>
      </c>
      <c r="BC244" s="87" t="n">
        <f aca="false">IF($A244="N/A"," ",(IF(AL244&gt;0,($BA244*(8*(VLOOKUP($A244,NumberofDaysTable,2)))*Q244),0)+IF(AT244&gt;0,($BA244*((AT244))*Q244),0)))</f>
        <v>127523.1584</v>
      </c>
      <c r="BD244" s="87" t="n">
        <f aca="false">IF($A244="N/A"," ",(IF(AM244&gt;0,($BA244*(8*(VLOOKUP($A244,NumberofDaysTable,3)))*R244),0)+IF(AU244&gt;0,($BA244*((AU244))*R244),0)))</f>
        <v>0</v>
      </c>
      <c r="BE244" s="87" t="n">
        <f aca="false">IF($A244="N/A"," ",(IF(AN244&gt;0,($BA244*(8*(VLOOKUP($A244,NumberofDaysTable,3)))*S244),0)+IF(AV244&gt;0,($BA244*((AV244))*S244),0)))</f>
        <v>0</v>
      </c>
      <c r="BF244" s="87" t="n">
        <f aca="false">IF($A244="N/A"," ",(IF(AO244&gt;0,($BA244*(8*(VLOOKUP($A244,NumberofDaysTable,4)+VLOOKUP($A244,NumberofDaysTable,5)))*T244),0)+IF(AW244&gt;0,($BA244*((AW244))*T244),0)))</f>
        <v>0</v>
      </c>
      <c r="BG244" s="87" t="n">
        <f aca="false">IF($A244="N/A"," ",(IF(AP244&gt;0,($BA244*(8*(VLOOKUP($A244,NumberofDaysTable,4)+VLOOKUP($A244,NumberofDaysTable,5)))*U244),0)+IF(AX244&gt;0,($BA244*((AX244))*U244),0)))</f>
        <v>0</v>
      </c>
      <c r="BH244" s="87" t="n">
        <f aca="false">IF($A244="N/A"," ",($BA244*AQ244*V244)+($BA244*AY244*V244))</f>
        <v>0</v>
      </c>
      <c r="BI244" s="87" t="n">
        <f aca="false">IF($A244="N/A"," ",SUM(BB244:BH244))</f>
        <v>255046.3168</v>
      </c>
      <c r="BJ244" s="88" t="n">
        <f aca="false">IF($A244="N/A"," ",(H244*(SUM(AK244:AQ244)+SUM(AS244:AY244))*BA244))</f>
        <v>2321065.6832</v>
      </c>
      <c r="BK244" s="88" t="n">
        <f aca="false">IF($A244="N/A"," ",((C244*D244)*(SUM($AK244:$AQ244)+SUM($AS244:$AY244))*$BA244))</f>
        <v>2237296.7232</v>
      </c>
      <c r="BL244" s="88" t="n">
        <f aca="false">IF($A244="N/A"," ",(F244*(SUM($AK244:$AQ244)+SUM($AS244:$AY244))*$BA244))</f>
        <v>49008.96</v>
      </c>
      <c r="BM244" s="88" t="n">
        <f aca="false">IF($A244="N/A"," ",(G244*(SUM($AK244:$AQ244)+SUM($AS244:$AY244))*$BA244))</f>
        <v>34760</v>
      </c>
    </row>
    <row r="245" customFormat="false" ht="12.75" hidden="false" customHeight="false" outlineLevel="0" collapsed="false">
      <c r="A245" s="67" t="n">
        <f aca="false">IF(A244="N/A","N/A",IF(EDATE(A244,1)&gt;Inputs!$K$3,"N/A",EDATE(A244,1)))</f>
        <v>44013</v>
      </c>
      <c r="B245" s="68" t="n">
        <f aca="false">IF(A245="N/A"," ",YEAR(A245))</f>
        <v>2020</v>
      </c>
      <c r="C245" s="69" t="n">
        <f aca="false">IF(A245="N/A"," ",VLOOKUP(A245,ScaledPrice,10))</f>
        <v>4.245</v>
      </c>
      <c r="D245" s="70" t="n">
        <f aca="false">IF(A245="N/A"," ",(VLOOKUP(MONTH($A245),Inputs!$A$14:$B$25,2))/1000)</f>
        <v>12.6</v>
      </c>
      <c r="E245" s="71" t="n">
        <f aca="false">IF($A245="N/A"," ",C245*D245)</f>
        <v>53.487</v>
      </c>
      <c r="F245" s="72" t="n">
        <f aca="false">IF(A245="N/A"," ",Inputs!$F$6)</f>
        <v>1.17</v>
      </c>
      <c r="G245" s="72" t="n">
        <f aca="false">IF(A245="N/A"," ",Inputs!$F$9/IF(AND('Pricing Inputs'!$AA$3&gt;=4,'Pricing Inputs'!$AA$3&lt;=6),16,IF(AND('Pricing Inputs'!$AA$3&gt;=7,'Pricing Inputs'!$AA$3&lt;=9),8,24))/(BA245))</f>
        <v>0.829831932773109</v>
      </c>
      <c r="H245" s="73" t="n">
        <f aca="false">IF(A245="N/A"," ",(C245*D245)+F245+G245)</f>
        <v>55.4868319327731</v>
      </c>
      <c r="I245" s="74" t="n">
        <f aca="false">VLOOKUP(A245,ScaledPrice,(IF(AND('Pricing Inputs'!$AA$3&gt;=4,'Pricing Inputs'!$AA$3&lt;=6),2,4)))</f>
        <v>114</v>
      </c>
      <c r="J245" s="74" t="n">
        <f aca="false">IF(A245="N/A"," ",IF(AND('Pricing Inputs'!$AA$3&gt;=4,'Pricing Inputs'!$AA$3&lt;=6),I245,(VLOOKUP(A245,ScaledPrice,2))*(2-(VLOOKUP(A245,ScaledPrice,3)))))</f>
        <v>114</v>
      </c>
      <c r="K245" s="74" t="n">
        <f aca="false">IF(A245="N/A"," ",IF(OR('Pricing Inputs'!$AA$3=5,'Pricing Inputs'!$AA$3=6,'Pricing Inputs'!$AA$3=8,'Pricing Inputs'!$AA$3=9),VLOOKUP(A245,ScaledPrice,IF(AND('Pricing Inputs'!$AA$3&gt;=4,'Pricing Inputs'!$AA$3&lt;=6),5,6)),0))</f>
        <v>35</v>
      </c>
      <c r="L245" s="74" t="n">
        <f aca="false">IF(A245="N/A"," ",IF(OR('Pricing Inputs'!$AA$3=5,'Pricing Inputs'!$AA$3=6,'Pricing Inputs'!$AA$3=8,'Pricing Inputs'!$AA$3=9),IF(AND('Pricing Inputs'!$AA$3&gt;=4,'Pricing Inputs'!$AA$3&lt;=6),K245,(VLOOKUP(A245,ScaledPrice,5))*(2-(VLOOKUP(A245,ScaledPrice,3)))),0))</f>
        <v>35</v>
      </c>
      <c r="M245" s="74" t="n">
        <f aca="false">IF(A245="N/A"," ",IF(OR('Pricing Inputs'!$AA$3=6,'Pricing Inputs'!$AA$3=9),(VLOOKUP(A245,ScaledPrice,IF(AND('Pricing Inputs'!$AA$3&gt;=4,'Pricing Inputs'!$AA$3&lt;=6),7,8))),0))</f>
        <v>30.9999980926514</v>
      </c>
      <c r="N245" s="74" t="n">
        <f aca="false">IF(A245="N/A"," ",IF(OR('Pricing Inputs'!$AA$3=6,'Pricing Inputs'!$AA$3=9),IF(AND('Pricing Inputs'!$AA$3&gt;=4,'Pricing Inputs'!$AA$3&lt;=6),M245,(VLOOKUP(A245,ScaledPrice,7))*(2-(VLOOKUP(A245,ScaledPrice,3)))),0))</f>
        <v>30.9999980926514</v>
      </c>
      <c r="O245" s="74" t="n">
        <f aca="false">IF(A245="N/A"," ",VLOOKUP(A245,ScaledPrice,9))</f>
        <v>24.3500003814697</v>
      </c>
      <c r="P245" s="75" t="n">
        <f aca="false">IF($A245="N/A"," ",IF((I245-$H245)&gt;0,I245-$H245,0))</f>
        <v>58.5131680672269</v>
      </c>
      <c r="Q245" s="75" t="n">
        <f aca="false">IF($A245="N/A"," ",IF((J245-$H245)&gt;0,J245-$H245,0))</f>
        <v>58.5131680672269</v>
      </c>
      <c r="R245" s="75" t="n">
        <f aca="false">IF($A245="N/A"," ",IF((K245-$H245)&gt;0,K245-$H245,0))</f>
        <v>0</v>
      </c>
      <c r="S245" s="75" t="n">
        <f aca="false">IF($A245="N/A"," ",IF((L245-$H245)&gt;0,L245-$H245,0))</f>
        <v>0</v>
      </c>
      <c r="T245" s="75" t="n">
        <f aca="false">IF($A245="N/A"," ",IF((M245-$H245)&gt;0,M245-$H245,0))</f>
        <v>0</v>
      </c>
      <c r="U245" s="75" t="n">
        <f aca="false">IF($A245="N/A"," ",IF((N245-$H245)&gt;0,N245-$H245,0))</f>
        <v>0</v>
      </c>
      <c r="V245" s="76" t="n">
        <f aca="false">IF($A245="N/A"," ",(IF((O245-$H245)&lt;=0,0,(O245-$H245))))</f>
        <v>0</v>
      </c>
      <c r="W245" s="77" t="n">
        <f aca="false">IF($A245="N/A"," ",IF(P245&gt;0,8*VLOOKUP($A245,NumberofDaysTable,2),0))</f>
        <v>184</v>
      </c>
      <c r="X245" s="77" t="n">
        <f aca="false">IF($A245="N/A"," ",IF(Q245&gt;0,8*VLOOKUP($A245,NumberofDaysTable,2),0))</f>
        <v>184</v>
      </c>
      <c r="Y245" s="77" t="n">
        <f aca="false">IF($A245="N/A"," ",IF(R245&gt;0,8*VLOOKUP($A245,NumberofDaysTable,3),0))</f>
        <v>0</v>
      </c>
      <c r="Z245" s="77" t="n">
        <f aca="false">IF($A245="N/A"," ",IF(S245&gt;0,8*VLOOKUP($A245,NumberofDaysTable,3),0))</f>
        <v>0</v>
      </c>
      <c r="AA245" s="77" t="n">
        <f aca="false">IF($A245="N/A"," ",IF(T245&gt;0,8*(VLOOKUP($A245,NumberofDaysTable,4)+VLOOKUP($A245,NumberofDaysTable,5)),0))</f>
        <v>0</v>
      </c>
      <c r="AB245" s="77" t="n">
        <f aca="false">IF($A245="N/A"," ",IF(U245&gt;0,(8*VLOOKUP($A245,NumberofDaysTable,4)+VLOOKUP($A245,NumberofDaysTable,5)),0))</f>
        <v>0</v>
      </c>
      <c r="AC245" s="77" t="n">
        <f aca="false">IF($A245="N/A"," ",(IF(V245&gt;0,(8*VLOOKUP($A245,NumberofDaysTable,6)),0)))</f>
        <v>0</v>
      </c>
      <c r="AD245" s="89" t="n">
        <f aca="false">IF($A245="N/A"," ",RANK(P245,$P$244:$V$255))</f>
        <v>1</v>
      </c>
      <c r="AE245" s="90" t="n">
        <f aca="false">IF($A245="N/A"," ",RANK(Q245,$P$244:$V$255))</f>
        <v>1</v>
      </c>
      <c r="AF245" s="90" t="n">
        <f aca="false">IF($A245="N/A"," ",RANK(R245,$P$244:$V$255))</f>
        <v>7</v>
      </c>
      <c r="AG245" s="90" t="n">
        <f aca="false">IF($A245="N/A"," ",RANK(S245,$P$244:$V$255))</f>
        <v>7</v>
      </c>
      <c r="AH245" s="90" t="n">
        <f aca="false">IF($A245="N/A"," ",RANK(T245,$P$244:$V$255))</f>
        <v>7</v>
      </c>
      <c r="AI245" s="90" t="n">
        <f aca="false">IF($A245="N/A"," ",RANK(U245,$P$244:$V$255))</f>
        <v>7</v>
      </c>
      <c r="AJ245" s="91" t="n">
        <f aca="false">IF($A245="N/A"," ",RANK(V245,$P$244:$V$255))</f>
        <v>7</v>
      </c>
      <c r="AK245" s="81" t="n">
        <f aca="false">IF($A245="N/A"," ",IF(AD245&lt;=$AJ$2,W245,0))</f>
        <v>184</v>
      </c>
      <c r="AL245" s="92" t="n">
        <f aca="false">IF($A245="N/A"," ",IF(AE245&lt;=$AJ$2,X245,0))</f>
        <v>184</v>
      </c>
      <c r="AM245" s="92" t="n">
        <f aca="false">IF($A245="N/A"," ",IF(AF245&lt;=$AJ$2,Y245,0))</f>
        <v>0</v>
      </c>
      <c r="AN245" s="92" t="n">
        <f aca="false">IF($A245="N/A"," ",IF(AG245&lt;=$AJ$2,Z245,0))</f>
        <v>0</v>
      </c>
      <c r="AO245" s="92" t="n">
        <f aca="false">IF($A245="N/A"," ",IF(AH245&lt;=$AJ$2,AA245,0))</f>
        <v>0</v>
      </c>
      <c r="AP245" s="92" t="n">
        <f aca="false">IF($A245="N/A"," ",IF(AI245&lt;=$AJ$2,AB245,0))</f>
        <v>0</v>
      </c>
      <c r="AQ245" s="92" t="n">
        <f aca="false">IF($A245="N/A"," ",IF(AJ245&lt;=$AJ$2,AC245,0))</f>
        <v>0</v>
      </c>
      <c r="AR245" s="91"/>
      <c r="AS245" s="83" t="n">
        <f aca="false">IF($A245="N/A"," ",IF(AND(AD245=$AJ$2+1,AK245=0),MIN($AR$255,W245),0))</f>
        <v>0</v>
      </c>
      <c r="AT245" s="93" t="n">
        <f aca="false">IF($A245="N/A"," ",IF(AND(AE245=$AJ$2+1,AL245=0),MIN($AR$255,X245),0))</f>
        <v>0</v>
      </c>
      <c r="AU245" s="93" t="n">
        <f aca="false">IF($A245="N/A"," ",IF(AND(AF245=$AJ$2+1,AM245=0),MIN($AR$255,Y245),0))</f>
        <v>0</v>
      </c>
      <c r="AV245" s="93" t="n">
        <f aca="false">IF($A245="N/A"," ",IF(AND(AG245=$AJ$2+1,AN245=0),MIN($AR$255,Z245),0))</f>
        <v>0</v>
      </c>
      <c r="AW245" s="93" t="n">
        <f aca="false">IF($A245="N/A"," ",IF(AND(AH245=$AJ$2+1,AO245=0),MIN($AR$255,AA245),0))</f>
        <v>0</v>
      </c>
      <c r="AX245" s="93" t="n">
        <f aca="false">IF($A245="N/A"," ",IF(AND(AI245=$AJ$2+1,AP245=0),MIN($AR$255,AB245),0))</f>
        <v>0</v>
      </c>
      <c r="AY245" s="93" t="n">
        <f aca="false">IF($A245="N/A"," ",IF(AND(AJ245=$AJ$2+1,AQ245=0),MIN($AR$255,AC245),0))</f>
        <v>0</v>
      </c>
      <c r="AZ245" s="91"/>
      <c r="BA245" s="86" t="n">
        <f aca="false">IF($A245="N/A"," ",(IF(MONTH(A245)&gt;=4,IF(MONTH(A245)&lt;=10,Inputs!$F$13,Inputs!$F$14),Inputs!$F$14)))</f>
        <v>119</v>
      </c>
      <c r="BB245" s="87" t="n">
        <f aca="false">IF($A245="N/A"," ",(IF(AK245&gt;0,($BA245*(8*(VLOOKUP($A245,NumberofDaysTable,2)))*P245),0)+IF(AS245&gt;0,($BA245*((AS245))*P245),0)))</f>
        <v>1281204.328</v>
      </c>
      <c r="BC245" s="87" t="n">
        <f aca="false">IF($A245="N/A"," ",(IF(AL245&gt;0,($BA245*(8*(VLOOKUP($A245,NumberofDaysTable,2)))*Q245),0)+IF(AT245&gt;0,($BA245*((AT245))*Q245),0)))</f>
        <v>1281204.328</v>
      </c>
      <c r="BD245" s="87" t="n">
        <f aca="false">IF($A245="N/A"," ",(IF(AM245&gt;0,($BA245*(8*(VLOOKUP($A245,NumberofDaysTable,3)))*R245),0)+IF(AU245&gt;0,($BA245*((AU245))*R245),0)))</f>
        <v>0</v>
      </c>
      <c r="BE245" s="87" t="n">
        <f aca="false">IF($A245="N/A"," ",(IF(AN245&gt;0,($BA245*(8*(VLOOKUP($A245,NumberofDaysTable,3)))*S245),0)+IF(AV245&gt;0,($BA245*((AV245))*S245),0)))</f>
        <v>0</v>
      </c>
      <c r="BF245" s="87" t="n">
        <f aca="false">IF($A245="N/A"," ",(IF(AO245&gt;0,($BA245*(8*(VLOOKUP($A245,NumberofDaysTable,4)+VLOOKUP($A245,NumberofDaysTable,5)))*T245),0)+IF(AW245&gt;0,($BA245*((AW245))*T245),0)))</f>
        <v>0</v>
      </c>
      <c r="BG245" s="87" t="n">
        <f aca="false">IF($A245="N/A"," ",(IF(AP245&gt;0,($BA245*(8*(VLOOKUP($A245,NumberofDaysTable,4)+VLOOKUP($A245,NumberofDaysTable,5)))*U245),0)+IF(AX245&gt;0,($BA245*((AX245))*U245),0)))</f>
        <v>0</v>
      </c>
      <c r="BH245" s="87" t="n">
        <f aca="false">IF($A245="N/A"," ",($BA245*AQ245*V245)+($BA245*AY245*V245))</f>
        <v>0</v>
      </c>
      <c r="BI245" s="87" t="n">
        <f aca="false">IF($A245="N/A"," ",SUM(BB245:BH245))</f>
        <v>2562408.656</v>
      </c>
      <c r="BJ245" s="88" t="n">
        <f aca="false">IF($A245="N/A"," ",(H245*(SUM(AK245:AQ245)+SUM(AS245:AY245))*BA245))</f>
        <v>2429879.344</v>
      </c>
      <c r="BK245" s="88" t="n">
        <f aca="false">IF($A245="N/A"," ",((C245*D245)*(SUM($AK245:$AQ245)+SUM($AS245:$AY245))*$BA245))</f>
        <v>2342302.704</v>
      </c>
      <c r="BL245" s="88" t="n">
        <f aca="false">IF($A245="N/A"," ",(F245*(SUM($AK245:$AQ245)+SUM($AS245:$AY245))*$BA245))</f>
        <v>51236.64</v>
      </c>
      <c r="BM245" s="88" t="n">
        <f aca="false">IF($A245="N/A"," ",(G245*(SUM($AK245:$AQ245)+SUM($AS245:$AY245))*$BA245))</f>
        <v>36340</v>
      </c>
    </row>
    <row r="246" customFormat="false" ht="12.75" hidden="false" customHeight="false" outlineLevel="0" collapsed="false">
      <c r="A246" s="67" t="n">
        <f aca="false">IF(A245="N/A","N/A",IF(EDATE(A245,1)&gt;Inputs!$K$3,"N/A",EDATE(A245,1)))</f>
        <v>44044</v>
      </c>
      <c r="B246" s="68" t="n">
        <f aca="false">IF(A246="N/A"," ",YEAR(A246))</f>
        <v>2020</v>
      </c>
      <c r="C246" s="69" t="n">
        <f aca="false">IF(A246="N/A"," ",VLOOKUP(A246,ScaledPrice,10))</f>
        <v>4.253</v>
      </c>
      <c r="D246" s="70" t="n">
        <f aca="false">IF(A246="N/A"," ",(VLOOKUP(MONTH($A246),Inputs!$A$14:$B$25,2))/1000)</f>
        <v>12.6</v>
      </c>
      <c r="E246" s="71" t="n">
        <f aca="false">IF($A246="N/A"," ",C246*D246)</f>
        <v>53.5878</v>
      </c>
      <c r="F246" s="72" t="n">
        <f aca="false">IF(A246="N/A"," ",Inputs!$F$6)</f>
        <v>1.17</v>
      </c>
      <c r="G246" s="72" t="n">
        <f aca="false">IF(A246="N/A"," ",Inputs!$F$9/IF(AND('Pricing Inputs'!$AA$3&gt;=4,'Pricing Inputs'!$AA$3&lt;=6),16,IF(AND('Pricing Inputs'!$AA$3&gt;=7,'Pricing Inputs'!$AA$3&lt;=9),8,24))/(BA246))</f>
        <v>0.829831932773109</v>
      </c>
      <c r="H246" s="73" t="n">
        <f aca="false">IF(A246="N/A"," ",(C246*D246)+F246+G246)</f>
        <v>55.5876319327731</v>
      </c>
      <c r="I246" s="74" t="n">
        <f aca="false">VLOOKUP(A246,ScaledPrice,(IF(AND('Pricing Inputs'!$AA$3&gt;=4,'Pricing Inputs'!$AA$3&lt;=6),2,4)))</f>
        <v>114</v>
      </c>
      <c r="J246" s="74" t="n">
        <f aca="false">IF(A246="N/A"," ",IF(AND('Pricing Inputs'!$AA$3&gt;=4,'Pricing Inputs'!$AA$3&lt;=6),I246,(VLOOKUP(A246,ScaledPrice,2))*(2-(VLOOKUP(A246,ScaledPrice,3)))))</f>
        <v>114</v>
      </c>
      <c r="K246" s="74" t="n">
        <f aca="false">IF(A246="N/A"," ",IF(OR('Pricing Inputs'!$AA$3=5,'Pricing Inputs'!$AA$3=6,'Pricing Inputs'!$AA$3=8,'Pricing Inputs'!$AA$3=9),VLOOKUP(A246,ScaledPrice,IF(AND('Pricing Inputs'!$AA$3&gt;=4,'Pricing Inputs'!$AA$3&lt;=6),5,6)),0))</f>
        <v>35.0000038146973</v>
      </c>
      <c r="L246" s="74" t="n">
        <f aca="false">IF(A246="N/A"," ",IF(OR('Pricing Inputs'!$AA$3=5,'Pricing Inputs'!$AA$3=6,'Pricing Inputs'!$AA$3=8,'Pricing Inputs'!$AA$3=9),IF(AND('Pricing Inputs'!$AA$3&gt;=4,'Pricing Inputs'!$AA$3&lt;=6),K246,(VLOOKUP(A246,ScaledPrice,5))*(2-(VLOOKUP(A246,ScaledPrice,3)))),0))</f>
        <v>35.0000038146973</v>
      </c>
      <c r="M246" s="74" t="n">
        <f aca="false">IF(A246="N/A"," ",IF(OR('Pricing Inputs'!$AA$3=6,'Pricing Inputs'!$AA$3=9),(VLOOKUP(A246,ScaledPrice,IF(AND('Pricing Inputs'!$AA$3&gt;=4,'Pricing Inputs'!$AA$3&lt;=6),7,8))),0))</f>
        <v>31</v>
      </c>
      <c r="N246" s="74" t="n">
        <f aca="false">IF(A246="N/A"," ",IF(OR('Pricing Inputs'!$AA$3=6,'Pricing Inputs'!$AA$3=9),IF(AND('Pricing Inputs'!$AA$3&gt;=4,'Pricing Inputs'!$AA$3&lt;=6),M246,(VLOOKUP(A246,ScaledPrice,7))*(2-(VLOOKUP(A246,ScaledPrice,3)))),0))</f>
        <v>31</v>
      </c>
      <c r="O246" s="74" t="n">
        <f aca="false">IF(A246="N/A"," ",VLOOKUP(A246,ScaledPrice,9))</f>
        <v>24.3500003814697</v>
      </c>
      <c r="P246" s="75" t="n">
        <f aca="false">IF($A246="N/A"," ",IF((I246-$H246)&gt;0,I246-$H246,0))</f>
        <v>58.4123680672269</v>
      </c>
      <c r="Q246" s="75" t="n">
        <f aca="false">IF($A246="N/A"," ",IF((J246-$H246)&gt;0,J246-$H246,0))</f>
        <v>58.4123680672269</v>
      </c>
      <c r="R246" s="75" t="n">
        <f aca="false">IF($A246="N/A"," ",IF((K246-$H246)&gt;0,K246-$H246,0))</f>
        <v>0</v>
      </c>
      <c r="S246" s="75" t="n">
        <f aca="false">IF($A246="N/A"," ",IF((L246-$H246)&gt;0,L246-$H246,0))</f>
        <v>0</v>
      </c>
      <c r="T246" s="75" t="n">
        <f aca="false">IF($A246="N/A"," ",IF((M246-$H246)&gt;0,M246-$H246,0))</f>
        <v>0</v>
      </c>
      <c r="U246" s="75" t="n">
        <f aca="false">IF($A246="N/A"," ",IF((N246-$H246)&gt;0,N246-$H246,0))</f>
        <v>0</v>
      </c>
      <c r="V246" s="76" t="n">
        <f aca="false">IF($A246="N/A"," ",(IF((O246-$H246)&lt;=0,0,(O246-$H246))))</f>
        <v>0</v>
      </c>
      <c r="W246" s="77" t="n">
        <f aca="false">IF($A246="N/A"," ",IF(P246&gt;0,8*VLOOKUP($A246,NumberofDaysTable,2),0))</f>
        <v>168</v>
      </c>
      <c r="X246" s="77" t="n">
        <f aca="false">IF($A246="N/A"," ",IF(Q246&gt;0,8*VLOOKUP($A246,NumberofDaysTable,2),0))</f>
        <v>168</v>
      </c>
      <c r="Y246" s="77" t="n">
        <f aca="false">IF($A246="N/A"," ",IF(R246&gt;0,8*VLOOKUP($A246,NumberofDaysTable,3),0))</f>
        <v>0</v>
      </c>
      <c r="Z246" s="77" t="n">
        <f aca="false">IF($A246="N/A"," ",IF(S246&gt;0,8*VLOOKUP($A246,NumberofDaysTable,3),0))</f>
        <v>0</v>
      </c>
      <c r="AA246" s="77" t="n">
        <f aca="false">IF($A246="N/A"," ",IF(T246&gt;0,8*(VLOOKUP($A246,NumberofDaysTable,4)+VLOOKUP($A246,NumberofDaysTable,5)),0))</f>
        <v>0</v>
      </c>
      <c r="AB246" s="77" t="n">
        <f aca="false">IF($A246="N/A"," ",IF(U246&gt;0,(8*VLOOKUP($A246,NumberofDaysTable,4)+VLOOKUP($A246,NumberofDaysTable,5)),0))</f>
        <v>0</v>
      </c>
      <c r="AC246" s="77" t="n">
        <f aca="false">IF($A246="N/A"," ",(IF(V246&gt;0,(8*VLOOKUP($A246,NumberofDaysTable,6)),0)))</f>
        <v>0</v>
      </c>
      <c r="AD246" s="89" t="n">
        <f aca="false">IF($A246="N/A"," ",RANK(P246,$P$244:$V$255))</f>
        <v>3</v>
      </c>
      <c r="AE246" s="90" t="n">
        <f aca="false">IF($A246="N/A"," ",RANK(Q246,$P$244:$V$255))</f>
        <v>3</v>
      </c>
      <c r="AF246" s="90" t="n">
        <f aca="false">IF($A246="N/A"," ",RANK(R246,$P$244:$V$255))</f>
        <v>7</v>
      </c>
      <c r="AG246" s="90" t="n">
        <f aca="false">IF($A246="N/A"," ",RANK(S246,$P$244:$V$255))</f>
        <v>7</v>
      </c>
      <c r="AH246" s="90" t="n">
        <f aca="false">IF($A246="N/A"," ",RANK(T246,$P$244:$V$255))</f>
        <v>7</v>
      </c>
      <c r="AI246" s="90" t="n">
        <f aca="false">IF($A246="N/A"," ",RANK(U246,$P$244:$V$255))</f>
        <v>7</v>
      </c>
      <c r="AJ246" s="91" t="n">
        <f aca="false">IF($A246="N/A"," ",RANK(V246,$P$244:$V$255))</f>
        <v>7</v>
      </c>
      <c r="AK246" s="81" t="n">
        <f aca="false">IF($A246="N/A"," ",IF(AD246&lt;=$AJ$2,W246,0))</f>
        <v>168</v>
      </c>
      <c r="AL246" s="92" t="n">
        <f aca="false">IF($A246="N/A"," ",IF(AE246&lt;=$AJ$2,X246,0))</f>
        <v>168</v>
      </c>
      <c r="AM246" s="92" t="n">
        <f aca="false">IF($A246="N/A"," ",IF(AF246&lt;=$AJ$2,Y246,0))</f>
        <v>0</v>
      </c>
      <c r="AN246" s="92" t="n">
        <f aca="false">IF($A246="N/A"," ",IF(AG246&lt;=$AJ$2,Z246,0))</f>
        <v>0</v>
      </c>
      <c r="AO246" s="92" t="n">
        <f aca="false">IF($A246="N/A"," ",IF(AH246&lt;=$AJ$2,AA246,0))</f>
        <v>0</v>
      </c>
      <c r="AP246" s="92" t="n">
        <f aca="false">IF($A246="N/A"," ",IF(AI246&lt;=$AJ$2,AB246,0))</f>
        <v>0</v>
      </c>
      <c r="AQ246" s="92" t="n">
        <f aca="false">IF($A246="N/A"," ",IF(AJ246&lt;=$AJ$2,AC246,0))</f>
        <v>0</v>
      </c>
      <c r="AR246" s="91"/>
      <c r="AS246" s="83" t="n">
        <f aca="false">IF($A246="N/A"," ",IF(AND(AD246=$AJ$2+1,AK246=0),MIN($AR$255,W246),0))</f>
        <v>0</v>
      </c>
      <c r="AT246" s="93" t="n">
        <f aca="false">IF($A246="N/A"," ",IF(AND(AE246=$AJ$2+1,AL246=0),MIN($AR$255,X246),0))</f>
        <v>0</v>
      </c>
      <c r="AU246" s="93" t="n">
        <f aca="false">IF($A246="N/A"," ",IF(AND(AF246=$AJ$2+1,AM246=0),MIN($AR$255,Y246),0))</f>
        <v>0</v>
      </c>
      <c r="AV246" s="93" t="n">
        <f aca="false">IF($A246="N/A"," ",IF(AND(AG246=$AJ$2+1,AN246=0),MIN($AR$255,Z246),0))</f>
        <v>0</v>
      </c>
      <c r="AW246" s="93" t="n">
        <f aca="false">IF($A246="N/A"," ",IF(AND(AH246=$AJ$2+1,AO246=0),MIN($AR$255,AA246),0))</f>
        <v>0</v>
      </c>
      <c r="AX246" s="93" t="n">
        <f aca="false">IF($A246="N/A"," ",IF(AND(AI246=$AJ$2+1,AP246=0),MIN($AR$255,AB246),0))</f>
        <v>0</v>
      </c>
      <c r="AY246" s="93" t="n">
        <f aca="false">IF($A246="N/A"," ",IF(AND(AJ246=$AJ$2+1,AQ246=0),MIN($AR$255,AC246),0))</f>
        <v>0</v>
      </c>
      <c r="AZ246" s="91"/>
      <c r="BA246" s="86" t="n">
        <f aca="false">IF($A246="N/A"," ",(IF(MONTH(A246)&gt;=4,IF(MONTH(A246)&lt;=10,Inputs!$F$13,Inputs!$F$14),Inputs!$F$14)))</f>
        <v>119</v>
      </c>
      <c r="BB246" s="87" t="n">
        <f aca="false">IF($A246="N/A"," ",(IF(AK246&gt;0,($BA246*(8*(VLOOKUP($A246,NumberofDaysTable,2)))*P246),0)+IF(AS246&gt;0,($BA246*((AS246))*P246),0)))</f>
        <v>1167780.0624</v>
      </c>
      <c r="BC246" s="87" t="n">
        <f aca="false">IF($A246="N/A"," ",(IF(AL246&gt;0,($BA246*(8*(VLOOKUP($A246,NumberofDaysTable,2)))*Q246),0)+IF(AT246&gt;0,($BA246*((AT246))*Q246),0)))</f>
        <v>1167780.0624</v>
      </c>
      <c r="BD246" s="87" t="n">
        <f aca="false">IF($A246="N/A"," ",(IF(AM246&gt;0,($BA246*(8*(VLOOKUP($A246,NumberofDaysTable,3)))*R246),0)+IF(AU246&gt;0,($BA246*((AU246))*R246),0)))</f>
        <v>0</v>
      </c>
      <c r="BE246" s="87" t="n">
        <f aca="false">IF($A246="N/A"," ",(IF(AN246&gt;0,($BA246*(8*(VLOOKUP($A246,NumberofDaysTable,3)))*S246),0)+IF(AV246&gt;0,($BA246*((AV246))*S246),0)))</f>
        <v>0</v>
      </c>
      <c r="BF246" s="87" t="n">
        <f aca="false">IF($A246="N/A"," ",(IF(AO246&gt;0,($BA246*(8*(VLOOKUP($A246,NumberofDaysTable,4)+VLOOKUP($A246,NumberofDaysTable,5)))*T246),0)+IF(AW246&gt;0,($BA246*((AW246))*T246),0)))</f>
        <v>0</v>
      </c>
      <c r="BG246" s="87" t="n">
        <f aca="false">IF($A246="N/A"," ",(IF(AP246&gt;0,($BA246*(8*(VLOOKUP($A246,NumberofDaysTable,4)+VLOOKUP($A246,NumberofDaysTable,5)))*U246),0)+IF(AX246&gt;0,($BA246*((AX246))*U246),0)))</f>
        <v>0</v>
      </c>
      <c r="BH246" s="87" t="n">
        <f aca="false">IF($A246="N/A"," ",($BA246*AQ246*V246)+($BA246*AY246*V246))</f>
        <v>0</v>
      </c>
      <c r="BI246" s="87" t="n">
        <f aca="false">IF($A246="N/A"," ",SUM(BB246:BH246))</f>
        <v>2335560.1248</v>
      </c>
      <c r="BJ246" s="88" t="n">
        <f aca="false">IF($A246="N/A"," ",(H246*(SUM(AK246:AQ246)+SUM(AS246:AY246))*BA246))</f>
        <v>2222615.8752</v>
      </c>
      <c r="BK246" s="88" t="n">
        <f aca="false">IF($A246="N/A"," ",((C246*D246)*(SUM($AK246:$AQ246)+SUM($AS246:$AY246))*$BA246))</f>
        <v>2142654.5952</v>
      </c>
      <c r="BL246" s="88" t="n">
        <f aca="false">IF($A246="N/A"," ",(F246*(SUM($AK246:$AQ246)+SUM($AS246:$AY246))*$BA246))</f>
        <v>46781.28</v>
      </c>
      <c r="BM246" s="88" t="n">
        <f aca="false">IF($A246="N/A"," ",(G246*(SUM($AK246:$AQ246)+SUM($AS246:$AY246))*$BA246))</f>
        <v>33180</v>
      </c>
    </row>
    <row r="247" customFormat="false" ht="12.75" hidden="false" customHeight="false" outlineLevel="0" collapsed="false">
      <c r="A247" s="67" t="n">
        <f aca="false">IF(A246="N/A","N/A",IF(EDATE(A246,1)&gt;Inputs!$K$3,"N/A",EDATE(A246,1)))</f>
        <v>44075</v>
      </c>
      <c r="B247" s="68" t="n">
        <f aca="false">IF(A247="N/A"," ",YEAR(A247))</f>
        <v>2020</v>
      </c>
      <c r="C247" s="69" t="n">
        <f aca="false">IF(A247="N/A"," ",VLOOKUP(A247,ScaledPrice,10))</f>
        <v>4.256</v>
      </c>
      <c r="D247" s="70" t="n">
        <f aca="false">IF(A247="N/A"," ",(VLOOKUP(MONTH($A247),Inputs!$A$14:$B$25,2))/1000)</f>
        <v>12.6</v>
      </c>
      <c r="E247" s="71" t="n">
        <f aca="false">IF($A247="N/A"," ",C247*D247)</f>
        <v>53.6256</v>
      </c>
      <c r="F247" s="72" t="n">
        <f aca="false">IF(A247="N/A"," ",Inputs!$F$6)</f>
        <v>1.17</v>
      </c>
      <c r="G247" s="72" t="n">
        <f aca="false">IF(A247="N/A"," ",Inputs!$F$9/IF(AND('Pricing Inputs'!$AA$3&gt;=4,'Pricing Inputs'!$AA$3&lt;=6),16,IF(AND('Pricing Inputs'!$AA$3&gt;=7,'Pricing Inputs'!$AA$3&lt;=9),8,24))/(BA247))</f>
        <v>0.829831932773109</v>
      </c>
      <c r="H247" s="73" t="n">
        <f aca="false">IF(A247="N/A"," ",(C247*D247)+F247+G247)</f>
        <v>55.6254319327731</v>
      </c>
      <c r="I247" s="74" t="n">
        <f aca="false">VLOOKUP(A247,ScaledPrice,(IF(AND('Pricing Inputs'!$AA$3&gt;=4,'Pricing Inputs'!$AA$3&lt;=6),2,4)))</f>
        <v>38.5</v>
      </c>
      <c r="J247" s="74" t="n">
        <f aca="false">IF(A247="N/A"," ",IF(AND('Pricing Inputs'!$AA$3&gt;=4,'Pricing Inputs'!$AA$3&lt;=6),I247,(VLOOKUP(A247,ScaledPrice,2))*(2-(VLOOKUP(A247,ScaledPrice,3)))))</f>
        <v>38.5</v>
      </c>
      <c r="K247" s="74" t="n">
        <f aca="false">IF(A247="N/A"," ",IF(OR('Pricing Inputs'!$AA$3=5,'Pricing Inputs'!$AA$3=6,'Pricing Inputs'!$AA$3=8,'Pricing Inputs'!$AA$3=9),VLOOKUP(A247,ScaledPrice,IF(AND('Pricing Inputs'!$AA$3&gt;=4,'Pricing Inputs'!$AA$3&lt;=6),5,6)),0))</f>
        <v>25</v>
      </c>
      <c r="L247" s="74" t="n">
        <f aca="false">IF(A247="N/A"," ",IF(OR('Pricing Inputs'!$AA$3=5,'Pricing Inputs'!$AA$3=6,'Pricing Inputs'!$AA$3=8,'Pricing Inputs'!$AA$3=9),IF(AND('Pricing Inputs'!$AA$3&gt;=4,'Pricing Inputs'!$AA$3&lt;=6),K247,(VLOOKUP(A247,ScaledPrice,5))*(2-(VLOOKUP(A247,ScaledPrice,3)))),0))</f>
        <v>25</v>
      </c>
      <c r="M247" s="74" t="n">
        <f aca="false">IF(A247="N/A"," ",IF(OR('Pricing Inputs'!$AA$3=6,'Pricing Inputs'!$AA$3=9),(VLOOKUP(A247,ScaledPrice,IF(AND('Pricing Inputs'!$AA$3&gt;=4,'Pricing Inputs'!$AA$3&lt;=6),7,8))),0))</f>
        <v>24</v>
      </c>
      <c r="N247" s="74" t="n">
        <f aca="false">IF(A247="N/A"," ",IF(OR('Pricing Inputs'!$AA$3=6,'Pricing Inputs'!$AA$3=9),IF(AND('Pricing Inputs'!$AA$3&gt;=4,'Pricing Inputs'!$AA$3&lt;=6),M247,(VLOOKUP(A247,ScaledPrice,7))*(2-(VLOOKUP(A247,ScaledPrice,3)))),0))</f>
        <v>24</v>
      </c>
      <c r="O247" s="74" t="n">
        <f aca="false">IF(A247="N/A"," ",VLOOKUP(A247,ScaledPrice,9))</f>
        <v>24</v>
      </c>
      <c r="P247" s="75" t="n">
        <f aca="false">IF($A247="N/A"," ",IF((I247-$H247)&gt;0,I247-$H247,0))</f>
        <v>0</v>
      </c>
      <c r="Q247" s="75" t="n">
        <f aca="false">IF($A247="N/A"," ",IF((J247-$H247)&gt;0,J247-$H247,0))</f>
        <v>0</v>
      </c>
      <c r="R247" s="75" t="n">
        <f aca="false">IF($A247="N/A"," ",IF((K247-$H247)&gt;0,K247-$H247,0))</f>
        <v>0</v>
      </c>
      <c r="S247" s="75" t="n">
        <f aca="false">IF($A247="N/A"," ",IF((L247-$H247)&gt;0,L247-$H247,0))</f>
        <v>0</v>
      </c>
      <c r="T247" s="75" t="n">
        <f aca="false">IF($A247="N/A"," ",IF((M247-$H247)&gt;0,M247-$H247,0))</f>
        <v>0</v>
      </c>
      <c r="U247" s="75" t="n">
        <f aca="false">IF($A247="N/A"," ",IF((N247-$H247)&gt;0,N247-$H247,0))</f>
        <v>0</v>
      </c>
      <c r="V247" s="76" t="n">
        <f aca="false">IF($A247="N/A"," ",(IF((O247-$H247)&lt;=0,0,(O247-$H247))))</f>
        <v>0</v>
      </c>
      <c r="W247" s="77" t="n">
        <f aca="false">IF($A247="N/A"," ",IF(P247&gt;0,8*VLOOKUP($A247,NumberofDaysTable,2),0))</f>
        <v>0</v>
      </c>
      <c r="X247" s="77" t="n">
        <f aca="false">IF($A247="N/A"," ",IF(Q247&gt;0,8*VLOOKUP($A247,NumberofDaysTable,2),0))</f>
        <v>0</v>
      </c>
      <c r="Y247" s="77" t="n">
        <f aca="false">IF($A247="N/A"," ",IF(R247&gt;0,8*VLOOKUP($A247,NumberofDaysTable,3),0))</f>
        <v>0</v>
      </c>
      <c r="Z247" s="77" t="n">
        <f aca="false">IF($A247="N/A"," ",IF(S247&gt;0,8*VLOOKUP($A247,NumberofDaysTable,3),0))</f>
        <v>0</v>
      </c>
      <c r="AA247" s="77" t="n">
        <f aca="false">IF($A247="N/A"," ",IF(T247&gt;0,8*(VLOOKUP($A247,NumberofDaysTable,4)+VLOOKUP($A247,NumberofDaysTable,5)),0))</f>
        <v>0</v>
      </c>
      <c r="AB247" s="77" t="n">
        <f aca="false">IF($A247="N/A"," ",IF(U247&gt;0,(8*VLOOKUP($A247,NumberofDaysTable,4)+VLOOKUP($A247,NumberofDaysTable,5)),0))</f>
        <v>0</v>
      </c>
      <c r="AC247" s="77" t="n">
        <f aca="false">IF($A247="N/A"," ",(IF(V247&gt;0,(8*VLOOKUP($A247,NumberofDaysTable,6)),0)))</f>
        <v>0</v>
      </c>
      <c r="AD247" s="89" t="n">
        <f aca="false">IF($A247="N/A"," ",RANK(P247,$P$244:$V$255))</f>
        <v>7</v>
      </c>
      <c r="AE247" s="90" t="n">
        <f aca="false">IF($A247="N/A"," ",RANK(Q247,$P$244:$V$255))</f>
        <v>7</v>
      </c>
      <c r="AF247" s="90" t="n">
        <f aca="false">IF($A247="N/A"," ",RANK(R247,$P$244:$V$255))</f>
        <v>7</v>
      </c>
      <c r="AG247" s="90" t="n">
        <f aca="false">IF($A247="N/A"," ",RANK(S247,$P$244:$V$255))</f>
        <v>7</v>
      </c>
      <c r="AH247" s="90" t="n">
        <f aca="false">IF($A247="N/A"," ",RANK(T247,$P$244:$V$255))</f>
        <v>7</v>
      </c>
      <c r="AI247" s="90" t="n">
        <f aca="false">IF($A247="N/A"," ",RANK(U247,$P$244:$V$255))</f>
        <v>7</v>
      </c>
      <c r="AJ247" s="91" t="n">
        <f aca="false">IF($A247="N/A"," ",RANK(V247,$P$244:$V$255))</f>
        <v>7</v>
      </c>
      <c r="AK247" s="81" t="n">
        <f aca="false">IF($A247="N/A"," ",IF(AD247&lt;=$AJ$2,W247,0))</f>
        <v>0</v>
      </c>
      <c r="AL247" s="92" t="n">
        <f aca="false">IF($A247="N/A"," ",IF(AE247&lt;=$AJ$2,X247,0))</f>
        <v>0</v>
      </c>
      <c r="AM247" s="92" t="n">
        <f aca="false">IF($A247="N/A"," ",IF(AF247&lt;=$AJ$2,Y247,0))</f>
        <v>0</v>
      </c>
      <c r="AN247" s="92" t="n">
        <f aca="false">IF($A247="N/A"," ",IF(AG247&lt;=$AJ$2,Z247,0))</f>
        <v>0</v>
      </c>
      <c r="AO247" s="92" t="n">
        <f aca="false">IF($A247="N/A"," ",IF(AH247&lt;=$AJ$2,AA247,0))</f>
        <v>0</v>
      </c>
      <c r="AP247" s="92" t="n">
        <f aca="false">IF($A247="N/A"," ",IF(AI247&lt;=$AJ$2,AB247,0))</f>
        <v>0</v>
      </c>
      <c r="AQ247" s="92" t="n">
        <f aca="false">IF($A247="N/A"," ",IF(AJ247&lt;=$AJ$2,AC247,0))</f>
        <v>0</v>
      </c>
      <c r="AR247" s="91"/>
      <c r="AS247" s="83" t="n">
        <f aca="false">IF($A247="N/A"," ",IF(AND(AD247=$AJ$2+1,AK247=0),MIN($AR$255,W247),0))</f>
        <v>0</v>
      </c>
      <c r="AT247" s="93" t="n">
        <f aca="false">IF($A247="N/A"," ",IF(AND(AE247=$AJ$2+1,AL247=0),MIN($AR$255,X247),0))</f>
        <v>0</v>
      </c>
      <c r="AU247" s="93" t="n">
        <f aca="false">IF($A247="N/A"," ",IF(AND(AF247=$AJ$2+1,AM247=0),MIN($AR$255,Y247),0))</f>
        <v>0</v>
      </c>
      <c r="AV247" s="93" t="n">
        <f aca="false">IF($A247="N/A"," ",IF(AND(AG247=$AJ$2+1,AN247=0),MIN($AR$255,Z247),0))</f>
        <v>0</v>
      </c>
      <c r="AW247" s="93" t="n">
        <f aca="false">IF($A247="N/A"," ",IF(AND(AH247=$AJ$2+1,AO247=0),MIN($AR$255,AA247),0))</f>
        <v>0</v>
      </c>
      <c r="AX247" s="93" t="n">
        <f aca="false">IF($A247="N/A"," ",IF(AND(AI247=$AJ$2+1,AP247=0),MIN($AR$255,AB247),0))</f>
        <v>0</v>
      </c>
      <c r="AY247" s="93" t="n">
        <f aca="false">IF($A247="N/A"," ",IF(AND(AJ247=$AJ$2+1,AQ247=0),MIN($AR$255,AC247),0))</f>
        <v>0</v>
      </c>
      <c r="AZ247" s="91"/>
      <c r="BA247" s="86" t="n">
        <f aca="false">IF($A247="N/A"," ",(IF(MONTH(A247)&gt;=4,IF(MONTH(A247)&lt;=10,Inputs!$F$13,Inputs!$F$14),Inputs!$F$14)))</f>
        <v>119</v>
      </c>
      <c r="BB247" s="87" t="n">
        <f aca="false">IF($A247="N/A"," ",(IF(AK247&gt;0,($BA247*(8*(VLOOKUP($A247,NumberofDaysTable,2)))*P247),0)+IF(AS247&gt;0,($BA247*((AS247))*P247),0)))</f>
        <v>0</v>
      </c>
      <c r="BC247" s="87" t="n">
        <f aca="false">IF($A247="N/A"," ",(IF(AL247&gt;0,($BA247*(8*(VLOOKUP($A247,NumberofDaysTable,2)))*Q247),0)+IF(AT247&gt;0,($BA247*((AT247))*Q247),0)))</f>
        <v>0</v>
      </c>
      <c r="BD247" s="87" t="n">
        <f aca="false">IF($A247="N/A"," ",(IF(AM247&gt;0,($BA247*(8*(VLOOKUP($A247,NumberofDaysTable,3)))*R247),0)+IF(AU247&gt;0,($BA247*((AU247))*R247),0)))</f>
        <v>0</v>
      </c>
      <c r="BE247" s="87" t="n">
        <f aca="false">IF($A247="N/A"," ",(IF(AN247&gt;0,($BA247*(8*(VLOOKUP($A247,NumberofDaysTable,3)))*S247),0)+IF(AV247&gt;0,($BA247*((AV247))*S247),0)))</f>
        <v>0</v>
      </c>
      <c r="BF247" s="87" t="n">
        <f aca="false">IF($A247="N/A"," ",(IF(AO247&gt;0,($BA247*(8*(VLOOKUP($A247,NumberofDaysTable,4)+VLOOKUP($A247,NumberofDaysTable,5)))*T247),0)+IF(AW247&gt;0,($BA247*((AW247))*T247),0)))</f>
        <v>0</v>
      </c>
      <c r="BG247" s="87" t="n">
        <f aca="false">IF($A247="N/A"," ",(IF(AP247&gt;0,($BA247*(8*(VLOOKUP($A247,NumberofDaysTable,4)+VLOOKUP($A247,NumberofDaysTable,5)))*U247),0)+IF(AX247&gt;0,($BA247*((AX247))*U247),0)))</f>
        <v>0</v>
      </c>
      <c r="BH247" s="87" t="n">
        <f aca="false">IF($A247="N/A"," ",($BA247*AQ247*V247)+($BA247*AY247*V247))</f>
        <v>0</v>
      </c>
      <c r="BI247" s="87" t="n">
        <f aca="false">IF($A247="N/A"," ",SUM(BB247:BH247))</f>
        <v>0</v>
      </c>
      <c r="BJ247" s="88" t="n">
        <f aca="false">IF($A247="N/A"," ",(H247*(SUM(AK247:AQ247)+SUM(AS247:AY247))*BA247))</f>
        <v>0</v>
      </c>
      <c r="BK247" s="88" t="n">
        <f aca="false">IF($A247="N/A"," ",((C247*D247)*(SUM($AK247:$AQ247)+SUM($AS247:$AY247))*$BA247))</f>
        <v>0</v>
      </c>
      <c r="BL247" s="88" t="n">
        <f aca="false">IF($A247="N/A"," ",(F247*(SUM($AK247:$AQ247)+SUM($AS247:$AY247))*$BA247))</f>
        <v>0</v>
      </c>
      <c r="BM247" s="88" t="n">
        <f aca="false">IF($A247="N/A"," ",(G247*(SUM($AK247:$AQ247)+SUM($AS247:$AY247))*$BA247))</f>
        <v>0</v>
      </c>
    </row>
    <row r="248" customFormat="false" ht="12.75" hidden="false" customHeight="false" outlineLevel="0" collapsed="false">
      <c r="A248" s="67" t="n">
        <f aca="false">IF(A247="N/A","N/A",IF(EDATE(A247,1)&gt;Inputs!$K$3,"N/A",EDATE(A247,1)))</f>
        <v>44105</v>
      </c>
      <c r="B248" s="68" t="n">
        <f aca="false">IF(A248="N/A"," ",YEAR(A248))</f>
        <v>2020</v>
      </c>
      <c r="C248" s="69" t="n">
        <f aca="false">IF(A248="N/A"," ",VLOOKUP(A248,ScaledPrice,10))</f>
        <v>4.29</v>
      </c>
      <c r="D248" s="70" t="n">
        <f aca="false">IF(A248="N/A"," ",(VLOOKUP(MONTH($A248),Inputs!$A$14:$B$25,2))/1000)</f>
        <v>12.6</v>
      </c>
      <c r="E248" s="71" t="n">
        <f aca="false">IF($A248="N/A"," ",C248*D248)</f>
        <v>54.054</v>
      </c>
      <c r="F248" s="72" t="n">
        <f aca="false">IF(A248="N/A"," ",Inputs!$F$6)</f>
        <v>1.17</v>
      </c>
      <c r="G248" s="72" t="n">
        <f aca="false">IF(A248="N/A"," ",Inputs!$F$9/IF(AND('Pricing Inputs'!$AA$3&gt;=4,'Pricing Inputs'!$AA$3&lt;=6),16,IF(AND('Pricing Inputs'!$AA$3&gt;=7,'Pricing Inputs'!$AA$3&lt;=9),8,24))/(BA248))</f>
        <v>0.829831932773109</v>
      </c>
      <c r="H248" s="73" t="n">
        <f aca="false">IF(A248="N/A"," ",(C248*D248)+F248+G248)</f>
        <v>56.0538319327731</v>
      </c>
      <c r="I248" s="74" t="n">
        <f aca="false">VLOOKUP(A248,ScaledPrice,(IF(AND('Pricing Inputs'!$AA$3&gt;=4,'Pricing Inputs'!$AA$3&lt;=6),2,4)))</f>
        <v>31.2999973297119</v>
      </c>
      <c r="J248" s="74" t="n">
        <f aca="false">IF(A248="N/A"," ",IF(AND('Pricing Inputs'!$AA$3&gt;=4,'Pricing Inputs'!$AA$3&lt;=6),I248,(VLOOKUP(A248,ScaledPrice,2))*(2-(VLOOKUP(A248,ScaledPrice,3)))))</f>
        <v>31.2999973297119</v>
      </c>
      <c r="K248" s="74" t="n">
        <f aca="false">IF(A248="N/A"," ",IF(OR('Pricing Inputs'!$AA$3=5,'Pricing Inputs'!$AA$3=6,'Pricing Inputs'!$AA$3=8,'Pricing Inputs'!$AA$3=9),VLOOKUP(A248,ScaledPrice,IF(AND('Pricing Inputs'!$AA$3&gt;=4,'Pricing Inputs'!$AA$3&lt;=6),5,6)),0))</f>
        <v>19.996000289917</v>
      </c>
      <c r="L248" s="74" t="n">
        <f aca="false">IF(A248="N/A"," ",IF(OR('Pricing Inputs'!$AA$3=5,'Pricing Inputs'!$AA$3=6,'Pricing Inputs'!$AA$3=8,'Pricing Inputs'!$AA$3=9),IF(AND('Pricing Inputs'!$AA$3&gt;=4,'Pricing Inputs'!$AA$3&lt;=6),K248,(VLOOKUP(A248,ScaledPrice,5))*(2-(VLOOKUP(A248,ScaledPrice,3)))),0))</f>
        <v>19.996000289917</v>
      </c>
      <c r="M248" s="74" t="n">
        <f aca="false">IF(A248="N/A"," ",IF(OR('Pricing Inputs'!$AA$3=6,'Pricing Inputs'!$AA$3=9),(VLOOKUP(A248,ScaledPrice,IF(AND('Pricing Inputs'!$AA$3&gt;=4,'Pricing Inputs'!$AA$3&lt;=6),7,8))),0))</f>
        <v>18.9965000152588</v>
      </c>
      <c r="N248" s="74" t="n">
        <f aca="false">IF(A248="N/A"," ",IF(OR('Pricing Inputs'!$AA$3=6,'Pricing Inputs'!$AA$3=9),IF(AND('Pricing Inputs'!$AA$3&gt;=4,'Pricing Inputs'!$AA$3&lt;=6),M248,(VLOOKUP(A248,ScaledPrice,7))*(2-(VLOOKUP(A248,ScaledPrice,3)))),0))</f>
        <v>18.9965000152588</v>
      </c>
      <c r="O248" s="74" t="n">
        <f aca="false">IF(A248="N/A"," ",VLOOKUP(A248,ScaledPrice,9))</f>
        <v>25.4000015258789</v>
      </c>
      <c r="P248" s="75" t="n">
        <f aca="false">IF($A248="N/A"," ",IF((I248-$H248)&gt;0,I248-$H248,0))</f>
        <v>0</v>
      </c>
      <c r="Q248" s="75" t="n">
        <f aca="false">IF($A248="N/A"," ",IF((J248-$H248)&gt;0,J248-$H248,0))</f>
        <v>0</v>
      </c>
      <c r="R248" s="75" t="n">
        <f aca="false">IF($A248="N/A"," ",IF((K248-$H248)&gt;0,K248-$H248,0))</f>
        <v>0</v>
      </c>
      <c r="S248" s="75" t="n">
        <f aca="false">IF($A248="N/A"," ",IF((L248-$H248)&gt;0,L248-$H248,0))</f>
        <v>0</v>
      </c>
      <c r="T248" s="75" t="n">
        <f aca="false">IF($A248="N/A"," ",IF((M248-$H248)&gt;0,M248-$H248,0))</f>
        <v>0</v>
      </c>
      <c r="U248" s="75" t="n">
        <f aca="false">IF($A248="N/A"," ",IF((N248-$H248)&gt;0,N248-$H248,0))</f>
        <v>0</v>
      </c>
      <c r="V248" s="76" t="n">
        <f aca="false">IF($A248="N/A"," ",(IF((O248-$H248)&lt;=0,0,(O248-$H248))))</f>
        <v>0</v>
      </c>
      <c r="W248" s="77" t="n">
        <f aca="false">IF($A248="N/A"," ",IF(P248&gt;0,8*VLOOKUP($A248,NumberofDaysTable,2),0))</f>
        <v>0</v>
      </c>
      <c r="X248" s="77" t="n">
        <f aca="false">IF($A248="N/A"," ",IF(Q248&gt;0,8*VLOOKUP($A248,NumberofDaysTable,2),0))</f>
        <v>0</v>
      </c>
      <c r="Y248" s="77" t="n">
        <f aca="false">IF($A248="N/A"," ",IF(R248&gt;0,8*VLOOKUP($A248,NumberofDaysTable,3),0))</f>
        <v>0</v>
      </c>
      <c r="Z248" s="77" t="n">
        <f aca="false">IF($A248="N/A"," ",IF(S248&gt;0,8*VLOOKUP($A248,NumberofDaysTable,3),0))</f>
        <v>0</v>
      </c>
      <c r="AA248" s="77" t="n">
        <f aca="false">IF($A248="N/A"," ",IF(T248&gt;0,8*(VLOOKUP($A248,NumberofDaysTable,4)+VLOOKUP($A248,NumberofDaysTable,5)),0))</f>
        <v>0</v>
      </c>
      <c r="AB248" s="77" t="n">
        <f aca="false">IF($A248="N/A"," ",IF(U248&gt;0,(8*VLOOKUP($A248,NumberofDaysTable,4)+VLOOKUP($A248,NumberofDaysTable,5)),0))</f>
        <v>0</v>
      </c>
      <c r="AC248" s="77" t="n">
        <f aca="false">IF($A248="N/A"," ",(IF(V248&gt;0,(8*VLOOKUP($A248,NumberofDaysTable,6)),0)))</f>
        <v>0</v>
      </c>
      <c r="AD248" s="89" t="n">
        <f aca="false">IF($A248="N/A"," ",RANK(P248,$P$244:$V$255))</f>
        <v>7</v>
      </c>
      <c r="AE248" s="90" t="n">
        <f aca="false">IF($A248="N/A"," ",RANK(Q248,$P$244:$V$255))</f>
        <v>7</v>
      </c>
      <c r="AF248" s="90" t="n">
        <f aca="false">IF($A248="N/A"," ",RANK(R248,$P$244:$V$255))</f>
        <v>7</v>
      </c>
      <c r="AG248" s="90" t="n">
        <f aca="false">IF($A248="N/A"," ",RANK(S248,$P$244:$V$255))</f>
        <v>7</v>
      </c>
      <c r="AH248" s="90" t="n">
        <f aca="false">IF($A248="N/A"," ",RANK(T248,$P$244:$V$255))</f>
        <v>7</v>
      </c>
      <c r="AI248" s="90" t="n">
        <f aca="false">IF($A248="N/A"," ",RANK(U248,$P$244:$V$255))</f>
        <v>7</v>
      </c>
      <c r="AJ248" s="91" t="n">
        <f aca="false">IF($A248="N/A"," ",RANK(V248,$P$244:$V$255))</f>
        <v>7</v>
      </c>
      <c r="AK248" s="81" t="n">
        <f aca="false">IF($A248="N/A"," ",IF(AD248&lt;=$AJ$2,W248,0))</f>
        <v>0</v>
      </c>
      <c r="AL248" s="92" t="n">
        <f aca="false">IF($A248="N/A"," ",IF(AE248&lt;=$AJ$2,X248,0))</f>
        <v>0</v>
      </c>
      <c r="AM248" s="92" t="n">
        <f aca="false">IF($A248="N/A"," ",IF(AF248&lt;=$AJ$2,Y248,0))</f>
        <v>0</v>
      </c>
      <c r="AN248" s="92" t="n">
        <f aca="false">IF($A248="N/A"," ",IF(AG248&lt;=$AJ$2,Z248,0))</f>
        <v>0</v>
      </c>
      <c r="AO248" s="92" t="n">
        <f aca="false">IF($A248="N/A"," ",IF(AH248&lt;=$AJ$2,AA248,0))</f>
        <v>0</v>
      </c>
      <c r="AP248" s="92" t="n">
        <f aca="false">IF($A248="N/A"," ",IF(AI248&lt;=$AJ$2,AB248,0))</f>
        <v>0</v>
      </c>
      <c r="AQ248" s="92" t="n">
        <f aca="false">IF($A248="N/A"," ",IF(AJ248&lt;=$AJ$2,AC248,0))</f>
        <v>0</v>
      </c>
      <c r="AR248" s="91"/>
      <c r="AS248" s="83" t="n">
        <f aca="false">IF($A248="N/A"," ",IF(AND(AD248=$AJ$2+1,AK248=0),MIN($AR$255,W248),0))</f>
        <v>0</v>
      </c>
      <c r="AT248" s="93" t="n">
        <f aca="false">IF($A248="N/A"," ",IF(AND(AE248=$AJ$2+1,AL248=0),MIN($AR$255,X248),0))</f>
        <v>0</v>
      </c>
      <c r="AU248" s="93" t="n">
        <f aca="false">IF($A248="N/A"," ",IF(AND(AF248=$AJ$2+1,AM248=0),MIN($AR$255,Y248),0))</f>
        <v>0</v>
      </c>
      <c r="AV248" s="93" t="n">
        <f aca="false">IF($A248="N/A"," ",IF(AND(AG248=$AJ$2+1,AN248=0),MIN($AR$255,Z248),0))</f>
        <v>0</v>
      </c>
      <c r="AW248" s="93" t="n">
        <f aca="false">IF($A248="N/A"," ",IF(AND(AH248=$AJ$2+1,AO248=0),MIN($AR$255,AA248),0))</f>
        <v>0</v>
      </c>
      <c r="AX248" s="93" t="n">
        <f aca="false">IF($A248="N/A"," ",IF(AND(AI248=$AJ$2+1,AP248=0),MIN($AR$255,AB248),0))</f>
        <v>0</v>
      </c>
      <c r="AY248" s="93" t="n">
        <f aca="false">IF($A248="N/A"," ",IF(AND(AJ248=$AJ$2+1,AQ248=0),MIN($AR$255,AC248),0))</f>
        <v>0</v>
      </c>
      <c r="AZ248" s="91"/>
      <c r="BA248" s="86" t="n">
        <f aca="false">IF($A248="N/A"," ",(IF(MONTH(A248)&gt;=4,IF(MONTH(A248)&lt;=10,Inputs!$F$13,Inputs!$F$14),Inputs!$F$14)))</f>
        <v>119</v>
      </c>
      <c r="BB248" s="87" t="n">
        <f aca="false">IF($A248="N/A"," ",(IF(AK248&gt;0,($BA248*(8*(VLOOKUP($A248,NumberofDaysTable,2)))*P248),0)+IF(AS248&gt;0,($BA248*((AS248))*P248),0)))</f>
        <v>0</v>
      </c>
      <c r="BC248" s="87" t="n">
        <f aca="false">IF($A248="N/A"," ",(IF(AL248&gt;0,($BA248*(8*(VLOOKUP($A248,NumberofDaysTable,2)))*Q248),0)+IF(AT248&gt;0,($BA248*((AT248))*Q248),0)))</f>
        <v>0</v>
      </c>
      <c r="BD248" s="87" t="n">
        <f aca="false">IF($A248="N/A"," ",(IF(AM248&gt;0,($BA248*(8*(VLOOKUP($A248,NumberofDaysTable,3)))*R248),0)+IF(AU248&gt;0,($BA248*((AU248))*R248),0)))</f>
        <v>0</v>
      </c>
      <c r="BE248" s="87" t="n">
        <f aca="false">IF($A248="N/A"," ",(IF(AN248&gt;0,($BA248*(8*(VLOOKUP($A248,NumberofDaysTable,3)))*S248),0)+IF(AV248&gt;0,($BA248*((AV248))*S248),0)))</f>
        <v>0</v>
      </c>
      <c r="BF248" s="87" t="n">
        <f aca="false">IF($A248="N/A"," ",(IF(AO248&gt;0,($BA248*(8*(VLOOKUP($A248,NumberofDaysTable,4)+VLOOKUP($A248,NumberofDaysTable,5)))*T248),0)+IF(AW248&gt;0,($BA248*((AW248))*T248),0)))</f>
        <v>0</v>
      </c>
      <c r="BG248" s="87" t="n">
        <f aca="false">IF($A248="N/A"," ",(IF(AP248&gt;0,($BA248*(8*(VLOOKUP($A248,NumberofDaysTable,4)+VLOOKUP($A248,NumberofDaysTable,5)))*U248),0)+IF(AX248&gt;0,($BA248*((AX248))*U248),0)))</f>
        <v>0</v>
      </c>
      <c r="BH248" s="87" t="n">
        <f aca="false">IF($A248="N/A"," ",($BA248*AQ248*V248)+($BA248*AY248*V248))</f>
        <v>0</v>
      </c>
      <c r="BI248" s="87" t="n">
        <f aca="false">IF($A248="N/A"," ",SUM(BB248:BH248))</f>
        <v>0</v>
      </c>
      <c r="BJ248" s="88" t="n">
        <f aca="false">IF($A248="N/A"," ",(H248*(SUM(AK248:AQ248)+SUM(AS248:AY248))*BA248))</f>
        <v>0</v>
      </c>
      <c r="BK248" s="88" t="n">
        <f aca="false">IF($A248="N/A"," ",((C248*D248)*(SUM($AK248:$AQ248)+SUM($AS248:$AY248))*$BA248))</f>
        <v>0</v>
      </c>
      <c r="BL248" s="88" t="n">
        <f aca="false">IF($A248="N/A"," ",(F248*(SUM($AK248:$AQ248)+SUM($AS248:$AY248))*$BA248))</f>
        <v>0</v>
      </c>
      <c r="BM248" s="88" t="n">
        <f aca="false">IF($A248="N/A"," ",(G248*(SUM($AK248:$AQ248)+SUM($AS248:$AY248))*$BA248))</f>
        <v>0</v>
      </c>
    </row>
    <row r="249" customFormat="false" ht="12.75" hidden="false" customHeight="false" outlineLevel="0" collapsed="false">
      <c r="A249" s="67" t="n">
        <f aca="false">IF(A248="N/A","N/A",IF(EDATE(A248,1)&gt;Inputs!$K$3,"N/A",EDATE(A248,1)))</f>
        <v>44136</v>
      </c>
      <c r="B249" s="68" t="n">
        <f aca="false">IF(A249="N/A"," ",YEAR(A249))</f>
        <v>2020</v>
      </c>
      <c r="C249" s="69" t="n">
        <f aca="false">IF(A249="N/A"," ",VLOOKUP(A249,ScaledPrice,10))</f>
        <v>4.428</v>
      </c>
      <c r="D249" s="70" t="n">
        <f aca="false">IF(A249="N/A"," ",(VLOOKUP(MONTH($A249),Inputs!$A$14:$B$25,2))/1000)</f>
        <v>12.6</v>
      </c>
      <c r="E249" s="71" t="n">
        <f aca="false">IF($A249="N/A"," ",C249*D249)</f>
        <v>55.7928</v>
      </c>
      <c r="F249" s="72" t="n">
        <f aca="false">IF(A249="N/A"," ",Inputs!$F$6)</f>
        <v>1.17</v>
      </c>
      <c r="G249" s="72" t="n">
        <f aca="false">IF(A249="N/A"," ",Inputs!$F$9/IF(AND('Pricing Inputs'!$AA$3&gt;=4,'Pricing Inputs'!$AA$3&lt;=6),16,IF(AND('Pricing Inputs'!$AA$3&gt;=7,'Pricing Inputs'!$AA$3&lt;=9),8,24))/(BA249))</f>
        <v>0.829831932773109</v>
      </c>
      <c r="H249" s="73" t="n">
        <f aca="false">IF(A249="N/A"," ",(C249*D249)+F249+G249)</f>
        <v>57.7926319327731</v>
      </c>
      <c r="I249" s="74" t="n">
        <f aca="false">VLOOKUP(A249,ScaledPrice,(IF(AND('Pricing Inputs'!$AA$3&gt;=4,'Pricing Inputs'!$AA$3&lt;=6),2,4)))</f>
        <v>31.1799983978272</v>
      </c>
      <c r="J249" s="74" t="n">
        <f aca="false">IF(A249="N/A"," ",IF(AND('Pricing Inputs'!$AA$3&gt;=4,'Pricing Inputs'!$AA$3&lt;=6),I249,(VLOOKUP(A249,ScaledPrice,2))*(2-(VLOOKUP(A249,ScaledPrice,3)))))</f>
        <v>31.1799983978272</v>
      </c>
      <c r="K249" s="74" t="n">
        <f aca="false">IF(A249="N/A"," ",IF(OR('Pricing Inputs'!$AA$3=5,'Pricing Inputs'!$AA$3=6,'Pricing Inputs'!$AA$3=8,'Pricing Inputs'!$AA$3=9),VLOOKUP(A249,ScaledPrice,IF(AND('Pricing Inputs'!$AA$3&gt;=4,'Pricing Inputs'!$AA$3&lt;=6),5,6)),0))</f>
        <v>20</v>
      </c>
      <c r="L249" s="74" t="n">
        <f aca="false">IF(A249="N/A"," ",IF(OR('Pricing Inputs'!$AA$3=5,'Pricing Inputs'!$AA$3=6,'Pricing Inputs'!$AA$3=8,'Pricing Inputs'!$AA$3=9),IF(AND('Pricing Inputs'!$AA$3&gt;=4,'Pricing Inputs'!$AA$3&lt;=6),K249,(VLOOKUP(A249,ScaledPrice,5))*(2-(VLOOKUP(A249,ScaledPrice,3)))),0))</f>
        <v>20</v>
      </c>
      <c r="M249" s="74" t="n">
        <f aca="false">IF(A249="N/A"," ",IF(OR('Pricing Inputs'!$AA$3=6,'Pricing Inputs'!$AA$3=9),(VLOOKUP(A249,ScaledPrice,IF(AND('Pricing Inputs'!$AA$3&gt;=4,'Pricing Inputs'!$AA$3&lt;=6),7,8))),0))</f>
        <v>19</v>
      </c>
      <c r="N249" s="74" t="n">
        <f aca="false">IF(A249="N/A"," ",IF(OR('Pricing Inputs'!$AA$3=6,'Pricing Inputs'!$AA$3=9),IF(AND('Pricing Inputs'!$AA$3&gt;=4,'Pricing Inputs'!$AA$3&lt;=6),M249,(VLOOKUP(A249,ScaledPrice,7))*(2-(VLOOKUP(A249,ScaledPrice,3)))),0))</f>
        <v>19</v>
      </c>
      <c r="O249" s="74" t="n">
        <f aca="false">IF(A249="N/A"," ",VLOOKUP(A249,ScaledPrice,9))</f>
        <v>25.7999992370605</v>
      </c>
      <c r="P249" s="75" t="n">
        <f aca="false">IF($A249="N/A"," ",IF((I249-$H249)&gt;0,I249-$H249,0))</f>
        <v>0</v>
      </c>
      <c r="Q249" s="75" t="n">
        <f aca="false">IF($A249="N/A"," ",IF((J249-$H249)&gt;0,J249-$H249,0))</f>
        <v>0</v>
      </c>
      <c r="R249" s="75" t="n">
        <f aca="false">IF($A249="N/A"," ",IF((K249-$H249)&gt;0,K249-$H249,0))</f>
        <v>0</v>
      </c>
      <c r="S249" s="75" t="n">
        <f aca="false">IF($A249="N/A"," ",IF((L249-$H249)&gt;0,L249-$H249,0))</f>
        <v>0</v>
      </c>
      <c r="T249" s="75" t="n">
        <f aca="false">IF($A249="N/A"," ",IF((M249-$H249)&gt;0,M249-$H249,0))</f>
        <v>0</v>
      </c>
      <c r="U249" s="75" t="n">
        <f aca="false">IF($A249="N/A"," ",IF((N249-$H249)&gt;0,N249-$H249,0))</f>
        <v>0</v>
      </c>
      <c r="V249" s="76" t="n">
        <f aca="false">IF($A249="N/A"," ",(IF((O249-$H249)&lt;=0,0,(O249-$H249))))</f>
        <v>0</v>
      </c>
      <c r="W249" s="77" t="n">
        <f aca="false">IF($A249="N/A"," ",IF(P249&gt;0,8*VLOOKUP($A249,NumberofDaysTable,2),0))</f>
        <v>0</v>
      </c>
      <c r="X249" s="77" t="n">
        <f aca="false">IF($A249="N/A"," ",IF(Q249&gt;0,8*VLOOKUP($A249,NumberofDaysTable,2),0))</f>
        <v>0</v>
      </c>
      <c r="Y249" s="77" t="n">
        <f aca="false">IF($A249="N/A"," ",IF(R249&gt;0,8*VLOOKUP($A249,NumberofDaysTable,3),0))</f>
        <v>0</v>
      </c>
      <c r="Z249" s="77" t="n">
        <f aca="false">IF($A249="N/A"," ",IF(S249&gt;0,8*VLOOKUP($A249,NumberofDaysTable,3),0))</f>
        <v>0</v>
      </c>
      <c r="AA249" s="77" t="n">
        <f aca="false">IF($A249="N/A"," ",IF(T249&gt;0,8*(VLOOKUP($A249,NumberofDaysTable,4)+VLOOKUP($A249,NumberofDaysTable,5)),0))</f>
        <v>0</v>
      </c>
      <c r="AB249" s="77" t="n">
        <f aca="false">IF($A249="N/A"," ",IF(U249&gt;0,(8*VLOOKUP($A249,NumberofDaysTable,4)+VLOOKUP($A249,NumberofDaysTable,5)),0))</f>
        <v>0</v>
      </c>
      <c r="AC249" s="77" t="n">
        <f aca="false">IF($A249="N/A"," ",(IF(V249&gt;0,(8*VLOOKUP($A249,NumberofDaysTable,6)),0)))</f>
        <v>0</v>
      </c>
      <c r="AD249" s="89" t="n">
        <f aca="false">IF($A249="N/A"," ",RANK(P249,$P$244:$V$255))</f>
        <v>7</v>
      </c>
      <c r="AE249" s="90" t="n">
        <f aca="false">IF($A249="N/A"," ",RANK(Q249,$P$244:$V$255))</f>
        <v>7</v>
      </c>
      <c r="AF249" s="90" t="n">
        <f aca="false">IF($A249="N/A"," ",RANK(R249,$P$244:$V$255))</f>
        <v>7</v>
      </c>
      <c r="AG249" s="90" t="n">
        <f aca="false">IF($A249="N/A"," ",RANK(S249,$P$244:$V$255))</f>
        <v>7</v>
      </c>
      <c r="AH249" s="90" t="n">
        <f aca="false">IF($A249="N/A"," ",RANK(T249,$P$244:$V$255))</f>
        <v>7</v>
      </c>
      <c r="AI249" s="90" t="n">
        <f aca="false">IF($A249="N/A"," ",RANK(U249,$P$244:$V$255))</f>
        <v>7</v>
      </c>
      <c r="AJ249" s="91" t="n">
        <f aca="false">IF($A249="N/A"," ",RANK(V249,$P$244:$V$255))</f>
        <v>7</v>
      </c>
      <c r="AK249" s="81" t="n">
        <f aca="false">IF($A249="N/A"," ",IF(AD249&lt;=$AJ$2,W249,0))</f>
        <v>0</v>
      </c>
      <c r="AL249" s="92" t="n">
        <f aca="false">IF($A249="N/A"," ",IF(AE249&lt;=$AJ$2,X249,0))</f>
        <v>0</v>
      </c>
      <c r="AM249" s="92" t="n">
        <f aca="false">IF($A249="N/A"," ",IF(AF249&lt;=$AJ$2,Y249,0))</f>
        <v>0</v>
      </c>
      <c r="AN249" s="92" t="n">
        <f aca="false">IF($A249="N/A"," ",IF(AG249&lt;=$AJ$2,Z249,0))</f>
        <v>0</v>
      </c>
      <c r="AO249" s="92" t="n">
        <f aca="false">IF($A249="N/A"," ",IF(AH249&lt;=$AJ$2,AA249,0))</f>
        <v>0</v>
      </c>
      <c r="AP249" s="92" t="n">
        <f aca="false">IF($A249="N/A"," ",IF(AI249&lt;=$AJ$2,AB249,0))</f>
        <v>0</v>
      </c>
      <c r="AQ249" s="92" t="n">
        <f aca="false">IF($A249="N/A"," ",IF(AJ249&lt;=$AJ$2,AC249,0))</f>
        <v>0</v>
      </c>
      <c r="AR249" s="91"/>
      <c r="AS249" s="83" t="n">
        <f aca="false">IF($A249="N/A"," ",IF(AND(AD249=$AJ$2+1,AK249=0),MIN($AR$255,W249),0))</f>
        <v>0</v>
      </c>
      <c r="AT249" s="93" t="n">
        <f aca="false">IF($A249="N/A"," ",IF(AND(AE249=$AJ$2+1,AL249=0),MIN($AR$255,X249),0))</f>
        <v>0</v>
      </c>
      <c r="AU249" s="93" t="n">
        <f aca="false">IF($A249="N/A"," ",IF(AND(AF249=$AJ$2+1,AM249=0),MIN($AR$255,Y249),0))</f>
        <v>0</v>
      </c>
      <c r="AV249" s="93" t="n">
        <f aca="false">IF($A249="N/A"," ",IF(AND(AG249=$AJ$2+1,AN249=0),MIN($AR$255,Z249),0))</f>
        <v>0</v>
      </c>
      <c r="AW249" s="93" t="n">
        <f aca="false">IF($A249="N/A"," ",IF(AND(AH249=$AJ$2+1,AO249=0),MIN($AR$255,AA249),0))</f>
        <v>0</v>
      </c>
      <c r="AX249" s="93" t="n">
        <f aca="false">IF($A249="N/A"," ",IF(AND(AI249=$AJ$2+1,AP249=0),MIN($AR$255,AB249),0))</f>
        <v>0</v>
      </c>
      <c r="AY249" s="93" t="n">
        <f aca="false">IF($A249="N/A"," ",IF(AND(AJ249=$AJ$2+1,AQ249=0),MIN($AR$255,AC249),0))</f>
        <v>0</v>
      </c>
      <c r="AZ249" s="91"/>
      <c r="BA249" s="86" t="n">
        <f aca="false">IF($A249="N/A"," ",(IF(MONTH(A249)&gt;=4,IF(MONTH(A249)&lt;=10,Inputs!$F$13,Inputs!$F$14),Inputs!$F$14)))</f>
        <v>119</v>
      </c>
      <c r="BB249" s="87" t="n">
        <f aca="false">IF($A249="N/A"," ",(IF(AK249&gt;0,($BA249*(8*(VLOOKUP($A249,NumberofDaysTable,2)))*P249),0)+IF(AS249&gt;0,($BA249*((AS249))*P249),0)))</f>
        <v>0</v>
      </c>
      <c r="BC249" s="87" t="n">
        <f aca="false">IF($A249="N/A"," ",(IF(AL249&gt;0,($BA249*(8*(VLOOKUP($A249,NumberofDaysTable,2)))*Q249),0)+IF(AT249&gt;0,($BA249*((AT249))*Q249),0)))</f>
        <v>0</v>
      </c>
      <c r="BD249" s="87" t="n">
        <f aca="false">IF($A249="N/A"," ",(IF(AM249&gt;0,($BA249*(8*(VLOOKUP($A249,NumberofDaysTable,3)))*R249),0)+IF(AU249&gt;0,($BA249*((AU249))*R249),0)))</f>
        <v>0</v>
      </c>
      <c r="BE249" s="87" t="n">
        <f aca="false">IF($A249="N/A"," ",(IF(AN249&gt;0,($BA249*(8*(VLOOKUP($A249,NumberofDaysTable,3)))*S249),0)+IF(AV249&gt;0,($BA249*((AV249))*S249),0)))</f>
        <v>0</v>
      </c>
      <c r="BF249" s="87" t="n">
        <f aca="false">IF($A249="N/A"," ",(IF(AO249&gt;0,($BA249*(8*(VLOOKUP($A249,NumberofDaysTable,4)+VLOOKUP($A249,NumberofDaysTable,5)))*T249),0)+IF(AW249&gt;0,($BA249*((AW249))*T249),0)))</f>
        <v>0</v>
      </c>
      <c r="BG249" s="87" t="n">
        <f aca="false">IF($A249="N/A"," ",(IF(AP249&gt;0,($BA249*(8*(VLOOKUP($A249,NumberofDaysTable,4)+VLOOKUP($A249,NumberofDaysTable,5)))*U249),0)+IF(AX249&gt;0,($BA249*((AX249))*U249),0)))</f>
        <v>0</v>
      </c>
      <c r="BH249" s="87" t="n">
        <f aca="false">IF($A249="N/A"," ",($BA249*AQ249*V249)+($BA249*AY249*V249))</f>
        <v>0</v>
      </c>
      <c r="BI249" s="87" t="n">
        <f aca="false">IF($A249="N/A"," ",SUM(BB249:BH249))</f>
        <v>0</v>
      </c>
      <c r="BJ249" s="88" t="n">
        <f aca="false">IF($A249="N/A"," ",(H249*(SUM(AK249:AQ249)+SUM(AS249:AY249))*BA249))</f>
        <v>0</v>
      </c>
      <c r="BK249" s="88" t="n">
        <f aca="false">IF($A249="N/A"," ",((C249*D249)*(SUM($AK249:$AQ249)+SUM($AS249:$AY249))*$BA249))</f>
        <v>0</v>
      </c>
      <c r="BL249" s="88" t="n">
        <f aca="false">IF($A249="N/A"," ",(F249*(SUM($AK249:$AQ249)+SUM($AS249:$AY249))*$BA249))</f>
        <v>0</v>
      </c>
      <c r="BM249" s="88" t="n">
        <f aca="false">IF($A249="N/A"," ",(G249*(SUM($AK249:$AQ249)+SUM($AS249:$AY249))*$BA249))</f>
        <v>0</v>
      </c>
    </row>
    <row r="250" customFormat="false" ht="12.75" hidden="false" customHeight="false" outlineLevel="0" collapsed="false">
      <c r="A250" s="67" t="n">
        <f aca="false">IF(A249="N/A","N/A",IF(EDATE(A249,1)&gt;Inputs!$K$3,"N/A",EDATE(A249,1)))</f>
        <v>44166</v>
      </c>
      <c r="B250" s="68" t="n">
        <f aca="false">IF(A250="N/A"," ",YEAR(A250))</f>
        <v>2020</v>
      </c>
      <c r="C250" s="69" t="n">
        <f aca="false">IF(A250="N/A"," ",VLOOKUP(A250,ScaledPrice,10))</f>
        <v>4.554</v>
      </c>
      <c r="D250" s="70" t="n">
        <f aca="false">IF(A250="N/A"," ",(VLOOKUP(MONTH($A250),Inputs!$A$14:$B$25,2))/1000)</f>
        <v>12.6</v>
      </c>
      <c r="E250" s="71" t="n">
        <f aca="false">IF($A250="N/A"," ",C250*D250)</f>
        <v>57.3804</v>
      </c>
      <c r="F250" s="72" t="n">
        <f aca="false">IF(A250="N/A"," ",Inputs!$F$6)</f>
        <v>1.17</v>
      </c>
      <c r="G250" s="72" t="n">
        <f aca="false">IF(A250="N/A"," ",Inputs!$F$9/IF(AND('Pricing Inputs'!$AA$3&gt;=4,'Pricing Inputs'!$AA$3&lt;=6),16,IF(AND('Pricing Inputs'!$AA$3&gt;=7,'Pricing Inputs'!$AA$3&lt;=9),8,24))/(BA250))</f>
        <v>0.829831932773109</v>
      </c>
      <c r="H250" s="73" t="n">
        <f aca="false">IF(A250="N/A"," ",(C250*D250)+F250+G250)</f>
        <v>59.3802319327731</v>
      </c>
      <c r="I250" s="74" t="n">
        <f aca="false">VLOOKUP(A250,ScaledPrice,(IF(AND('Pricing Inputs'!$AA$3&gt;=4,'Pricing Inputs'!$AA$3&lt;=6),2,4)))</f>
        <v>31.6499977111816</v>
      </c>
      <c r="J250" s="74" t="n">
        <f aca="false">IF(A250="N/A"," ",IF(AND('Pricing Inputs'!$AA$3&gt;=4,'Pricing Inputs'!$AA$3&lt;=6),I250,(VLOOKUP(A250,ScaledPrice,2))*(2-(VLOOKUP(A250,ScaledPrice,3)))))</f>
        <v>31.6499977111816</v>
      </c>
      <c r="K250" s="74" t="n">
        <f aca="false">IF(A250="N/A"," ",IF(OR('Pricing Inputs'!$AA$3=5,'Pricing Inputs'!$AA$3=6,'Pricing Inputs'!$AA$3=8,'Pricing Inputs'!$AA$3=9),VLOOKUP(A250,ScaledPrice,IF(AND('Pricing Inputs'!$AA$3&gt;=4,'Pricing Inputs'!$AA$3&lt;=6),5,6)),0))</f>
        <v>20</v>
      </c>
      <c r="L250" s="74" t="n">
        <f aca="false">IF(A250="N/A"," ",IF(OR('Pricing Inputs'!$AA$3=5,'Pricing Inputs'!$AA$3=6,'Pricing Inputs'!$AA$3=8,'Pricing Inputs'!$AA$3=9),IF(AND('Pricing Inputs'!$AA$3&gt;=4,'Pricing Inputs'!$AA$3&lt;=6),K250,(VLOOKUP(A250,ScaledPrice,5))*(2-(VLOOKUP(A250,ScaledPrice,3)))),0))</f>
        <v>20</v>
      </c>
      <c r="M250" s="74" t="n">
        <f aca="false">IF(A250="N/A"," ",IF(OR('Pricing Inputs'!$AA$3=6,'Pricing Inputs'!$AA$3=9),(VLOOKUP(A250,ScaledPrice,IF(AND('Pricing Inputs'!$AA$3&gt;=4,'Pricing Inputs'!$AA$3&lt;=6),7,8))),0))</f>
        <v>19</v>
      </c>
      <c r="N250" s="74" t="n">
        <f aca="false">IF(A250="N/A"," ",IF(OR('Pricing Inputs'!$AA$3=6,'Pricing Inputs'!$AA$3=9),IF(AND('Pricing Inputs'!$AA$3&gt;=4,'Pricing Inputs'!$AA$3&lt;=6),M250,(VLOOKUP(A250,ScaledPrice,7))*(2-(VLOOKUP(A250,ScaledPrice,3)))),0))</f>
        <v>19</v>
      </c>
      <c r="O250" s="74" t="n">
        <f aca="false">IF(A250="N/A"," ",VLOOKUP(A250,ScaledPrice,9))</f>
        <v>25.9500007629395</v>
      </c>
      <c r="P250" s="75" t="n">
        <f aca="false">IF($A250="N/A"," ",IF((I250-$H250)&gt;0,I250-$H250,0))</f>
        <v>0</v>
      </c>
      <c r="Q250" s="75" t="n">
        <f aca="false">IF($A250="N/A"," ",IF((J250-$H250)&gt;0,J250-$H250,0))</f>
        <v>0</v>
      </c>
      <c r="R250" s="75" t="n">
        <f aca="false">IF($A250="N/A"," ",IF((K250-$H250)&gt;0,K250-$H250,0))</f>
        <v>0</v>
      </c>
      <c r="S250" s="75" t="n">
        <f aca="false">IF($A250="N/A"," ",IF((L250-$H250)&gt;0,L250-$H250,0))</f>
        <v>0</v>
      </c>
      <c r="T250" s="75" t="n">
        <f aca="false">IF($A250="N/A"," ",IF((M250-$H250)&gt;0,M250-$H250,0))</f>
        <v>0</v>
      </c>
      <c r="U250" s="75" t="n">
        <f aca="false">IF($A250="N/A"," ",IF((N250-$H250)&gt;0,N250-$H250,0))</f>
        <v>0</v>
      </c>
      <c r="V250" s="76" t="n">
        <f aca="false">IF($A250="N/A"," ",(IF((O250-$H250)&lt;=0,0,(O250-$H250))))</f>
        <v>0</v>
      </c>
      <c r="W250" s="77" t="n">
        <f aca="false">IF($A250="N/A"," ",IF(P250&gt;0,8*VLOOKUP($A250,NumberofDaysTable,2),0))</f>
        <v>0</v>
      </c>
      <c r="X250" s="77" t="n">
        <f aca="false">IF($A250="N/A"," ",IF(Q250&gt;0,8*VLOOKUP($A250,NumberofDaysTable,2),0))</f>
        <v>0</v>
      </c>
      <c r="Y250" s="77" t="n">
        <f aca="false">IF($A250="N/A"," ",IF(R250&gt;0,8*VLOOKUP($A250,NumberofDaysTable,3),0))</f>
        <v>0</v>
      </c>
      <c r="Z250" s="77" t="n">
        <f aca="false">IF($A250="N/A"," ",IF(S250&gt;0,8*VLOOKUP($A250,NumberofDaysTable,3),0))</f>
        <v>0</v>
      </c>
      <c r="AA250" s="77" t="n">
        <f aca="false">IF($A250="N/A"," ",IF(T250&gt;0,8*(VLOOKUP($A250,NumberofDaysTable,4)+VLOOKUP($A250,NumberofDaysTable,5)),0))</f>
        <v>0</v>
      </c>
      <c r="AB250" s="77" t="n">
        <f aca="false">IF($A250="N/A"," ",IF(U250&gt;0,(8*VLOOKUP($A250,NumberofDaysTable,4)+VLOOKUP($A250,NumberofDaysTable,5)),0))</f>
        <v>0</v>
      </c>
      <c r="AC250" s="77" t="n">
        <f aca="false">IF($A250="N/A"," ",(IF(V250&gt;0,(8*VLOOKUP($A250,NumberofDaysTable,6)),0)))</f>
        <v>0</v>
      </c>
      <c r="AD250" s="89" t="n">
        <f aca="false">IF($A250="N/A"," ",RANK(P250,$P$244:$V$255))</f>
        <v>7</v>
      </c>
      <c r="AE250" s="90" t="n">
        <f aca="false">IF($A250="N/A"," ",RANK(Q250,$P$244:$V$255))</f>
        <v>7</v>
      </c>
      <c r="AF250" s="90" t="n">
        <f aca="false">IF($A250="N/A"," ",RANK(R250,$P$244:$V$255))</f>
        <v>7</v>
      </c>
      <c r="AG250" s="90" t="n">
        <f aca="false">IF($A250="N/A"," ",RANK(S250,$P$244:$V$255))</f>
        <v>7</v>
      </c>
      <c r="AH250" s="90" t="n">
        <f aca="false">IF($A250="N/A"," ",RANK(T250,$P$244:$V$255))</f>
        <v>7</v>
      </c>
      <c r="AI250" s="90" t="n">
        <f aca="false">IF($A250="N/A"," ",RANK(U250,$P$244:$V$255))</f>
        <v>7</v>
      </c>
      <c r="AJ250" s="91" t="n">
        <f aca="false">IF($A250="N/A"," ",RANK(V250,$P$244:$V$255))</f>
        <v>7</v>
      </c>
      <c r="AK250" s="81" t="n">
        <f aca="false">IF($A250="N/A"," ",IF(AD250&lt;=$AJ$2,W250,0))</f>
        <v>0</v>
      </c>
      <c r="AL250" s="92" t="n">
        <f aca="false">IF($A250="N/A"," ",IF(AE250&lt;=$AJ$2,X250,0))</f>
        <v>0</v>
      </c>
      <c r="AM250" s="92" t="n">
        <f aca="false">IF($A250="N/A"," ",IF(AF250&lt;=$AJ$2,Y250,0))</f>
        <v>0</v>
      </c>
      <c r="AN250" s="92" t="n">
        <f aca="false">IF($A250="N/A"," ",IF(AG250&lt;=$AJ$2,Z250,0))</f>
        <v>0</v>
      </c>
      <c r="AO250" s="92" t="n">
        <f aca="false">IF($A250="N/A"," ",IF(AH250&lt;=$AJ$2,AA250,0))</f>
        <v>0</v>
      </c>
      <c r="AP250" s="92" t="n">
        <f aca="false">IF($A250="N/A"," ",IF(AI250&lt;=$AJ$2,AB250,0))</f>
        <v>0</v>
      </c>
      <c r="AQ250" s="92" t="n">
        <f aca="false">IF($A250="N/A"," ",IF(AJ250&lt;=$AJ$2,AC250,0))</f>
        <v>0</v>
      </c>
      <c r="AR250" s="91"/>
      <c r="AS250" s="83" t="n">
        <f aca="false">IF($A250="N/A"," ",IF(AND(AD250=$AJ$2+1,AK250=0),MIN($AR$255,W250),0))</f>
        <v>0</v>
      </c>
      <c r="AT250" s="93" t="n">
        <f aca="false">IF($A250="N/A"," ",IF(AND(AE250=$AJ$2+1,AL250=0),MIN($AR$255,X250),0))</f>
        <v>0</v>
      </c>
      <c r="AU250" s="93" t="n">
        <f aca="false">IF($A250="N/A"," ",IF(AND(AF250=$AJ$2+1,AM250=0),MIN($AR$255,Y250),0))</f>
        <v>0</v>
      </c>
      <c r="AV250" s="93" t="n">
        <f aca="false">IF($A250="N/A"," ",IF(AND(AG250=$AJ$2+1,AN250=0),MIN($AR$255,Z250),0))</f>
        <v>0</v>
      </c>
      <c r="AW250" s="93" t="n">
        <f aca="false">IF($A250="N/A"," ",IF(AND(AH250=$AJ$2+1,AO250=0),MIN($AR$255,AA250),0))</f>
        <v>0</v>
      </c>
      <c r="AX250" s="93" t="n">
        <f aca="false">IF($A250="N/A"," ",IF(AND(AI250=$AJ$2+1,AP250=0),MIN($AR$255,AB250),0))</f>
        <v>0</v>
      </c>
      <c r="AY250" s="93" t="n">
        <f aca="false">IF($A250="N/A"," ",IF(AND(AJ250=$AJ$2+1,AQ250=0),MIN($AR$255,AC250),0))</f>
        <v>0</v>
      </c>
      <c r="AZ250" s="91"/>
      <c r="BA250" s="86" t="n">
        <f aca="false">IF($A250="N/A"," ",(IF(MONTH(A250)&gt;=4,IF(MONTH(A250)&lt;=10,Inputs!$F$13,Inputs!$F$14),Inputs!$F$14)))</f>
        <v>119</v>
      </c>
      <c r="BB250" s="87" t="n">
        <f aca="false">IF($A250="N/A"," ",(IF(AK250&gt;0,($BA250*(8*(VLOOKUP($A250,NumberofDaysTable,2)))*P250),0)+IF(AS250&gt;0,($BA250*((AS250))*P250),0)))</f>
        <v>0</v>
      </c>
      <c r="BC250" s="87" t="n">
        <f aca="false">IF($A250="N/A"," ",(IF(AL250&gt;0,($BA250*(8*(VLOOKUP($A250,NumberofDaysTable,2)))*Q250),0)+IF(AT250&gt;0,($BA250*((AT250))*Q250),0)))</f>
        <v>0</v>
      </c>
      <c r="BD250" s="87" t="n">
        <f aca="false">IF($A250="N/A"," ",(IF(AM250&gt;0,($BA250*(8*(VLOOKUP($A250,NumberofDaysTable,3)))*R250),0)+IF(AU250&gt;0,($BA250*((AU250))*R250),0)))</f>
        <v>0</v>
      </c>
      <c r="BE250" s="87" t="n">
        <f aca="false">IF($A250="N/A"," ",(IF(AN250&gt;0,($BA250*(8*(VLOOKUP($A250,NumberofDaysTable,3)))*S250),0)+IF(AV250&gt;0,($BA250*((AV250))*S250),0)))</f>
        <v>0</v>
      </c>
      <c r="BF250" s="87" t="n">
        <f aca="false">IF($A250="N/A"," ",(IF(AO250&gt;0,($BA250*(8*(VLOOKUP($A250,NumberofDaysTable,4)+VLOOKUP($A250,NumberofDaysTable,5)))*T250),0)+IF(AW250&gt;0,($BA250*((AW250))*T250),0)))</f>
        <v>0</v>
      </c>
      <c r="BG250" s="87" t="n">
        <f aca="false">IF($A250="N/A"," ",(IF(AP250&gt;0,($BA250*(8*(VLOOKUP($A250,NumberofDaysTable,4)+VLOOKUP($A250,NumberofDaysTable,5)))*U250),0)+IF(AX250&gt;0,($BA250*((AX250))*U250),0)))</f>
        <v>0</v>
      </c>
      <c r="BH250" s="87" t="n">
        <f aca="false">IF($A250="N/A"," ",($BA250*AQ250*V250)+($BA250*AY250*V250))</f>
        <v>0</v>
      </c>
      <c r="BI250" s="87" t="n">
        <f aca="false">IF($A250="N/A"," ",SUM(BB250:BH250))</f>
        <v>0</v>
      </c>
      <c r="BJ250" s="88" t="n">
        <f aca="false">IF($A250="N/A"," ",(H250*(SUM(AK250:AQ250)+SUM(AS250:AY250))*BA250))</f>
        <v>0</v>
      </c>
      <c r="BK250" s="88" t="n">
        <f aca="false">IF($A250="N/A"," ",((C250*D250)*(SUM($AK250:$AQ250)+SUM($AS250:$AY250))*$BA250))</f>
        <v>0</v>
      </c>
      <c r="BL250" s="88" t="n">
        <f aca="false">IF($A250="N/A"," ",(F250*(SUM($AK250:$AQ250)+SUM($AS250:$AY250))*$BA250))</f>
        <v>0</v>
      </c>
      <c r="BM250" s="88" t="n">
        <f aca="false">IF($A250="N/A"," ",(G250*(SUM($AK250:$AQ250)+SUM($AS250:$AY250))*$BA250))</f>
        <v>0</v>
      </c>
    </row>
    <row r="251" customFormat="false" ht="12.75" hidden="false" customHeight="false" outlineLevel="0" collapsed="false">
      <c r="A251" s="67" t="n">
        <f aca="false">IF(A250="N/A","N/A",IF(EDATE(A250,1)&gt;Inputs!$K$3,"N/A",EDATE(A250,1)))</f>
        <v>44197</v>
      </c>
      <c r="B251" s="68" t="n">
        <f aca="false">IF(A251="N/A"," ",YEAR(A251))</f>
        <v>2021</v>
      </c>
      <c r="C251" s="69" t="n">
        <f aca="false">IF(A251="N/A"," ",VLOOKUP(A251,ScaledPrice,10))</f>
        <v>4.685</v>
      </c>
      <c r="D251" s="70" t="n">
        <f aca="false">IF(A251="N/A"," ",(VLOOKUP(MONTH($A251),Inputs!$A$14:$B$25,2))/1000)</f>
        <v>12.6</v>
      </c>
      <c r="E251" s="71" t="n">
        <f aca="false">IF($A251="N/A"," ",C251*D251)</f>
        <v>59.031</v>
      </c>
      <c r="F251" s="72" t="n">
        <f aca="false">IF(A251="N/A"," ",Inputs!$F$6)</f>
        <v>1.17</v>
      </c>
      <c r="G251" s="72" t="n">
        <f aca="false">IF(A251="N/A"," ",Inputs!$F$9/IF(AND('Pricing Inputs'!$AA$3&gt;=4,'Pricing Inputs'!$AA$3&lt;=6),16,IF(AND('Pricing Inputs'!$AA$3&gt;=7,'Pricing Inputs'!$AA$3&lt;=9),8,24))/(BA251))</f>
        <v>0.829831932773109</v>
      </c>
      <c r="H251" s="73" t="n">
        <f aca="false">IF(A251="N/A"," ",(C251*D251)+F251+G251)</f>
        <v>61.0308319327731</v>
      </c>
      <c r="I251" s="74" t="n">
        <f aca="false">VLOOKUP(A251,ScaledPrice,(IF(AND('Pricing Inputs'!$AA$3&gt;=4,'Pricing Inputs'!$AA$3&lt;=6),2,4)))</f>
        <v>35.8999996185303</v>
      </c>
      <c r="J251" s="74" t="n">
        <f aca="false">IF(A251="N/A"," ",IF(AND('Pricing Inputs'!$AA$3&gt;=4,'Pricing Inputs'!$AA$3&lt;=6),I251,(VLOOKUP(A251,ScaledPrice,2))*(2-(VLOOKUP(A251,ScaledPrice,3)))))</f>
        <v>35.8999996185303</v>
      </c>
      <c r="K251" s="74" t="n">
        <f aca="false">IF(A251="N/A"," ",IF(OR('Pricing Inputs'!$AA$3=5,'Pricing Inputs'!$AA$3=6,'Pricing Inputs'!$AA$3=8,'Pricing Inputs'!$AA$3=9),VLOOKUP(A251,ScaledPrice,IF(AND('Pricing Inputs'!$AA$3&gt;=4,'Pricing Inputs'!$AA$3&lt;=6),5,6)),0))</f>
        <v>22</v>
      </c>
      <c r="L251" s="74" t="n">
        <f aca="false">IF(A251="N/A"," ",IF(OR('Pricing Inputs'!$AA$3=5,'Pricing Inputs'!$AA$3=6,'Pricing Inputs'!$AA$3=8,'Pricing Inputs'!$AA$3=9),IF(AND('Pricing Inputs'!$AA$3&gt;=4,'Pricing Inputs'!$AA$3&lt;=6),K251,(VLOOKUP(A251,ScaledPrice,5))*(2-(VLOOKUP(A251,ScaledPrice,3)))),0))</f>
        <v>22</v>
      </c>
      <c r="M251" s="74" t="n">
        <f aca="false">IF(A251="N/A"," ",IF(OR('Pricing Inputs'!$AA$3=6,'Pricing Inputs'!$AA$3=9),(VLOOKUP(A251,ScaledPrice,IF(AND('Pricing Inputs'!$AA$3&gt;=4,'Pricing Inputs'!$AA$3&lt;=6),7,8))),0))</f>
        <v>21</v>
      </c>
      <c r="N251" s="74" t="n">
        <f aca="false">IF(A251="N/A"," ",IF(OR('Pricing Inputs'!$AA$3=6,'Pricing Inputs'!$AA$3=9),IF(AND('Pricing Inputs'!$AA$3&gt;=4,'Pricing Inputs'!$AA$3&lt;=6),M251,(VLOOKUP(A251,ScaledPrice,7))*(2-(VLOOKUP(A251,ScaledPrice,3)))),0))</f>
        <v>21</v>
      </c>
      <c r="O251" s="74" t="n">
        <f aca="false">IF(A251="N/A"," ",VLOOKUP(A251,ScaledPrice,9))</f>
        <v>26.2000007629395</v>
      </c>
      <c r="P251" s="75" t="n">
        <f aca="false">IF($A251="N/A"," ",IF((I251-$H251)&gt;0,I251-$H251,0))</f>
        <v>0</v>
      </c>
      <c r="Q251" s="75" t="n">
        <f aca="false">IF($A251="N/A"," ",IF((J251-$H251)&gt;0,J251-$H251,0))</f>
        <v>0</v>
      </c>
      <c r="R251" s="75" t="n">
        <f aca="false">IF($A251="N/A"," ",IF((K251-$H251)&gt;0,K251-$H251,0))</f>
        <v>0</v>
      </c>
      <c r="S251" s="75" t="n">
        <f aca="false">IF($A251="N/A"," ",IF((L251-$H251)&gt;0,L251-$H251,0))</f>
        <v>0</v>
      </c>
      <c r="T251" s="75" t="n">
        <f aca="false">IF($A251="N/A"," ",IF((M251-$H251)&gt;0,M251-$H251,0))</f>
        <v>0</v>
      </c>
      <c r="U251" s="75" t="n">
        <f aca="false">IF($A251="N/A"," ",IF((N251-$H251)&gt;0,N251-$H251,0))</f>
        <v>0</v>
      </c>
      <c r="V251" s="76" t="n">
        <f aca="false">IF($A251="N/A"," ",(IF((O251-$H251)&lt;=0,0,(O251-$H251))))</f>
        <v>0</v>
      </c>
      <c r="W251" s="77" t="n">
        <f aca="false">IF($A251="N/A"," ",IF(P251&gt;0,8*VLOOKUP($A251,NumberofDaysTable,2),0))</f>
        <v>0</v>
      </c>
      <c r="X251" s="77" t="n">
        <f aca="false">IF($A251="N/A"," ",IF(Q251&gt;0,8*VLOOKUP($A251,NumberofDaysTable,2),0))</f>
        <v>0</v>
      </c>
      <c r="Y251" s="77" t="n">
        <f aca="false">IF($A251="N/A"," ",IF(R251&gt;0,8*VLOOKUP($A251,NumberofDaysTable,3),0))</f>
        <v>0</v>
      </c>
      <c r="Z251" s="77" t="n">
        <f aca="false">IF($A251="N/A"," ",IF(S251&gt;0,8*VLOOKUP($A251,NumberofDaysTable,3),0))</f>
        <v>0</v>
      </c>
      <c r="AA251" s="77" t="n">
        <f aca="false">IF($A251="N/A"," ",IF(T251&gt;0,8*(VLOOKUP($A251,NumberofDaysTable,4)+VLOOKUP($A251,NumberofDaysTable,5)),0))</f>
        <v>0</v>
      </c>
      <c r="AB251" s="77" t="n">
        <f aca="false">IF($A251="N/A"," ",IF(U251&gt;0,(8*VLOOKUP($A251,NumberofDaysTable,4)+VLOOKUP($A251,NumberofDaysTable,5)),0))</f>
        <v>0</v>
      </c>
      <c r="AC251" s="77" t="n">
        <f aca="false">IF($A251="N/A"," ",(IF(V251&gt;0,(8*VLOOKUP($A251,NumberofDaysTable,6)),0)))</f>
        <v>0</v>
      </c>
      <c r="AD251" s="89" t="n">
        <f aca="false">IF($A251="N/A"," ",RANK(P251,$P$244:$V$255))</f>
        <v>7</v>
      </c>
      <c r="AE251" s="90" t="n">
        <f aca="false">IF($A251="N/A"," ",RANK(Q251,$P$244:$V$255))</f>
        <v>7</v>
      </c>
      <c r="AF251" s="90" t="n">
        <f aca="false">IF($A251="N/A"," ",RANK(R251,$P$244:$V$255))</f>
        <v>7</v>
      </c>
      <c r="AG251" s="90" t="n">
        <f aca="false">IF($A251="N/A"," ",RANK(S251,$P$244:$V$255))</f>
        <v>7</v>
      </c>
      <c r="AH251" s="90" t="n">
        <f aca="false">IF($A251="N/A"," ",RANK(T251,$P$244:$V$255))</f>
        <v>7</v>
      </c>
      <c r="AI251" s="90" t="n">
        <f aca="false">IF($A251="N/A"," ",RANK(U251,$P$244:$V$255))</f>
        <v>7</v>
      </c>
      <c r="AJ251" s="91" t="n">
        <f aca="false">IF($A251="N/A"," ",RANK(V251,$P$244:$V$255))</f>
        <v>7</v>
      </c>
      <c r="AK251" s="81" t="n">
        <f aca="false">IF($A251="N/A"," ",IF(AD251&lt;=$AJ$2,W251,0))</f>
        <v>0</v>
      </c>
      <c r="AL251" s="92" t="n">
        <f aca="false">IF($A251="N/A"," ",IF(AE251&lt;=$AJ$2,X251,0))</f>
        <v>0</v>
      </c>
      <c r="AM251" s="92" t="n">
        <f aca="false">IF($A251="N/A"," ",IF(AF251&lt;=$AJ$2,Y251,0))</f>
        <v>0</v>
      </c>
      <c r="AN251" s="92" t="n">
        <f aca="false">IF($A251="N/A"," ",IF(AG251&lt;=$AJ$2,Z251,0))</f>
        <v>0</v>
      </c>
      <c r="AO251" s="92" t="n">
        <f aca="false">IF($A251="N/A"," ",IF(AH251&lt;=$AJ$2,AA251,0))</f>
        <v>0</v>
      </c>
      <c r="AP251" s="92" t="n">
        <f aca="false">IF($A251="N/A"," ",IF(AI251&lt;=$AJ$2,AB251,0))</f>
        <v>0</v>
      </c>
      <c r="AQ251" s="92" t="n">
        <f aca="false">IF($A251="N/A"," ",IF(AJ251&lt;=$AJ$2,AC251,0))</f>
        <v>0</v>
      </c>
      <c r="AR251" s="91"/>
      <c r="AS251" s="83" t="n">
        <f aca="false">IF($A251="N/A"," ",IF(AND(AD251=$AJ$2+1,AK251=0),MIN($AR$255,W251),0))</f>
        <v>0</v>
      </c>
      <c r="AT251" s="93" t="n">
        <f aca="false">IF($A251="N/A"," ",IF(AND(AE251=$AJ$2+1,AL251=0),MIN($AR$255,X251),0))</f>
        <v>0</v>
      </c>
      <c r="AU251" s="93" t="n">
        <f aca="false">IF($A251="N/A"," ",IF(AND(AF251=$AJ$2+1,AM251=0),MIN($AR$255,Y251),0))</f>
        <v>0</v>
      </c>
      <c r="AV251" s="93" t="n">
        <f aca="false">IF($A251="N/A"," ",IF(AND(AG251=$AJ$2+1,AN251=0),MIN($AR$255,Z251),0))</f>
        <v>0</v>
      </c>
      <c r="AW251" s="93" t="n">
        <f aca="false">IF($A251="N/A"," ",IF(AND(AH251=$AJ$2+1,AO251=0),MIN($AR$255,AA251),0))</f>
        <v>0</v>
      </c>
      <c r="AX251" s="93" t="n">
        <f aca="false">IF($A251="N/A"," ",IF(AND(AI251=$AJ$2+1,AP251=0),MIN($AR$255,AB251),0))</f>
        <v>0</v>
      </c>
      <c r="AY251" s="93" t="n">
        <f aca="false">IF($A251="N/A"," ",IF(AND(AJ251=$AJ$2+1,AQ251=0),MIN($AR$255,AC251),0))</f>
        <v>0</v>
      </c>
      <c r="AZ251" s="91"/>
      <c r="BA251" s="86" t="n">
        <f aca="false">IF($A251="N/A"," ",(IF(MONTH(A251)&gt;=4,IF(MONTH(A251)&lt;=10,Inputs!$F$13,Inputs!$F$14),Inputs!$F$14)))</f>
        <v>119</v>
      </c>
      <c r="BB251" s="87" t="n">
        <f aca="false">IF($A251="N/A"," ",(IF(AK251&gt;0,($BA251*(8*(VLOOKUP($A251,NumberofDaysTable,2)))*P251),0)+IF(AS251&gt;0,($BA251*((AS251))*P251),0)))</f>
        <v>0</v>
      </c>
      <c r="BC251" s="87" t="n">
        <f aca="false">IF($A251="N/A"," ",(IF(AL251&gt;0,($BA251*(8*(VLOOKUP($A251,NumberofDaysTable,2)))*Q251),0)+IF(AT251&gt;0,($BA251*((AT251))*Q251),0)))</f>
        <v>0</v>
      </c>
      <c r="BD251" s="87" t="n">
        <f aca="false">IF($A251="N/A"," ",(IF(AM251&gt;0,($BA251*(8*(VLOOKUP($A251,NumberofDaysTable,3)))*R251),0)+IF(AU251&gt;0,($BA251*((AU251))*R251),0)))</f>
        <v>0</v>
      </c>
      <c r="BE251" s="87" t="n">
        <f aca="false">IF($A251="N/A"," ",(IF(AN251&gt;0,($BA251*(8*(VLOOKUP($A251,NumberofDaysTable,3)))*S251),0)+IF(AV251&gt;0,($BA251*((AV251))*S251),0)))</f>
        <v>0</v>
      </c>
      <c r="BF251" s="87" t="n">
        <f aca="false">IF($A251="N/A"," ",(IF(AO251&gt;0,($BA251*(8*(VLOOKUP($A251,NumberofDaysTable,4)+VLOOKUP($A251,NumberofDaysTable,5)))*T251),0)+IF(AW251&gt;0,($BA251*((AW251))*T251),0)))</f>
        <v>0</v>
      </c>
      <c r="BG251" s="87" t="n">
        <f aca="false">IF($A251="N/A"," ",(IF(AP251&gt;0,($BA251*(8*(VLOOKUP($A251,NumberofDaysTable,4)+VLOOKUP($A251,NumberofDaysTable,5)))*U251),0)+IF(AX251&gt;0,($BA251*((AX251))*U251),0)))</f>
        <v>0</v>
      </c>
      <c r="BH251" s="87" t="n">
        <f aca="false">IF($A251="N/A"," ",($BA251*AQ251*V251)+($BA251*AY251*V251))</f>
        <v>0</v>
      </c>
      <c r="BI251" s="87" t="n">
        <f aca="false">IF($A251="N/A"," ",SUM(BB251:BH251))</f>
        <v>0</v>
      </c>
      <c r="BJ251" s="88" t="n">
        <f aca="false">IF($A251="N/A"," ",(H251*(SUM(AK251:AQ251)+SUM(AS251:AY251))*BA251))</f>
        <v>0</v>
      </c>
      <c r="BK251" s="88" t="n">
        <f aca="false">IF($A251="N/A"," ",((C251*D251)*(SUM($AK251:$AQ251)+SUM($AS251:$AY251))*$BA251))</f>
        <v>0</v>
      </c>
      <c r="BL251" s="88" t="n">
        <f aca="false">IF($A251="N/A"," ",(F251*(SUM($AK251:$AQ251)+SUM($AS251:$AY251))*$BA251))</f>
        <v>0</v>
      </c>
      <c r="BM251" s="88" t="n">
        <f aca="false">IF($A251="N/A"," ",(G251*(SUM($AK251:$AQ251)+SUM($AS251:$AY251))*$BA251))</f>
        <v>0</v>
      </c>
    </row>
    <row r="252" customFormat="false" ht="12.75" hidden="false" customHeight="false" outlineLevel="0" collapsed="false">
      <c r="A252" s="67" t="n">
        <f aca="false">IF(A251="N/A","N/A",IF(EDATE(A251,1)&gt;Inputs!$K$3,"N/A",EDATE(A251,1)))</f>
        <v>44228</v>
      </c>
      <c r="B252" s="68" t="n">
        <f aca="false">IF(A252="N/A"," ",YEAR(A252))</f>
        <v>2021</v>
      </c>
      <c r="C252" s="69" t="n">
        <f aca="false">IF(A252="N/A"," ",VLOOKUP(A252,ScaledPrice,10))</f>
        <v>4.567</v>
      </c>
      <c r="D252" s="70" t="n">
        <f aca="false">IF(A252="N/A"," ",(VLOOKUP(MONTH($A252),Inputs!$A$14:$B$25,2))/1000)</f>
        <v>12.6</v>
      </c>
      <c r="E252" s="71" t="n">
        <f aca="false">IF($A252="N/A"," ",C252*D252)</f>
        <v>57.5442</v>
      </c>
      <c r="F252" s="72" t="n">
        <f aca="false">IF(A252="N/A"," ",Inputs!$F$6)</f>
        <v>1.17</v>
      </c>
      <c r="G252" s="72" t="n">
        <f aca="false">IF(A252="N/A"," ",Inputs!$F$9/IF(AND('Pricing Inputs'!$AA$3&gt;=4,'Pricing Inputs'!$AA$3&lt;=6),16,IF(AND('Pricing Inputs'!$AA$3&gt;=7,'Pricing Inputs'!$AA$3&lt;=9),8,24))/(BA252))</f>
        <v>0.829831932773109</v>
      </c>
      <c r="H252" s="73" t="n">
        <f aca="false">IF(A252="N/A"," ",(C252*D252)+F252+G252)</f>
        <v>59.5440319327731</v>
      </c>
      <c r="I252" s="74" t="n">
        <f aca="false">VLOOKUP(A252,ScaledPrice,(IF(AND('Pricing Inputs'!$AA$3&gt;=4,'Pricing Inputs'!$AA$3&lt;=6),2,4)))</f>
        <v>36</v>
      </c>
      <c r="J252" s="74" t="n">
        <f aca="false">IF(A252="N/A"," ",IF(AND('Pricing Inputs'!$AA$3&gt;=4,'Pricing Inputs'!$AA$3&lt;=6),I252,(VLOOKUP(A252,ScaledPrice,2))*(2-(VLOOKUP(A252,ScaledPrice,3)))))</f>
        <v>36</v>
      </c>
      <c r="K252" s="74" t="n">
        <f aca="false">IF(A252="N/A"," ",IF(OR('Pricing Inputs'!$AA$3=5,'Pricing Inputs'!$AA$3=6,'Pricing Inputs'!$AA$3=8,'Pricing Inputs'!$AA$3=9),VLOOKUP(A252,ScaledPrice,IF(AND('Pricing Inputs'!$AA$3&gt;=4,'Pricing Inputs'!$AA$3&lt;=6),5,6)),0))</f>
        <v>21.996000289917</v>
      </c>
      <c r="L252" s="74" t="n">
        <f aca="false">IF(A252="N/A"," ",IF(OR('Pricing Inputs'!$AA$3=5,'Pricing Inputs'!$AA$3=6,'Pricing Inputs'!$AA$3=8,'Pricing Inputs'!$AA$3=9),IF(AND('Pricing Inputs'!$AA$3&gt;=4,'Pricing Inputs'!$AA$3&lt;=6),K252,(VLOOKUP(A252,ScaledPrice,5))*(2-(VLOOKUP(A252,ScaledPrice,3)))),0))</f>
        <v>21.996000289917</v>
      </c>
      <c r="M252" s="74" t="n">
        <f aca="false">IF(A252="N/A"," ",IF(OR('Pricing Inputs'!$AA$3=6,'Pricing Inputs'!$AA$3=9),(VLOOKUP(A252,ScaledPrice,IF(AND('Pricing Inputs'!$AA$3&gt;=4,'Pricing Inputs'!$AA$3&lt;=6),7,8))),0))</f>
        <v>20.9965019226074</v>
      </c>
      <c r="N252" s="74" t="n">
        <f aca="false">IF(A252="N/A"," ",IF(OR('Pricing Inputs'!$AA$3=6,'Pricing Inputs'!$AA$3=9),IF(AND('Pricing Inputs'!$AA$3&gt;=4,'Pricing Inputs'!$AA$3&lt;=6),M252,(VLOOKUP(A252,ScaledPrice,7))*(2-(VLOOKUP(A252,ScaledPrice,3)))),0))</f>
        <v>20.9965019226074</v>
      </c>
      <c r="O252" s="74" t="n">
        <f aca="false">IF(A252="N/A"," ",VLOOKUP(A252,ScaledPrice,9))</f>
        <v>24.5</v>
      </c>
      <c r="P252" s="75" t="n">
        <f aca="false">IF($A252="N/A"," ",IF((I252-$H252)&gt;0,I252-$H252,0))</f>
        <v>0</v>
      </c>
      <c r="Q252" s="75" t="n">
        <f aca="false">IF($A252="N/A"," ",IF((J252-$H252)&gt;0,J252-$H252,0))</f>
        <v>0</v>
      </c>
      <c r="R252" s="75" t="n">
        <f aca="false">IF($A252="N/A"," ",IF((K252-$H252)&gt;0,K252-$H252,0))</f>
        <v>0</v>
      </c>
      <c r="S252" s="75" t="n">
        <f aca="false">IF($A252="N/A"," ",IF((L252-$H252)&gt;0,L252-$H252,0))</f>
        <v>0</v>
      </c>
      <c r="T252" s="75" t="n">
        <f aca="false">IF($A252="N/A"," ",IF((M252-$H252)&gt;0,M252-$H252,0))</f>
        <v>0</v>
      </c>
      <c r="U252" s="75" t="n">
        <f aca="false">IF($A252="N/A"," ",IF((N252-$H252)&gt;0,N252-$H252,0))</f>
        <v>0</v>
      </c>
      <c r="V252" s="76" t="n">
        <f aca="false">IF($A252="N/A"," ",(IF((O252-$H252)&lt;=0,0,(O252-$H252))))</f>
        <v>0</v>
      </c>
      <c r="W252" s="77" t="n">
        <f aca="false">IF($A252="N/A"," ",IF(P252&gt;0,8*VLOOKUP($A252,NumberofDaysTable,2),0))</f>
        <v>0</v>
      </c>
      <c r="X252" s="77" t="n">
        <f aca="false">IF($A252="N/A"," ",IF(Q252&gt;0,8*VLOOKUP($A252,NumberofDaysTable,2),0))</f>
        <v>0</v>
      </c>
      <c r="Y252" s="77" t="n">
        <f aca="false">IF($A252="N/A"," ",IF(R252&gt;0,8*VLOOKUP($A252,NumberofDaysTable,3),0))</f>
        <v>0</v>
      </c>
      <c r="Z252" s="77" t="n">
        <f aca="false">IF($A252="N/A"," ",IF(S252&gt;0,8*VLOOKUP($A252,NumberofDaysTable,3),0))</f>
        <v>0</v>
      </c>
      <c r="AA252" s="77" t="n">
        <f aca="false">IF($A252="N/A"," ",IF(T252&gt;0,8*(VLOOKUP($A252,NumberofDaysTable,4)+VLOOKUP($A252,NumberofDaysTable,5)),0))</f>
        <v>0</v>
      </c>
      <c r="AB252" s="77" t="n">
        <f aca="false">IF($A252="N/A"," ",IF(U252&gt;0,(8*VLOOKUP($A252,NumberofDaysTable,4)+VLOOKUP($A252,NumberofDaysTable,5)),0))</f>
        <v>0</v>
      </c>
      <c r="AC252" s="77" t="n">
        <f aca="false">IF($A252="N/A"," ",(IF(V252&gt;0,(8*VLOOKUP($A252,NumberofDaysTable,6)),0)))</f>
        <v>0</v>
      </c>
      <c r="AD252" s="89" t="n">
        <f aca="false">IF($A252="N/A"," ",RANK(P252,$P$244:$V$255))</f>
        <v>7</v>
      </c>
      <c r="AE252" s="90" t="n">
        <f aca="false">IF($A252="N/A"," ",RANK(Q252,$P$244:$V$255))</f>
        <v>7</v>
      </c>
      <c r="AF252" s="90" t="n">
        <f aca="false">IF($A252="N/A"," ",RANK(R252,$P$244:$V$255))</f>
        <v>7</v>
      </c>
      <c r="AG252" s="90" t="n">
        <f aca="false">IF($A252="N/A"," ",RANK(S252,$P$244:$V$255))</f>
        <v>7</v>
      </c>
      <c r="AH252" s="90" t="n">
        <f aca="false">IF($A252="N/A"," ",RANK(T252,$P$244:$V$255))</f>
        <v>7</v>
      </c>
      <c r="AI252" s="90" t="n">
        <f aca="false">IF($A252="N/A"," ",RANK(U252,$P$244:$V$255))</f>
        <v>7</v>
      </c>
      <c r="AJ252" s="91" t="n">
        <f aca="false">IF($A252="N/A"," ",RANK(V252,$P$244:$V$255))</f>
        <v>7</v>
      </c>
      <c r="AK252" s="81" t="n">
        <f aca="false">IF($A252="N/A"," ",IF(AD252&lt;=$AJ$2,W252,0))</f>
        <v>0</v>
      </c>
      <c r="AL252" s="92" t="n">
        <f aca="false">IF($A252="N/A"," ",IF(AE252&lt;=$AJ$2,X252,0))</f>
        <v>0</v>
      </c>
      <c r="AM252" s="92" t="n">
        <f aca="false">IF($A252="N/A"," ",IF(AF252&lt;=$AJ$2,Y252,0))</f>
        <v>0</v>
      </c>
      <c r="AN252" s="92" t="n">
        <f aca="false">IF($A252="N/A"," ",IF(AG252&lt;=$AJ$2,Z252,0))</f>
        <v>0</v>
      </c>
      <c r="AO252" s="92" t="n">
        <f aca="false">IF($A252="N/A"," ",IF(AH252&lt;=$AJ$2,AA252,0))</f>
        <v>0</v>
      </c>
      <c r="AP252" s="92" t="n">
        <f aca="false">IF($A252="N/A"," ",IF(AI252&lt;=$AJ$2,AB252,0))</f>
        <v>0</v>
      </c>
      <c r="AQ252" s="92" t="n">
        <f aca="false">IF($A252="N/A"," ",IF(AJ252&lt;=$AJ$2,AC252,0))</f>
        <v>0</v>
      </c>
      <c r="AR252" s="94"/>
      <c r="AS252" s="83" t="n">
        <f aca="false">IF($A252="N/A"," ",IF(AND(AD252=$AJ$2+1,AK252=0),MIN($AR$255,W252),0))</f>
        <v>0</v>
      </c>
      <c r="AT252" s="93" t="n">
        <f aca="false">IF($A252="N/A"," ",IF(AND(AE252=$AJ$2+1,AL252=0),MIN($AR$255,X252),0))</f>
        <v>0</v>
      </c>
      <c r="AU252" s="93" t="n">
        <f aca="false">IF($A252="N/A"," ",IF(AND(AF252=$AJ$2+1,AM252=0),MIN($AR$255,Y252),0))</f>
        <v>0</v>
      </c>
      <c r="AV252" s="93" t="n">
        <f aca="false">IF($A252="N/A"," ",IF(AND(AG252=$AJ$2+1,AN252=0),MIN($AR$255,Z252),0))</f>
        <v>0</v>
      </c>
      <c r="AW252" s="93" t="n">
        <f aca="false">IF($A252="N/A"," ",IF(AND(AH252=$AJ$2+1,AO252=0),MIN($AR$255,AA252),0))</f>
        <v>0</v>
      </c>
      <c r="AX252" s="93" t="n">
        <f aca="false">IF($A252="N/A"," ",IF(AND(AI252=$AJ$2+1,AP252=0),MIN($AR$255,AB252),0))</f>
        <v>0</v>
      </c>
      <c r="AY252" s="93" t="n">
        <f aca="false">IF($A252="N/A"," ",IF(AND(AJ252=$AJ$2+1,AQ252=0),MIN($AR$255,AC252),0))</f>
        <v>0</v>
      </c>
      <c r="AZ252" s="91"/>
      <c r="BA252" s="86" t="n">
        <f aca="false">IF($A252="N/A"," ",(IF(MONTH(A252)&gt;=4,IF(MONTH(A252)&lt;=10,Inputs!$F$13,Inputs!$F$14),Inputs!$F$14)))</f>
        <v>119</v>
      </c>
      <c r="BB252" s="87" t="n">
        <f aca="false">IF($A252="N/A"," ",(IF(AK252&gt;0,($BA252*(8*(VLOOKUP($A252,NumberofDaysTable,2)))*P252),0)+IF(AS252&gt;0,($BA252*((AS252))*P252),0)))</f>
        <v>0</v>
      </c>
      <c r="BC252" s="87" t="n">
        <f aca="false">IF($A252="N/A"," ",(IF(AL252&gt;0,($BA252*(8*(VLOOKUP($A252,NumberofDaysTable,2)))*Q252),0)+IF(AT252&gt;0,($BA252*((AT252))*Q252),0)))</f>
        <v>0</v>
      </c>
      <c r="BD252" s="87" t="n">
        <f aca="false">IF($A252="N/A"," ",(IF(AM252&gt;0,($BA252*(8*(VLOOKUP($A252,NumberofDaysTable,3)))*R252),0)+IF(AU252&gt;0,($BA252*((AU252))*R252),0)))</f>
        <v>0</v>
      </c>
      <c r="BE252" s="87" t="n">
        <f aca="false">IF($A252="N/A"," ",(IF(AN252&gt;0,($BA252*(8*(VLOOKUP($A252,NumberofDaysTable,3)))*S252),0)+IF(AV252&gt;0,($BA252*((AV252))*S252),0)))</f>
        <v>0</v>
      </c>
      <c r="BF252" s="87" t="n">
        <f aca="false">IF($A252="N/A"," ",(IF(AO252&gt;0,($BA252*(8*(VLOOKUP($A252,NumberofDaysTable,4)+VLOOKUP($A252,NumberofDaysTable,5)))*T252),0)+IF(AW252&gt;0,($BA252*((AW252))*T252),0)))</f>
        <v>0</v>
      </c>
      <c r="BG252" s="87" t="n">
        <f aca="false">IF($A252="N/A"," ",(IF(AP252&gt;0,($BA252*(8*(VLOOKUP($A252,NumberofDaysTable,4)+VLOOKUP($A252,NumberofDaysTable,5)))*U252),0)+IF(AX252&gt;0,($BA252*((AX252))*U252),0)))</f>
        <v>0</v>
      </c>
      <c r="BH252" s="87" t="n">
        <f aca="false">IF($A252="N/A"," ",($BA252*AQ252*V252)+($BA252*AY252*V252))</f>
        <v>0</v>
      </c>
      <c r="BI252" s="87" t="n">
        <f aca="false">IF($A252="N/A"," ",SUM(BB252:BH252))</f>
        <v>0</v>
      </c>
      <c r="BJ252" s="88" t="n">
        <f aca="false">IF($A252="N/A"," ",(H252*(SUM(AK252:AQ252)+SUM(AS252:AY252))*BA252))</f>
        <v>0</v>
      </c>
      <c r="BK252" s="88" t="n">
        <f aca="false">IF($A252="N/A"," ",((C252*D252)*(SUM($AK252:$AQ252)+SUM($AS252:$AY252))*$BA252))</f>
        <v>0</v>
      </c>
      <c r="BL252" s="88" t="n">
        <f aca="false">IF($A252="N/A"," ",(F252*(SUM($AK252:$AQ252)+SUM($AS252:$AY252))*$BA252))</f>
        <v>0</v>
      </c>
      <c r="BM252" s="88" t="n">
        <f aca="false">IF($A252="N/A"," ",(G252*(SUM($AK252:$AQ252)+SUM($AS252:$AY252))*$BA252))</f>
        <v>0</v>
      </c>
    </row>
    <row r="253" customFormat="false" ht="12.75" hidden="false" customHeight="false" outlineLevel="0" collapsed="false">
      <c r="A253" s="67" t="n">
        <f aca="false">IF(A252="N/A","N/A",IF(EDATE(A252,1)&gt;Inputs!$K$3,"N/A",EDATE(A252,1)))</f>
        <v>44256</v>
      </c>
      <c r="B253" s="68" t="n">
        <f aca="false">IF(A253="N/A"," ",YEAR(A253))</f>
        <v>2021</v>
      </c>
      <c r="C253" s="69" t="n">
        <f aca="false">IF(A253="N/A"," ",VLOOKUP(A253,ScaledPrice,10))</f>
        <v>4.4855</v>
      </c>
      <c r="D253" s="70" t="n">
        <f aca="false">IF(A253="N/A"," ",(VLOOKUP(MONTH($A253),Inputs!$A$14:$B$25,2))/1000)</f>
        <v>12.6</v>
      </c>
      <c r="E253" s="71" t="n">
        <f aca="false">IF($A253="N/A"," ",C253*D253)</f>
        <v>56.5173</v>
      </c>
      <c r="F253" s="72" t="n">
        <f aca="false">IF(A253="N/A"," ",Inputs!$F$6)</f>
        <v>1.17</v>
      </c>
      <c r="G253" s="72" t="n">
        <f aca="false">IF(A253="N/A"," ",Inputs!$F$9/IF(AND('Pricing Inputs'!$AA$3&gt;=4,'Pricing Inputs'!$AA$3&lt;=6),16,IF(AND('Pricing Inputs'!$AA$3&gt;=7,'Pricing Inputs'!$AA$3&lt;=9),8,24))/(BA253))</f>
        <v>0.829831932773109</v>
      </c>
      <c r="H253" s="73" t="n">
        <f aca="false">IF(A253="N/A"," ",(C253*D253)+F253+G253)</f>
        <v>58.5171319327731</v>
      </c>
      <c r="I253" s="74" t="n">
        <f aca="false">VLOOKUP(A253,ScaledPrice,(IF(AND('Pricing Inputs'!$AA$3&gt;=4,'Pricing Inputs'!$AA$3&lt;=6),2,4)))</f>
        <v>31.5</v>
      </c>
      <c r="J253" s="74" t="n">
        <f aca="false">IF(A253="N/A"," ",IF(AND('Pricing Inputs'!$AA$3&gt;=4,'Pricing Inputs'!$AA$3&lt;=6),I253,(VLOOKUP(A253,ScaledPrice,2))*(2-(VLOOKUP(A253,ScaledPrice,3)))))</f>
        <v>31.5</v>
      </c>
      <c r="K253" s="74" t="n">
        <f aca="false">IF(A253="N/A"," ",IF(OR('Pricing Inputs'!$AA$3=5,'Pricing Inputs'!$AA$3=6,'Pricing Inputs'!$AA$3=8,'Pricing Inputs'!$AA$3=9),VLOOKUP(A253,ScaledPrice,IF(AND('Pricing Inputs'!$AA$3&gt;=4,'Pricing Inputs'!$AA$3&lt;=6),5,6)),0))</f>
        <v>20</v>
      </c>
      <c r="L253" s="74" t="n">
        <f aca="false">IF(A253="N/A"," ",IF(OR('Pricing Inputs'!$AA$3=5,'Pricing Inputs'!$AA$3=6,'Pricing Inputs'!$AA$3=8,'Pricing Inputs'!$AA$3=9),IF(AND('Pricing Inputs'!$AA$3&gt;=4,'Pricing Inputs'!$AA$3&lt;=6),K253,(VLOOKUP(A253,ScaledPrice,5))*(2-(VLOOKUP(A253,ScaledPrice,3)))),0))</f>
        <v>20</v>
      </c>
      <c r="M253" s="74" t="n">
        <f aca="false">IF(A253="N/A"," ",IF(OR('Pricing Inputs'!$AA$3=6,'Pricing Inputs'!$AA$3=9),(VLOOKUP(A253,ScaledPrice,IF(AND('Pricing Inputs'!$AA$3&gt;=4,'Pricing Inputs'!$AA$3&lt;=6),7,8))),0))</f>
        <v>19</v>
      </c>
      <c r="N253" s="74" t="n">
        <f aca="false">IF(A253="N/A"," ",IF(OR('Pricing Inputs'!$AA$3=6,'Pricing Inputs'!$AA$3=9),IF(AND('Pricing Inputs'!$AA$3&gt;=4,'Pricing Inputs'!$AA$3&lt;=6),M253,(VLOOKUP(A253,ScaledPrice,7))*(2-(VLOOKUP(A253,ScaledPrice,3)))),0))</f>
        <v>19</v>
      </c>
      <c r="O253" s="74" t="n">
        <f aca="false">IF(A253="N/A"," ",VLOOKUP(A253,ScaledPrice,9))</f>
        <v>24.9000015258789</v>
      </c>
      <c r="P253" s="75" t="n">
        <f aca="false">IF($A253="N/A"," ",IF((I253-$H253)&gt;0,I253-$H253,0))</f>
        <v>0</v>
      </c>
      <c r="Q253" s="75" t="n">
        <f aca="false">IF($A253="N/A"," ",IF((J253-$H253)&gt;0,J253-$H253,0))</f>
        <v>0</v>
      </c>
      <c r="R253" s="75" t="n">
        <f aca="false">IF($A253="N/A"," ",IF((K253-$H253)&gt;0,K253-$H253,0))</f>
        <v>0</v>
      </c>
      <c r="S253" s="75" t="n">
        <f aca="false">IF($A253="N/A"," ",IF((L253-$H253)&gt;0,L253-$H253,0))</f>
        <v>0</v>
      </c>
      <c r="T253" s="75" t="n">
        <f aca="false">IF($A253="N/A"," ",IF((M253-$H253)&gt;0,M253-$H253,0))</f>
        <v>0</v>
      </c>
      <c r="U253" s="75" t="n">
        <f aca="false">IF($A253="N/A"," ",IF((N253-$H253)&gt;0,N253-$H253,0))</f>
        <v>0</v>
      </c>
      <c r="V253" s="76" t="n">
        <f aca="false">IF($A253="N/A"," ",(IF((O253-$H253)&lt;=0,0,(O253-$H253))))</f>
        <v>0</v>
      </c>
      <c r="W253" s="77" t="n">
        <f aca="false">IF($A253="N/A"," ",IF(P253&gt;0,8*VLOOKUP($A253,NumberofDaysTable,2),0))</f>
        <v>0</v>
      </c>
      <c r="X253" s="77" t="n">
        <f aca="false">IF($A253="N/A"," ",IF(Q253&gt;0,8*VLOOKUP($A253,NumberofDaysTable,2),0))</f>
        <v>0</v>
      </c>
      <c r="Y253" s="77" t="n">
        <f aca="false">IF($A253="N/A"," ",IF(R253&gt;0,8*VLOOKUP($A253,NumberofDaysTable,3),0))</f>
        <v>0</v>
      </c>
      <c r="Z253" s="77" t="n">
        <f aca="false">IF($A253="N/A"," ",IF(S253&gt;0,8*VLOOKUP($A253,NumberofDaysTable,3),0))</f>
        <v>0</v>
      </c>
      <c r="AA253" s="77" t="n">
        <f aca="false">IF($A253="N/A"," ",IF(T253&gt;0,8*(VLOOKUP($A253,NumberofDaysTable,4)+VLOOKUP($A253,NumberofDaysTable,5)),0))</f>
        <v>0</v>
      </c>
      <c r="AB253" s="77" t="n">
        <f aca="false">IF($A253="N/A"," ",IF(U253&gt;0,(8*VLOOKUP($A253,NumberofDaysTable,4)+VLOOKUP($A253,NumberofDaysTable,5)),0))</f>
        <v>0</v>
      </c>
      <c r="AC253" s="77" t="n">
        <f aca="false">IF($A253="N/A"," ",(IF(V253&gt;0,(8*VLOOKUP($A253,NumberofDaysTable,6)),0)))</f>
        <v>0</v>
      </c>
      <c r="AD253" s="89" t="n">
        <f aca="false">IF($A253="N/A"," ",RANK(P253,$P$244:$V$255))</f>
        <v>7</v>
      </c>
      <c r="AE253" s="90" t="n">
        <f aca="false">IF($A253="N/A"," ",RANK(Q253,$P$244:$V$255))</f>
        <v>7</v>
      </c>
      <c r="AF253" s="90" t="n">
        <f aca="false">IF($A253="N/A"," ",RANK(R253,$P$244:$V$255))</f>
        <v>7</v>
      </c>
      <c r="AG253" s="90" t="n">
        <f aca="false">IF($A253="N/A"," ",RANK(S253,$P$244:$V$255))</f>
        <v>7</v>
      </c>
      <c r="AH253" s="90" t="n">
        <f aca="false">IF($A253="N/A"," ",RANK(T253,$P$244:$V$255))</f>
        <v>7</v>
      </c>
      <c r="AI253" s="90" t="n">
        <f aca="false">IF($A253="N/A"," ",RANK(U253,$P$244:$V$255))</f>
        <v>7</v>
      </c>
      <c r="AJ253" s="91" t="n">
        <f aca="false">IF($A253="N/A"," ",RANK(V253,$P$244:$V$255))</f>
        <v>7</v>
      </c>
      <c r="AK253" s="81" t="n">
        <f aca="false">IF($A253="N/A"," ",IF(AD253&lt;=$AJ$2,W253,0))</f>
        <v>0</v>
      </c>
      <c r="AL253" s="92" t="n">
        <f aca="false">IF($A253="N/A"," ",IF(AE253&lt;=$AJ$2,X253,0))</f>
        <v>0</v>
      </c>
      <c r="AM253" s="92" t="n">
        <f aca="false">IF($A253="N/A"," ",IF(AF253&lt;=$AJ$2,Y253,0))</f>
        <v>0</v>
      </c>
      <c r="AN253" s="92" t="n">
        <f aca="false">IF($A253="N/A"," ",IF(AG253&lt;=$AJ$2,Z253,0))</f>
        <v>0</v>
      </c>
      <c r="AO253" s="92" t="n">
        <f aca="false">IF($A253="N/A"," ",IF(AH253&lt;=$AJ$2,AA253,0))</f>
        <v>0</v>
      </c>
      <c r="AP253" s="92" t="n">
        <f aca="false">IF($A253="N/A"," ",IF(AI253&lt;=$AJ$2,AB253,0))</f>
        <v>0</v>
      </c>
      <c r="AQ253" s="92" t="n">
        <f aca="false">IF($A253="N/A"," ",IF(AJ253&lt;=$AJ$2,AC253,0))</f>
        <v>0</v>
      </c>
      <c r="AR253" s="95" t="s">
        <v>32</v>
      </c>
      <c r="AS253" s="83" t="n">
        <f aca="false">IF($A253="N/A"," ",IF(AND(AD253=$AJ$2+1,AK253=0),MIN($AR$255,W253),0))</f>
        <v>0</v>
      </c>
      <c r="AT253" s="93" t="n">
        <f aca="false">IF($A253="N/A"," ",IF(AND(AE253=$AJ$2+1,AL253=0),MIN($AR$255,X253),0))</f>
        <v>0</v>
      </c>
      <c r="AU253" s="93" t="n">
        <f aca="false">IF($A253="N/A"," ",IF(AND(AF253=$AJ$2+1,AM253=0),MIN($AR$255,Y253),0))</f>
        <v>0</v>
      </c>
      <c r="AV253" s="93" t="n">
        <f aca="false">IF($A253="N/A"," ",IF(AND(AG253=$AJ$2+1,AN253=0),MIN($AR$255,Z253),0))</f>
        <v>0</v>
      </c>
      <c r="AW253" s="93" t="n">
        <f aca="false">IF($A253="N/A"," ",IF(AND(AH253=$AJ$2+1,AO253=0),MIN($AR$255,AA253),0))</f>
        <v>0</v>
      </c>
      <c r="AX253" s="93" t="n">
        <f aca="false">IF($A253="N/A"," ",IF(AND(AI253=$AJ$2+1,AP253=0),MIN($AR$255,AB253),0))</f>
        <v>0</v>
      </c>
      <c r="AY253" s="93" t="n">
        <f aca="false">IF($A253="N/A"," ",IF(AND(AJ253=$AJ$2+1,AQ253=0),MIN($AR$255,AC253),0))</f>
        <v>0</v>
      </c>
      <c r="AZ253" s="94" t="s">
        <v>51</v>
      </c>
      <c r="BA253" s="86" t="n">
        <f aca="false">IF($A253="N/A"," ",(IF(MONTH(A253)&gt;=4,IF(MONTH(A253)&lt;=10,Inputs!$F$13,Inputs!$F$14),Inputs!$F$14)))</f>
        <v>119</v>
      </c>
      <c r="BB253" s="87" t="n">
        <f aca="false">IF($A253="N/A"," ",(IF(AK253&gt;0,($BA253*(8*(VLOOKUP($A253,NumberofDaysTable,2)))*P253),0)+IF(AS253&gt;0,($BA253*((AS253))*P253),0)))</f>
        <v>0</v>
      </c>
      <c r="BC253" s="87" t="n">
        <f aca="false">IF($A253="N/A"," ",(IF(AL253&gt;0,($BA253*(8*(VLOOKUP($A253,NumberofDaysTable,2)))*Q253),0)+IF(AT253&gt;0,($BA253*((AT253))*Q253),0)))</f>
        <v>0</v>
      </c>
      <c r="BD253" s="87" t="n">
        <f aca="false">IF($A253="N/A"," ",(IF(AM253&gt;0,($BA253*(8*(VLOOKUP($A253,NumberofDaysTable,3)))*R253),0)+IF(AU253&gt;0,($BA253*((AU253))*R253),0)))</f>
        <v>0</v>
      </c>
      <c r="BE253" s="87" t="n">
        <f aca="false">IF($A253="N/A"," ",(IF(AN253&gt;0,($BA253*(8*(VLOOKUP($A253,NumberofDaysTable,3)))*S253),0)+IF(AV253&gt;0,($BA253*((AV253))*S253),0)))</f>
        <v>0</v>
      </c>
      <c r="BF253" s="87" t="n">
        <f aca="false">IF($A253="N/A"," ",(IF(AO253&gt;0,($BA253*(8*(VLOOKUP($A253,NumberofDaysTable,4)+VLOOKUP($A253,NumberofDaysTable,5)))*T253),0)+IF(AW253&gt;0,($BA253*((AW253))*T253),0)))</f>
        <v>0</v>
      </c>
      <c r="BG253" s="87" t="n">
        <f aca="false">IF($A253="N/A"," ",(IF(AP253&gt;0,($BA253*(8*(VLOOKUP($A253,NumberofDaysTable,4)+VLOOKUP($A253,NumberofDaysTable,5)))*U253),0)+IF(AX253&gt;0,($BA253*((AX253))*U253),0)))</f>
        <v>0</v>
      </c>
      <c r="BH253" s="87" t="n">
        <f aca="false">IF($A253="N/A"," ",($BA253*AQ253*V253)+($BA253*AY253*V253))</f>
        <v>0</v>
      </c>
      <c r="BI253" s="87" t="n">
        <f aca="false">IF($A253="N/A"," ",SUM(BB253:BH253))</f>
        <v>0</v>
      </c>
      <c r="BJ253" s="88" t="n">
        <f aca="false">IF($A253="N/A"," ",(H253*(SUM(AK253:AQ253)+SUM(AS253:AY253))*BA253))</f>
        <v>0</v>
      </c>
      <c r="BK253" s="88" t="n">
        <f aca="false">IF($A253="N/A"," ",((C253*D253)*(SUM($AK253:$AQ253)+SUM($AS253:$AY253))*$BA253))</f>
        <v>0</v>
      </c>
      <c r="BL253" s="88" t="n">
        <f aca="false">IF($A253="N/A"," ",(F253*(SUM($AK253:$AQ253)+SUM($AS253:$AY253))*$BA253))</f>
        <v>0</v>
      </c>
      <c r="BM253" s="88" t="n">
        <f aca="false">IF($A253="N/A"," ",(G253*(SUM($AK253:$AQ253)+SUM($AS253:$AY253))*$BA253))</f>
        <v>0</v>
      </c>
    </row>
    <row r="254" customFormat="false" ht="12.75" hidden="false" customHeight="false" outlineLevel="0" collapsed="false">
      <c r="A254" s="67" t="n">
        <f aca="false">IF(A253="N/A","N/A",IF(EDATE(A253,1)&gt;Inputs!$K$3,"N/A",EDATE(A253,1)))</f>
        <v>44287</v>
      </c>
      <c r="B254" s="68" t="n">
        <f aca="false">IF(A254="N/A"," ",YEAR(A254))</f>
        <v>2021</v>
      </c>
      <c r="C254" s="69" t="n">
        <f aca="false">IF(A254="N/A"," ",VLOOKUP(A254,ScaledPrice,10))</f>
        <v>4.3895</v>
      </c>
      <c r="D254" s="70" t="n">
        <f aca="false">IF(A254="N/A"," ",(VLOOKUP(MONTH($A254),Inputs!$A$14:$B$25,2))/1000)</f>
        <v>12.6</v>
      </c>
      <c r="E254" s="71" t="n">
        <f aca="false">IF($A254="N/A"," ",C254*D254)</f>
        <v>55.3077</v>
      </c>
      <c r="F254" s="72" t="n">
        <f aca="false">IF(A254="N/A"," ",Inputs!$F$6)</f>
        <v>1.17</v>
      </c>
      <c r="G254" s="72" t="n">
        <f aca="false">IF(A254="N/A"," ",Inputs!$F$9/IF(AND('Pricing Inputs'!$AA$3&gt;=4,'Pricing Inputs'!$AA$3&lt;=6),16,IF(AND('Pricing Inputs'!$AA$3&gt;=7,'Pricing Inputs'!$AA$3&lt;=9),8,24))/(BA254))</f>
        <v>0.829831932773109</v>
      </c>
      <c r="H254" s="73" t="n">
        <f aca="false">IF(A254="N/A"," ",(C254*D254)+F254+G254)</f>
        <v>57.3075319327731</v>
      </c>
      <c r="I254" s="74" t="n">
        <f aca="false">VLOOKUP(A254,ScaledPrice,(IF(AND('Pricing Inputs'!$AA$3&gt;=4,'Pricing Inputs'!$AA$3&lt;=6),2,4)))</f>
        <v>32.25</v>
      </c>
      <c r="J254" s="74" t="n">
        <f aca="false">IF(A254="N/A"," ",IF(AND('Pricing Inputs'!$AA$3&gt;=4,'Pricing Inputs'!$AA$3&lt;=6),I254,(VLOOKUP(A254,ScaledPrice,2))*(2-(VLOOKUP(A254,ScaledPrice,3)))))</f>
        <v>32.25</v>
      </c>
      <c r="K254" s="74" t="n">
        <f aca="false">IF(A254="N/A"," ",IF(OR('Pricing Inputs'!$AA$3=5,'Pricing Inputs'!$AA$3=6,'Pricing Inputs'!$AA$3=8,'Pricing Inputs'!$AA$3=9),VLOOKUP(A254,ScaledPrice,IF(AND('Pricing Inputs'!$AA$3&gt;=4,'Pricing Inputs'!$AA$3&lt;=6),5,6)),0))</f>
        <v>20</v>
      </c>
      <c r="L254" s="74" t="n">
        <f aca="false">IF(A254="N/A"," ",IF(OR('Pricing Inputs'!$AA$3=5,'Pricing Inputs'!$AA$3=6,'Pricing Inputs'!$AA$3=8,'Pricing Inputs'!$AA$3=9),IF(AND('Pricing Inputs'!$AA$3&gt;=4,'Pricing Inputs'!$AA$3&lt;=6),K254,(VLOOKUP(A254,ScaledPrice,5))*(2-(VLOOKUP(A254,ScaledPrice,3)))),0))</f>
        <v>20</v>
      </c>
      <c r="M254" s="74" t="n">
        <f aca="false">IF(A254="N/A"," ",IF(OR('Pricing Inputs'!$AA$3=6,'Pricing Inputs'!$AA$3=9),(VLOOKUP(A254,ScaledPrice,IF(AND('Pricing Inputs'!$AA$3&gt;=4,'Pricing Inputs'!$AA$3&lt;=6),7,8))),0))</f>
        <v>18.9950008392334</v>
      </c>
      <c r="N254" s="74" t="n">
        <f aca="false">IF(A254="N/A"," ",IF(OR('Pricing Inputs'!$AA$3=6,'Pricing Inputs'!$AA$3=9),IF(AND('Pricing Inputs'!$AA$3&gt;=4,'Pricing Inputs'!$AA$3&lt;=6),M254,(VLOOKUP(A254,ScaledPrice,7))*(2-(VLOOKUP(A254,ScaledPrice,3)))),0))</f>
        <v>18.9950008392334</v>
      </c>
      <c r="O254" s="74" t="n">
        <f aca="false">IF(A254="N/A"," ",VLOOKUP(A254,ScaledPrice,9))</f>
        <v>24.1000003814697</v>
      </c>
      <c r="P254" s="75" t="n">
        <f aca="false">IF($A254="N/A"," ",IF((I254-$H254)&gt;0,I254-$H254,0))</f>
        <v>0</v>
      </c>
      <c r="Q254" s="75" t="n">
        <f aca="false">IF($A254="N/A"," ",IF((J254-$H254)&gt;0,J254-$H254,0))</f>
        <v>0</v>
      </c>
      <c r="R254" s="75" t="n">
        <f aca="false">IF($A254="N/A"," ",IF((K254-$H254)&gt;0,K254-$H254,0))</f>
        <v>0</v>
      </c>
      <c r="S254" s="75" t="n">
        <f aca="false">IF($A254="N/A"," ",IF((L254-$H254)&gt;0,L254-$H254,0))</f>
        <v>0</v>
      </c>
      <c r="T254" s="75" t="n">
        <f aca="false">IF($A254="N/A"," ",IF((M254-$H254)&gt;0,M254-$H254,0))</f>
        <v>0</v>
      </c>
      <c r="U254" s="75" t="n">
        <f aca="false">IF($A254="N/A"," ",IF((N254-$H254)&gt;0,N254-$H254,0))</f>
        <v>0</v>
      </c>
      <c r="V254" s="76" t="n">
        <f aca="false">IF($A254="N/A"," ",(IF((O254-$H254)&lt;=0,0,(O254-$H254))))</f>
        <v>0</v>
      </c>
      <c r="W254" s="77" t="n">
        <f aca="false">IF($A254="N/A"," ",IF(P254&gt;0,8*VLOOKUP($A254,NumberofDaysTable,2),0))</f>
        <v>0</v>
      </c>
      <c r="X254" s="77" t="n">
        <f aca="false">IF($A254="N/A"," ",IF(Q254&gt;0,8*VLOOKUP($A254,NumberofDaysTable,2),0))</f>
        <v>0</v>
      </c>
      <c r="Y254" s="77" t="n">
        <f aca="false">IF($A254="N/A"," ",IF(R254&gt;0,8*VLOOKUP($A254,NumberofDaysTable,3),0))</f>
        <v>0</v>
      </c>
      <c r="Z254" s="77" t="n">
        <f aca="false">IF($A254="N/A"," ",IF(S254&gt;0,8*VLOOKUP($A254,NumberofDaysTable,3),0))</f>
        <v>0</v>
      </c>
      <c r="AA254" s="77" t="n">
        <f aca="false">IF($A254="N/A"," ",IF(T254&gt;0,8*(VLOOKUP($A254,NumberofDaysTable,4)+VLOOKUP($A254,NumberofDaysTable,5)),0))</f>
        <v>0</v>
      </c>
      <c r="AB254" s="77" t="n">
        <f aca="false">IF($A254="N/A"," ",IF(U254&gt;0,(8*VLOOKUP($A254,NumberofDaysTable,4)+VLOOKUP($A254,NumberofDaysTable,5)),0))</f>
        <v>0</v>
      </c>
      <c r="AC254" s="77" t="n">
        <f aca="false">IF($A254="N/A"," ",(IF(V254&gt;0,(8*VLOOKUP($A254,NumberofDaysTable,6)),0)))</f>
        <v>0</v>
      </c>
      <c r="AD254" s="89" t="n">
        <f aca="false">IF($A254="N/A"," ",RANK(P254,$P$244:$V$255))</f>
        <v>7</v>
      </c>
      <c r="AE254" s="90" t="n">
        <f aca="false">IF($A254="N/A"," ",RANK(Q254,$P$244:$V$255))</f>
        <v>7</v>
      </c>
      <c r="AF254" s="90" t="n">
        <f aca="false">IF($A254="N/A"," ",RANK(R254,$P$244:$V$255))</f>
        <v>7</v>
      </c>
      <c r="AG254" s="90" t="n">
        <f aca="false">IF($A254="N/A"," ",RANK(S254,$P$244:$V$255))</f>
        <v>7</v>
      </c>
      <c r="AH254" s="90" t="n">
        <f aca="false">IF($A254="N/A"," ",RANK(T254,$P$244:$V$255))</f>
        <v>7</v>
      </c>
      <c r="AI254" s="90" t="n">
        <f aca="false">IF($A254="N/A"," ",RANK(U254,$P$244:$V$255))</f>
        <v>7</v>
      </c>
      <c r="AJ254" s="91" t="n">
        <f aca="false">IF($A254="N/A"," ",RANK(V254,$P$244:$V$255))</f>
        <v>7</v>
      </c>
      <c r="AK254" s="81" t="n">
        <f aca="false">IF($A254="N/A"," ",IF(AD254&lt;=$AJ$2,W254,0))</f>
        <v>0</v>
      </c>
      <c r="AL254" s="92" t="n">
        <f aca="false">IF($A254="N/A"," ",IF(AE254&lt;=$AJ$2,X254,0))</f>
        <v>0</v>
      </c>
      <c r="AM254" s="92" t="n">
        <f aca="false">IF($A254="N/A"," ",IF(AF254&lt;=$AJ$2,Y254,0))</f>
        <v>0</v>
      </c>
      <c r="AN254" s="92" t="n">
        <f aca="false">IF($A254="N/A"," ",IF(AG254&lt;=$AJ$2,Z254,0))</f>
        <v>0</v>
      </c>
      <c r="AO254" s="92" t="n">
        <f aca="false">IF($A254="N/A"," ",IF(AH254&lt;=$AJ$2,AA254,0))</f>
        <v>0</v>
      </c>
      <c r="AP254" s="92" t="n">
        <f aca="false">IF($A254="N/A"," ",IF(AI254&lt;=$AJ$2,AB254,0))</f>
        <v>0</v>
      </c>
      <c r="AQ254" s="92" t="n">
        <f aca="false">IF($A254="N/A"," ",IF(AJ254&lt;=$AJ$2,AC254,0))</f>
        <v>0</v>
      </c>
      <c r="AR254" s="91" t="n">
        <f aca="false">SUM(AK244:AQ255)</f>
        <v>1056</v>
      </c>
      <c r="AS254" s="83" t="n">
        <f aca="false">IF($A254="N/A"," ",IF(AND(AD254=$AJ$2+1,AK254=0),MIN($AR$255,W254),0))</f>
        <v>0</v>
      </c>
      <c r="AT254" s="93" t="n">
        <f aca="false">IF($A254="N/A"," ",IF(AND(AE254=$AJ$2+1,AL254=0),MIN($AR$255,X254),0))</f>
        <v>0</v>
      </c>
      <c r="AU254" s="93" t="n">
        <f aca="false">IF($A254="N/A"," ",IF(AND(AF254=$AJ$2+1,AM254=0),MIN($AR$255,Y254),0))</f>
        <v>0</v>
      </c>
      <c r="AV254" s="93" t="n">
        <f aca="false">IF($A254="N/A"," ",IF(AND(AG254=$AJ$2+1,AN254=0),MIN($AR$255,Z254),0))</f>
        <v>0</v>
      </c>
      <c r="AW254" s="93" t="n">
        <f aca="false">IF($A254="N/A"," ",IF(AND(AH254=$AJ$2+1,AO254=0),MIN($AR$255,AA254),0))</f>
        <v>0</v>
      </c>
      <c r="AX254" s="93" t="n">
        <f aca="false">IF($A254="N/A"," ",IF(AND(AI254=$AJ$2+1,AP254=0),MIN($AR$255,AB254),0))</f>
        <v>0</v>
      </c>
      <c r="AY254" s="93" t="n">
        <f aca="false">IF($A254="N/A"," ",IF(AND(AJ254=$AJ$2+1,AQ254=0),MIN($AR$255,AC254),0))</f>
        <v>0</v>
      </c>
      <c r="AZ254" s="91" t="n">
        <f aca="false">SUM(AS244:AY255)</f>
        <v>0</v>
      </c>
      <c r="BA254" s="86" t="n">
        <f aca="false">IF($A254="N/A"," ",(IF(MONTH(A254)&gt;=4,IF(MONTH(A254)&lt;=10,Inputs!$F$13,Inputs!$F$14),Inputs!$F$14)))</f>
        <v>119</v>
      </c>
      <c r="BB254" s="87" t="n">
        <f aca="false">IF($A254="N/A"," ",(IF(AK254&gt;0,($BA254*(8*(VLOOKUP($A254,NumberofDaysTable,2)))*P254),0)+IF(AS254&gt;0,($BA254*((AS254))*P254),0)))</f>
        <v>0</v>
      </c>
      <c r="BC254" s="87" t="n">
        <f aca="false">IF($A254="N/A"," ",(IF(AL254&gt;0,($BA254*(8*(VLOOKUP($A254,NumberofDaysTable,2)))*Q254),0)+IF(AT254&gt;0,($BA254*((AT254))*Q254),0)))</f>
        <v>0</v>
      </c>
      <c r="BD254" s="87" t="n">
        <f aca="false">IF($A254="N/A"," ",(IF(AM254&gt;0,($BA254*(8*(VLOOKUP($A254,NumberofDaysTable,3)))*R254),0)+IF(AU254&gt;0,($BA254*((AU254))*R254),0)))</f>
        <v>0</v>
      </c>
      <c r="BE254" s="87" t="n">
        <f aca="false">IF($A254="N/A"," ",(IF(AN254&gt;0,($BA254*(8*(VLOOKUP($A254,NumberofDaysTable,3)))*S254),0)+IF(AV254&gt;0,($BA254*((AV254))*S254),0)))</f>
        <v>0</v>
      </c>
      <c r="BF254" s="87" t="n">
        <f aca="false">IF($A254="N/A"," ",(IF(AO254&gt;0,($BA254*(8*(VLOOKUP($A254,NumberofDaysTable,4)+VLOOKUP($A254,NumberofDaysTable,5)))*T254),0)+IF(AW254&gt;0,($BA254*((AW254))*T254),0)))</f>
        <v>0</v>
      </c>
      <c r="BG254" s="87" t="n">
        <f aca="false">IF($A254="N/A"," ",(IF(AP254&gt;0,($BA254*(8*(VLOOKUP($A254,NumberofDaysTable,4)+VLOOKUP($A254,NumberofDaysTable,5)))*U254),0)+IF(AX254&gt;0,($BA254*((AX254))*U254),0)))</f>
        <v>0</v>
      </c>
      <c r="BH254" s="87" t="n">
        <f aca="false">IF($A254="N/A"," ",($BA254*AQ254*V254)+($BA254*AY254*V254))</f>
        <v>0</v>
      </c>
      <c r="BI254" s="87" t="n">
        <f aca="false">IF($A254="N/A"," ",SUM(BB254:BH254))</f>
        <v>0</v>
      </c>
      <c r="BJ254" s="88" t="n">
        <f aca="false">IF($A254="N/A"," ",(H254*(SUM(AK254:AQ254)+SUM(AS254:AY254))*BA254))</f>
        <v>0</v>
      </c>
      <c r="BK254" s="88" t="n">
        <f aca="false">IF($A254="N/A"," ",((C254*D254)*(SUM($AK254:$AQ254)+SUM($AS254:$AY254))*$BA254))</f>
        <v>0</v>
      </c>
      <c r="BL254" s="88" t="n">
        <f aca="false">IF($A254="N/A"," ",(F254*(SUM($AK254:$AQ254)+SUM($AS254:$AY254))*$BA254))</f>
        <v>0</v>
      </c>
      <c r="BM254" s="88" t="n">
        <f aca="false">IF($A254="N/A"," ",(G254*(SUM($AK254:$AQ254)+SUM($AS254:$AY254))*$BA254))</f>
        <v>0</v>
      </c>
    </row>
    <row r="255" customFormat="false" ht="12.75" hidden="false" customHeight="false" outlineLevel="0" collapsed="false">
      <c r="A255" s="67" t="n">
        <f aca="false">IF(A254="N/A","N/A",IF(EDATE(A254,1)&gt;Inputs!$K$3,"N/A",EDATE(A254,1)))</f>
        <v>44317</v>
      </c>
      <c r="B255" s="68" t="n">
        <f aca="false">IF(A255="N/A"," ",YEAR(A255))</f>
        <v>2021</v>
      </c>
      <c r="C255" s="69" t="n">
        <f aca="false">IF(A255="N/A"," ",VLOOKUP(A255,ScaledPrice,10))</f>
        <v>4.3705</v>
      </c>
      <c r="D255" s="70" t="n">
        <f aca="false">IF(A255="N/A"," ",(VLOOKUP(MONTH($A255),Inputs!$A$14:$B$25,2))/1000)</f>
        <v>12.6</v>
      </c>
      <c r="E255" s="71" t="n">
        <f aca="false">IF($A255="N/A"," ",C255*D255)</f>
        <v>55.0683</v>
      </c>
      <c r="F255" s="72" t="n">
        <f aca="false">IF(A255="N/A"," ",Inputs!$F$6)</f>
        <v>1.17</v>
      </c>
      <c r="G255" s="72" t="n">
        <f aca="false">IF(A255="N/A"," ",Inputs!$F$9/IF(AND('Pricing Inputs'!$AA$3&gt;=4,'Pricing Inputs'!$AA$3&lt;=6),16,IF(AND('Pricing Inputs'!$AA$3&gt;=7,'Pricing Inputs'!$AA$3&lt;=9),8,24))/(BA255))</f>
        <v>0.829831932773109</v>
      </c>
      <c r="H255" s="73" t="n">
        <f aca="false">IF(A255="N/A"," ",(C255*D255)+F255+G255)</f>
        <v>57.0681319327731</v>
      </c>
      <c r="I255" s="74" t="n">
        <f aca="false">VLOOKUP(A255,ScaledPrice,(IF(AND('Pricing Inputs'!$AA$3&gt;=4,'Pricing Inputs'!$AA$3&lt;=6),2,4)))</f>
        <v>36.75</v>
      </c>
      <c r="J255" s="74" t="n">
        <f aca="false">IF(A255="N/A"," ",IF(AND('Pricing Inputs'!$AA$3&gt;=4,'Pricing Inputs'!$AA$3&lt;=6),I255,(VLOOKUP(A255,ScaledPrice,2))*(2-(VLOOKUP(A255,ScaledPrice,3)))))</f>
        <v>36.75</v>
      </c>
      <c r="K255" s="74" t="n">
        <f aca="false">IF(A255="N/A"," ",IF(OR('Pricing Inputs'!$AA$3=5,'Pricing Inputs'!$AA$3=6,'Pricing Inputs'!$AA$3=8,'Pricing Inputs'!$AA$3=9),VLOOKUP(A255,ScaledPrice,IF(AND('Pricing Inputs'!$AA$3&gt;=4,'Pricing Inputs'!$AA$3&lt;=6),5,6)),0))</f>
        <v>21</v>
      </c>
      <c r="L255" s="74" t="n">
        <f aca="false">IF(A255="N/A"," ",IF(OR('Pricing Inputs'!$AA$3=5,'Pricing Inputs'!$AA$3=6,'Pricing Inputs'!$AA$3=8,'Pricing Inputs'!$AA$3=9),IF(AND('Pricing Inputs'!$AA$3&gt;=4,'Pricing Inputs'!$AA$3&lt;=6),K255,(VLOOKUP(A255,ScaledPrice,5))*(2-(VLOOKUP(A255,ScaledPrice,3)))),0))</f>
        <v>21</v>
      </c>
      <c r="M255" s="74" t="n">
        <f aca="false">IF(A255="N/A"," ",IF(OR('Pricing Inputs'!$AA$3=6,'Pricing Inputs'!$AA$3=9),(VLOOKUP(A255,ScaledPrice,IF(AND('Pricing Inputs'!$AA$3&gt;=4,'Pricing Inputs'!$AA$3&lt;=6),7,8))),0))</f>
        <v>20.0049991607666</v>
      </c>
      <c r="N255" s="74" t="n">
        <f aca="false">IF(A255="N/A"," ",IF(OR('Pricing Inputs'!$AA$3=6,'Pricing Inputs'!$AA$3=9),IF(AND('Pricing Inputs'!$AA$3&gt;=4,'Pricing Inputs'!$AA$3&lt;=6),M255,(VLOOKUP(A255,ScaledPrice,7))*(2-(VLOOKUP(A255,ScaledPrice,3)))),0))</f>
        <v>20.0049991607666</v>
      </c>
      <c r="O255" s="74" t="n">
        <f aca="false">IF(A255="N/A"," ",VLOOKUP(A255,ScaledPrice,9))</f>
        <v>23.9500007629395</v>
      </c>
      <c r="P255" s="75" t="n">
        <f aca="false">IF($A255="N/A"," ",IF((I255-$H255)&gt;0,I255-$H255,0))</f>
        <v>0</v>
      </c>
      <c r="Q255" s="75" t="n">
        <f aca="false">IF($A255="N/A"," ",IF((J255-$H255)&gt;0,J255-$H255,0))</f>
        <v>0</v>
      </c>
      <c r="R255" s="75" t="n">
        <f aca="false">IF($A255="N/A"," ",IF((K255-$H255)&gt;0,K255-$H255,0))</f>
        <v>0</v>
      </c>
      <c r="S255" s="75" t="n">
        <f aca="false">IF($A255="N/A"," ",IF((L255-$H255)&gt;0,L255-$H255,0))</f>
        <v>0</v>
      </c>
      <c r="T255" s="75" t="n">
        <f aca="false">IF($A255="N/A"," ",IF((M255-$H255)&gt;0,M255-$H255,0))</f>
        <v>0</v>
      </c>
      <c r="U255" s="75" t="n">
        <f aca="false">IF($A255="N/A"," ",IF((N255-$H255)&gt;0,N255-$H255,0))</f>
        <v>0</v>
      </c>
      <c r="V255" s="76" t="n">
        <f aca="false">IF($A255="N/A"," ",(IF((O255-$H255)&lt;=0,0,(O255-$H255))))</f>
        <v>0</v>
      </c>
      <c r="W255" s="77" t="n">
        <f aca="false">IF($A255="N/A"," ",IF(P255&gt;0,8*VLOOKUP($A255,NumberofDaysTable,2),0))</f>
        <v>0</v>
      </c>
      <c r="X255" s="77" t="n">
        <f aca="false">IF($A255="N/A"," ",IF(Q255&gt;0,8*VLOOKUP($A255,NumberofDaysTable,2),0))</f>
        <v>0</v>
      </c>
      <c r="Y255" s="77" t="n">
        <f aca="false">IF($A255="N/A"," ",IF(R255&gt;0,8*VLOOKUP($A255,NumberofDaysTable,3),0))</f>
        <v>0</v>
      </c>
      <c r="Z255" s="77" t="n">
        <f aca="false">IF($A255="N/A"," ",IF(S255&gt;0,8*VLOOKUP($A255,NumberofDaysTable,3),0))</f>
        <v>0</v>
      </c>
      <c r="AA255" s="77" t="n">
        <f aca="false">IF($A255="N/A"," ",IF(T255&gt;0,8*(VLOOKUP($A255,NumberofDaysTable,4)+VLOOKUP($A255,NumberofDaysTable,5)),0))</f>
        <v>0</v>
      </c>
      <c r="AB255" s="77" t="n">
        <f aca="false">IF($A255="N/A"," ",IF(U255&gt;0,(8*VLOOKUP($A255,NumberofDaysTable,4)+VLOOKUP($A255,NumberofDaysTable,5)),0))</f>
        <v>0</v>
      </c>
      <c r="AC255" s="77" t="n">
        <f aca="false">IF($A255="N/A"," ",(IF(V255&gt;0,(8*VLOOKUP($A255,NumberofDaysTable,6)),0)))</f>
        <v>0</v>
      </c>
      <c r="AD255" s="96" t="n">
        <f aca="false">IF($A255="N/A"," ",RANK(P255,$P$244:$V$255))</f>
        <v>7</v>
      </c>
      <c r="AE255" s="97" t="n">
        <f aca="false">IF($A255="N/A"," ",RANK(Q255,$P$244:$V$255))</f>
        <v>7</v>
      </c>
      <c r="AF255" s="97" t="n">
        <f aca="false">IF($A255="N/A"," ",RANK(R255,$P$244:$V$255))</f>
        <v>7</v>
      </c>
      <c r="AG255" s="97" t="n">
        <f aca="false">IF($A255="N/A"," ",RANK(S255,$P$244:$V$255))</f>
        <v>7</v>
      </c>
      <c r="AH255" s="97" t="n">
        <f aca="false">IF($A255="N/A"," ",RANK(T255,$P$244:$V$255))</f>
        <v>7</v>
      </c>
      <c r="AI255" s="97" t="n">
        <f aca="false">IF($A255="N/A"," ",RANK(U255,$P$244:$V$255))</f>
        <v>7</v>
      </c>
      <c r="AJ255" s="98" t="n">
        <f aca="false">IF($A255="N/A"," ",RANK(V255,$P$244:$V$255))</f>
        <v>7</v>
      </c>
      <c r="AK255" s="99" t="n">
        <f aca="false">IF($A255="N/A"," ",IF(AD255&lt;=$AJ$2,W255,0))</f>
        <v>0</v>
      </c>
      <c r="AL255" s="100" t="n">
        <f aca="false">IF($A255="N/A"," ",IF(AE255&lt;=$AJ$2,X255,0))</f>
        <v>0</v>
      </c>
      <c r="AM255" s="100" t="n">
        <f aca="false">IF($A255="N/A"," ",IF(AF255&lt;=$AJ$2,Y255,0))</f>
        <v>0</v>
      </c>
      <c r="AN255" s="100" t="n">
        <f aca="false">IF($A255="N/A"," ",IF(AG255&lt;=$AJ$2,Z255,0))</f>
        <v>0</v>
      </c>
      <c r="AO255" s="100" t="n">
        <f aca="false">IF($A255="N/A"," ",IF(AH255&lt;=$AJ$2,AA255,0))</f>
        <v>0</v>
      </c>
      <c r="AP255" s="100" t="n">
        <f aca="false">IF($A255="N/A"," ",IF(AI255&lt;=$AJ$2,AB255,0))</f>
        <v>0</v>
      </c>
      <c r="AQ255" s="100" t="n">
        <f aca="false">IF($A255="N/A"," ",IF(AJ255&lt;=$AJ$2,AC255,0))</f>
        <v>0</v>
      </c>
      <c r="AR255" s="98" t="n">
        <f aca="false">IF(($AP$2-AR254)&gt;=0,$AP$2-AR254,0)</f>
        <v>344</v>
      </c>
      <c r="AS255" s="101" t="n">
        <f aca="false">IF($A255="N/A"," ",IF(AND(AD255=$AJ$2+1,AK255=0),MIN($AR$255,W255),0))</f>
        <v>0</v>
      </c>
      <c r="AT255" s="102" t="n">
        <f aca="false">IF($A255="N/A"," ",IF(AND(AE255=$AJ$2+1,AL255=0),MIN($AR$255,X255),0))</f>
        <v>0</v>
      </c>
      <c r="AU255" s="102" t="n">
        <f aca="false">IF($A255="N/A"," ",IF(AND(AF255=$AJ$2+1,AM255=0),MIN($AR$255,Y255),0))</f>
        <v>0</v>
      </c>
      <c r="AV255" s="102" t="n">
        <f aca="false">IF($A255="N/A"," ",IF(AND(AG255=$AJ$2+1,AN255=0),MIN($AR$255,Z255),0))</f>
        <v>0</v>
      </c>
      <c r="AW255" s="102" t="n">
        <f aca="false">IF($A255="N/A"," ",IF(AND(AH255=$AJ$2+1,AO255=0),MIN($AR$255,AA255),0))</f>
        <v>0</v>
      </c>
      <c r="AX255" s="102" t="n">
        <f aca="false">IF($A255="N/A"," ",IF(AND(AI255=$AJ$2+1,AP255=0),MIN($AR$255,AB255),0))</f>
        <v>0</v>
      </c>
      <c r="AY255" s="102" t="n">
        <f aca="false">IF($A255="N/A"," ",IF(AND(AJ255=$AJ$2+1,AQ255=0),MIN($AR$255,AC255),0))</f>
        <v>0</v>
      </c>
      <c r="AZ255" s="103" t="n">
        <f aca="false">AR254+AZ254</f>
        <v>1056</v>
      </c>
      <c r="BA255" s="86" t="n">
        <f aca="false">IF($A255="N/A"," ",(IF(MONTH(A255)&gt;=4,IF(MONTH(A255)&lt;=10,Inputs!$F$13,Inputs!$F$14),Inputs!$F$14)))</f>
        <v>119</v>
      </c>
      <c r="BB255" s="87" t="n">
        <f aca="false">IF($A255="N/A"," ",(IF(AK255&gt;0,($BA255*(8*(VLOOKUP($A255,NumberofDaysTable,2)))*P255),0)+IF(AS255&gt;0,($BA255*((AS255))*P255),0)))</f>
        <v>0</v>
      </c>
      <c r="BC255" s="87" t="n">
        <f aca="false">IF($A255="N/A"," ",(IF(AL255&gt;0,($BA255*(8*(VLOOKUP($A255,NumberofDaysTable,2)))*Q255),0)+IF(AT255&gt;0,($BA255*((AT255))*Q255),0)))</f>
        <v>0</v>
      </c>
      <c r="BD255" s="87" t="n">
        <f aca="false">IF($A255="N/A"," ",(IF(AM255&gt;0,($BA255*(8*(VLOOKUP($A255,NumberofDaysTable,3)))*R255),0)+IF(AU255&gt;0,($BA255*((AU255))*R255),0)))</f>
        <v>0</v>
      </c>
      <c r="BE255" s="87" t="n">
        <f aca="false">IF($A255="N/A"," ",(IF(AN255&gt;0,($BA255*(8*(VLOOKUP($A255,NumberofDaysTable,3)))*S255),0)+IF(AV255&gt;0,($BA255*((AV255))*S255),0)))</f>
        <v>0</v>
      </c>
      <c r="BF255" s="87" t="n">
        <f aca="false">IF($A255="N/A"," ",(IF(AO255&gt;0,($BA255*(8*(VLOOKUP($A255,NumberofDaysTable,4)+VLOOKUP($A255,NumberofDaysTable,5)))*T255),0)+IF(AW255&gt;0,($BA255*((AW255))*T255),0)))</f>
        <v>0</v>
      </c>
      <c r="BG255" s="87" t="n">
        <f aca="false">IF($A255="N/A"," ",(IF(AP255&gt;0,($BA255*(8*(VLOOKUP($A255,NumberofDaysTable,4)+VLOOKUP($A255,NumberofDaysTable,5)))*U255),0)+IF(AX255&gt;0,($BA255*((AX255))*U255),0)))</f>
        <v>0</v>
      </c>
      <c r="BH255" s="87" t="n">
        <f aca="false">IF($A255="N/A"," ",($BA255*AQ255*V255)+($BA255*AY255*V255))</f>
        <v>0</v>
      </c>
      <c r="BI255" s="87" t="n">
        <f aca="false">IF($A255="N/A"," ",SUM(BB255:BH255))</f>
        <v>0</v>
      </c>
      <c r="BJ255" s="88" t="n">
        <f aca="false">IF($A255="N/A"," ",(H255*(SUM(AK255:AQ255)+SUM(AS255:AY255))*BA255))</f>
        <v>0</v>
      </c>
      <c r="BK255" s="88" t="n">
        <f aca="false">IF($A255="N/A"," ",((C255*D255)*(SUM($AK255:$AQ255)+SUM($AS255:$AY255))*$BA255))</f>
        <v>0</v>
      </c>
      <c r="BL255" s="88" t="n">
        <f aca="false">IF($A255="N/A"," ",(F255*(SUM($AK255:$AQ255)+SUM($AS255:$AY255))*$BA255))</f>
        <v>0</v>
      </c>
      <c r="BM255" s="88" t="n">
        <f aca="false">IF($A255="N/A"," ",(G255*(SUM($AK255:$AQ255)+SUM($AS255:$AY255))*$BA255))</f>
        <v>0</v>
      </c>
    </row>
    <row r="256" customFormat="false" ht="12.75" hidden="false" customHeight="false" outlineLevel="0" collapsed="false">
      <c r="A256" s="67" t="n">
        <f aca="false">IF(A255="N/A","N/A",IF(EDATE(A255,1)&gt;Inputs!$K$3,"N/A",EDATE(A255,1)))</f>
        <v>44348</v>
      </c>
      <c r="B256" s="68" t="n">
        <f aca="false">IF(A256="N/A"," ",YEAR(A256))</f>
        <v>2021</v>
      </c>
      <c r="C256" s="69" t="n">
        <f aca="false">IF(A256="N/A"," ",VLOOKUP(A256,ScaledPrice,10))</f>
        <v>4.3705</v>
      </c>
      <c r="D256" s="70" t="n">
        <f aca="false">IF(A256="N/A"," ",(VLOOKUP(MONTH($A256),Inputs!$A$14:$B$25,2))/1000)</f>
        <v>12.6</v>
      </c>
      <c r="E256" s="71" t="n">
        <f aca="false">IF($A256="N/A"," ",C256*D256)</f>
        <v>55.0683</v>
      </c>
      <c r="F256" s="72" t="n">
        <f aca="false">IF(A256="N/A"," ",Inputs!$F$6)</f>
        <v>1.17</v>
      </c>
      <c r="G256" s="72" t="n">
        <f aca="false">IF(A256="N/A"," ",Inputs!$F$9/IF(AND('Pricing Inputs'!$AA$3&gt;=4,'Pricing Inputs'!$AA$3&lt;=6),16,IF(AND('Pricing Inputs'!$AA$3&gt;=7,'Pricing Inputs'!$AA$3&lt;=9),8,24))/(BA256))</f>
        <v>0.829831932773109</v>
      </c>
      <c r="H256" s="73" t="n">
        <f aca="false">IF(A256="N/A"," ",(C256*D256)+F256+G256)</f>
        <v>57.0681319327731</v>
      </c>
      <c r="I256" s="74" t="n">
        <f aca="false">VLOOKUP(A256,ScaledPrice,(IF(AND('Pricing Inputs'!$AA$3&gt;=4,'Pricing Inputs'!$AA$3&lt;=6),2,4)))</f>
        <v>61.5</v>
      </c>
      <c r="J256" s="74" t="n">
        <f aca="false">IF(A256="N/A"," ",IF(AND('Pricing Inputs'!$AA$3&gt;=4,'Pricing Inputs'!$AA$3&lt;=6),I256,(VLOOKUP(A256,ScaledPrice,2))*(2-(VLOOKUP(A256,ScaledPrice,3)))))</f>
        <v>61.5</v>
      </c>
      <c r="K256" s="74" t="n">
        <f aca="false">IF(A256="N/A"," ",IF(OR('Pricing Inputs'!$AA$3=5,'Pricing Inputs'!$AA$3=6,'Pricing Inputs'!$AA$3=8,'Pricing Inputs'!$AA$3=9),VLOOKUP(A256,ScaledPrice,IF(AND('Pricing Inputs'!$AA$3&gt;=4,'Pricing Inputs'!$AA$3&lt;=6),5,6)),0))</f>
        <v>26</v>
      </c>
      <c r="L256" s="74" t="n">
        <f aca="false">IF(A256="N/A"," ",IF(OR('Pricing Inputs'!$AA$3=5,'Pricing Inputs'!$AA$3=6,'Pricing Inputs'!$AA$3=8,'Pricing Inputs'!$AA$3=9),IF(AND('Pricing Inputs'!$AA$3&gt;=4,'Pricing Inputs'!$AA$3&lt;=6),K256,(VLOOKUP(A256,ScaledPrice,5))*(2-(VLOOKUP(A256,ScaledPrice,3)))),0))</f>
        <v>26</v>
      </c>
      <c r="M256" s="74" t="n">
        <f aca="false">IF(A256="N/A"," ",IF(OR('Pricing Inputs'!$AA$3=6,'Pricing Inputs'!$AA$3=9),(VLOOKUP(A256,ScaledPrice,IF(AND('Pricing Inputs'!$AA$3&gt;=4,'Pricing Inputs'!$AA$3&lt;=6),7,8))),0))</f>
        <v>24</v>
      </c>
      <c r="N256" s="74" t="n">
        <f aca="false">IF(A256="N/A"," ",IF(OR('Pricing Inputs'!$AA$3=6,'Pricing Inputs'!$AA$3=9),IF(AND('Pricing Inputs'!$AA$3&gt;=4,'Pricing Inputs'!$AA$3&lt;=6),M256,(VLOOKUP(A256,ScaledPrice,7))*(2-(VLOOKUP(A256,ScaledPrice,3)))),0))</f>
        <v>24</v>
      </c>
      <c r="O256" s="74" t="n">
        <f aca="false">IF(A256="N/A"," ",VLOOKUP(A256,ScaledPrice,9))</f>
        <v>23.4499998092651</v>
      </c>
      <c r="P256" s="75" t="n">
        <f aca="false">IF($A256="N/A"," ",IF((I256-$H256)&gt;0,I256-$H256,0))</f>
        <v>4.43186806722689</v>
      </c>
      <c r="Q256" s="75" t="n">
        <f aca="false">IF($A256="N/A"," ",IF((J256-$H256)&gt;0,J256-$H256,0))</f>
        <v>4.43186806722689</v>
      </c>
      <c r="R256" s="75" t="n">
        <f aca="false">IF($A256="N/A"," ",IF((K256-$H256)&gt;0,K256-$H256,0))</f>
        <v>0</v>
      </c>
      <c r="S256" s="75" t="n">
        <f aca="false">IF($A256="N/A"," ",IF((L256-$H256)&gt;0,L256-$H256,0))</f>
        <v>0</v>
      </c>
      <c r="T256" s="75" t="n">
        <f aca="false">IF($A256="N/A"," ",IF((M256-$H256)&gt;0,M256-$H256,0))</f>
        <v>0</v>
      </c>
      <c r="U256" s="75" t="n">
        <f aca="false">IF($A256="N/A"," ",IF((N256-$H256)&gt;0,N256-$H256,0))</f>
        <v>0</v>
      </c>
      <c r="V256" s="76" t="n">
        <f aca="false">IF($A256="N/A"," ",(IF((O256-$H256)&lt;=0,0,(O256-$H256))))</f>
        <v>0</v>
      </c>
      <c r="W256" s="77" t="n">
        <f aca="false">IF($A256="N/A"," ",IF(P256&gt;0,8*VLOOKUP($A256,NumberofDaysTable,2),0))</f>
        <v>176</v>
      </c>
      <c r="X256" s="77" t="n">
        <f aca="false">IF($A256="N/A"," ",IF(Q256&gt;0,8*VLOOKUP($A256,NumberofDaysTable,2),0))</f>
        <v>176</v>
      </c>
      <c r="Y256" s="77" t="n">
        <f aca="false">IF($A256="N/A"," ",IF(R256&gt;0,8*VLOOKUP($A256,NumberofDaysTable,3),0))</f>
        <v>0</v>
      </c>
      <c r="Z256" s="77" t="n">
        <f aca="false">IF($A256="N/A"," ",IF(S256&gt;0,8*VLOOKUP($A256,NumberofDaysTable,3),0))</f>
        <v>0</v>
      </c>
      <c r="AA256" s="77" t="n">
        <f aca="false">IF($A256="N/A"," ",IF(T256&gt;0,8*(VLOOKUP($A256,NumberofDaysTable,4)+VLOOKUP($A256,NumberofDaysTable,5)),0))</f>
        <v>0</v>
      </c>
      <c r="AB256" s="77" t="n">
        <f aca="false">IF($A256="N/A"," ",IF(U256&gt;0,(8*VLOOKUP($A256,NumberofDaysTable,4)+VLOOKUP($A256,NumberofDaysTable,5)),0))</f>
        <v>0</v>
      </c>
      <c r="AC256" s="77" t="n">
        <f aca="false">IF($A256="N/A"," ",(IF(V256&gt;0,(8*VLOOKUP($A256,NumberofDaysTable,6)),0)))</f>
        <v>0</v>
      </c>
      <c r="AD256" s="109" t="n">
        <f aca="false">IF($A256="N/A"," ",RANK(P256,$P$256:$V$256))</f>
        <v>1</v>
      </c>
      <c r="AE256" s="110" t="n">
        <f aca="false">IF($A256="N/A"," ",RANK(Q256,$P$256:$V$256))</f>
        <v>1</v>
      </c>
      <c r="AF256" s="110" t="n">
        <f aca="false">IF($A256="N/A"," ",RANK(R256,$P$256:$V$256))</f>
        <v>3</v>
      </c>
      <c r="AG256" s="110" t="n">
        <f aca="false">IF($A256="N/A"," ",RANK(S256,$P$256:$V$256))</f>
        <v>3</v>
      </c>
      <c r="AH256" s="110" t="n">
        <f aca="false">IF($A256="N/A"," ",RANK(T256,$P$256:$V$256))</f>
        <v>3</v>
      </c>
      <c r="AI256" s="110" t="n">
        <f aca="false">IF($A256="N/A"," ",RANK(U256,$P$256:$V$256))</f>
        <v>3</v>
      </c>
      <c r="AJ256" s="111" t="n">
        <f aca="false">IF($A256="N/A"," ",RANK(V256,$P$256:$V$256))</f>
        <v>3</v>
      </c>
      <c r="AK256" s="112" t="n">
        <f aca="false">IF($A256="N/A"," ",IF(AD256&lt;=$AJ$2,W256,0))</f>
        <v>176</v>
      </c>
      <c r="AL256" s="113" t="n">
        <f aca="false">IF($A256="N/A"," ",IF(AE256&lt;=$AJ$2,X256,0))</f>
        <v>176</v>
      </c>
      <c r="AM256" s="113" t="n">
        <f aca="false">IF($A256="N/A"," ",IF(AF256&lt;=$AJ$2,Y256,0))</f>
        <v>0</v>
      </c>
      <c r="AN256" s="113" t="n">
        <f aca="false">IF($A256="N/A"," ",IF(AG256&lt;=$AJ$2,Z256,0))</f>
        <v>0</v>
      </c>
      <c r="AO256" s="113" t="n">
        <f aca="false">IF($A256="N/A"," ",IF(AH256&lt;=$AJ$2,AA256,0))</f>
        <v>0</v>
      </c>
      <c r="AP256" s="113" t="n">
        <f aca="false">IF($A256="N/A"," ",IF(AI256&lt;=$AJ$2,AB256,0))</f>
        <v>0</v>
      </c>
      <c r="AQ256" s="113" t="n">
        <f aca="false">IF($A256="N/A"," ",IF(AJ256&lt;=$AJ$2,AC256,0))</f>
        <v>0</v>
      </c>
      <c r="AR256" s="111"/>
      <c r="AS256" s="90"/>
      <c r="AT256" s="90"/>
      <c r="AU256" s="90"/>
      <c r="AV256" s="90"/>
      <c r="AW256" s="90"/>
      <c r="AX256" s="90"/>
      <c r="AY256" s="90"/>
      <c r="AZ256" s="90"/>
      <c r="BA256" s="86" t="n">
        <f aca="false">IF($A256="N/A"," ",(IF(MONTH(A256)&gt;=4,IF(MONTH(A256)&lt;=10,Inputs!$F$13,Inputs!$F$14),Inputs!$F$14)))</f>
        <v>119</v>
      </c>
      <c r="BB256" s="87" t="n">
        <f aca="false">IF($A256="N/A"," ",(IF(AK256&gt;0,($BA256*(8*(VLOOKUP($A256,NumberofDaysTable,2)))*P256),0)+IF(AS256&gt;0,($BA256*((AS256))*P256),0)))</f>
        <v>92821.0448000001</v>
      </c>
      <c r="BC256" s="87" t="n">
        <f aca="false">IF($A256="N/A"," ",(IF(AL256&gt;0,($BA256*(8*(VLOOKUP($A256,NumberofDaysTable,2)))*Q256),0)+IF(AT256&gt;0,($BA256*((AT256))*Q256),0)))</f>
        <v>92821.0448000001</v>
      </c>
      <c r="BD256" s="87" t="n">
        <f aca="false">IF($A256="N/A"," ",(IF(AM256&gt;0,($BA256*(8*(VLOOKUP($A256,NumberofDaysTable,3)))*R256),0)+IF(AU256&gt;0,($BA256*((AU256))*R256),0)))</f>
        <v>0</v>
      </c>
      <c r="BE256" s="87" t="n">
        <f aca="false">IF($A256="N/A"," ",(IF(AN256&gt;0,($BA256*(8*(VLOOKUP($A256,NumberofDaysTable,3)))*S256),0)+IF(AV256&gt;0,($BA256*((AV256))*S256),0)))</f>
        <v>0</v>
      </c>
      <c r="BF256" s="87" t="n">
        <f aca="false">IF($A256="N/A"," ",(IF(AO256&gt;0,($BA256*(8*(VLOOKUP($A256,NumberofDaysTable,4)+VLOOKUP($A256,NumberofDaysTable,5)))*T256),0)+IF(AW256&gt;0,($BA256*((AW256))*T256),0)))</f>
        <v>0</v>
      </c>
      <c r="BG256" s="87" t="n">
        <f aca="false">IF($A256="N/A"," ",(IF(AP256&gt;0,($BA256*(8*(VLOOKUP($A256,NumberofDaysTable,4)+VLOOKUP($A256,NumberofDaysTable,5)))*U256),0)+IF(AX256&gt;0,($BA256*((AX256))*U256),0)))</f>
        <v>0</v>
      </c>
      <c r="BH256" s="87" t="n">
        <f aca="false">IF($A256="N/A"," ",($BA256*AQ256*V256)+($BA256*AY256*V256))</f>
        <v>0</v>
      </c>
      <c r="BI256" s="87" t="n">
        <f aca="false">IF($A256="N/A"," ",SUM(BB256:BH256))</f>
        <v>185642.0896</v>
      </c>
      <c r="BJ256" s="88" t="n">
        <f aca="false">IF($A256="N/A"," ",(H256*(SUM(AK256:AQ256)+SUM(AS256:AY256))*BA256))</f>
        <v>2390469.9104</v>
      </c>
      <c r="BK256" s="88" t="n">
        <f aca="false">IF($A256="N/A"," ",((C256*D256)*(SUM($AK256:$AQ256)+SUM($AS256:$AY256))*$BA256))</f>
        <v>2306700.9504</v>
      </c>
      <c r="BL256" s="88" t="n">
        <f aca="false">IF($A256="N/A"," ",(F256*(SUM($AK256:$AQ256)+SUM($AS256:$AY256))*$BA256))</f>
        <v>49008.96</v>
      </c>
      <c r="BM256" s="88" t="n">
        <f aca="false">IF($A256="N/A"," ",(G256*(SUM($AK256:$AQ256)+SUM($AS256:$AY256))*$BA256))</f>
        <v>34760</v>
      </c>
    </row>
    <row r="257" customFormat="false" ht="12.75" hidden="false" customHeight="false" outlineLevel="0" collapsed="false">
      <c r="A257" s="67" t="n">
        <f aca="false">IF(A256="N/A","N/A",IF(EDATE(A256,1)&gt;Inputs!$K$3,"N/A",EDATE(A256,1)))</f>
        <v>44378</v>
      </c>
      <c r="B257" s="68" t="n">
        <f aca="false">IF(A257="N/A"," ",YEAR(A257))</f>
        <v>2021</v>
      </c>
      <c r="N257" s="38"/>
      <c r="O257" s="114"/>
      <c r="BA257" s="90"/>
    </row>
    <row r="258" customFormat="false" ht="12.75" hidden="false" customHeight="false" outlineLevel="0" collapsed="false">
      <c r="A258" s="67" t="n">
        <f aca="false">IF(A257="N/A","N/A",IF(EDATE(A257,1)&gt;Inputs!$K$3,"N/A",EDATE(A257,1)))</f>
        <v>44409</v>
      </c>
      <c r="B258" s="68" t="n">
        <f aca="false">IF(A258="N/A"," ",YEAR(A258))</f>
        <v>2021</v>
      </c>
      <c r="N258" s="38"/>
      <c r="O258" s="114"/>
      <c r="BA258" s="90"/>
    </row>
    <row r="259" customFormat="false" ht="12.75" hidden="false" customHeight="false" outlineLevel="0" collapsed="false">
      <c r="A259" s="67" t="n">
        <f aca="false">IF(A258="N/A","N/A",IF(EDATE(A258,1)&gt;Inputs!$K$3,"N/A",EDATE(A258,1)))</f>
        <v>44440</v>
      </c>
      <c r="B259" s="68" t="n">
        <f aca="false">IF(A259="N/A"," ",YEAR(A259))</f>
        <v>2021</v>
      </c>
      <c r="N259" s="38"/>
      <c r="O259" s="114"/>
      <c r="BA259" s="90"/>
    </row>
    <row r="260" customFormat="false" ht="12.75" hidden="false" customHeight="false" outlineLevel="0" collapsed="false">
      <c r="A260" s="67" t="n">
        <f aca="false">IF(A259="N/A","N/A",IF(EDATE(A259,1)&gt;Inputs!$K$3,"N/A",EDATE(A259,1)))</f>
        <v>44470</v>
      </c>
      <c r="B260" s="68" t="n">
        <f aca="false">IF(A260="N/A"," ",YEAR(A260))</f>
        <v>2021</v>
      </c>
      <c r="N260" s="38"/>
      <c r="O260" s="114"/>
      <c r="BA260" s="90"/>
    </row>
    <row r="261" customFormat="false" ht="12.75" hidden="false" customHeight="false" outlineLevel="0" collapsed="false">
      <c r="A261" s="67" t="n">
        <f aca="false">IF(A260="N/A","N/A",IF(EDATE(A260,1)&gt;Inputs!$K$3,"N/A",EDATE(A260,1)))</f>
        <v>44501</v>
      </c>
      <c r="B261" s="68" t="n">
        <f aca="false">IF(A261="N/A"," ",YEAR(A261))</f>
        <v>2021</v>
      </c>
      <c r="N261" s="38"/>
      <c r="O261" s="114"/>
      <c r="BA261" s="90"/>
    </row>
    <row r="262" customFormat="false" ht="12.75" hidden="false" customHeight="false" outlineLevel="0" collapsed="false">
      <c r="A262" s="67" t="n">
        <f aca="false">IF(A261="N/A","N/A",IF(EDATE(A261,1)&gt;Inputs!$K$3,"N/A",EDATE(A261,1)))</f>
        <v>44531</v>
      </c>
      <c r="B262" s="68" t="n">
        <f aca="false">IF(A262="N/A"," ",YEAR(A262))</f>
        <v>2021</v>
      </c>
      <c r="N262" s="38"/>
      <c r="O262" s="114"/>
      <c r="BA262" s="90"/>
    </row>
    <row r="263" customFormat="false" ht="12.75" hidden="false" customHeight="false" outlineLevel="0" collapsed="false">
      <c r="A263" s="67" t="n">
        <f aca="false">IF(A262="N/A","N/A",IF(EDATE(A262,1)&gt;Inputs!$K$3,"N/A",EDATE(A262,1)))</f>
        <v>44562</v>
      </c>
      <c r="B263" s="68" t="n">
        <f aca="false">IF(A263="N/A"," ",YEAR(A263))</f>
        <v>2022</v>
      </c>
      <c r="N263" s="38"/>
      <c r="O263" s="114"/>
      <c r="BA263" s="90"/>
    </row>
    <row r="264" customFormat="false" ht="12.75" hidden="false" customHeight="false" outlineLevel="0" collapsed="false">
      <c r="A264" s="67" t="n">
        <f aca="false">IF(A263="N/A","N/A",IF(EDATE(A263,1)&gt;Inputs!$K$3,"N/A",EDATE(A263,1)))</f>
        <v>44593</v>
      </c>
      <c r="B264" s="68" t="n">
        <f aca="false">IF(A264="N/A"," ",YEAR(A264))</f>
        <v>2022</v>
      </c>
      <c r="N264" s="38"/>
      <c r="O264" s="114"/>
      <c r="BA264" s="90"/>
    </row>
    <row r="265" customFormat="false" ht="12.75" hidden="false" customHeight="false" outlineLevel="0" collapsed="false">
      <c r="A265" s="67" t="n">
        <f aca="false">IF(A264="N/A","N/A",IF(EDATE(A264,1)&gt;Inputs!$K$3,"N/A",EDATE(A264,1)))</f>
        <v>44621</v>
      </c>
      <c r="B265" s="68" t="n">
        <f aca="false">IF(A265="N/A"," ",YEAR(A265))</f>
        <v>2022</v>
      </c>
      <c r="N265" s="38"/>
      <c r="O265" s="114"/>
      <c r="BA265" s="90"/>
    </row>
    <row r="266" customFormat="false" ht="12.75" hidden="false" customHeight="false" outlineLevel="0" collapsed="false">
      <c r="A266" s="67" t="n">
        <f aca="false">IF(A265="N/A","N/A",IF(EDATE(A265,1)&gt;Inputs!$K$3,"N/A",EDATE(A265,1)))</f>
        <v>44652</v>
      </c>
      <c r="B266" s="68" t="n">
        <f aca="false">IF(A266="N/A"," ",YEAR(A266))</f>
        <v>2022</v>
      </c>
      <c r="N266" s="38"/>
      <c r="O266" s="114"/>
      <c r="BA266" s="90"/>
    </row>
    <row r="267" customFormat="false" ht="12.75" hidden="false" customHeight="false" outlineLevel="0" collapsed="false">
      <c r="A267" s="67" t="n">
        <f aca="false">IF(A266="N/A","N/A",IF(EDATE(A266,1)&gt;Inputs!$K$3,"N/A",EDATE(A266,1)))</f>
        <v>44682</v>
      </c>
      <c r="B267" s="68" t="n">
        <f aca="false">IF(A267="N/A"," ",YEAR(A267))</f>
        <v>2022</v>
      </c>
      <c r="N267" s="38"/>
      <c r="O267" s="114"/>
      <c r="BA267" s="90"/>
    </row>
    <row r="268" customFormat="false" ht="12.75" hidden="false" customHeight="false" outlineLevel="0" collapsed="false">
      <c r="A268" s="67" t="n">
        <f aca="false">IF(A267="N/A","N/A",IF(EDATE(A267,1)&gt;Inputs!$K$3,"N/A",EDATE(A267,1)))</f>
        <v>44713</v>
      </c>
      <c r="B268" s="68" t="n">
        <f aca="false">IF(A268="N/A"," ",YEAR(A268))</f>
        <v>2022</v>
      </c>
      <c r="N268" s="38"/>
      <c r="O268" s="114"/>
      <c r="BA268" s="90"/>
    </row>
    <row r="269" customFormat="false" ht="12.75" hidden="false" customHeight="false" outlineLevel="0" collapsed="false">
      <c r="A269" s="67" t="n">
        <f aca="false">IF(A268="N/A","N/A",IF(EDATE(A268,1)&gt;Inputs!$K$3,"N/A",EDATE(A268,1)))</f>
        <v>44743</v>
      </c>
      <c r="B269" s="68" t="n">
        <f aca="false">IF(A269="N/A"," ",YEAR(A269))</f>
        <v>2022</v>
      </c>
      <c r="N269" s="38"/>
      <c r="O269" s="114"/>
      <c r="BA269" s="90"/>
    </row>
    <row r="270" customFormat="false" ht="12.75" hidden="false" customHeight="false" outlineLevel="0" collapsed="false">
      <c r="A270" s="67" t="n">
        <f aca="false">IF(A269="N/A","N/A",IF(EDATE(A269,1)&gt;Inputs!$K$3,"N/A",EDATE(A269,1)))</f>
        <v>44774</v>
      </c>
      <c r="B270" s="68" t="n">
        <f aca="false">IF(A270="N/A"," ",YEAR(A270))</f>
        <v>2022</v>
      </c>
      <c r="N270" s="38"/>
      <c r="O270" s="114"/>
      <c r="BA270" s="90"/>
    </row>
    <row r="271" customFormat="false" ht="12.75" hidden="false" customHeight="false" outlineLevel="0" collapsed="false">
      <c r="A271" s="67" t="n">
        <f aca="false">IF(A270="N/A","N/A",IF(EDATE(A270,1)&gt;Inputs!$K$3,"N/A",EDATE(A270,1)))</f>
        <v>44805</v>
      </c>
      <c r="B271" s="68" t="n">
        <f aca="false">IF(A271="N/A"," ",YEAR(A271))</f>
        <v>2022</v>
      </c>
      <c r="N271" s="38"/>
      <c r="O271" s="114"/>
      <c r="BA271" s="90"/>
    </row>
    <row r="272" customFormat="false" ht="12.75" hidden="false" customHeight="false" outlineLevel="0" collapsed="false">
      <c r="A272" s="67" t="n">
        <f aca="false">IF(A271="N/A","N/A",IF(EDATE(A271,1)&gt;Inputs!$K$3,"N/A",EDATE(A271,1)))</f>
        <v>44835</v>
      </c>
      <c r="B272" s="68" t="n">
        <f aca="false">IF(A272="N/A"," ",YEAR(A272))</f>
        <v>2022</v>
      </c>
      <c r="N272" s="38"/>
      <c r="O272" s="114"/>
      <c r="BA272" s="90"/>
    </row>
    <row r="273" customFormat="false" ht="12.75" hidden="false" customHeight="false" outlineLevel="0" collapsed="false">
      <c r="A273" s="67" t="n">
        <f aca="false">IF(A272="N/A","N/A",IF(EDATE(A272,1)&gt;Inputs!$K$3,"N/A",EDATE(A272,1)))</f>
        <v>44866</v>
      </c>
      <c r="B273" s="68" t="n">
        <f aca="false">IF(A273="N/A"," ",YEAR(A273))</f>
        <v>2022</v>
      </c>
      <c r="N273" s="38"/>
      <c r="O273" s="114"/>
      <c r="BA273" s="90"/>
    </row>
    <row r="274" customFormat="false" ht="12.75" hidden="false" customHeight="false" outlineLevel="0" collapsed="false">
      <c r="A274" s="67" t="n">
        <f aca="false">IF(A273="N/A","N/A",IF(EDATE(A273,1)&gt;Inputs!$K$3,"N/A",EDATE(A273,1)))</f>
        <v>44896</v>
      </c>
      <c r="B274" s="68" t="n">
        <f aca="false">IF(A274="N/A"," ",YEAR(A274))</f>
        <v>2022</v>
      </c>
      <c r="N274" s="38"/>
      <c r="O274" s="114"/>
      <c r="BA274" s="90"/>
    </row>
    <row r="275" customFormat="false" ht="12.75" hidden="false" customHeight="false" outlineLevel="0" collapsed="false">
      <c r="A275" s="67" t="n">
        <f aca="false">IF(A274="N/A","N/A",IF(EDATE(A274,1)&gt;Inputs!$K$3,"N/A",EDATE(A274,1)))</f>
        <v>44927</v>
      </c>
      <c r="B275" s="68" t="n">
        <f aca="false">IF(A275="N/A"," ",YEAR(A275))</f>
        <v>2023</v>
      </c>
      <c r="N275" s="38"/>
      <c r="O275" s="114"/>
      <c r="BA275" s="90"/>
    </row>
    <row r="276" customFormat="false" ht="12.75" hidden="false" customHeight="false" outlineLevel="0" collapsed="false">
      <c r="A276" s="67" t="n">
        <f aca="false">IF(A275="N/A","N/A",IF(EDATE(A275,1)&gt;Inputs!$K$3,"N/A",EDATE(A275,1)))</f>
        <v>44958</v>
      </c>
      <c r="B276" s="68" t="n">
        <f aca="false">IF(A276="N/A"," ",YEAR(A276))</f>
        <v>2023</v>
      </c>
      <c r="N276" s="38"/>
      <c r="O276" s="114"/>
      <c r="BA276" s="90"/>
    </row>
    <row r="277" customFormat="false" ht="12.75" hidden="false" customHeight="false" outlineLevel="0" collapsed="false">
      <c r="A277" s="67" t="n">
        <f aca="false">IF(A276="N/A","N/A",IF(EDATE(A276,1)&gt;Inputs!$K$3,"N/A",EDATE(A276,1)))</f>
        <v>44986</v>
      </c>
      <c r="B277" s="68" t="n">
        <f aca="false">IF(A277="N/A"," ",YEAR(A277))</f>
        <v>2023</v>
      </c>
      <c r="N277" s="38"/>
      <c r="O277" s="114"/>
      <c r="BA277" s="90"/>
    </row>
    <row r="278" customFormat="false" ht="12.75" hidden="false" customHeight="false" outlineLevel="0" collapsed="false">
      <c r="A278" s="67" t="n">
        <f aca="false">IF(A277="N/A","N/A",IF(EDATE(A277,1)&gt;Inputs!$K$3,"N/A",EDATE(A277,1)))</f>
        <v>45017</v>
      </c>
      <c r="B278" s="68" t="n">
        <f aca="false">IF(A278="N/A"," ",YEAR(A278))</f>
        <v>2023</v>
      </c>
      <c r="N278" s="38"/>
      <c r="O278" s="114"/>
      <c r="BA278" s="90"/>
    </row>
    <row r="279" customFormat="false" ht="12.75" hidden="false" customHeight="false" outlineLevel="0" collapsed="false">
      <c r="A279" s="67" t="n">
        <f aca="false">IF(A278="N/A","N/A",IF(EDATE(A278,1)&gt;Inputs!$K$3,"N/A",EDATE(A278,1)))</f>
        <v>45047</v>
      </c>
      <c r="B279" s="68" t="n">
        <f aca="false">IF(A279="N/A"," ",YEAR(A279))</f>
        <v>2023</v>
      </c>
      <c r="N279" s="38"/>
      <c r="O279" s="114"/>
      <c r="BA279" s="90"/>
    </row>
    <row r="280" customFormat="false" ht="12.75" hidden="false" customHeight="false" outlineLevel="0" collapsed="false">
      <c r="A280" s="67" t="n">
        <f aca="false">IF(A279="N/A","N/A",IF(EDATE(A279,1)&gt;Inputs!$K$3,"N/A",EDATE(A279,1)))</f>
        <v>45078</v>
      </c>
      <c r="B280" s="68" t="n">
        <f aca="false">IF(A280="N/A"," ",YEAR(A280))</f>
        <v>2023</v>
      </c>
      <c r="N280" s="38"/>
      <c r="O280" s="114"/>
      <c r="BA280" s="90"/>
    </row>
    <row r="281" customFormat="false" ht="12.75" hidden="false" customHeight="false" outlineLevel="0" collapsed="false">
      <c r="A281" s="67" t="n">
        <f aca="false">IF(A280="N/A","N/A",IF(EDATE(A280,1)&gt;Inputs!$K$3,"N/A",EDATE(A280,1)))</f>
        <v>45108</v>
      </c>
      <c r="B281" s="68" t="n">
        <f aca="false">IF(A281="N/A"," ",YEAR(A281))</f>
        <v>2023</v>
      </c>
      <c r="N281" s="38"/>
      <c r="O281" s="114"/>
      <c r="BA281" s="90"/>
    </row>
    <row r="282" customFormat="false" ht="12.75" hidden="false" customHeight="false" outlineLevel="0" collapsed="false">
      <c r="A282" s="67" t="n">
        <f aca="false">IF(A281="N/A","N/A",IF(EDATE(A281,1)&gt;Inputs!$K$3,"N/A",EDATE(A281,1)))</f>
        <v>45139</v>
      </c>
      <c r="B282" s="68" t="n">
        <f aca="false">IF(A282="N/A"," ",YEAR(A282))</f>
        <v>2023</v>
      </c>
      <c r="N282" s="38"/>
      <c r="O282" s="114"/>
      <c r="BA282" s="90"/>
    </row>
    <row r="283" customFormat="false" ht="12.75" hidden="false" customHeight="false" outlineLevel="0" collapsed="false">
      <c r="A283" s="67" t="n">
        <f aca="false">IF(A282="N/A","N/A",IF(EDATE(A282,1)&gt;Inputs!$K$3,"N/A",EDATE(A282,1)))</f>
        <v>45170</v>
      </c>
      <c r="B283" s="68" t="n">
        <f aca="false">IF(A283="N/A"," ",YEAR(A283))</f>
        <v>2023</v>
      </c>
      <c r="N283" s="38"/>
      <c r="O283" s="114"/>
      <c r="BA283" s="90"/>
    </row>
    <row r="284" customFormat="false" ht="12.75" hidden="false" customHeight="false" outlineLevel="0" collapsed="false">
      <c r="A284" s="67" t="n">
        <f aca="false">IF(A283="N/A","N/A",IF(EDATE(A283,1)&gt;Inputs!$K$3,"N/A",EDATE(A283,1)))</f>
        <v>45200</v>
      </c>
      <c r="B284" s="68" t="n">
        <f aca="false">IF(A284="N/A"," ",YEAR(A284))</f>
        <v>2023</v>
      </c>
      <c r="N284" s="38"/>
      <c r="O284" s="114"/>
      <c r="BA284" s="90"/>
    </row>
    <row r="285" customFormat="false" ht="12.75" hidden="false" customHeight="false" outlineLevel="0" collapsed="false">
      <c r="A285" s="67" t="n">
        <f aca="false">IF(A284="N/A","N/A",IF(EDATE(A284,1)&gt;Inputs!$K$3,"N/A",EDATE(A284,1)))</f>
        <v>45231</v>
      </c>
      <c r="B285" s="68" t="n">
        <f aca="false">IF(A285="N/A"," ",YEAR(A285))</f>
        <v>2023</v>
      </c>
      <c r="N285" s="38"/>
      <c r="O285" s="114"/>
      <c r="BA285" s="90"/>
    </row>
    <row r="286" customFormat="false" ht="12.75" hidden="false" customHeight="false" outlineLevel="0" collapsed="false">
      <c r="A286" s="67" t="n">
        <f aca="false">IF(A285="N/A","N/A",IF(EDATE(A285,1)&gt;Inputs!$K$3,"N/A",EDATE(A285,1)))</f>
        <v>45261</v>
      </c>
      <c r="B286" s="68" t="n">
        <f aca="false">IF(A286="N/A"," ",YEAR(A286))</f>
        <v>2023</v>
      </c>
      <c r="N286" s="38"/>
      <c r="O286" s="114"/>
      <c r="BA286" s="90"/>
    </row>
    <row r="287" customFormat="false" ht="12.75" hidden="false" customHeight="false" outlineLevel="0" collapsed="false">
      <c r="A287" s="67" t="n">
        <f aca="false">IF(A286="N/A","N/A",IF(EDATE(A286,1)&gt;Inputs!$K$3,"N/A",EDATE(A286,1)))</f>
        <v>45292</v>
      </c>
      <c r="B287" s="68" t="n">
        <f aca="false">IF(A287="N/A"," ",YEAR(A287))</f>
        <v>2024</v>
      </c>
      <c r="N287" s="38"/>
      <c r="O287" s="114"/>
      <c r="BA287" s="90"/>
    </row>
    <row r="288" customFormat="false" ht="12.75" hidden="false" customHeight="false" outlineLevel="0" collapsed="false">
      <c r="A288" s="67" t="n">
        <f aca="false">IF(A287="N/A","N/A",IF(EDATE(A287,1)&gt;Inputs!$K$3,"N/A",EDATE(A287,1)))</f>
        <v>45323</v>
      </c>
      <c r="B288" s="68" t="n">
        <f aca="false">IF(A288="N/A"," ",YEAR(A288))</f>
        <v>2024</v>
      </c>
      <c r="N288" s="38"/>
      <c r="O288" s="114"/>
      <c r="BA288" s="90"/>
    </row>
    <row r="289" customFormat="false" ht="12.75" hidden="false" customHeight="false" outlineLevel="0" collapsed="false">
      <c r="A289" s="67" t="n">
        <f aca="false">IF(A288="N/A","N/A",IF(EDATE(A288,1)&gt;Inputs!$K$3,"N/A",EDATE(A288,1)))</f>
        <v>45352</v>
      </c>
      <c r="B289" s="68" t="n">
        <f aca="false">IF(A289="N/A"," ",YEAR(A289))</f>
        <v>2024</v>
      </c>
      <c r="N289" s="38"/>
      <c r="O289" s="114"/>
      <c r="BA289" s="90"/>
    </row>
    <row r="290" customFormat="false" ht="12.75" hidden="false" customHeight="false" outlineLevel="0" collapsed="false">
      <c r="A290" s="67" t="n">
        <f aca="false">IF(A289="N/A","N/A",IF(EDATE(A289,1)&gt;Inputs!$K$3,"N/A",EDATE(A289,1)))</f>
        <v>45383</v>
      </c>
      <c r="B290" s="68" t="n">
        <f aca="false">IF(A290="N/A"," ",YEAR(A290))</f>
        <v>2024</v>
      </c>
      <c r="N290" s="38"/>
      <c r="O290" s="114"/>
      <c r="BA290" s="90"/>
    </row>
    <row r="291" customFormat="false" ht="12.75" hidden="false" customHeight="false" outlineLevel="0" collapsed="false">
      <c r="A291" s="67" t="n">
        <f aca="false">IF(A290="N/A","N/A",IF(EDATE(A290,1)&gt;Inputs!$K$3,"N/A",EDATE(A290,1)))</f>
        <v>45413</v>
      </c>
      <c r="B291" s="68" t="n">
        <f aca="false">IF(A291="N/A"," ",YEAR(A291))</f>
        <v>2024</v>
      </c>
      <c r="N291" s="38"/>
      <c r="O291" s="114"/>
      <c r="BA291" s="90"/>
    </row>
    <row r="292" customFormat="false" ht="12.75" hidden="false" customHeight="false" outlineLevel="0" collapsed="false">
      <c r="A292" s="67" t="n">
        <f aca="false">IF(A291="N/A","N/A",IF(EDATE(A291,1)&gt;Inputs!$K$3,"N/A",EDATE(A291,1)))</f>
        <v>45444</v>
      </c>
      <c r="B292" s="68" t="n">
        <f aca="false">IF(A292="N/A"," ",YEAR(A292))</f>
        <v>2024</v>
      </c>
      <c r="N292" s="38"/>
      <c r="O292" s="114"/>
      <c r="BA292" s="90"/>
    </row>
    <row r="293" customFormat="false" ht="12.75" hidden="false" customHeight="false" outlineLevel="0" collapsed="false">
      <c r="A293" s="67" t="n">
        <f aca="false">IF(A292="N/A","N/A",IF(EDATE(A292,1)&gt;Inputs!$K$3,"N/A",EDATE(A292,1)))</f>
        <v>45474</v>
      </c>
      <c r="B293" s="68" t="n">
        <f aca="false">IF(A293="N/A"," ",YEAR(A293))</f>
        <v>2024</v>
      </c>
      <c r="N293" s="38"/>
      <c r="O293" s="114"/>
      <c r="BA293" s="90"/>
    </row>
    <row r="294" customFormat="false" ht="12.75" hidden="false" customHeight="false" outlineLevel="0" collapsed="false">
      <c r="A294" s="67" t="n">
        <f aca="false">IF(A293="N/A","N/A",IF(EDATE(A293,1)&gt;Inputs!$K$3,"N/A",EDATE(A293,1)))</f>
        <v>45505</v>
      </c>
      <c r="B294" s="68" t="n">
        <f aca="false">IF(A294="N/A"," ",YEAR(A294))</f>
        <v>2024</v>
      </c>
      <c r="N294" s="38"/>
      <c r="O294" s="114"/>
      <c r="BA294" s="90"/>
    </row>
    <row r="295" customFormat="false" ht="12.75" hidden="false" customHeight="false" outlineLevel="0" collapsed="false">
      <c r="A295" s="67" t="n">
        <f aca="false">IF(A294="N/A","N/A",IF(EDATE(A294,1)&gt;Inputs!$K$3,"N/A",EDATE(A294,1)))</f>
        <v>45536</v>
      </c>
      <c r="B295" s="68" t="n">
        <f aca="false">IF(A295="N/A"," ",YEAR(A295))</f>
        <v>2024</v>
      </c>
      <c r="N295" s="38"/>
      <c r="O295" s="114"/>
      <c r="BA295" s="90"/>
    </row>
    <row r="296" customFormat="false" ht="12.75" hidden="false" customHeight="false" outlineLevel="0" collapsed="false">
      <c r="A296" s="67" t="n">
        <f aca="false">IF(A295="N/A","N/A",IF(EDATE(A295,1)&gt;Inputs!$K$3,"N/A",EDATE(A295,1)))</f>
        <v>45566</v>
      </c>
      <c r="B296" s="68" t="n">
        <f aca="false">IF(A296="N/A"," ",YEAR(A296))</f>
        <v>2024</v>
      </c>
      <c r="N296" s="38"/>
      <c r="O296" s="114"/>
      <c r="BA296" s="90"/>
    </row>
    <row r="297" customFormat="false" ht="12.75" hidden="false" customHeight="false" outlineLevel="0" collapsed="false">
      <c r="A297" s="67" t="n">
        <f aca="false">IF(A296="N/A","N/A",IF(EDATE(A296,1)&gt;Inputs!$K$3,"N/A",EDATE(A296,1)))</f>
        <v>45597</v>
      </c>
      <c r="B297" s="68" t="n">
        <f aca="false">IF(A297="N/A"," ",YEAR(A297))</f>
        <v>2024</v>
      </c>
      <c r="N297" s="38"/>
      <c r="O297" s="114"/>
      <c r="BA297" s="90"/>
    </row>
    <row r="298" customFormat="false" ht="12.75" hidden="false" customHeight="false" outlineLevel="0" collapsed="false">
      <c r="A298" s="67" t="n">
        <f aca="false">IF(A297="N/A","N/A",IF(EDATE(A297,1)&gt;Inputs!$K$3,"N/A",EDATE(A297,1)))</f>
        <v>45627</v>
      </c>
      <c r="B298" s="68" t="n">
        <f aca="false">IF(A298="N/A"," ",YEAR(A298))</f>
        <v>2024</v>
      </c>
      <c r="N298" s="38"/>
      <c r="O298" s="114"/>
      <c r="BA298" s="90"/>
    </row>
    <row r="299" customFormat="false" ht="12.75" hidden="false" customHeight="false" outlineLevel="0" collapsed="false">
      <c r="A299" s="67" t="n">
        <f aca="false">IF(A298="N/A","N/A",IF(EDATE(A298,1)&gt;Inputs!$K$3,"N/A",EDATE(A298,1)))</f>
        <v>45658</v>
      </c>
      <c r="B299" s="68" t="n">
        <f aca="false">IF(A299="N/A"," ",YEAR(A299))</f>
        <v>2025</v>
      </c>
      <c r="N299" s="38"/>
      <c r="O299" s="114"/>
      <c r="BA299" s="90"/>
    </row>
    <row r="300" customFormat="false" ht="12.75" hidden="false" customHeight="false" outlineLevel="0" collapsed="false">
      <c r="A300" s="67" t="n">
        <f aca="false">IF(A299="N/A","N/A",IF(EDATE(A299,1)&gt;Inputs!$K$3,"N/A",EDATE(A299,1)))</f>
        <v>45689</v>
      </c>
      <c r="B300" s="68" t="n">
        <f aca="false">IF(A300="N/A"," ",YEAR(A300))</f>
        <v>2025</v>
      </c>
      <c r="N300" s="38"/>
      <c r="O300" s="114"/>
      <c r="BA300" s="90"/>
    </row>
    <row r="301" customFormat="false" ht="12.75" hidden="false" customHeight="false" outlineLevel="0" collapsed="false">
      <c r="A301" s="67" t="n">
        <f aca="false">IF(A300="N/A","N/A",IF(EDATE(A300,1)&gt;Inputs!$K$3,"N/A",EDATE(A300,1)))</f>
        <v>45717</v>
      </c>
      <c r="B301" s="68" t="n">
        <f aca="false">IF(A301="N/A"," ",YEAR(A301))</f>
        <v>2025</v>
      </c>
      <c r="N301" s="38"/>
      <c r="O301" s="114"/>
      <c r="BA301" s="90"/>
    </row>
    <row r="302" customFormat="false" ht="12.75" hidden="false" customHeight="false" outlineLevel="0" collapsed="false">
      <c r="A302" s="67" t="n">
        <f aca="false">IF(A301="N/A","N/A",IF(EDATE(A301,1)&gt;Inputs!$K$3,"N/A",EDATE(A301,1)))</f>
        <v>45748</v>
      </c>
      <c r="B302" s="68" t="n">
        <f aca="false">IF(A302="N/A"," ",YEAR(A302))</f>
        <v>2025</v>
      </c>
      <c r="N302" s="38"/>
      <c r="O302" s="114"/>
      <c r="BA302" s="90"/>
    </row>
    <row r="303" customFormat="false" ht="12.75" hidden="false" customHeight="false" outlineLevel="0" collapsed="false">
      <c r="A303" s="67" t="n">
        <f aca="false">IF(A302="N/A","N/A",IF(EDATE(A302,1)&gt;Inputs!$K$3,"N/A",EDATE(A302,1)))</f>
        <v>45778</v>
      </c>
      <c r="B303" s="68" t="n">
        <f aca="false">IF(A303="N/A"," ",YEAR(A303))</f>
        <v>2025</v>
      </c>
      <c r="N303" s="38"/>
      <c r="O303" s="114"/>
      <c r="BA303" s="90"/>
    </row>
    <row r="304" customFormat="false" ht="12.75" hidden="false" customHeight="false" outlineLevel="0" collapsed="false">
      <c r="A304" s="67" t="n">
        <f aca="false">IF(A303="N/A","N/A",IF(EDATE(A303,1)&gt;Inputs!$K$3,"N/A",EDATE(A303,1)))</f>
        <v>45809</v>
      </c>
      <c r="B304" s="68" t="n">
        <f aca="false">IF(A304="N/A"," ",YEAR(A304))</f>
        <v>2025</v>
      </c>
      <c r="N304" s="38"/>
      <c r="O304" s="114"/>
      <c r="BA304" s="90"/>
    </row>
    <row r="305" customFormat="false" ht="12.75" hidden="false" customHeight="false" outlineLevel="0" collapsed="false">
      <c r="A305" s="67" t="n">
        <f aca="false">IF(A304="N/A","N/A",IF(EDATE(A304,1)&gt;Inputs!$K$3,"N/A",EDATE(A304,1)))</f>
        <v>45839</v>
      </c>
      <c r="B305" s="68" t="n">
        <f aca="false">IF(A305="N/A"," ",YEAR(A305))</f>
        <v>2025</v>
      </c>
      <c r="N305" s="38"/>
      <c r="O305" s="114"/>
      <c r="BA305" s="90"/>
    </row>
    <row r="306" customFormat="false" ht="12.75" hidden="false" customHeight="false" outlineLevel="0" collapsed="false">
      <c r="A306" s="67" t="n">
        <f aca="false">IF(A305="N/A","N/A",IF(EDATE(A305,1)&gt;Inputs!$K$3,"N/A",EDATE(A305,1)))</f>
        <v>45870</v>
      </c>
      <c r="B306" s="68" t="n">
        <f aca="false">IF(A306="N/A"," ",YEAR(A306))</f>
        <v>2025</v>
      </c>
      <c r="N306" s="38"/>
      <c r="O306" s="114"/>
      <c r="BA306" s="90"/>
    </row>
    <row r="307" customFormat="false" ht="12.75" hidden="false" customHeight="false" outlineLevel="0" collapsed="false">
      <c r="A307" s="67" t="n">
        <f aca="false">IF(A306="N/A","N/A",IF(EDATE(A306,1)&gt;Inputs!$K$3,"N/A",EDATE(A306,1)))</f>
        <v>45901</v>
      </c>
      <c r="B307" s="68" t="n">
        <f aca="false">IF(A307="N/A"," ",YEAR(A307))</f>
        <v>2025</v>
      </c>
      <c r="N307" s="38"/>
      <c r="O307" s="114"/>
      <c r="BA307" s="90"/>
    </row>
    <row r="308" customFormat="false" ht="12.75" hidden="false" customHeight="false" outlineLevel="0" collapsed="false">
      <c r="A308" s="67" t="n">
        <f aca="false">IF(A307="N/A","N/A",IF(EDATE(A307,1)&gt;Inputs!$K$3,"N/A",EDATE(A307,1)))</f>
        <v>45931</v>
      </c>
      <c r="B308" s="68" t="n">
        <f aca="false">IF(A308="N/A"," ",YEAR(A308))</f>
        <v>2025</v>
      </c>
      <c r="N308" s="38"/>
      <c r="O308" s="114"/>
      <c r="BA308" s="90"/>
    </row>
    <row r="309" customFormat="false" ht="12.75" hidden="false" customHeight="false" outlineLevel="0" collapsed="false">
      <c r="A309" s="67" t="n">
        <f aca="false">IF(A308="N/A","N/A",IF(EDATE(A308,1)&gt;Inputs!$K$3,"N/A",EDATE(A308,1)))</f>
        <v>45962</v>
      </c>
      <c r="B309" s="68" t="n">
        <f aca="false">IF(A309="N/A"," ",YEAR(A309))</f>
        <v>2025</v>
      </c>
      <c r="N309" s="38"/>
      <c r="O309" s="114"/>
      <c r="BA309" s="90"/>
    </row>
    <row r="310" customFormat="false" ht="12.75" hidden="false" customHeight="false" outlineLevel="0" collapsed="false">
      <c r="A310" s="67" t="n">
        <f aca="false">IF(A309="N/A","N/A",IF(EDATE(A309,1)&gt;Inputs!$K$3,"N/A",EDATE(A309,1)))</f>
        <v>45992</v>
      </c>
      <c r="B310" s="68" t="n">
        <f aca="false">IF(A310="N/A"," ",YEAR(A310))</f>
        <v>2025</v>
      </c>
      <c r="N310" s="38"/>
      <c r="O310" s="114"/>
      <c r="BA310" s="90"/>
    </row>
    <row r="311" customFormat="false" ht="12.75" hidden="false" customHeight="false" outlineLevel="0" collapsed="false">
      <c r="A311" s="67" t="n">
        <f aca="false">IF(A310="N/A","N/A",IF(EDATE(A310,1)&gt;Inputs!$K$3,"N/A",EDATE(A310,1)))</f>
        <v>46023</v>
      </c>
      <c r="B311" s="68" t="n">
        <f aca="false">IF(A311="N/A"," ",YEAR(A311))</f>
        <v>2026</v>
      </c>
      <c r="N311" s="38"/>
      <c r="O311" s="114"/>
      <c r="BA311" s="90"/>
    </row>
    <row r="312" customFormat="false" ht="12.75" hidden="false" customHeight="false" outlineLevel="0" collapsed="false">
      <c r="A312" s="67" t="n">
        <f aca="false">IF(A311="N/A","N/A",IF(EDATE(A311,1)&gt;Inputs!$K$3,"N/A",EDATE(A311,1)))</f>
        <v>46054</v>
      </c>
      <c r="B312" s="68" t="n">
        <f aca="false">IF(A312="N/A"," ",YEAR(A312))</f>
        <v>2026</v>
      </c>
      <c r="N312" s="38"/>
      <c r="O312" s="114"/>
      <c r="BA312" s="90"/>
    </row>
    <row r="313" customFormat="false" ht="12.75" hidden="false" customHeight="false" outlineLevel="0" collapsed="false">
      <c r="A313" s="67" t="n">
        <f aca="false">IF(A312="N/A","N/A",IF(EDATE(A312,1)&gt;Inputs!$K$3,"N/A",EDATE(A312,1)))</f>
        <v>46082</v>
      </c>
      <c r="B313" s="68" t="n">
        <f aca="false">IF(A313="N/A"," ",YEAR(A313))</f>
        <v>2026</v>
      </c>
      <c r="N313" s="38"/>
      <c r="O313" s="114"/>
      <c r="BA313" s="90"/>
    </row>
    <row r="314" customFormat="false" ht="12.75" hidden="false" customHeight="false" outlineLevel="0" collapsed="false">
      <c r="A314" s="67" t="n">
        <f aca="false">IF(A313="N/A","N/A",IF(EDATE(A313,1)&gt;Inputs!$K$3,"N/A",EDATE(A313,1)))</f>
        <v>46113</v>
      </c>
      <c r="B314" s="68" t="n">
        <f aca="false">IF(A314="N/A"," ",YEAR(A314))</f>
        <v>2026</v>
      </c>
      <c r="N314" s="38"/>
      <c r="O314" s="114"/>
      <c r="BA314" s="90"/>
    </row>
    <row r="315" customFormat="false" ht="12.75" hidden="false" customHeight="false" outlineLevel="0" collapsed="false">
      <c r="A315" s="67" t="n">
        <f aca="false">IF(A314="N/A","N/A",IF(EDATE(A314,1)&gt;Inputs!$K$3,"N/A",EDATE(A314,1)))</f>
        <v>46143</v>
      </c>
      <c r="B315" s="68" t="n">
        <f aca="false">IF(A315="N/A"," ",YEAR(A315))</f>
        <v>2026</v>
      </c>
      <c r="N315" s="38"/>
      <c r="O315" s="114"/>
      <c r="BA315" s="90"/>
    </row>
    <row r="316" customFormat="false" ht="12.75" hidden="false" customHeight="false" outlineLevel="0" collapsed="false">
      <c r="A316" s="67" t="n">
        <f aca="false">IF(A315="N/A","N/A",IF(EDATE(A315,1)&gt;Inputs!$K$3,"N/A",EDATE(A315,1)))</f>
        <v>46174</v>
      </c>
      <c r="B316" s="68" t="n">
        <f aca="false">IF(A316="N/A"," ",YEAR(A316))</f>
        <v>2026</v>
      </c>
      <c r="N316" s="38"/>
      <c r="O316" s="114"/>
      <c r="BA316" s="90"/>
    </row>
    <row r="317" customFormat="false" ht="12.75" hidden="false" customHeight="false" outlineLevel="0" collapsed="false">
      <c r="A317" s="67" t="n">
        <f aca="false">IF(A316="N/A","N/A",IF(EDATE(A316,1)&gt;Inputs!$K$3,"N/A",EDATE(A316,1)))</f>
        <v>46204</v>
      </c>
      <c r="B317" s="68" t="n">
        <f aca="false">IF(A317="N/A"," ",YEAR(A317))</f>
        <v>2026</v>
      </c>
      <c r="N317" s="38"/>
      <c r="O317" s="114"/>
      <c r="BA317" s="90"/>
    </row>
    <row r="318" customFormat="false" ht="12.75" hidden="false" customHeight="false" outlineLevel="0" collapsed="false">
      <c r="A318" s="67" t="n">
        <f aca="false">IF(A317="N/A","N/A",IF(EDATE(A317,1)&gt;Inputs!$K$3,"N/A",EDATE(A317,1)))</f>
        <v>46235</v>
      </c>
      <c r="B318" s="68" t="n">
        <f aca="false">IF(A318="N/A"," ",YEAR(A318))</f>
        <v>2026</v>
      </c>
      <c r="N318" s="38"/>
      <c r="O318" s="114"/>
      <c r="BA318" s="90"/>
    </row>
    <row r="319" customFormat="false" ht="12.75" hidden="false" customHeight="false" outlineLevel="0" collapsed="false">
      <c r="A319" s="67" t="n">
        <f aca="false">IF(A318="N/A","N/A",IF(EDATE(A318,1)&gt;Inputs!$K$3,"N/A",EDATE(A318,1)))</f>
        <v>46266</v>
      </c>
      <c r="B319" s="68" t="n">
        <f aca="false">IF(A319="N/A"," ",YEAR(A319))</f>
        <v>2026</v>
      </c>
      <c r="N319" s="38"/>
      <c r="O319" s="114"/>
      <c r="BA319" s="90"/>
    </row>
    <row r="320" customFormat="false" ht="12.75" hidden="false" customHeight="false" outlineLevel="0" collapsed="false">
      <c r="A320" s="67" t="n">
        <f aca="false">IF(A319="N/A","N/A",IF(EDATE(A319,1)&gt;Inputs!$K$3,"N/A",EDATE(A319,1)))</f>
        <v>46296</v>
      </c>
      <c r="B320" s="68" t="n">
        <f aca="false">IF(A320="N/A"," ",YEAR(A320))</f>
        <v>2026</v>
      </c>
      <c r="N320" s="38"/>
      <c r="O320" s="114"/>
      <c r="BA320" s="90"/>
    </row>
    <row r="321" customFormat="false" ht="12.75" hidden="false" customHeight="false" outlineLevel="0" collapsed="false">
      <c r="A321" s="67" t="n">
        <f aca="false">IF(A320="N/A","N/A",IF(EDATE(A320,1)&gt;Inputs!$K$3,"N/A",EDATE(A320,1)))</f>
        <v>46327</v>
      </c>
      <c r="B321" s="68" t="n">
        <f aca="false">IF(A321="N/A"," ",YEAR(A321))</f>
        <v>2026</v>
      </c>
      <c r="N321" s="38"/>
      <c r="O321" s="114"/>
      <c r="BA321" s="90"/>
    </row>
    <row r="322" customFormat="false" ht="12.75" hidden="false" customHeight="false" outlineLevel="0" collapsed="false">
      <c r="A322" s="67" t="n">
        <f aca="false">IF(A321="N/A","N/A",IF(EDATE(A321,1)&gt;Inputs!$K$3,"N/A",EDATE(A321,1)))</f>
        <v>46357</v>
      </c>
      <c r="B322" s="68" t="n">
        <f aca="false">IF(A322="N/A"," ",YEAR(A322))</f>
        <v>2026</v>
      </c>
      <c r="N322" s="38"/>
      <c r="O322" s="114"/>
      <c r="BA322" s="90"/>
    </row>
    <row r="323" customFormat="false" ht="12.75" hidden="false" customHeight="false" outlineLevel="0" collapsed="false">
      <c r="A323" s="67" t="n">
        <f aca="false">IF(A322="N/A","N/A",IF(EDATE(A322,1)&gt;Inputs!$K$3,"N/A",EDATE(A322,1)))</f>
        <v>46388</v>
      </c>
      <c r="B323" s="68" t="n">
        <f aca="false">IF(A323="N/A"," ",YEAR(A323))</f>
        <v>2027</v>
      </c>
      <c r="N323" s="38"/>
      <c r="O323" s="114"/>
      <c r="BA323" s="90"/>
    </row>
    <row r="324" customFormat="false" ht="12.75" hidden="false" customHeight="false" outlineLevel="0" collapsed="false">
      <c r="A324" s="67" t="n">
        <f aca="false">IF(A323="N/A","N/A",IF(EDATE(A323,1)&gt;Inputs!$K$3,"N/A",EDATE(A323,1)))</f>
        <v>46419</v>
      </c>
      <c r="B324" s="68" t="n">
        <f aca="false">IF(A324="N/A"," ",YEAR(A324))</f>
        <v>2027</v>
      </c>
      <c r="N324" s="38"/>
      <c r="O324" s="114"/>
      <c r="BA324" s="90"/>
    </row>
    <row r="325" customFormat="false" ht="12.75" hidden="false" customHeight="false" outlineLevel="0" collapsed="false">
      <c r="A325" s="67" t="n">
        <f aca="false">IF(A324="N/A","N/A",IF(EDATE(A324,1)&gt;Inputs!$K$3,"N/A",EDATE(A324,1)))</f>
        <v>46447</v>
      </c>
      <c r="B325" s="68" t="n">
        <f aca="false">IF(A325="N/A"," ",YEAR(A325))</f>
        <v>2027</v>
      </c>
      <c r="N325" s="38"/>
      <c r="O325" s="114"/>
      <c r="BA325" s="90"/>
    </row>
    <row r="326" customFormat="false" ht="12.75" hidden="false" customHeight="false" outlineLevel="0" collapsed="false">
      <c r="A326" s="67" t="n">
        <f aca="false">IF(A325="N/A","N/A",IF(EDATE(A325,1)&gt;Inputs!$K$3,"N/A",EDATE(A325,1)))</f>
        <v>46478</v>
      </c>
      <c r="B326" s="68" t="n">
        <f aca="false">IF(A326="N/A"," ",YEAR(A326))</f>
        <v>2027</v>
      </c>
      <c r="N326" s="38"/>
      <c r="O326" s="114"/>
      <c r="BA326" s="90"/>
    </row>
    <row r="327" customFormat="false" ht="12.75" hidden="false" customHeight="false" outlineLevel="0" collapsed="false">
      <c r="A327" s="67" t="n">
        <f aca="false">IF(A326="N/A","N/A",IF(EDATE(A326,1)&gt;Inputs!$K$3,"N/A",EDATE(A326,1)))</f>
        <v>46508</v>
      </c>
      <c r="B327" s="68" t="n">
        <f aca="false">IF(A327="N/A"," ",YEAR(A327))</f>
        <v>2027</v>
      </c>
      <c r="N327" s="38"/>
      <c r="O327" s="114"/>
      <c r="BA327" s="90"/>
    </row>
    <row r="328" customFormat="false" ht="12.75" hidden="false" customHeight="false" outlineLevel="0" collapsed="false">
      <c r="A328" s="67" t="n">
        <f aca="false">IF(A327="N/A","N/A",IF(EDATE(A327,1)&gt;Inputs!$K$3,"N/A",EDATE(A327,1)))</f>
        <v>46539</v>
      </c>
      <c r="B328" s="68" t="n">
        <f aca="false">IF(A328="N/A"," ",YEAR(A328))</f>
        <v>2027</v>
      </c>
      <c r="N328" s="38"/>
      <c r="O328" s="114"/>
      <c r="BA328" s="90"/>
    </row>
    <row r="329" customFormat="false" ht="12.75" hidden="false" customHeight="false" outlineLevel="0" collapsed="false">
      <c r="A329" s="67" t="n">
        <f aca="false">IF(A328="N/A","N/A",IF(EDATE(A328,1)&gt;Inputs!$K$3,"N/A",EDATE(A328,1)))</f>
        <v>46569</v>
      </c>
      <c r="B329" s="68" t="n">
        <f aca="false">IF(A329="N/A"," ",YEAR(A329))</f>
        <v>2027</v>
      </c>
      <c r="N329" s="38"/>
      <c r="O329" s="114"/>
      <c r="BA329" s="90"/>
    </row>
    <row r="330" customFormat="false" ht="12.75" hidden="false" customHeight="false" outlineLevel="0" collapsed="false">
      <c r="A330" s="67" t="n">
        <f aca="false">IF(A329="N/A","N/A",IF(EDATE(A329,1)&gt;Inputs!$K$3,"N/A",EDATE(A329,1)))</f>
        <v>46600</v>
      </c>
      <c r="B330" s="68" t="n">
        <f aca="false">IF(A330="N/A"," ",YEAR(A330))</f>
        <v>2027</v>
      </c>
      <c r="N330" s="38"/>
      <c r="O330" s="114"/>
      <c r="BA330" s="90"/>
    </row>
    <row r="331" customFormat="false" ht="12.75" hidden="false" customHeight="false" outlineLevel="0" collapsed="false">
      <c r="A331" s="67" t="n">
        <f aca="false">IF(A330="N/A","N/A",IF(EDATE(A330,1)&gt;Inputs!$K$3,"N/A",EDATE(A330,1)))</f>
        <v>46631</v>
      </c>
      <c r="B331" s="68" t="n">
        <f aca="false">IF(A331="N/A"," ",YEAR(A331))</f>
        <v>2027</v>
      </c>
      <c r="N331" s="38"/>
      <c r="O331" s="114"/>
      <c r="BA331" s="90"/>
    </row>
    <row r="332" customFormat="false" ht="12.75" hidden="false" customHeight="false" outlineLevel="0" collapsed="false">
      <c r="A332" s="67" t="n">
        <f aca="false">IF(A331="N/A","N/A",IF(EDATE(A331,1)&gt;Inputs!$K$3,"N/A",EDATE(A331,1)))</f>
        <v>46661</v>
      </c>
      <c r="B332" s="68" t="n">
        <f aca="false">IF(A332="N/A"," ",YEAR(A332))</f>
        <v>2027</v>
      </c>
      <c r="N332" s="38"/>
      <c r="O332" s="114"/>
      <c r="BA332" s="90"/>
    </row>
    <row r="333" customFormat="false" ht="12.75" hidden="false" customHeight="false" outlineLevel="0" collapsed="false">
      <c r="A333" s="67" t="n">
        <f aca="false">IF(A332="N/A","N/A",IF(EDATE(A332,1)&gt;Inputs!$K$3,"N/A",EDATE(A332,1)))</f>
        <v>46692</v>
      </c>
      <c r="B333" s="68" t="n">
        <f aca="false">IF(A333="N/A"," ",YEAR(A333))</f>
        <v>2027</v>
      </c>
      <c r="N333" s="38"/>
      <c r="O333" s="114"/>
      <c r="BA333" s="90"/>
    </row>
    <row r="334" customFormat="false" ht="12.75" hidden="false" customHeight="false" outlineLevel="0" collapsed="false">
      <c r="A334" s="67" t="n">
        <f aca="false">IF(A333="N/A","N/A",IF(EDATE(A333,1)&gt;Inputs!$K$3,"N/A",EDATE(A333,1)))</f>
        <v>46722</v>
      </c>
      <c r="B334" s="68" t="n">
        <f aca="false">IF(A334="N/A"," ",YEAR(A334))</f>
        <v>2027</v>
      </c>
      <c r="N334" s="38"/>
      <c r="O334" s="114"/>
      <c r="BA334" s="90"/>
    </row>
    <row r="335" customFormat="false" ht="12.75" hidden="false" customHeight="false" outlineLevel="0" collapsed="false">
      <c r="A335" s="67" t="n">
        <f aca="false">IF(A334="N/A","N/A",IF(EDATE(A334,1)&gt;Inputs!$K$3,"N/A",EDATE(A334,1)))</f>
        <v>46753</v>
      </c>
      <c r="B335" s="68" t="n">
        <f aca="false">IF(A335="N/A"," ",YEAR(A335))</f>
        <v>2028</v>
      </c>
      <c r="N335" s="38"/>
      <c r="O335" s="114"/>
      <c r="BA335" s="90"/>
    </row>
    <row r="336" customFormat="false" ht="12.75" hidden="false" customHeight="false" outlineLevel="0" collapsed="false">
      <c r="A336" s="67" t="n">
        <f aca="false">IF(A335="N/A","N/A",IF(EDATE(A335,1)&gt;Inputs!$K$3,"N/A",EDATE(A335,1)))</f>
        <v>46784</v>
      </c>
      <c r="B336" s="68" t="n">
        <f aca="false">IF(A336="N/A"," ",YEAR(A336))</f>
        <v>2028</v>
      </c>
      <c r="N336" s="38"/>
      <c r="O336" s="114"/>
      <c r="BA336" s="90"/>
    </row>
    <row r="337" customFormat="false" ht="12.75" hidden="false" customHeight="false" outlineLevel="0" collapsed="false">
      <c r="A337" s="67" t="n">
        <f aca="false">IF(A336="N/A","N/A",IF(EDATE(A336,1)&gt;Inputs!$K$3,"N/A",EDATE(A336,1)))</f>
        <v>46813</v>
      </c>
      <c r="B337" s="68" t="n">
        <f aca="false">IF(A337="N/A"," ",YEAR(A337))</f>
        <v>2028</v>
      </c>
      <c r="N337" s="38"/>
      <c r="O337" s="114"/>
      <c r="BA337" s="90"/>
    </row>
    <row r="338" customFormat="false" ht="12.75" hidden="false" customHeight="false" outlineLevel="0" collapsed="false">
      <c r="A338" s="67" t="n">
        <f aca="false">IF(A337="N/A","N/A",IF(EDATE(A337,1)&gt;Inputs!$K$3,"N/A",EDATE(A337,1)))</f>
        <v>46844</v>
      </c>
      <c r="B338" s="68" t="n">
        <f aca="false">IF(A338="N/A"," ",YEAR(A338))</f>
        <v>2028</v>
      </c>
      <c r="N338" s="38"/>
      <c r="O338" s="114"/>
      <c r="BA338" s="90"/>
    </row>
    <row r="339" customFormat="false" ht="12.75" hidden="false" customHeight="false" outlineLevel="0" collapsed="false">
      <c r="A339" s="67" t="n">
        <f aca="false">IF(A338="N/A","N/A",IF(EDATE(A338,1)&gt;Inputs!$K$3,"N/A",EDATE(A338,1)))</f>
        <v>46874</v>
      </c>
      <c r="B339" s="68" t="n">
        <f aca="false">IF(A339="N/A"," ",YEAR(A339))</f>
        <v>2028</v>
      </c>
      <c r="N339" s="38"/>
      <c r="O339" s="114"/>
      <c r="BA339" s="90"/>
    </row>
    <row r="340" customFormat="false" ht="12.75" hidden="false" customHeight="false" outlineLevel="0" collapsed="false">
      <c r="A340" s="67" t="n">
        <f aca="false">IF(A339="N/A","N/A",IF(EDATE(A339,1)&gt;Inputs!$K$3,"N/A",EDATE(A339,1)))</f>
        <v>46905</v>
      </c>
      <c r="B340" s="68" t="n">
        <f aca="false">IF(A340="N/A"," ",YEAR(A340))</f>
        <v>2028</v>
      </c>
      <c r="N340" s="38"/>
      <c r="O340" s="114"/>
      <c r="BA340" s="90"/>
    </row>
    <row r="341" customFormat="false" ht="12.75" hidden="false" customHeight="false" outlineLevel="0" collapsed="false">
      <c r="A341" s="67" t="n">
        <f aca="false">IF(A340="N/A","N/A",IF(EDATE(A340,1)&gt;Inputs!$K$3,"N/A",EDATE(A340,1)))</f>
        <v>46935</v>
      </c>
      <c r="B341" s="68" t="n">
        <f aca="false">IF(A341="N/A"," ",YEAR(A341))</f>
        <v>2028</v>
      </c>
      <c r="N341" s="38"/>
      <c r="O341" s="114"/>
      <c r="BA341" s="90"/>
    </row>
    <row r="342" customFormat="false" ht="12.75" hidden="false" customHeight="false" outlineLevel="0" collapsed="false">
      <c r="A342" s="67" t="n">
        <f aca="false">IF(A341="N/A","N/A",IF(EDATE(A341,1)&gt;Inputs!$K$3,"N/A",EDATE(A341,1)))</f>
        <v>46966</v>
      </c>
      <c r="B342" s="68" t="n">
        <f aca="false">IF(A342="N/A"," ",YEAR(A342))</f>
        <v>2028</v>
      </c>
      <c r="N342" s="38"/>
      <c r="O342" s="114"/>
      <c r="BA342" s="90"/>
    </row>
    <row r="343" customFormat="false" ht="12.75" hidden="false" customHeight="false" outlineLevel="0" collapsed="false">
      <c r="A343" s="67" t="n">
        <f aca="false">IF(A342="N/A","N/A",IF(EDATE(A342,1)&gt;Inputs!$K$3,"N/A",EDATE(A342,1)))</f>
        <v>46997</v>
      </c>
      <c r="B343" s="68" t="n">
        <f aca="false">IF(A343="N/A"," ",YEAR(A343))</f>
        <v>2028</v>
      </c>
      <c r="N343" s="38"/>
      <c r="O343" s="114"/>
      <c r="BA343" s="90"/>
    </row>
    <row r="344" customFormat="false" ht="12.75" hidden="false" customHeight="false" outlineLevel="0" collapsed="false">
      <c r="A344" s="67" t="n">
        <f aca="false">IF(A343="N/A","N/A",IF(EDATE(A343,1)&gt;Inputs!$K$3,"N/A",EDATE(A343,1)))</f>
        <v>47027</v>
      </c>
      <c r="B344" s="68" t="n">
        <f aca="false">IF(A344="N/A"," ",YEAR(A344))</f>
        <v>2028</v>
      </c>
      <c r="N344" s="38"/>
      <c r="O344" s="114"/>
      <c r="BA344" s="90"/>
    </row>
    <row r="345" customFormat="false" ht="12.75" hidden="false" customHeight="false" outlineLevel="0" collapsed="false">
      <c r="A345" s="67" t="n">
        <f aca="false">IF(A344="N/A","N/A",IF(EDATE(A344,1)&gt;Inputs!$K$3,"N/A",EDATE(A344,1)))</f>
        <v>47058</v>
      </c>
      <c r="B345" s="68" t="n">
        <f aca="false">IF(A345="N/A"," ",YEAR(A345))</f>
        <v>2028</v>
      </c>
      <c r="N345" s="38"/>
      <c r="O345" s="114"/>
      <c r="BA345" s="90"/>
    </row>
    <row r="346" customFormat="false" ht="12.75" hidden="false" customHeight="false" outlineLevel="0" collapsed="false">
      <c r="A346" s="67" t="n">
        <f aca="false">IF(A345="N/A","N/A",IF(EDATE(A345,1)&gt;Inputs!$K$3,"N/A",EDATE(A345,1)))</f>
        <v>47088</v>
      </c>
      <c r="B346" s="68" t="n">
        <f aca="false">IF(A346="N/A"," ",YEAR(A346))</f>
        <v>2028</v>
      </c>
      <c r="N346" s="38"/>
      <c r="O346" s="114"/>
      <c r="BA346" s="90"/>
    </row>
    <row r="347" customFormat="false" ht="12.75" hidden="false" customHeight="false" outlineLevel="0" collapsed="false">
      <c r="A347" s="67" t="n">
        <f aca="false">IF(A346="N/A","N/A",IF(EDATE(A346,1)&gt;Inputs!$K$3,"N/A",EDATE(A346,1)))</f>
        <v>47119</v>
      </c>
      <c r="B347" s="68" t="n">
        <f aca="false">IF(A347="N/A"," ",YEAR(A347))</f>
        <v>2029</v>
      </c>
      <c r="N347" s="38"/>
      <c r="O347" s="114"/>
      <c r="BA347" s="90"/>
    </row>
    <row r="348" customFormat="false" ht="12.75" hidden="false" customHeight="false" outlineLevel="0" collapsed="false">
      <c r="A348" s="67" t="n">
        <f aca="false">IF(A347="N/A","N/A",IF(EDATE(A347,1)&gt;Inputs!$K$3,"N/A",EDATE(A347,1)))</f>
        <v>47150</v>
      </c>
      <c r="B348" s="68" t="n">
        <f aca="false">IF(A348="N/A"," ",YEAR(A348))</f>
        <v>2029</v>
      </c>
      <c r="N348" s="38"/>
      <c r="O348" s="114"/>
      <c r="BA348" s="90"/>
    </row>
    <row r="349" customFormat="false" ht="12.75" hidden="false" customHeight="false" outlineLevel="0" collapsed="false">
      <c r="A349" s="67" t="n">
        <f aca="false">IF(A348="N/A","N/A",IF(EDATE(A348,1)&gt;Inputs!$K$3,"N/A",EDATE(A348,1)))</f>
        <v>47178</v>
      </c>
      <c r="B349" s="68" t="n">
        <f aca="false">IF(A349="N/A"," ",YEAR(A349))</f>
        <v>2029</v>
      </c>
      <c r="N349" s="38"/>
      <c r="O349" s="114"/>
      <c r="BA349" s="90"/>
    </row>
    <row r="350" customFormat="false" ht="12.75" hidden="false" customHeight="false" outlineLevel="0" collapsed="false">
      <c r="A350" s="67" t="n">
        <f aca="false">IF(A349="N/A","N/A",IF(EDATE(A349,1)&gt;Inputs!$K$3,"N/A",EDATE(A349,1)))</f>
        <v>47209</v>
      </c>
      <c r="B350" s="68" t="n">
        <f aca="false">IF(A350="N/A"," ",YEAR(A350))</f>
        <v>2029</v>
      </c>
      <c r="N350" s="38"/>
      <c r="O350" s="114"/>
      <c r="BA350" s="90"/>
    </row>
    <row r="351" customFormat="false" ht="12.75" hidden="false" customHeight="false" outlineLevel="0" collapsed="false">
      <c r="A351" s="67" t="n">
        <f aca="false">IF(A350="N/A","N/A",IF(EDATE(A350,1)&gt;Inputs!$K$3,"N/A",EDATE(A350,1)))</f>
        <v>47239</v>
      </c>
      <c r="B351" s="68" t="n">
        <f aca="false">IF(A351="N/A"," ",YEAR(A351))</f>
        <v>2029</v>
      </c>
      <c r="N351" s="38"/>
      <c r="O351" s="114"/>
      <c r="BA351" s="90"/>
    </row>
    <row r="352" customFormat="false" ht="12.75" hidden="false" customHeight="false" outlineLevel="0" collapsed="false">
      <c r="A352" s="67" t="n">
        <f aca="false">IF(A351="N/A","N/A",IF(EDATE(A351,1)&gt;Inputs!$K$3,"N/A",EDATE(A351,1)))</f>
        <v>47270</v>
      </c>
      <c r="B352" s="68" t="n">
        <f aca="false">IF(A352="N/A"," ",YEAR(A352))</f>
        <v>2029</v>
      </c>
      <c r="N352" s="38"/>
      <c r="O352" s="114"/>
      <c r="BA352" s="90"/>
    </row>
    <row r="353" customFormat="false" ht="12.75" hidden="false" customHeight="false" outlineLevel="0" collapsed="false">
      <c r="A353" s="67" t="n">
        <f aca="false">IF(A352="N/A","N/A",IF(EDATE(A352,1)&gt;Inputs!$K$3,"N/A",EDATE(A352,1)))</f>
        <v>47300</v>
      </c>
      <c r="B353" s="68" t="n">
        <f aca="false">IF(A353="N/A"," ",YEAR(A353))</f>
        <v>2029</v>
      </c>
      <c r="N353" s="38"/>
      <c r="O353" s="114"/>
      <c r="BA353" s="90"/>
    </row>
    <row r="354" customFormat="false" ht="12.75" hidden="false" customHeight="false" outlineLevel="0" collapsed="false">
      <c r="A354" s="67" t="n">
        <f aca="false">IF(A353="N/A","N/A",IF(EDATE(A353,1)&gt;Inputs!$K$3,"N/A",EDATE(A353,1)))</f>
        <v>47331</v>
      </c>
      <c r="B354" s="68" t="n">
        <f aca="false">IF(A354="N/A"," ",YEAR(A354))</f>
        <v>2029</v>
      </c>
      <c r="N354" s="38"/>
      <c r="O354" s="114"/>
      <c r="BA354" s="90"/>
    </row>
    <row r="355" customFormat="false" ht="12.75" hidden="false" customHeight="false" outlineLevel="0" collapsed="false">
      <c r="A355" s="67" t="n">
        <f aca="false">IF(A354="N/A","N/A",IF(EDATE(A354,1)&gt;Inputs!$K$3,"N/A",EDATE(A354,1)))</f>
        <v>47362</v>
      </c>
      <c r="B355" s="68" t="n">
        <f aca="false">IF(A355="N/A"," ",YEAR(A355))</f>
        <v>2029</v>
      </c>
      <c r="N355" s="38"/>
      <c r="O355" s="114"/>
      <c r="BA355" s="90"/>
    </row>
    <row r="356" customFormat="false" ht="12.75" hidden="false" customHeight="false" outlineLevel="0" collapsed="false">
      <c r="A356" s="67" t="n">
        <f aca="false">IF(A355="N/A","N/A",IF(EDATE(A355,1)&gt;Inputs!$K$3,"N/A",EDATE(A355,1)))</f>
        <v>47392</v>
      </c>
      <c r="B356" s="68" t="n">
        <f aca="false">IF(A356="N/A"," ",YEAR(A356))</f>
        <v>2029</v>
      </c>
      <c r="N356" s="38"/>
      <c r="O356" s="114"/>
      <c r="BA356" s="90"/>
    </row>
    <row r="357" customFormat="false" ht="12.75" hidden="false" customHeight="false" outlineLevel="0" collapsed="false">
      <c r="A357" s="67" t="n">
        <f aca="false">IF(A356="N/A","N/A",IF(EDATE(A356,1)&gt;Inputs!$K$3,"N/A",EDATE(A356,1)))</f>
        <v>47423</v>
      </c>
      <c r="B357" s="68" t="n">
        <f aca="false">IF(A357="N/A"," ",YEAR(A357))</f>
        <v>2029</v>
      </c>
      <c r="N357" s="38"/>
      <c r="O357" s="114"/>
      <c r="BA357" s="90"/>
    </row>
    <row r="358" customFormat="false" ht="12.75" hidden="false" customHeight="false" outlineLevel="0" collapsed="false">
      <c r="A358" s="67" t="n">
        <f aca="false">IF(A357="N/A","N/A",IF(EDATE(A357,1)&gt;Inputs!$K$3,"N/A",EDATE(A357,1)))</f>
        <v>47453</v>
      </c>
      <c r="B358" s="68" t="n">
        <f aca="false">IF(A358="N/A"," ",YEAR(A358))</f>
        <v>2029</v>
      </c>
      <c r="N358" s="38"/>
      <c r="O358" s="114"/>
      <c r="BA358" s="90"/>
    </row>
    <row r="359" customFormat="false" ht="12.75" hidden="false" customHeight="false" outlineLevel="0" collapsed="false">
      <c r="A359" s="67" t="n">
        <f aca="false">IF(A358="N/A","N/A",IF(EDATE(A358,1)&gt;Inputs!$K$3,"N/A",EDATE(A358,1)))</f>
        <v>47484</v>
      </c>
      <c r="B359" s="68" t="n">
        <f aca="false">IF(A359="N/A"," ",YEAR(A359))</f>
        <v>2030</v>
      </c>
      <c r="N359" s="38"/>
      <c r="O359" s="114"/>
      <c r="BA359" s="90"/>
    </row>
    <row r="360" customFormat="false" ht="12.75" hidden="false" customHeight="false" outlineLevel="0" collapsed="false">
      <c r="A360" s="67" t="n">
        <f aca="false">IF(A359="N/A","N/A",IF(EDATE(A359,1)&gt;Inputs!$K$3,"N/A",EDATE(A359,1)))</f>
        <v>47515</v>
      </c>
      <c r="B360" s="68" t="n">
        <f aca="false">IF(A360="N/A"," ",YEAR(A360))</f>
        <v>2030</v>
      </c>
      <c r="N360" s="38"/>
      <c r="O360" s="114"/>
      <c r="BA360" s="90"/>
    </row>
    <row r="361" customFormat="false" ht="12.75" hidden="false" customHeight="false" outlineLevel="0" collapsed="false">
      <c r="A361" s="67" t="n">
        <f aca="false">IF(A360="N/A","N/A",IF(EDATE(A360,1)&gt;Inputs!$K$3,"N/A",EDATE(A360,1)))</f>
        <v>47543</v>
      </c>
      <c r="B361" s="68" t="n">
        <f aca="false">IF(A361="N/A"," ",YEAR(A361))</f>
        <v>2030</v>
      </c>
      <c r="N361" s="38"/>
      <c r="O361" s="114"/>
      <c r="BA361" s="90"/>
    </row>
    <row r="362" customFormat="false" ht="12.75" hidden="false" customHeight="false" outlineLevel="0" collapsed="false">
      <c r="A362" s="67" t="n">
        <f aca="false">IF(A361="N/A","N/A",IF(EDATE(A361,1)&gt;Inputs!$K$3,"N/A",EDATE(A361,1)))</f>
        <v>47574</v>
      </c>
      <c r="B362" s="68" t="n">
        <f aca="false">IF(A362="N/A"," ",YEAR(A362))</f>
        <v>2030</v>
      </c>
      <c r="N362" s="38"/>
      <c r="O362" s="114"/>
      <c r="BA362" s="90"/>
    </row>
    <row r="363" customFormat="false" ht="12.75" hidden="false" customHeight="false" outlineLevel="0" collapsed="false">
      <c r="A363" s="67" t="n">
        <f aca="false">IF(A362="N/A","N/A",IF(EDATE(A362,1)&gt;Inputs!$K$3,"N/A",EDATE(A362,1)))</f>
        <v>47604</v>
      </c>
      <c r="B363" s="68" t="n">
        <f aca="false">IF(A363="N/A"," ",YEAR(A363))</f>
        <v>2030</v>
      </c>
      <c r="N363" s="38"/>
      <c r="O363" s="114"/>
      <c r="BA363" s="90"/>
    </row>
    <row r="364" customFormat="false" ht="12.75" hidden="false" customHeight="false" outlineLevel="0" collapsed="false">
      <c r="A364" s="67" t="n">
        <f aca="false">IF(A363="N/A","N/A",IF(EDATE(A363,1)&gt;Inputs!$K$3,"N/A",EDATE(A363,1)))</f>
        <v>47635</v>
      </c>
      <c r="B364" s="68" t="n">
        <f aca="false">IF(A364="N/A"," ",YEAR(A364))</f>
        <v>2030</v>
      </c>
      <c r="N364" s="38"/>
      <c r="O364" s="114"/>
      <c r="BA364" s="90"/>
    </row>
    <row r="365" customFormat="false" ht="12.75" hidden="false" customHeight="false" outlineLevel="0" collapsed="false">
      <c r="A365" s="67" t="n">
        <f aca="false">IF(A364="N/A","N/A",IF(EDATE(A364,1)&gt;Inputs!$K$3,"N/A",EDATE(A364,1)))</f>
        <v>47665</v>
      </c>
      <c r="B365" s="68" t="n">
        <f aca="false">IF(A365="N/A"," ",YEAR(A365))</f>
        <v>2030</v>
      </c>
      <c r="N365" s="38"/>
      <c r="O365" s="114"/>
      <c r="BA365" s="90"/>
    </row>
    <row r="366" customFormat="false" ht="12.75" hidden="false" customHeight="false" outlineLevel="0" collapsed="false">
      <c r="A366" s="67" t="n">
        <f aca="false">IF(A365="N/A","N/A",IF(EDATE(A365,1)&gt;Inputs!$K$3,"N/A",EDATE(A365,1)))</f>
        <v>47696</v>
      </c>
      <c r="B366" s="68" t="n">
        <f aca="false">IF(A366="N/A"," ",YEAR(A366))</f>
        <v>2030</v>
      </c>
      <c r="N366" s="38"/>
      <c r="O366" s="114"/>
      <c r="BA366" s="90"/>
    </row>
    <row r="367" customFormat="false" ht="12.75" hidden="false" customHeight="false" outlineLevel="0" collapsed="false">
      <c r="A367" s="67" t="n">
        <f aca="false">IF(A366="N/A","N/A",IF(EDATE(A366,1)&gt;Inputs!$K$3,"N/A",EDATE(A366,1)))</f>
        <v>47727</v>
      </c>
      <c r="B367" s="68" t="n">
        <f aca="false">IF(A367="N/A"," ",YEAR(A367))</f>
        <v>2030</v>
      </c>
      <c r="N367" s="38"/>
      <c r="O367" s="114"/>
      <c r="BA367" s="90"/>
    </row>
    <row r="368" customFormat="false" ht="12.75" hidden="false" customHeight="false" outlineLevel="0" collapsed="false">
      <c r="A368" s="67" t="n">
        <f aca="false">IF(A367="N/A","N/A",IF(EDATE(A367,1)&gt;Inputs!$K$3,"N/A",EDATE(A367,1)))</f>
        <v>47757</v>
      </c>
      <c r="B368" s="68" t="n">
        <f aca="false">IF(A368="N/A"," ",YEAR(A368))</f>
        <v>2030</v>
      </c>
      <c r="N368" s="38"/>
      <c r="O368" s="114"/>
      <c r="BA368" s="90"/>
    </row>
    <row r="369" customFormat="false" ht="12.75" hidden="false" customHeight="false" outlineLevel="0" collapsed="false">
      <c r="A369" s="67" t="n">
        <f aca="false">IF(A368="N/A","N/A",IF(EDATE(A368,1)&gt;Inputs!$K$3,"N/A",EDATE(A368,1)))</f>
        <v>47788</v>
      </c>
      <c r="B369" s="68" t="n">
        <f aca="false">IF(A369="N/A"," ",YEAR(A369))</f>
        <v>2030</v>
      </c>
      <c r="N369" s="38"/>
      <c r="O369" s="114"/>
      <c r="BA369" s="90"/>
    </row>
    <row r="370" customFormat="false" ht="12.75" hidden="false" customHeight="false" outlineLevel="0" collapsed="false">
      <c r="A370" s="67" t="n">
        <f aca="false">IF(A369="N/A","N/A",IF(EDATE(A369,1)&gt;Inputs!$K$3,"N/A",EDATE(A369,1)))</f>
        <v>47818</v>
      </c>
      <c r="B370" s="68" t="n">
        <f aca="false">IF(A370="N/A"," ",YEAR(A370))</f>
        <v>2030</v>
      </c>
      <c r="N370" s="38"/>
      <c r="O370" s="114"/>
      <c r="BA370" s="90"/>
    </row>
    <row r="371" customFormat="false" ht="12.75" hidden="false" customHeight="false" outlineLevel="0" collapsed="false">
      <c r="A371" s="67" t="n">
        <f aca="false">IF(A370="N/A","N/A",IF(EDATE(A370,1)&gt;Inputs!$K$3,"N/A",EDATE(A370,1)))</f>
        <v>47849</v>
      </c>
      <c r="B371" s="68" t="n">
        <f aca="false">IF(A371="N/A"," ",YEAR(A371))</f>
        <v>2031</v>
      </c>
      <c r="N371" s="38"/>
      <c r="O371" s="114"/>
      <c r="BA371" s="90"/>
    </row>
    <row r="372" customFormat="false" ht="12.75" hidden="false" customHeight="false" outlineLevel="0" collapsed="false">
      <c r="A372" s="67" t="n">
        <f aca="false">IF(A371="N/A","N/A",IF(EDATE(A371,1)&gt;Inputs!$K$3,"N/A",EDATE(A371,1)))</f>
        <v>47880</v>
      </c>
      <c r="B372" s="68" t="n">
        <f aca="false">IF(A372="N/A"," ",YEAR(A372))</f>
        <v>2031</v>
      </c>
      <c r="N372" s="38"/>
      <c r="O372" s="114"/>
      <c r="BA372" s="90"/>
    </row>
    <row r="373" customFormat="false" ht="12.75" hidden="false" customHeight="false" outlineLevel="0" collapsed="false">
      <c r="A373" s="67" t="n">
        <f aca="false">IF(A372="N/A","N/A",IF(EDATE(A372,1)&gt;Inputs!$K$3,"N/A",EDATE(A372,1)))</f>
        <v>47908</v>
      </c>
      <c r="B373" s="68" t="n">
        <f aca="false">IF(A373="N/A"," ",YEAR(A373))</f>
        <v>2031</v>
      </c>
      <c r="N373" s="38"/>
      <c r="O373" s="114"/>
      <c r="BA373" s="90"/>
    </row>
    <row r="374" customFormat="false" ht="12.75" hidden="false" customHeight="false" outlineLevel="0" collapsed="false">
      <c r="A374" s="67" t="n">
        <f aca="false">IF(A373="N/A","N/A",IF(EDATE(A373,1)&gt;Inputs!$K$3,"N/A",EDATE(A373,1)))</f>
        <v>47939</v>
      </c>
      <c r="B374" s="68" t="n">
        <f aca="false">IF(A374="N/A"," ",YEAR(A374))</f>
        <v>2031</v>
      </c>
      <c r="N374" s="38"/>
      <c r="O374" s="114"/>
      <c r="BA374" s="90"/>
    </row>
    <row r="375" customFormat="false" ht="12.75" hidden="false" customHeight="false" outlineLevel="0" collapsed="false">
      <c r="A375" s="67" t="n">
        <f aca="false">IF(A374="N/A","N/A",IF(EDATE(A374,1)&gt;Inputs!$K$3,"N/A",EDATE(A374,1)))</f>
        <v>47969</v>
      </c>
      <c r="B375" s="68" t="n">
        <f aca="false">IF(A375="N/A"," ",YEAR(A375))</f>
        <v>2031</v>
      </c>
      <c r="N375" s="38"/>
      <c r="O375" s="114"/>
      <c r="BA375" s="90"/>
    </row>
    <row r="376" customFormat="false" ht="12.75" hidden="false" customHeight="false" outlineLevel="0" collapsed="false">
      <c r="A376" s="67" t="n">
        <f aca="false">IF(A375="N/A","N/A",IF(EDATE(A375,1)&gt;Inputs!$K$3,"N/A",EDATE(A375,1)))</f>
        <v>48000</v>
      </c>
      <c r="B376" s="68" t="n">
        <f aca="false">IF(A376="N/A"," ",YEAR(A376))</f>
        <v>2031</v>
      </c>
      <c r="N376" s="38"/>
      <c r="O376" s="114"/>
      <c r="BA376" s="90"/>
    </row>
    <row r="377" customFormat="false" ht="12.75" hidden="false" customHeight="false" outlineLevel="0" collapsed="false">
      <c r="A377" s="67" t="n">
        <f aca="false">IF(A376="N/A","N/A",IF(EDATE(A376,1)&gt;Inputs!$K$3,"N/A",EDATE(A376,1)))</f>
        <v>48030</v>
      </c>
      <c r="B377" s="68" t="n">
        <f aca="false">IF(A377="N/A"," ",YEAR(A377))</f>
        <v>2031</v>
      </c>
      <c r="N377" s="38"/>
      <c r="O377" s="114"/>
      <c r="BA377" s="90"/>
    </row>
    <row r="378" customFormat="false" ht="12.75" hidden="false" customHeight="false" outlineLevel="0" collapsed="false">
      <c r="A378" s="67" t="n">
        <f aca="false">IF(A377="N/A","N/A",IF(EDATE(A377,1)&gt;Inputs!$K$3,"N/A",EDATE(A377,1)))</f>
        <v>48061</v>
      </c>
      <c r="B378" s="68" t="n">
        <f aca="false">IF(A378="N/A"," ",YEAR(A378))</f>
        <v>2031</v>
      </c>
      <c r="N378" s="38"/>
      <c r="O378" s="114"/>
      <c r="BA378" s="90"/>
    </row>
    <row r="379" customFormat="false" ht="12.75" hidden="false" customHeight="false" outlineLevel="0" collapsed="false">
      <c r="A379" s="67" t="n">
        <f aca="false">IF(A378="N/A","N/A",IF(EDATE(A378,1)&gt;Inputs!$K$3,"N/A",EDATE(A378,1)))</f>
        <v>48092</v>
      </c>
      <c r="B379" s="68" t="n">
        <f aca="false">IF(A379="N/A"," ",YEAR(A379))</f>
        <v>2031</v>
      </c>
      <c r="N379" s="38"/>
      <c r="O379" s="114"/>
      <c r="BA379" s="90"/>
    </row>
    <row r="380" customFormat="false" ht="12.75" hidden="false" customHeight="false" outlineLevel="0" collapsed="false">
      <c r="A380" s="67" t="n">
        <f aca="false">IF(A379="N/A","N/A",IF(EDATE(A379,1)&gt;Inputs!$K$3,"N/A",EDATE(A379,1)))</f>
        <v>48122</v>
      </c>
      <c r="B380" s="68" t="n">
        <f aca="false">IF(A380="N/A"," ",YEAR(A380))</f>
        <v>2031</v>
      </c>
      <c r="N380" s="38"/>
      <c r="O380" s="114"/>
      <c r="BA380" s="90"/>
    </row>
    <row r="381" customFormat="false" ht="12.75" hidden="false" customHeight="false" outlineLevel="0" collapsed="false">
      <c r="A381" s="67" t="n">
        <f aca="false">IF(A380="N/A","N/A",IF(EDATE(A380,1)&gt;Inputs!$K$3,"N/A",EDATE(A380,1)))</f>
        <v>48153</v>
      </c>
      <c r="B381" s="68" t="n">
        <f aca="false">IF(A381="N/A"," ",YEAR(A381))</f>
        <v>2031</v>
      </c>
      <c r="N381" s="38"/>
      <c r="O381" s="114"/>
      <c r="BA381" s="90"/>
    </row>
    <row r="382" customFormat="false" ht="12.75" hidden="false" customHeight="false" outlineLevel="0" collapsed="false">
      <c r="A382" s="67" t="n">
        <f aca="false">IF(A381="N/A","N/A",IF(EDATE(A381,1)&gt;Inputs!$K$3,"N/A",EDATE(A381,1)))</f>
        <v>48183</v>
      </c>
      <c r="B382" s="68" t="n">
        <f aca="false">IF(A382="N/A"," ",YEAR(A382))</f>
        <v>2031</v>
      </c>
      <c r="N382" s="38"/>
      <c r="O382" s="114"/>
      <c r="BA382" s="90"/>
    </row>
    <row r="383" customFormat="false" ht="12.75" hidden="false" customHeight="false" outlineLevel="0" collapsed="false">
      <c r="A383" s="115"/>
      <c r="B383" s="115"/>
      <c r="N383" s="38"/>
      <c r="O383" s="114"/>
      <c r="BA383" s="90"/>
    </row>
    <row r="384" customFormat="false" ht="12.75" hidden="false" customHeight="false" outlineLevel="0" collapsed="false">
      <c r="A384" s="115"/>
      <c r="B384" s="115"/>
      <c r="N384" s="38"/>
      <c r="O384" s="114"/>
      <c r="BA384" s="90"/>
    </row>
    <row r="385" customFormat="false" ht="12.75" hidden="false" customHeight="false" outlineLevel="0" collapsed="false">
      <c r="A385" s="115"/>
      <c r="B385" s="115"/>
      <c r="N385" s="38"/>
      <c r="O385" s="114"/>
      <c r="BA385" s="90"/>
    </row>
    <row r="386" customFormat="false" ht="12.75" hidden="false" customHeight="false" outlineLevel="0" collapsed="false">
      <c r="A386" s="115"/>
      <c r="B386" s="115"/>
      <c r="N386" s="38"/>
      <c r="O386" s="114"/>
      <c r="BA386" s="90"/>
    </row>
    <row r="387" customFormat="false" ht="12.75" hidden="false" customHeight="false" outlineLevel="0" collapsed="false">
      <c r="A387" s="115"/>
      <c r="B387" s="115"/>
      <c r="N387" s="38"/>
      <c r="O387" s="114"/>
      <c r="BA387" s="90"/>
    </row>
    <row r="388" customFormat="false" ht="12.75" hidden="false" customHeight="false" outlineLevel="0" collapsed="false">
      <c r="A388" s="115"/>
      <c r="B388" s="115"/>
      <c r="N388" s="38"/>
      <c r="O388" s="114"/>
      <c r="BA388" s="90"/>
    </row>
    <row r="389" customFormat="false" ht="12.75" hidden="false" customHeight="false" outlineLevel="0" collapsed="false">
      <c r="A389" s="115"/>
      <c r="B389" s="115"/>
      <c r="N389" s="38"/>
      <c r="O389" s="114"/>
      <c r="BA389" s="90"/>
    </row>
    <row r="390" customFormat="false" ht="12.75" hidden="false" customHeight="false" outlineLevel="0" collapsed="false">
      <c r="A390" s="115"/>
      <c r="B390" s="115"/>
      <c r="N390" s="38"/>
      <c r="O390" s="114"/>
      <c r="BA390" s="90"/>
    </row>
    <row r="391" customFormat="false" ht="12.75" hidden="false" customHeight="false" outlineLevel="0" collapsed="false">
      <c r="A391" s="115"/>
      <c r="B391" s="115"/>
      <c r="N391" s="38"/>
      <c r="O391" s="114"/>
      <c r="BA391" s="90"/>
    </row>
    <row r="392" customFormat="false" ht="12.75" hidden="false" customHeight="false" outlineLevel="0" collapsed="false">
      <c r="A392" s="115"/>
      <c r="B392" s="115"/>
      <c r="N392" s="38"/>
      <c r="O392" s="114"/>
      <c r="BA392" s="90"/>
    </row>
    <row r="393" customFormat="false" ht="12.75" hidden="false" customHeight="false" outlineLevel="0" collapsed="false">
      <c r="A393" s="115"/>
      <c r="B393" s="115"/>
      <c r="N393" s="38"/>
      <c r="O393" s="114"/>
      <c r="BA393" s="90"/>
    </row>
    <row r="394" customFormat="false" ht="12.75" hidden="false" customHeight="false" outlineLevel="0" collapsed="false">
      <c r="A394" s="115"/>
      <c r="B394" s="115"/>
      <c r="N394" s="38"/>
      <c r="O394" s="114"/>
      <c r="BA394" s="90"/>
    </row>
    <row r="395" customFormat="false" ht="12.75" hidden="false" customHeight="false" outlineLevel="0" collapsed="false">
      <c r="A395" s="115"/>
      <c r="B395" s="115"/>
      <c r="N395" s="38"/>
      <c r="O395" s="114"/>
      <c r="BA395" s="90"/>
    </row>
    <row r="396" customFormat="false" ht="12.75" hidden="false" customHeight="false" outlineLevel="0" collapsed="false">
      <c r="A396" s="115"/>
      <c r="B396" s="115"/>
      <c r="N396" s="38"/>
      <c r="O396" s="114"/>
      <c r="BA396" s="90"/>
    </row>
    <row r="397" customFormat="false" ht="12.75" hidden="false" customHeight="false" outlineLevel="0" collapsed="false">
      <c r="A397" s="115"/>
      <c r="B397" s="115"/>
      <c r="N397" s="38"/>
      <c r="O397" s="114"/>
      <c r="BA397" s="90"/>
    </row>
    <row r="398" customFormat="false" ht="12.75" hidden="false" customHeight="false" outlineLevel="0" collapsed="false">
      <c r="A398" s="115"/>
      <c r="B398" s="115"/>
      <c r="N398" s="38"/>
      <c r="O398" s="114"/>
      <c r="BA398" s="90"/>
    </row>
    <row r="399" customFormat="false" ht="12.75" hidden="false" customHeight="false" outlineLevel="0" collapsed="false">
      <c r="A399" s="115"/>
      <c r="B399" s="115"/>
      <c r="N399" s="38"/>
      <c r="O399" s="114"/>
      <c r="BA399" s="90"/>
    </row>
    <row r="400" customFormat="false" ht="12.75" hidden="false" customHeight="false" outlineLevel="0" collapsed="false">
      <c r="A400" s="115"/>
      <c r="B400" s="115"/>
      <c r="N400" s="38"/>
      <c r="O400" s="114"/>
      <c r="BA400" s="90"/>
    </row>
    <row r="401" customFormat="false" ht="12.75" hidden="false" customHeight="false" outlineLevel="0" collapsed="false">
      <c r="A401" s="115"/>
      <c r="B401" s="115"/>
      <c r="N401" s="38"/>
      <c r="O401" s="114"/>
      <c r="BA401" s="90"/>
    </row>
    <row r="402" customFormat="false" ht="12.75" hidden="false" customHeight="false" outlineLevel="0" collapsed="false">
      <c r="A402" s="115"/>
      <c r="B402" s="115"/>
      <c r="N402" s="38"/>
      <c r="O402" s="114"/>
      <c r="BA402" s="90"/>
    </row>
    <row r="403" customFormat="false" ht="12.75" hidden="false" customHeight="false" outlineLevel="0" collapsed="false">
      <c r="A403" s="115"/>
      <c r="B403" s="115"/>
      <c r="N403" s="38"/>
      <c r="O403" s="114"/>
      <c r="BA403" s="90"/>
    </row>
    <row r="404" customFormat="false" ht="12.75" hidden="false" customHeight="false" outlineLevel="0" collapsed="false">
      <c r="A404" s="115"/>
      <c r="B404" s="115"/>
      <c r="N404" s="38"/>
      <c r="O404" s="114"/>
      <c r="BA404" s="90"/>
    </row>
    <row r="405" customFormat="false" ht="12.75" hidden="false" customHeight="false" outlineLevel="0" collapsed="false">
      <c r="A405" s="115"/>
      <c r="B405" s="115"/>
      <c r="N405" s="38"/>
      <c r="O405" s="114"/>
      <c r="BA405" s="90"/>
    </row>
    <row r="406" customFormat="false" ht="12.75" hidden="false" customHeight="false" outlineLevel="0" collapsed="false">
      <c r="A406" s="115"/>
      <c r="B406" s="115"/>
      <c r="N406" s="38"/>
      <c r="O406" s="114"/>
      <c r="BA406" s="90"/>
    </row>
    <row r="407" customFormat="false" ht="12.75" hidden="false" customHeight="false" outlineLevel="0" collapsed="false">
      <c r="A407" s="115"/>
      <c r="B407" s="115"/>
      <c r="N407" s="38"/>
      <c r="O407" s="114"/>
      <c r="BA407" s="90"/>
    </row>
    <row r="408" customFormat="false" ht="12.75" hidden="false" customHeight="false" outlineLevel="0" collapsed="false">
      <c r="A408" s="115"/>
      <c r="B408" s="115"/>
      <c r="N408" s="38"/>
      <c r="O408" s="114"/>
      <c r="BA408" s="90"/>
    </row>
    <row r="409" customFormat="false" ht="12.75" hidden="false" customHeight="false" outlineLevel="0" collapsed="false">
      <c r="A409" s="115"/>
      <c r="B409" s="115"/>
      <c r="N409" s="38"/>
      <c r="O409" s="114"/>
      <c r="BA409" s="90"/>
    </row>
    <row r="410" customFormat="false" ht="12.75" hidden="false" customHeight="false" outlineLevel="0" collapsed="false">
      <c r="A410" s="115"/>
      <c r="B410" s="115"/>
      <c r="N410" s="38"/>
      <c r="O410" s="114"/>
      <c r="BA410" s="90"/>
    </row>
    <row r="411" customFormat="false" ht="12.75" hidden="false" customHeight="false" outlineLevel="0" collapsed="false">
      <c r="A411" s="115"/>
      <c r="B411" s="115"/>
      <c r="N411" s="38"/>
      <c r="O411" s="114"/>
      <c r="BA411" s="90"/>
    </row>
    <row r="412" customFormat="false" ht="12.75" hidden="false" customHeight="false" outlineLevel="0" collapsed="false">
      <c r="A412" s="115"/>
      <c r="B412" s="115"/>
      <c r="N412" s="38"/>
      <c r="O412" s="114"/>
      <c r="BA412" s="90"/>
    </row>
    <row r="413" customFormat="false" ht="12.75" hidden="false" customHeight="false" outlineLevel="0" collapsed="false">
      <c r="A413" s="115"/>
      <c r="B413" s="115"/>
      <c r="N413" s="38"/>
      <c r="O413" s="114"/>
      <c r="BA413" s="90"/>
    </row>
    <row r="414" customFormat="false" ht="12.75" hidden="false" customHeight="false" outlineLevel="0" collapsed="false">
      <c r="A414" s="115"/>
      <c r="B414" s="115"/>
      <c r="N414" s="38"/>
      <c r="O414" s="114"/>
      <c r="BA414" s="90"/>
    </row>
    <row r="415" customFormat="false" ht="12.75" hidden="false" customHeight="false" outlineLevel="0" collapsed="false">
      <c r="A415" s="115"/>
      <c r="B415" s="115"/>
      <c r="N415" s="38"/>
      <c r="O415" s="114"/>
      <c r="BA415" s="90"/>
    </row>
    <row r="416" customFormat="false" ht="12.75" hidden="false" customHeight="false" outlineLevel="0" collapsed="false">
      <c r="A416" s="115"/>
      <c r="B416" s="115"/>
      <c r="N416" s="38"/>
      <c r="O416" s="114"/>
      <c r="BA416" s="90"/>
    </row>
    <row r="417" customFormat="false" ht="12.75" hidden="false" customHeight="false" outlineLevel="0" collapsed="false">
      <c r="A417" s="115"/>
      <c r="B417" s="115"/>
      <c r="N417" s="38"/>
      <c r="O417" s="114"/>
      <c r="BA417" s="90"/>
    </row>
    <row r="418" customFormat="false" ht="12.75" hidden="false" customHeight="false" outlineLevel="0" collapsed="false">
      <c r="A418" s="115"/>
      <c r="B418" s="115"/>
      <c r="N418" s="38"/>
      <c r="O418" s="114"/>
      <c r="BA418" s="90"/>
    </row>
    <row r="419" customFormat="false" ht="12.75" hidden="false" customHeight="false" outlineLevel="0" collapsed="false">
      <c r="A419" s="115"/>
      <c r="B419" s="115"/>
      <c r="N419" s="38"/>
      <c r="O419" s="114"/>
      <c r="BA419" s="90"/>
    </row>
    <row r="420" customFormat="false" ht="12.75" hidden="false" customHeight="false" outlineLevel="0" collapsed="false">
      <c r="A420" s="115"/>
      <c r="B420" s="115"/>
      <c r="N420" s="38"/>
      <c r="O420" s="114"/>
      <c r="BA420" s="90"/>
    </row>
    <row r="421" customFormat="false" ht="12.75" hidden="false" customHeight="false" outlineLevel="0" collapsed="false">
      <c r="A421" s="115"/>
      <c r="B421" s="115"/>
      <c r="N421" s="38"/>
      <c r="O421" s="114"/>
      <c r="BA421" s="90"/>
    </row>
    <row r="422" customFormat="false" ht="12.75" hidden="false" customHeight="false" outlineLevel="0" collapsed="false">
      <c r="A422" s="115"/>
      <c r="B422" s="115"/>
      <c r="N422" s="38"/>
      <c r="O422" s="114"/>
      <c r="BA422" s="90"/>
    </row>
    <row r="423" customFormat="false" ht="12.75" hidden="false" customHeight="false" outlineLevel="0" collapsed="false">
      <c r="A423" s="115"/>
      <c r="B423" s="115"/>
      <c r="N423" s="38"/>
      <c r="O423" s="114"/>
      <c r="BA423" s="90"/>
    </row>
    <row r="424" customFormat="false" ht="12.75" hidden="false" customHeight="false" outlineLevel="0" collapsed="false">
      <c r="A424" s="115"/>
      <c r="B424" s="115"/>
      <c r="N424" s="38"/>
      <c r="O424" s="114"/>
      <c r="BA424" s="90"/>
    </row>
    <row r="425" customFormat="false" ht="12.75" hidden="false" customHeight="false" outlineLevel="0" collapsed="false">
      <c r="A425" s="115"/>
      <c r="B425" s="115"/>
      <c r="N425" s="38"/>
      <c r="O425" s="114"/>
      <c r="BA425" s="90"/>
    </row>
    <row r="426" customFormat="false" ht="12.75" hidden="false" customHeight="false" outlineLevel="0" collapsed="false">
      <c r="A426" s="115"/>
      <c r="B426" s="115"/>
      <c r="N426" s="38"/>
      <c r="O426" s="114"/>
      <c r="BA426" s="90"/>
    </row>
    <row r="427" customFormat="false" ht="12.75" hidden="false" customHeight="false" outlineLevel="0" collapsed="false">
      <c r="A427" s="115"/>
      <c r="B427" s="115"/>
      <c r="N427" s="38"/>
      <c r="O427" s="114"/>
      <c r="BA427" s="90"/>
    </row>
    <row r="428" customFormat="false" ht="12.75" hidden="false" customHeight="false" outlineLevel="0" collapsed="false">
      <c r="A428" s="115"/>
      <c r="B428" s="115"/>
      <c r="N428" s="38"/>
      <c r="O428" s="114"/>
      <c r="BA428" s="90"/>
    </row>
    <row r="429" customFormat="false" ht="12.75" hidden="false" customHeight="false" outlineLevel="0" collapsed="false">
      <c r="A429" s="115"/>
      <c r="B429" s="115"/>
      <c r="N429" s="38"/>
      <c r="O429" s="114"/>
      <c r="BA429" s="90"/>
    </row>
    <row r="430" customFormat="false" ht="12.75" hidden="false" customHeight="false" outlineLevel="0" collapsed="false">
      <c r="A430" s="115"/>
      <c r="B430" s="115"/>
      <c r="N430" s="38"/>
      <c r="O430" s="114"/>
      <c r="BA430" s="90"/>
    </row>
    <row r="431" customFormat="false" ht="12.75" hidden="false" customHeight="false" outlineLevel="0" collapsed="false">
      <c r="A431" s="115"/>
      <c r="B431" s="115"/>
      <c r="N431" s="38"/>
      <c r="O431" s="114"/>
      <c r="BA431" s="90"/>
    </row>
    <row r="432" customFormat="false" ht="12.75" hidden="false" customHeight="false" outlineLevel="0" collapsed="false">
      <c r="A432" s="115"/>
      <c r="B432" s="115"/>
      <c r="N432" s="38"/>
      <c r="O432" s="114"/>
      <c r="BA432" s="90"/>
    </row>
    <row r="433" customFormat="false" ht="12.75" hidden="false" customHeight="false" outlineLevel="0" collapsed="false">
      <c r="A433" s="115"/>
      <c r="B433" s="115"/>
      <c r="N433" s="38"/>
      <c r="O433" s="114"/>
      <c r="BA433" s="90"/>
    </row>
    <row r="434" customFormat="false" ht="12.75" hidden="false" customHeight="false" outlineLevel="0" collapsed="false">
      <c r="A434" s="115"/>
      <c r="B434" s="115"/>
      <c r="N434" s="38"/>
      <c r="O434" s="114"/>
      <c r="BA434" s="90"/>
    </row>
    <row r="435" customFormat="false" ht="12.75" hidden="false" customHeight="false" outlineLevel="0" collapsed="false">
      <c r="A435" s="115"/>
      <c r="B435" s="115"/>
      <c r="N435" s="38"/>
      <c r="O435" s="114"/>
      <c r="BA435" s="90"/>
    </row>
    <row r="436" customFormat="false" ht="12.75" hidden="false" customHeight="false" outlineLevel="0" collapsed="false">
      <c r="A436" s="115"/>
      <c r="B436" s="115"/>
      <c r="N436" s="38"/>
      <c r="O436" s="114"/>
      <c r="BA436" s="90"/>
    </row>
    <row r="437" customFormat="false" ht="12.75" hidden="false" customHeight="false" outlineLevel="0" collapsed="false">
      <c r="A437" s="115"/>
      <c r="B437" s="115"/>
      <c r="N437" s="38"/>
      <c r="O437" s="114"/>
      <c r="BA437" s="90"/>
    </row>
    <row r="438" customFormat="false" ht="12.75" hidden="false" customHeight="false" outlineLevel="0" collapsed="false">
      <c r="A438" s="115"/>
      <c r="B438" s="115"/>
      <c r="N438" s="38"/>
      <c r="O438" s="114"/>
      <c r="BA438" s="90"/>
    </row>
    <row r="439" customFormat="false" ht="12.75" hidden="false" customHeight="false" outlineLevel="0" collapsed="false">
      <c r="A439" s="115"/>
      <c r="B439" s="115"/>
      <c r="N439" s="38"/>
      <c r="O439" s="114"/>
      <c r="BA439" s="90"/>
    </row>
    <row r="440" customFormat="false" ht="12.75" hidden="false" customHeight="false" outlineLevel="0" collapsed="false">
      <c r="A440" s="115"/>
      <c r="B440" s="115"/>
      <c r="N440" s="38"/>
      <c r="O440" s="114"/>
      <c r="BA440" s="90"/>
    </row>
    <row r="441" customFormat="false" ht="12.75" hidden="false" customHeight="false" outlineLevel="0" collapsed="false">
      <c r="A441" s="115"/>
      <c r="B441" s="115"/>
      <c r="N441" s="38"/>
      <c r="O441" s="114"/>
      <c r="BA441" s="90"/>
    </row>
    <row r="442" customFormat="false" ht="12.75" hidden="false" customHeight="false" outlineLevel="0" collapsed="false">
      <c r="A442" s="115"/>
      <c r="B442" s="115"/>
      <c r="N442" s="38"/>
      <c r="O442" s="114"/>
      <c r="BA442" s="90"/>
    </row>
    <row r="443" customFormat="false" ht="12.75" hidden="false" customHeight="false" outlineLevel="0" collapsed="false">
      <c r="A443" s="115"/>
      <c r="B443" s="115"/>
      <c r="N443" s="38"/>
      <c r="O443" s="114"/>
      <c r="BA443" s="90"/>
    </row>
    <row r="444" customFormat="false" ht="12.75" hidden="false" customHeight="false" outlineLevel="0" collapsed="false">
      <c r="A444" s="115"/>
      <c r="B444" s="115"/>
      <c r="N444" s="38"/>
      <c r="O444" s="114"/>
      <c r="BA444" s="90"/>
    </row>
    <row r="445" customFormat="false" ht="12.75" hidden="false" customHeight="false" outlineLevel="0" collapsed="false">
      <c r="A445" s="115"/>
      <c r="B445" s="115"/>
      <c r="N445" s="38"/>
      <c r="O445" s="114"/>
      <c r="BA445" s="90"/>
    </row>
    <row r="446" customFormat="false" ht="12.75" hidden="false" customHeight="false" outlineLevel="0" collapsed="false">
      <c r="A446" s="115"/>
      <c r="B446" s="115"/>
      <c r="N446" s="38"/>
      <c r="O446" s="114"/>
      <c r="BA446" s="90"/>
    </row>
    <row r="447" customFormat="false" ht="12.75" hidden="false" customHeight="false" outlineLevel="0" collapsed="false">
      <c r="A447" s="115"/>
      <c r="B447" s="115"/>
      <c r="N447" s="38"/>
      <c r="O447" s="114"/>
      <c r="BA447" s="90"/>
    </row>
    <row r="448" customFormat="false" ht="12.75" hidden="false" customHeight="false" outlineLevel="0" collapsed="false">
      <c r="A448" s="115"/>
      <c r="B448" s="115"/>
      <c r="N448" s="38"/>
      <c r="O448" s="114"/>
      <c r="BA448" s="90"/>
    </row>
    <row r="449" customFormat="false" ht="12.75" hidden="false" customHeight="false" outlineLevel="0" collapsed="false">
      <c r="A449" s="115"/>
      <c r="B449" s="115"/>
      <c r="N449" s="38"/>
      <c r="O449" s="114"/>
      <c r="BA449" s="90"/>
    </row>
    <row r="450" customFormat="false" ht="12.75" hidden="false" customHeight="false" outlineLevel="0" collapsed="false">
      <c r="A450" s="115"/>
      <c r="B450" s="115"/>
      <c r="N450" s="38"/>
      <c r="O450" s="114"/>
      <c r="BA450" s="90"/>
    </row>
    <row r="451" customFormat="false" ht="12.75" hidden="false" customHeight="false" outlineLevel="0" collapsed="false">
      <c r="A451" s="115"/>
      <c r="B451" s="115"/>
      <c r="N451" s="38"/>
      <c r="O451" s="114"/>
      <c r="BA451" s="90"/>
    </row>
    <row r="452" customFormat="false" ht="12.75" hidden="false" customHeight="false" outlineLevel="0" collapsed="false">
      <c r="A452" s="115"/>
      <c r="B452" s="115"/>
      <c r="N452" s="38"/>
      <c r="O452" s="114"/>
      <c r="BA452" s="90"/>
    </row>
    <row r="453" customFormat="false" ht="12.75" hidden="false" customHeight="false" outlineLevel="0" collapsed="false">
      <c r="A453" s="115"/>
      <c r="B453" s="115"/>
      <c r="N453" s="38"/>
      <c r="O453" s="114"/>
      <c r="BA453" s="90"/>
    </row>
    <row r="454" customFormat="false" ht="12.75" hidden="false" customHeight="false" outlineLevel="0" collapsed="false">
      <c r="A454" s="115"/>
      <c r="B454" s="115"/>
      <c r="N454" s="38"/>
      <c r="O454" s="114"/>
      <c r="BA454" s="90"/>
    </row>
    <row r="455" customFormat="false" ht="12.75" hidden="false" customHeight="false" outlineLevel="0" collapsed="false">
      <c r="A455" s="115"/>
      <c r="B455" s="115"/>
      <c r="N455" s="38"/>
      <c r="O455" s="114"/>
      <c r="BA455" s="90"/>
    </row>
    <row r="456" customFormat="false" ht="12.75" hidden="false" customHeight="false" outlineLevel="0" collapsed="false">
      <c r="A456" s="115"/>
      <c r="B456" s="115"/>
      <c r="N456" s="38"/>
      <c r="O456" s="114"/>
      <c r="BA456" s="90"/>
    </row>
    <row r="457" customFormat="false" ht="12.75" hidden="false" customHeight="false" outlineLevel="0" collapsed="false">
      <c r="A457" s="115"/>
      <c r="B457" s="115"/>
      <c r="N457" s="38"/>
      <c r="O457" s="114"/>
      <c r="BA457" s="90"/>
    </row>
    <row r="458" customFormat="false" ht="12.75" hidden="false" customHeight="false" outlineLevel="0" collapsed="false">
      <c r="A458" s="115"/>
      <c r="B458" s="115"/>
      <c r="N458" s="38"/>
      <c r="O458" s="114"/>
      <c r="BA458" s="90"/>
    </row>
    <row r="459" customFormat="false" ht="12.75" hidden="false" customHeight="false" outlineLevel="0" collapsed="false">
      <c r="A459" s="115"/>
      <c r="B459" s="115"/>
      <c r="N459" s="38"/>
      <c r="O459" s="114"/>
      <c r="BA459" s="90"/>
    </row>
    <row r="460" customFormat="false" ht="12.75" hidden="false" customHeight="false" outlineLevel="0" collapsed="false">
      <c r="A460" s="115"/>
      <c r="B460" s="115"/>
      <c r="N460" s="38"/>
      <c r="O460" s="114"/>
      <c r="BA460" s="90"/>
    </row>
    <row r="461" customFormat="false" ht="12.75" hidden="false" customHeight="false" outlineLevel="0" collapsed="false">
      <c r="A461" s="115"/>
      <c r="B461" s="115"/>
      <c r="N461" s="38"/>
      <c r="O461" s="114"/>
      <c r="BA461" s="90"/>
    </row>
    <row r="462" customFormat="false" ht="12.75" hidden="false" customHeight="false" outlineLevel="0" collapsed="false">
      <c r="A462" s="115"/>
      <c r="B462" s="115"/>
      <c r="N462" s="38"/>
      <c r="O462" s="114"/>
      <c r="BA462" s="90"/>
    </row>
    <row r="463" customFormat="false" ht="12.75" hidden="false" customHeight="false" outlineLevel="0" collapsed="false">
      <c r="A463" s="115"/>
      <c r="B463" s="115"/>
      <c r="N463" s="38"/>
      <c r="O463" s="114"/>
      <c r="BA463" s="90"/>
    </row>
    <row r="464" customFormat="false" ht="12.75" hidden="false" customHeight="false" outlineLevel="0" collapsed="false">
      <c r="A464" s="115"/>
      <c r="B464" s="115"/>
      <c r="N464" s="38"/>
      <c r="O464" s="114"/>
      <c r="BA464" s="90"/>
    </row>
    <row r="465" customFormat="false" ht="12.75" hidden="false" customHeight="false" outlineLevel="0" collapsed="false">
      <c r="A465" s="115"/>
      <c r="B465" s="115"/>
      <c r="N465" s="38"/>
      <c r="O465" s="114"/>
      <c r="BA465" s="90"/>
    </row>
    <row r="466" customFormat="false" ht="12.75" hidden="false" customHeight="false" outlineLevel="0" collapsed="false">
      <c r="A466" s="115"/>
      <c r="B466" s="115"/>
      <c r="N466" s="38"/>
      <c r="O466" s="114"/>
      <c r="BA466" s="90"/>
    </row>
    <row r="467" customFormat="false" ht="12.75" hidden="false" customHeight="false" outlineLevel="0" collapsed="false">
      <c r="A467" s="115"/>
      <c r="B467" s="115"/>
      <c r="N467" s="38"/>
      <c r="O467" s="114"/>
      <c r="BA467" s="90"/>
    </row>
    <row r="468" customFormat="false" ht="12.75" hidden="false" customHeight="false" outlineLevel="0" collapsed="false">
      <c r="A468" s="115"/>
      <c r="B468" s="115"/>
      <c r="N468" s="38"/>
      <c r="O468" s="114"/>
      <c r="BA468" s="90"/>
    </row>
    <row r="469" customFormat="false" ht="12.75" hidden="false" customHeight="false" outlineLevel="0" collapsed="false">
      <c r="A469" s="115"/>
      <c r="B469" s="115"/>
      <c r="N469" s="38"/>
      <c r="O469" s="114"/>
      <c r="BA469" s="90"/>
    </row>
    <row r="470" customFormat="false" ht="12.75" hidden="false" customHeight="false" outlineLevel="0" collapsed="false">
      <c r="A470" s="115"/>
      <c r="B470" s="115"/>
      <c r="N470" s="38"/>
      <c r="O470" s="114"/>
      <c r="BA470" s="90"/>
    </row>
    <row r="471" customFormat="false" ht="12.75" hidden="false" customHeight="false" outlineLevel="0" collapsed="false">
      <c r="A471" s="115"/>
      <c r="B471" s="115"/>
      <c r="N471" s="38"/>
      <c r="O471" s="114"/>
      <c r="BA471" s="90"/>
    </row>
    <row r="472" customFormat="false" ht="12.75" hidden="false" customHeight="false" outlineLevel="0" collapsed="false">
      <c r="A472" s="115"/>
      <c r="B472" s="115"/>
      <c r="N472" s="38"/>
      <c r="O472" s="114"/>
      <c r="BA472" s="90"/>
    </row>
    <row r="473" customFormat="false" ht="12.75" hidden="false" customHeight="false" outlineLevel="0" collapsed="false">
      <c r="A473" s="115"/>
      <c r="B473" s="115"/>
      <c r="N473" s="38"/>
      <c r="O473" s="114"/>
      <c r="BA473" s="90"/>
    </row>
    <row r="474" customFormat="false" ht="12.75" hidden="false" customHeight="false" outlineLevel="0" collapsed="false">
      <c r="A474" s="115"/>
      <c r="B474" s="115"/>
      <c r="N474" s="38"/>
      <c r="O474" s="114"/>
      <c r="BA474" s="90"/>
    </row>
    <row r="475" customFormat="false" ht="12.75" hidden="false" customHeight="false" outlineLevel="0" collapsed="false">
      <c r="A475" s="115"/>
      <c r="B475" s="115"/>
      <c r="N475" s="38"/>
      <c r="O475" s="114"/>
      <c r="BA475" s="90"/>
    </row>
    <row r="476" customFormat="false" ht="12.75" hidden="false" customHeight="false" outlineLevel="0" collapsed="false">
      <c r="A476" s="115"/>
      <c r="B476" s="115"/>
      <c r="N476" s="38"/>
      <c r="O476" s="114"/>
      <c r="BA476" s="90"/>
    </row>
    <row r="477" customFormat="false" ht="12.75" hidden="false" customHeight="false" outlineLevel="0" collapsed="false">
      <c r="A477" s="115"/>
      <c r="B477" s="115"/>
      <c r="N477" s="38"/>
      <c r="O477" s="114"/>
      <c r="BA477" s="90"/>
    </row>
    <row r="478" customFormat="false" ht="12.75" hidden="false" customHeight="false" outlineLevel="0" collapsed="false">
      <c r="A478" s="115"/>
      <c r="B478" s="115"/>
      <c r="N478" s="38"/>
      <c r="O478" s="114"/>
      <c r="BA478" s="90"/>
    </row>
    <row r="479" customFormat="false" ht="12.75" hidden="false" customHeight="false" outlineLevel="0" collapsed="false">
      <c r="A479" s="115"/>
      <c r="B479" s="115"/>
      <c r="N479" s="38"/>
      <c r="O479" s="114"/>
      <c r="BA479" s="90"/>
    </row>
    <row r="480" customFormat="false" ht="12.75" hidden="false" customHeight="false" outlineLevel="0" collapsed="false">
      <c r="A480" s="115"/>
      <c r="B480" s="115"/>
      <c r="N480" s="38"/>
      <c r="O480" s="114"/>
      <c r="BA480" s="90"/>
    </row>
    <row r="481" customFormat="false" ht="12.75" hidden="false" customHeight="false" outlineLevel="0" collapsed="false">
      <c r="A481" s="115"/>
      <c r="B481" s="115"/>
      <c r="N481" s="38"/>
      <c r="O481" s="114"/>
      <c r="BA481" s="90"/>
    </row>
    <row r="482" customFormat="false" ht="12.75" hidden="false" customHeight="false" outlineLevel="0" collapsed="false">
      <c r="A482" s="115"/>
      <c r="B482" s="115"/>
      <c r="N482" s="38"/>
      <c r="O482" s="114"/>
      <c r="BA482" s="90"/>
    </row>
    <row r="483" customFormat="false" ht="12.75" hidden="false" customHeight="false" outlineLevel="0" collapsed="false">
      <c r="A483" s="115"/>
      <c r="B483" s="115"/>
      <c r="N483" s="38"/>
      <c r="O483" s="114"/>
      <c r="BA483" s="90"/>
    </row>
    <row r="484" customFormat="false" ht="12.75" hidden="false" customHeight="false" outlineLevel="0" collapsed="false">
      <c r="A484" s="115"/>
      <c r="B484" s="115"/>
      <c r="N484" s="38"/>
      <c r="O484" s="114"/>
      <c r="BA484" s="90"/>
    </row>
    <row r="485" customFormat="false" ht="12.75" hidden="false" customHeight="false" outlineLevel="0" collapsed="false">
      <c r="A485" s="115"/>
      <c r="B485" s="115"/>
      <c r="N485" s="38"/>
      <c r="O485" s="114"/>
      <c r="BA485" s="90"/>
    </row>
    <row r="486" customFormat="false" ht="12.75" hidden="false" customHeight="false" outlineLevel="0" collapsed="false">
      <c r="A486" s="115"/>
      <c r="B486" s="115"/>
      <c r="N486" s="38"/>
      <c r="O486" s="114"/>
      <c r="BA486" s="90"/>
    </row>
    <row r="487" customFormat="false" ht="12.75" hidden="false" customHeight="false" outlineLevel="0" collapsed="false">
      <c r="A487" s="115"/>
      <c r="B487" s="115"/>
      <c r="N487" s="38"/>
      <c r="O487" s="114"/>
      <c r="BA487" s="90"/>
    </row>
    <row r="488" customFormat="false" ht="12.75" hidden="false" customHeight="false" outlineLevel="0" collapsed="false">
      <c r="A488" s="115"/>
      <c r="B488" s="115"/>
      <c r="N488" s="38"/>
      <c r="O488" s="114"/>
      <c r="BA488" s="90"/>
    </row>
    <row r="489" customFormat="false" ht="12.75" hidden="false" customHeight="false" outlineLevel="0" collapsed="false">
      <c r="A489" s="115"/>
      <c r="B489" s="115"/>
      <c r="N489" s="38"/>
      <c r="O489" s="114"/>
      <c r="BA489" s="90"/>
    </row>
    <row r="490" customFormat="false" ht="12.75" hidden="false" customHeight="false" outlineLevel="0" collapsed="false">
      <c r="A490" s="115"/>
      <c r="B490" s="115"/>
      <c r="N490" s="38"/>
      <c r="O490" s="114"/>
      <c r="BA490" s="90"/>
    </row>
    <row r="491" customFormat="false" ht="12.75" hidden="false" customHeight="false" outlineLevel="0" collapsed="false">
      <c r="A491" s="115"/>
      <c r="B491" s="115"/>
      <c r="N491" s="38"/>
      <c r="O491" s="114"/>
      <c r="BA491" s="90"/>
    </row>
    <row r="492" customFormat="false" ht="12.75" hidden="false" customHeight="false" outlineLevel="0" collapsed="false">
      <c r="A492" s="115"/>
      <c r="B492" s="115"/>
      <c r="N492" s="38"/>
      <c r="O492" s="114"/>
      <c r="BA492" s="90"/>
    </row>
    <row r="493" customFormat="false" ht="12.75" hidden="false" customHeight="false" outlineLevel="0" collapsed="false">
      <c r="A493" s="115"/>
      <c r="B493" s="115"/>
      <c r="N493" s="38"/>
      <c r="O493" s="114"/>
      <c r="BA493" s="90"/>
    </row>
    <row r="494" customFormat="false" ht="12.75" hidden="false" customHeight="false" outlineLevel="0" collapsed="false">
      <c r="A494" s="115"/>
      <c r="B494" s="115"/>
      <c r="N494" s="38"/>
      <c r="O494" s="114"/>
      <c r="BA494" s="90"/>
    </row>
    <row r="495" customFormat="false" ht="12.75" hidden="false" customHeight="false" outlineLevel="0" collapsed="false">
      <c r="A495" s="115"/>
      <c r="B495" s="115"/>
      <c r="N495" s="38"/>
      <c r="O495" s="114"/>
      <c r="BA495" s="90"/>
    </row>
    <row r="496" customFormat="false" ht="12.75" hidden="false" customHeight="false" outlineLevel="0" collapsed="false">
      <c r="A496" s="115"/>
      <c r="B496" s="115"/>
      <c r="N496" s="38"/>
      <c r="O496" s="114"/>
      <c r="BA496" s="90"/>
    </row>
    <row r="497" customFormat="false" ht="12.75" hidden="false" customHeight="false" outlineLevel="0" collapsed="false">
      <c r="A497" s="115"/>
      <c r="B497" s="115"/>
      <c r="N497" s="38"/>
      <c r="O497" s="114"/>
      <c r="BA497" s="90"/>
    </row>
    <row r="498" customFormat="false" ht="12.75" hidden="false" customHeight="false" outlineLevel="0" collapsed="false">
      <c r="A498" s="115"/>
      <c r="B498" s="115"/>
      <c r="N498" s="38"/>
      <c r="O498" s="114"/>
      <c r="BA498" s="90"/>
    </row>
    <row r="499" customFormat="false" ht="12.75" hidden="false" customHeight="false" outlineLevel="0" collapsed="false">
      <c r="A499" s="115"/>
      <c r="B499" s="115"/>
      <c r="N499" s="38"/>
      <c r="O499" s="114"/>
      <c r="BA499" s="90"/>
    </row>
    <row r="500" customFormat="false" ht="12.75" hidden="false" customHeight="false" outlineLevel="0" collapsed="false">
      <c r="A500" s="115"/>
      <c r="B500" s="115"/>
      <c r="N500" s="38"/>
      <c r="O500" s="114"/>
      <c r="BA500" s="90"/>
    </row>
    <row r="501" customFormat="false" ht="12.75" hidden="false" customHeight="false" outlineLevel="0" collapsed="false">
      <c r="A501" s="115"/>
      <c r="B501" s="115"/>
      <c r="N501" s="38"/>
      <c r="O501" s="114"/>
      <c r="BA501" s="90"/>
    </row>
    <row r="502" customFormat="false" ht="12.75" hidden="false" customHeight="false" outlineLevel="0" collapsed="false">
      <c r="A502" s="115"/>
      <c r="B502" s="115"/>
      <c r="N502" s="38"/>
      <c r="O502" s="114"/>
      <c r="BA502" s="90"/>
    </row>
    <row r="503" customFormat="false" ht="12.75" hidden="false" customHeight="false" outlineLevel="0" collapsed="false">
      <c r="A503" s="115"/>
      <c r="B503" s="115"/>
      <c r="N503" s="38"/>
      <c r="O503" s="114"/>
      <c r="BA503" s="90"/>
    </row>
    <row r="504" customFormat="false" ht="12.75" hidden="false" customHeight="false" outlineLevel="0" collapsed="false">
      <c r="A504" s="115"/>
      <c r="B504" s="115"/>
      <c r="N504" s="38"/>
      <c r="O504" s="114"/>
      <c r="BA504" s="90"/>
    </row>
    <row r="505" customFormat="false" ht="12.75" hidden="false" customHeight="false" outlineLevel="0" collapsed="false">
      <c r="A505" s="115"/>
      <c r="B505" s="115"/>
      <c r="N505" s="38"/>
      <c r="O505" s="114"/>
      <c r="BA505" s="90"/>
    </row>
    <row r="506" customFormat="false" ht="12.75" hidden="false" customHeight="false" outlineLevel="0" collapsed="false">
      <c r="A506" s="115"/>
      <c r="B506" s="115"/>
      <c r="N506" s="38"/>
      <c r="O506" s="114"/>
      <c r="BA506" s="90"/>
    </row>
    <row r="507" customFormat="false" ht="12.75" hidden="false" customHeight="false" outlineLevel="0" collapsed="false">
      <c r="A507" s="115"/>
      <c r="B507" s="115"/>
      <c r="N507" s="38"/>
      <c r="O507" s="114"/>
      <c r="BA507" s="90"/>
    </row>
    <row r="508" customFormat="false" ht="12.75" hidden="false" customHeight="false" outlineLevel="0" collapsed="false">
      <c r="A508" s="115"/>
      <c r="B508" s="115"/>
      <c r="N508" s="38"/>
      <c r="O508" s="114"/>
      <c r="BA508" s="90"/>
    </row>
    <row r="509" customFormat="false" ht="12.75" hidden="false" customHeight="false" outlineLevel="0" collapsed="false">
      <c r="A509" s="115"/>
      <c r="B509" s="115"/>
      <c r="N509" s="38"/>
      <c r="O509" s="114"/>
      <c r="BA509" s="90"/>
    </row>
    <row r="510" customFormat="false" ht="12.75" hidden="false" customHeight="false" outlineLevel="0" collapsed="false">
      <c r="A510" s="115"/>
      <c r="B510" s="115"/>
      <c r="N510" s="38"/>
      <c r="O510" s="114"/>
      <c r="BA510" s="90"/>
    </row>
    <row r="511" customFormat="false" ht="12.75" hidden="false" customHeight="false" outlineLevel="0" collapsed="false">
      <c r="A511" s="115"/>
      <c r="B511" s="115"/>
      <c r="N511" s="38"/>
      <c r="O511" s="114"/>
      <c r="BA511" s="90"/>
    </row>
    <row r="512" customFormat="false" ht="12.75" hidden="false" customHeight="false" outlineLevel="0" collapsed="false">
      <c r="A512" s="115"/>
      <c r="B512" s="115"/>
      <c r="N512" s="38"/>
      <c r="O512" s="114"/>
      <c r="BA512" s="90"/>
    </row>
    <row r="513" customFormat="false" ht="12.75" hidden="false" customHeight="false" outlineLevel="0" collapsed="false">
      <c r="A513" s="115"/>
      <c r="B513" s="115"/>
      <c r="N513" s="38"/>
      <c r="O513" s="114"/>
      <c r="BA513" s="90"/>
    </row>
    <row r="514" customFormat="false" ht="12.75" hidden="false" customHeight="false" outlineLevel="0" collapsed="false">
      <c r="A514" s="115"/>
      <c r="B514" s="115"/>
      <c r="N514" s="38"/>
      <c r="O514" s="114"/>
      <c r="BA514" s="90"/>
    </row>
    <row r="515" customFormat="false" ht="12.75" hidden="false" customHeight="false" outlineLevel="0" collapsed="false">
      <c r="A515" s="115"/>
      <c r="B515" s="115"/>
      <c r="N515" s="38"/>
      <c r="O515" s="114"/>
      <c r="BA515" s="90"/>
    </row>
    <row r="516" customFormat="false" ht="12.75" hidden="false" customHeight="false" outlineLevel="0" collapsed="false">
      <c r="A516" s="115"/>
      <c r="B516" s="115"/>
      <c r="N516" s="38"/>
      <c r="O516" s="114"/>
      <c r="BA516" s="90"/>
    </row>
    <row r="517" customFormat="false" ht="12.75" hidden="false" customHeight="false" outlineLevel="0" collapsed="false">
      <c r="A517" s="115"/>
      <c r="B517" s="115"/>
      <c r="N517" s="38"/>
      <c r="O517" s="114"/>
      <c r="BA517" s="90"/>
    </row>
    <row r="518" customFormat="false" ht="12.75" hidden="false" customHeight="false" outlineLevel="0" collapsed="false">
      <c r="A518" s="115"/>
      <c r="B518" s="115"/>
      <c r="N518" s="38"/>
      <c r="O518" s="114"/>
      <c r="BA518" s="90"/>
    </row>
    <row r="519" customFormat="false" ht="12.75" hidden="false" customHeight="false" outlineLevel="0" collapsed="false">
      <c r="A519" s="115"/>
      <c r="B519" s="115"/>
      <c r="N519" s="38"/>
      <c r="O519" s="114"/>
      <c r="BA519" s="90"/>
    </row>
    <row r="520" customFormat="false" ht="12.75" hidden="false" customHeight="false" outlineLevel="0" collapsed="false">
      <c r="A520" s="115"/>
      <c r="B520" s="115"/>
      <c r="N520" s="38"/>
      <c r="O520" s="114"/>
      <c r="BA520" s="90"/>
    </row>
    <row r="521" customFormat="false" ht="12.75" hidden="false" customHeight="false" outlineLevel="0" collapsed="false">
      <c r="A521" s="115"/>
      <c r="B521" s="115"/>
      <c r="N521" s="38"/>
      <c r="O521" s="114"/>
      <c r="BA521" s="90"/>
    </row>
    <row r="522" customFormat="false" ht="12.75" hidden="false" customHeight="false" outlineLevel="0" collapsed="false">
      <c r="A522" s="115"/>
      <c r="B522" s="115"/>
      <c r="N522" s="38"/>
      <c r="O522" s="114"/>
      <c r="BA522" s="90"/>
    </row>
    <row r="523" customFormat="false" ht="12.75" hidden="false" customHeight="false" outlineLevel="0" collapsed="false">
      <c r="A523" s="115"/>
      <c r="B523" s="115"/>
      <c r="N523" s="38"/>
      <c r="O523" s="114"/>
      <c r="BA523" s="90"/>
    </row>
    <row r="524" customFormat="false" ht="12.75" hidden="false" customHeight="false" outlineLevel="0" collapsed="false">
      <c r="A524" s="115"/>
      <c r="B524" s="115"/>
      <c r="N524" s="38"/>
      <c r="O524" s="114"/>
      <c r="BA524" s="90"/>
    </row>
    <row r="525" customFormat="false" ht="12.75" hidden="false" customHeight="false" outlineLevel="0" collapsed="false">
      <c r="A525" s="115"/>
      <c r="B525" s="115"/>
      <c r="N525" s="38"/>
      <c r="O525" s="114"/>
      <c r="BA525" s="90"/>
    </row>
    <row r="526" customFormat="false" ht="12.75" hidden="false" customHeight="false" outlineLevel="0" collapsed="false">
      <c r="A526" s="115"/>
      <c r="B526" s="115"/>
      <c r="N526" s="38"/>
      <c r="O526" s="114"/>
      <c r="BA526" s="90"/>
    </row>
    <row r="527" customFormat="false" ht="12.75" hidden="false" customHeight="false" outlineLevel="0" collapsed="false">
      <c r="A527" s="115"/>
      <c r="B527" s="115"/>
      <c r="N527" s="38"/>
      <c r="O527" s="114"/>
      <c r="BA527" s="90"/>
    </row>
    <row r="528" customFormat="false" ht="12.75" hidden="false" customHeight="false" outlineLevel="0" collapsed="false">
      <c r="A528" s="115"/>
      <c r="B528" s="115"/>
      <c r="N528" s="38"/>
      <c r="O528" s="114"/>
      <c r="BA528" s="90"/>
    </row>
    <row r="529" customFormat="false" ht="12.75" hidden="false" customHeight="false" outlineLevel="0" collapsed="false">
      <c r="A529" s="115"/>
      <c r="B529" s="115"/>
      <c r="N529" s="38"/>
      <c r="O529" s="114"/>
      <c r="BA529" s="90"/>
    </row>
    <row r="530" customFormat="false" ht="12.75" hidden="false" customHeight="false" outlineLevel="0" collapsed="false">
      <c r="A530" s="115"/>
      <c r="B530" s="115"/>
      <c r="N530" s="38"/>
      <c r="O530" s="114"/>
      <c r="BA530" s="90"/>
    </row>
    <row r="531" customFormat="false" ht="12.75" hidden="false" customHeight="false" outlineLevel="0" collapsed="false">
      <c r="A531" s="115"/>
      <c r="B531" s="115"/>
      <c r="N531" s="38"/>
      <c r="O531" s="114"/>
      <c r="BA531" s="90"/>
    </row>
    <row r="532" customFormat="false" ht="12.75" hidden="false" customHeight="false" outlineLevel="0" collapsed="false">
      <c r="A532" s="115"/>
      <c r="B532" s="115"/>
      <c r="N532" s="38"/>
      <c r="O532" s="114"/>
      <c r="BA532" s="90"/>
    </row>
    <row r="533" customFormat="false" ht="12.75" hidden="false" customHeight="false" outlineLevel="0" collapsed="false">
      <c r="A533" s="115"/>
      <c r="B533" s="115"/>
      <c r="N533" s="38"/>
      <c r="O533" s="114"/>
      <c r="BA533" s="90"/>
    </row>
    <row r="534" customFormat="false" ht="12.75" hidden="false" customHeight="false" outlineLevel="0" collapsed="false">
      <c r="A534" s="115"/>
      <c r="B534" s="115"/>
      <c r="N534" s="38"/>
      <c r="O534" s="114"/>
      <c r="BA534" s="90"/>
    </row>
    <row r="535" customFormat="false" ht="12.75" hidden="false" customHeight="false" outlineLevel="0" collapsed="false">
      <c r="A535" s="115"/>
      <c r="B535" s="115"/>
      <c r="N535" s="38"/>
      <c r="O535" s="114"/>
      <c r="BA535" s="90"/>
    </row>
    <row r="536" customFormat="false" ht="12.75" hidden="false" customHeight="false" outlineLevel="0" collapsed="false">
      <c r="A536" s="115"/>
      <c r="B536" s="115"/>
      <c r="N536" s="38"/>
      <c r="O536" s="114"/>
      <c r="BA536" s="90"/>
    </row>
    <row r="537" customFormat="false" ht="12.75" hidden="false" customHeight="false" outlineLevel="0" collapsed="false">
      <c r="A537" s="115"/>
      <c r="B537" s="115"/>
      <c r="N537" s="38"/>
      <c r="O537" s="114"/>
      <c r="BA537" s="90"/>
    </row>
    <row r="538" customFormat="false" ht="12.75" hidden="false" customHeight="false" outlineLevel="0" collapsed="false">
      <c r="A538" s="115"/>
      <c r="B538" s="115"/>
      <c r="N538" s="38"/>
      <c r="O538" s="114"/>
      <c r="BA538" s="90"/>
    </row>
    <row r="539" customFormat="false" ht="12.75" hidden="false" customHeight="false" outlineLevel="0" collapsed="false">
      <c r="A539" s="115"/>
      <c r="B539" s="115"/>
      <c r="N539" s="38"/>
      <c r="O539" s="114"/>
      <c r="BA539" s="90"/>
    </row>
    <row r="540" customFormat="false" ht="12.75" hidden="false" customHeight="false" outlineLevel="0" collapsed="false">
      <c r="A540" s="115"/>
      <c r="B540" s="115"/>
      <c r="N540" s="38"/>
      <c r="O540" s="114"/>
      <c r="BA540" s="90"/>
    </row>
    <row r="541" customFormat="false" ht="12.75" hidden="false" customHeight="false" outlineLevel="0" collapsed="false">
      <c r="A541" s="115"/>
      <c r="B541" s="115"/>
      <c r="N541" s="38"/>
      <c r="O541" s="114"/>
      <c r="BA541" s="90"/>
    </row>
    <row r="542" customFormat="false" ht="12.75" hidden="false" customHeight="false" outlineLevel="0" collapsed="false">
      <c r="A542" s="115"/>
      <c r="B542" s="115"/>
      <c r="N542" s="38"/>
      <c r="O542" s="114"/>
      <c r="BA542" s="90"/>
    </row>
    <row r="543" customFormat="false" ht="12.75" hidden="false" customHeight="false" outlineLevel="0" collapsed="false">
      <c r="A543" s="115"/>
      <c r="B543" s="115"/>
      <c r="N543" s="38"/>
      <c r="O543" s="114"/>
      <c r="BA543" s="90"/>
    </row>
    <row r="544" customFormat="false" ht="12.75" hidden="false" customHeight="false" outlineLevel="0" collapsed="false">
      <c r="A544" s="115"/>
      <c r="B544" s="115"/>
      <c r="N544" s="38"/>
      <c r="O544" s="114"/>
      <c r="BA544" s="90"/>
    </row>
    <row r="545" customFormat="false" ht="12.75" hidden="false" customHeight="false" outlineLevel="0" collapsed="false">
      <c r="A545" s="115"/>
      <c r="B545" s="115"/>
      <c r="N545" s="38"/>
      <c r="O545" s="114"/>
      <c r="BA545" s="90"/>
    </row>
    <row r="546" customFormat="false" ht="12.75" hidden="false" customHeight="false" outlineLevel="0" collapsed="false">
      <c r="A546" s="115"/>
      <c r="B546" s="115"/>
      <c r="N546" s="38"/>
      <c r="O546" s="114"/>
      <c r="BA546" s="90"/>
    </row>
    <row r="547" customFormat="false" ht="12.75" hidden="false" customHeight="false" outlineLevel="0" collapsed="false">
      <c r="A547" s="115"/>
      <c r="B547" s="115"/>
      <c r="N547" s="38"/>
      <c r="O547" s="114"/>
      <c r="BA547" s="90"/>
    </row>
    <row r="548" customFormat="false" ht="12.75" hidden="false" customHeight="false" outlineLevel="0" collapsed="false">
      <c r="A548" s="115"/>
      <c r="B548" s="115"/>
      <c r="N548" s="38"/>
      <c r="O548" s="114"/>
      <c r="BA548" s="90"/>
    </row>
    <row r="549" customFormat="false" ht="12.75" hidden="false" customHeight="false" outlineLevel="0" collapsed="false">
      <c r="A549" s="115"/>
      <c r="B549" s="115"/>
      <c r="N549" s="38"/>
      <c r="O549" s="114"/>
      <c r="BA549" s="90"/>
    </row>
    <row r="550" customFormat="false" ht="12.75" hidden="false" customHeight="false" outlineLevel="0" collapsed="false">
      <c r="A550" s="115"/>
      <c r="B550" s="115"/>
      <c r="N550" s="38"/>
      <c r="O550" s="114"/>
      <c r="BA550" s="90"/>
    </row>
    <row r="551" customFormat="false" ht="12.75" hidden="false" customHeight="false" outlineLevel="0" collapsed="false">
      <c r="A551" s="115"/>
      <c r="B551" s="115"/>
      <c r="N551" s="38"/>
      <c r="O551" s="114"/>
      <c r="BA551" s="90"/>
    </row>
    <row r="552" customFormat="false" ht="12.75" hidden="false" customHeight="false" outlineLevel="0" collapsed="false">
      <c r="A552" s="115"/>
      <c r="B552" s="115"/>
      <c r="N552" s="38"/>
      <c r="O552" s="114"/>
      <c r="BA552" s="90"/>
    </row>
    <row r="553" customFormat="false" ht="12.75" hidden="false" customHeight="false" outlineLevel="0" collapsed="false">
      <c r="A553" s="115"/>
      <c r="B553" s="115"/>
      <c r="N553" s="38"/>
      <c r="O553" s="114"/>
      <c r="BA553" s="90"/>
    </row>
    <row r="554" customFormat="false" ht="12.75" hidden="false" customHeight="false" outlineLevel="0" collapsed="false">
      <c r="A554" s="115"/>
      <c r="B554" s="115"/>
      <c r="N554" s="38"/>
      <c r="O554" s="114"/>
      <c r="BA554" s="90"/>
    </row>
    <row r="555" customFormat="false" ht="12.75" hidden="false" customHeight="false" outlineLevel="0" collapsed="false">
      <c r="A555" s="115"/>
      <c r="B555" s="115"/>
      <c r="N555" s="38"/>
      <c r="O555" s="114"/>
      <c r="BA555" s="90"/>
    </row>
    <row r="556" customFormat="false" ht="12.75" hidden="false" customHeight="false" outlineLevel="0" collapsed="false">
      <c r="A556" s="115"/>
      <c r="B556" s="115"/>
      <c r="N556" s="38"/>
      <c r="O556" s="114"/>
      <c r="BA556" s="90"/>
    </row>
    <row r="557" customFormat="false" ht="12.75" hidden="false" customHeight="false" outlineLevel="0" collapsed="false">
      <c r="A557" s="115"/>
      <c r="B557" s="115"/>
      <c r="N557" s="38"/>
      <c r="O557" s="114"/>
      <c r="BA557" s="90"/>
    </row>
    <row r="558" customFormat="false" ht="12.75" hidden="false" customHeight="false" outlineLevel="0" collapsed="false">
      <c r="A558" s="115"/>
      <c r="B558" s="115"/>
      <c r="N558" s="38"/>
      <c r="O558" s="114"/>
      <c r="BA558" s="90"/>
    </row>
    <row r="559" customFormat="false" ht="12.75" hidden="false" customHeight="false" outlineLevel="0" collapsed="false">
      <c r="A559" s="115"/>
      <c r="B559" s="115"/>
      <c r="N559" s="38"/>
      <c r="O559" s="114"/>
      <c r="BA559" s="90"/>
    </row>
    <row r="560" customFormat="false" ht="12.75" hidden="false" customHeight="false" outlineLevel="0" collapsed="false">
      <c r="A560" s="115"/>
      <c r="B560" s="115"/>
      <c r="N560" s="38"/>
      <c r="O560" s="114"/>
      <c r="BA560" s="90"/>
    </row>
    <row r="561" customFormat="false" ht="12.75" hidden="false" customHeight="false" outlineLevel="0" collapsed="false">
      <c r="A561" s="115"/>
      <c r="B561" s="115"/>
      <c r="N561" s="38"/>
      <c r="O561" s="114"/>
      <c r="BA561" s="90"/>
    </row>
    <row r="562" customFormat="false" ht="12.75" hidden="false" customHeight="false" outlineLevel="0" collapsed="false">
      <c r="A562" s="115"/>
      <c r="B562" s="115"/>
      <c r="N562" s="38"/>
      <c r="O562" s="114"/>
      <c r="BA562" s="90"/>
    </row>
    <row r="563" customFormat="false" ht="12.75" hidden="false" customHeight="false" outlineLevel="0" collapsed="false">
      <c r="A563" s="115"/>
      <c r="B563" s="115"/>
      <c r="N563" s="38"/>
      <c r="O563" s="114"/>
      <c r="BA563" s="90"/>
    </row>
    <row r="564" customFormat="false" ht="12.75" hidden="false" customHeight="false" outlineLevel="0" collapsed="false">
      <c r="A564" s="115"/>
      <c r="B564" s="115"/>
      <c r="N564" s="38"/>
      <c r="O564" s="114"/>
      <c r="BA564" s="90"/>
    </row>
    <row r="565" customFormat="false" ht="12.75" hidden="false" customHeight="false" outlineLevel="0" collapsed="false">
      <c r="A565" s="115"/>
      <c r="B565" s="115"/>
      <c r="N565" s="38"/>
      <c r="O565" s="114"/>
      <c r="BA565" s="90"/>
    </row>
    <row r="566" customFormat="false" ht="12.75" hidden="false" customHeight="false" outlineLevel="0" collapsed="false">
      <c r="A566" s="115"/>
      <c r="B566" s="115"/>
      <c r="N566" s="38"/>
      <c r="O566" s="114"/>
      <c r="BA566" s="90"/>
    </row>
    <row r="567" customFormat="false" ht="12.75" hidden="false" customHeight="false" outlineLevel="0" collapsed="false">
      <c r="A567" s="115"/>
      <c r="B567" s="115"/>
      <c r="N567" s="38"/>
      <c r="O567" s="114"/>
      <c r="BA567" s="90"/>
    </row>
    <row r="568" customFormat="false" ht="12.75" hidden="false" customHeight="false" outlineLevel="0" collapsed="false">
      <c r="A568" s="115"/>
      <c r="B568" s="115"/>
      <c r="N568" s="38"/>
      <c r="O568" s="114"/>
      <c r="BA568" s="90"/>
    </row>
    <row r="569" customFormat="false" ht="12.75" hidden="false" customHeight="false" outlineLevel="0" collapsed="false">
      <c r="A569" s="115"/>
      <c r="B569" s="115"/>
      <c r="N569" s="38"/>
      <c r="O569" s="114"/>
      <c r="BA569" s="90"/>
    </row>
    <row r="570" customFormat="false" ht="12.75" hidden="false" customHeight="false" outlineLevel="0" collapsed="false">
      <c r="A570" s="115"/>
      <c r="B570" s="115"/>
      <c r="N570" s="38"/>
      <c r="O570" s="114"/>
      <c r="BA570" s="90"/>
    </row>
    <row r="571" customFormat="false" ht="12.75" hidden="false" customHeight="false" outlineLevel="0" collapsed="false">
      <c r="A571" s="115"/>
      <c r="B571" s="115"/>
      <c r="N571" s="38"/>
      <c r="O571" s="114"/>
      <c r="BA571" s="90"/>
    </row>
    <row r="572" customFormat="false" ht="12.75" hidden="false" customHeight="false" outlineLevel="0" collapsed="false">
      <c r="A572" s="115"/>
      <c r="B572" s="115"/>
      <c r="N572" s="38"/>
      <c r="O572" s="114"/>
      <c r="BA572" s="90"/>
    </row>
    <row r="573" customFormat="false" ht="12.75" hidden="false" customHeight="false" outlineLevel="0" collapsed="false">
      <c r="A573" s="115"/>
      <c r="B573" s="115"/>
      <c r="N573" s="38"/>
      <c r="O573" s="114"/>
      <c r="BA573" s="90"/>
    </row>
    <row r="574" customFormat="false" ht="12.75" hidden="false" customHeight="false" outlineLevel="0" collapsed="false">
      <c r="A574" s="115"/>
      <c r="B574" s="115"/>
      <c r="N574" s="38"/>
      <c r="O574" s="114"/>
      <c r="BA574" s="90"/>
    </row>
    <row r="575" customFormat="false" ht="12.75" hidden="false" customHeight="false" outlineLevel="0" collapsed="false">
      <c r="A575" s="115"/>
      <c r="B575" s="115"/>
      <c r="N575" s="38"/>
      <c r="O575" s="114"/>
      <c r="BA575" s="90"/>
    </row>
    <row r="576" customFormat="false" ht="12.75" hidden="false" customHeight="false" outlineLevel="0" collapsed="false">
      <c r="A576" s="115"/>
      <c r="B576" s="115"/>
      <c r="N576" s="38"/>
      <c r="O576" s="114"/>
      <c r="BA576" s="90"/>
    </row>
    <row r="577" customFormat="false" ht="12.75" hidden="false" customHeight="false" outlineLevel="0" collapsed="false">
      <c r="A577" s="115"/>
      <c r="B577" s="115"/>
      <c r="N577" s="38"/>
      <c r="O577" s="114"/>
      <c r="BA577" s="90"/>
    </row>
    <row r="578" customFormat="false" ht="12.75" hidden="false" customHeight="false" outlineLevel="0" collapsed="false">
      <c r="A578" s="115"/>
      <c r="B578" s="115"/>
      <c r="N578" s="38"/>
      <c r="O578" s="114"/>
      <c r="BA578" s="90"/>
    </row>
    <row r="579" customFormat="false" ht="12.75" hidden="false" customHeight="false" outlineLevel="0" collapsed="false">
      <c r="A579" s="115"/>
      <c r="B579" s="115"/>
      <c r="N579" s="38"/>
      <c r="O579" s="114"/>
      <c r="BA579" s="90"/>
    </row>
    <row r="580" customFormat="false" ht="12.75" hidden="false" customHeight="false" outlineLevel="0" collapsed="false">
      <c r="A580" s="115"/>
      <c r="B580" s="115"/>
      <c r="N580" s="38"/>
      <c r="O580" s="114"/>
      <c r="BA580" s="90"/>
    </row>
    <row r="581" customFormat="false" ht="12.75" hidden="false" customHeight="false" outlineLevel="0" collapsed="false">
      <c r="A581" s="115"/>
      <c r="B581" s="115"/>
      <c r="N581" s="38"/>
      <c r="O581" s="114"/>
      <c r="BA581" s="90"/>
    </row>
    <row r="582" customFormat="false" ht="12.75" hidden="false" customHeight="false" outlineLevel="0" collapsed="false">
      <c r="A582" s="115"/>
      <c r="B582" s="115"/>
      <c r="N582" s="38"/>
      <c r="O582" s="114"/>
      <c r="BA582" s="90"/>
    </row>
    <row r="583" customFormat="false" ht="12.75" hidden="false" customHeight="false" outlineLevel="0" collapsed="false">
      <c r="A583" s="115"/>
      <c r="B583" s="115"/>
      <c r="N583" s="38"/>
      <c r="O583" s="114"/>
      <c r="BA583" s="90"/>
    </row>
    <row r="584" customFormat="false" ht="12.75" hidden="false" customHeight="false" outlineLevel="0" collapsed="false">
      <c r="A584" s="115"/>
      <c r="B584" s="115"/>
      <c r="N584" s="38"/>
      <c r="O584" s="114"/>
      <c r="BA584" s="90"/>
    </row>
    <row r="585" customFormat="false" ht="12.75" hidden="false" customHeight="false" outlineLevel="0" collapsed="false">
      <c r="A585" s="115"/>
      <c r="B585" s="115"/>
      <c r="N585" s="38"/>
      <c r="O585" s="114"/>
      <c r="BA585" s="90"/>
    </row>
    <row r="586" customFormat="false" ht="12.75" hidden="false" customHeight="false" outlineLevel="0" collapsed="false">
      <c r="A586" s="115"/>
      <c r="B586" s="115"/>
      <c r="N586" s="38"/>
      <c r="O586" s="114"/>
      <c r="BA586" s="90"/>
    </row>
    <row r="587" customFormat="false" ht="12.75" hidden="false" customHeight="false" outlineLevel="0" collapsed="false">
      <c r="A587" s="115"/>
      <c r="B587" s="115"/>
      <c r="N587" s="38"/>
      <c r="O587" s="114"/>
      <c r="BA587" s="90"/>
    </row>
    <row r="588" customFormat="false" ht="12.75" hidden="false" customHeight="false" outlineLevel="0" collapsed="false">
      <c r="A588" s="115"/>
      <c r="B588" s="115"/>
      <c r="N588" s="38"/>
      <c r="O588" s="114"/>
      <c r="BA588" s="90"/>
    </row>
    <row r="589" customFormat="false" ht="12.75" hidden="false" customHeight="false" outlineLevel="0" collapsed="false">
      <c r="A589" s="115"/>
      <c r="B589" s="115"/>
      <c r="N589" s="38"/>
      <c r="O589" s="114"/>
      <c r="BA589" s="90"/>
    </row>
    <row r="590" customFormat="false" ht="12.75" hidden="false" customHeight="false" outlineLevel="0" collapsed="false">
      <c r="A590" s="115"/>
      <c r="B590" s="115"/>
      <c r="N590" s="38"/>
      <c r="O590" s="114"/>
      <c r="BA590" s="90"/>
    </row>
    <row r="591" customFormat="false" ht="12.75" hidden="false" customHeight="false" outlineLevel="0" collapsed="false">
      <c r="A591" s="115"/>
      <c r="B591" s="115"/>
      <c r="N591" s="38"/>
      <c r="O591" s="114"/>
      <c r="BA591" s="90"/>
    </row>
    <row r="592" customFormat="false" ht="12.75" hidden="false" customHeight="false" outlineLevel="0" collapsed="false">
      <c r="A592" s="115"/>
      <c r="B592" s="115"/>
      <c r="N592" s="38"/>
      <c r="O592" s="114"/>
      <c r="BA592" s="90"/>
    </row>
    <row r="593" customFormat="false" ht="12.75" hidden="false" customHeight="false" outlineLevel="0" collapsed="false">
      <c r="A593" s="115"/>
      <c r="B593" s="115"/>
      <c r="N593" s="38"/>
      <c r="O593" s="114"/>
      <c r="BA593" s="90"/>
    </row>
    <row r="594" customFormat="false" ht="12.75" hidden="false" customHeight="false" outlineLevel="0" collapsed="false">
      <c r="A594" s="115"/>
      <c r="B594" s="115"/>
      <c r="N594" s="38"/>
      <c r="O594" s="114"/>
      <c r="BA594" s="90"/>
    </row>
    <row r="595" customFormat="false" ht="12.75" hidden="false" customHeight="false" outlineLevel="0" collapsed="false">
      <c r="A595" s="115"/>
      <c r="B595" s="115"/>
      <c r="N595" s="38"/>
      <c r="O595" s="114"/>
      <c r="BA595" s="90"/>
    </row>
    <row r="596" customFormat="false" ht="12.75" hidden="false" customHeight="false" outlineLevel="0" collapsed="false">
      <c r="A596" s="115"/>
      <c r="B596" s="115"/>
      <c r="N596" s="38"/>
      <c r="O596" s="114"/>
      <c r="BA596" s="90"/>
    </row>
    <row r="597" customFormat="false" ht="12.75" hidden="false" customHeight="false" outlineLevel="0" collapsed="false">
      <c r="A597" s="115"/>
      <c r="B597" s="115"/>
      <c r="N597" s="38"/>
      <c r="O597" s="114"/>
      <c r="BA597" s="90"/>
    </row>
    <row r="598" customFormat="false" ht="12.75" hidden="false" customHeight="false" outlineLevel="0" collapsed="false">
      <c r="A598" s="115"/>
      <c r="B598" s="115"/>
      <c r="N598" s="38"/>
      <c r="O598" s="114"/>
      <c r="BA598" s="90"/>
    </row>
    <row r="599" customFormat="false" ht="12.75" hidden="false" customHeight="false" outlineLevel="0" collapsed="false">
      <c r="A599" s="115"/>
      <c r="B599" s="115"/>
      <c r="N599" s="38"/>
      <c r="O599" s="114"/>
      <c r="BA599" s="90"/>
    </row>
    <row r="600" customFormat="false" ht="12.75" hidden="false" customHeight="false" outlineLevel="0" collapsed="false">
      <c r="A600" s="115"/>
      <c r="B600" s="115"/>
      <c r="N600" s="38"/>
      <c r="O600" s="114"/>
      <c r="BA600" s="90"/>
    </row>
    <row r="601" customFormat="false" ht="12.75" hidden="false" customHeight="false" outlineLevel="0" collapsed="false">
      <c r="A601" s="115"/>
      <c r="B601" s="115"/>
      <c r="N601" s="38"/>
      <c r="O601" s="114"/>
      <c r="BA601" s="90"/>
    </row>
    <row r="602" customFormat="false" ht="12.75" hidden="false" customHeight="false" outlineLevel="0" collapsed="false">
      <c r="A602" s="115"/>
      <c r="B602" s="115"/>
      <c r="N602" s="38"/>
      <c r="O602" s="114"/>
      <c r="BA602" s="90"/>
    </row>
    <row r="603" customFormat="false" ht="12.75" hidden="false" customHeight="false" outlineLevel="0" collapsed="false">
      <c r="A603" s="115"/>
      <c r="B603" s="115"/>
      <c r="N603" s="38"/>
      <c r="O603" s="114"/>
      <c r="BA603" s="90"/>
    </row>
    <row r="604" customFormat="false" ht="12.75" hidden="false" customHeight="false" outlineLevel="0" collapsed="false">
      <c r="A604" s="115"/>
      <c r="B604" s="115"/>
      <c r="N604" s="38"/>
      <c r="O604" s="114"/>
      <c r="BA604" s="90"/>
    </row>
    <row r="605" customFormat="false" ht="12.75" hidden="false" customHeight="false" outlineLevel="0" collapsed="false">
      <c r="A605" s="115"/>
      <c r="B605" s="115"/>
      <c r="N605" s="38"/>
      <c r="O605" s="114"/>
      <c r="BA605" s="90"/>
    </row>
    <row r="606" customFormat="false" ht="12.75" hidden="false" customHeight="false" outlineLevel="0" collapsed="false">
      <c r="A606" s="115"/>
      <c r="B606" s="115"/>
      <c r="N606" s="38"/>
      <c r="O606" s="114"/>
      <c r="BA606" s="90"/>
    </row>
    <row r="607" customFormat="false" ht="12.75" hidden="false" customHeight="false" outlineLevel="0" collapsed="false">
      <c r="A607" s="115"/>
      <c r="B607" s="115"/>
      <c r="N607" s="38"/>
      <c r="O607" s="114"/>
      <c r="BA607" s="90"/>
    </row>
    <row r="608" customFormat="false" ht="12.75" hidden="false" customHeight="false" outlineLevel="0" collapsed="false">
      <c r="A608" s="115"/>
      <c r="B608" s="115"/>
      <c r="N608" s="38"/>
      <c r="O608" s="114"/>
      <c r="BA608" s="90"/>
    </row>
    <row r="609" customFormat="false" ht="12.75" hidden="false" customHeight="false" outlineLevel="0" collapsed="false">
      <c r="A609" s="115"/>
      <c r="B609" s="115"/>
      <c r="N609" s="38"/>
      <c r="O609" s="114"/>
      <c r="BA609" s="90"/>
    </row>
    <row r="610" customFormat="false" ht="12.75" hidden="false" customHeight="false" outlineLevel="0" collapsed="false">
      <c r="A610" s="115"/>
      <c r="B610" s="115"/>
      <c r="N610" s="38"/>
      <c r="O610" s="114"/>
      <c r="BA610" s="90"/>
    </row>
    <row r="611" customFormat="false" ht="12.75" hidden="false" customHeight="false" outlineLevel="0" collapsed="false">
      <c r="A611" s="115"/>
      <c r="B611" s="115"/>
      <c r="N611" s="38"/>
      <c r="O611" s="114"/>
      <c r="BA611" s="90"/>
    </row>
    <row r="612" customFormat="false" ht="12.75" hidden="false" customHeight="false" outlineLevel="0" collapsed="false">
      <c r="A612" s="115"/>
      <c r="B612" s="115"/>
      <c r="N612" s="38"/>
      <c r="O612" s="114"/>
      <c r="BA612" s="90"/>
    </row>
    <row r="613" customFormat="false" ht="12.75" hidden="false" customHeight="false" outlineLevel="0" collapsed="false">
      <c r="A613" s="115"/>
      <c r="B613" s="115"/>
      <c r="N613" s="38"/>
      <c r="O613" s="114"/>
      <c r="BA613" s="90"/>
    </row>
    <row r="614" customFormat="false" ht="12.75" hidden="false" customHeight="false" outlineLevel="0" collapsed="false">
      <c r="A614" s="115"/>
      <c r="B614" s="115"/>
      <c r="N614" s="38"/>
      <c r="O614" s="114"/>
      <c r="BA614" s="90"/>
    </row>
    <row r="615" customFormat="false" ht="12.75" hidden="false" customHeight="false" outlineLevel="0" collapsed="false">
      <c r="A615" s="115"/>
      <c r="B615" s="115"/>
      <c r="N615" s="38"/>
      <c r="O615" s="114"/>
      <c r="BA615" s="90"/>
    </row>
    <row r="616" customFormat="false" ht="12.75" hidden="false" customHeight="false" outlineLevel="0" collapsed="false">
      <c r="A616" s="115"/>
      <c r="B616" s="115"/>
      <c r="N616" s="38"/>
      <c r="O616" s="114"/>
      <c r="BA616" s="90"/>
    </row>
    <row r="617" customFormat="false" ht="12.75" hidden="false" customHeight="false" outlineLevel="0" collapsed="false">
      <c r="A617" s="115"/>
      <c r="B617" s="115"/>
      <c r="N617" s="38"/>
      <c r="O617" s="114"/>
      <c r="BA617" s="90"/>
    </row>
    <row r="618" customFormat="false" ht="12.75" hidden="false" customHeight="false" outlineLevel="0" collapsed="false">
      <c r="A618" s="115"/>
      <c r="B618" s="115"/>
      <c r="N618" s="38"/>
      <c r="O618" s="114"/>
      <c r="BA618" s="90"/>
    </row>
    <row r="619" customFormat="false" ht="12.75" hidden="false" customHeight="false" outlineLevel="0" collapsed="false">
      <c r="A619" s="115"/>
      <c r="B619" s="115"/>
      <c r="N619" s="38"/>
      <c r="O619" s="114"/>
      <c r="BA619" s="90"/>
    </row>
    <row r="620" customFormat="false" ht="12.75" hidden="false" customHeight="false" outlineLevel="0" collapsed="false">
      <c r="A620" s="115"/>
      <c r="B620" s="115"/>
      <c r="N620" s="38"/>
      <c r="O620" s="114"/>
      <c r="BA620" s="90"/>
    </row>
    <row r="621" customFormat="false" ht="12.75" hidden="false" customHeight="false" outlineLevel="0" collapsed="false">
      <c r="A621" s="115"/>
      <c r="B621" s="115"/>
      <c r="N621" s="38"/>
      <c r="O621" s="114"/>
      <c r="BA621" s="90"/>
    </row>
    <row r="622" customFormat="false" ht="12.75" hidden="false" customHeight="false" outlineLevel="0" collapsed="false">
      <c r="A622" s="115"/>
      <c r="B622" s="115"/>
      <c r="N622" s="38"/>
      <c r="O622" s="114"/>
      <c r="BA622" s="90"/>
    </row>
    <row r="623" customFormat="false" ht="12.75" hidden="false" customHeight="false" outlineLevel="0" collapsed="false">
      <c r="A623" s="115"/>
      <c r="B623" s="115"/>
      <c r="N623" s="38"/>
      <c r="O623" s="114"/>
      <c r="BA623" s="90"/>
    </row>
    <row r="624" customFormat="false" ht="12.75" hidden="false" customHeight="false" outlineLevel="0" collapsed="false">
      <c r="A624" s="115"/>
      <c r="B624" s="115"/>
      <c r="N624" s="38"/>
      <c r="O624" s="114"/>
      <c r="BA624" s="90"/>
    </row>
    <row r="625" customFormat="false" ht="12.75" hidden="false" customHeight="false" outlineLevel="0" collapsed="false">
      <c r="A625" s="115"/>
      <c r="B625" s="115"/>
      <c r="N625" s="38"/>
      <c r="O625" s="114"/>
      <c r="BA625" s="90"/>
    </row>
    <row r="626" customFormat="false" ht="12.75" hidden="false" customHeight="false" outlineLevel="0" collapsed="false">
      <c r="A626" s="115"/>
      <c r="B626" s="115"/>
      <c r="N626" s="38"/>
      <c r="O626" s="114"/>
      <c r="BA626" s="90"/>
    </row>
    <row r="627" customFormat="false" ht="12.75" hidden="false" customHeight="false" outlineLevel="0" collapsed="false">
      <c r="A627" s="115"/>
      <c r="B627" s="115"/>
      <c r="N627" s="38"/>
      <c r="O627" s="114"/>
      <c r="BA627" s="90"/>
    </row>
    <row r="628" customFormat="false" ht="12.75" hidden="false" customHeight="false" outlineLevel="0" collapsed="false">
      <c r="A628" s="115"/>
      <c r="B628" s="115"/>
      <c r="N628" s="38"/>
      <c r="O628" s="114"/>
      <c r="BA628" s="90"/>
    </row>
    <row r="629" customFormat="false" ht="12.75" hidden="false" customHeight="false" outlineLevel="0" collapsed="false">
      <c r="A629" s="115"/>
      <c r="B629" s="115"/>
      <c r="N629" s="38"/>
      <c r="O629" s="114"/>
      <c r="BA629" s="90"/>
    </row>
    <row r="630" customFormat="false" ht="12.75" hidden="false" customHeight="false" outlineLevel="0" collapsed="false">
      <c r="A630" s="115"/>
      <c r="B630" s="115"/>
      <c r="N630" s="38"/>
      <c r="O630" s="114"/>
      <c r="BA630" s="90"/>
    </row>
    <row r="631" customFormat="false" ht="12.75" hidden="false" customHeight="false" outlineLevel="0" collapsed="false">
      <c r="A631" s="115"/>
      <c r="B631" s="115"/>
      <c r="N631" s="38"/>
      <c r="O631" s="114"/>
      <c r="BA631" s="90"/>
    </row>
    <row r="632" customFormat="false" ht="12.75" hidden="false" customHeight="false" outlineLevel="0" collapsed="false">
      <c r="A632" s="115"/>
      <c r="B632" s="115"/>
      <c r="N632" s="38"/>
      <c r="O632" s="114"/>
      <c r="BA632" s="90"/>
    </row>
    <row r="633" customFormat="false" ht="12.75" hidden="false" customHeight="false" outlineLevel="0" collapsed="false">
      <c r="A633" s="115"/>
      <c r="B633" s="115"/>
      <c r="N633" s="38"/>
      <c r="O633" s="114"/>
      <c r="BA633" s="90"/>
    </row>
    <row r="634" customFormat="false" ht="12.75" hidden="false" customHeight="false" outlineLevel="0" collapsed="false">
      <c r="A634" s="115"/>
      <c r="B634" s="115"/>
      <c r="N634" s="38"/>
      <c r="O634" s="114"/>
      <c r="BA634" s="90"/>
    </row>
    <row r="635" customFormat="false" ht="12.75" hidden="false" customHeight="false" outlineLevel="0" collapsed="false">
      <c r="A635" s="115"/>
      <c r="B635" s="115"/>
      <c r="N635" s="38"/>
      <c r="O635" s="114"/>
      <c r="BA635" s="90"/>
    </row>
    <row r="636" customFormat="false" ht="12.75" hidden="false" customHeight="false" outlineLevel="0" collapsed="false">
      <c r="A636" s="115"/>
      <c r="B636" s="115"/>
      <c r="N636" s="38"/>
      <c r="O636" s="114"/>
      <c r="BA636" s="90"/>
    </row>
    <row r="637" customFormat="false" ht="12.75" hidden="false" customHeight="false" outlineLevel="0" collapsed="false">
      <c r="A637" s="115"/>
      <c r="B637" s="115"/>
      <c r="N637" s="38"/>
      <c r="O637" s="114"/>
      <c r="BA637" s="90"/>
    </row>
    <row r="638" customFormat="false" ht="12.75" hidden="false" customHeight="false" outlineLevel="0" collapsed="false">
      <c r="A638" s="115"/>
      <c r="B638" s="115"/>
      <c r="N638" s="38"/>
      <c r="O638" s="114"/>
      <c r="BA638" s="90"/>
    </row>
    <row r="639" customFormat="false" ht="12.75" hidden="false" customHeight="false" outlineLevel="0" collapsed="false">
      <c r="A639" s="115"/>
      <c r="B639" s="115"/>
      <c r="N639" s="38"/>
      <c r="O639" s="114"/>
      <c r="BA639" s="90"/>
    </row>
    <row r="640" customFormat="false" ht="12.75" hidden="false" customHeight="false" outlineLevel="0" collapsed="false">
      <c r="A640" s="115"/>
      <c r="B640" s="115"/>
      <c r="N640" s="38"/>
      <c r="O640" s="114"/>
      <c r="BA640" s="90"/>
    </row>
    <row r="641" customFormat="false" ht="12.75" hidden="false" customHeight="false" outlineLevel="0" collapsed="false">
      <c r="A641" s="115"/>
      <c r="B641" s="115"/>
      <c r="N641" s="38"/>
      <c r="O641" s="114"/>
      <c r="BA641" s="90"/>
    </row>
    <row r="642" customFormat="false" ht="12.75" hidden="false" customHeight="false" outlineLevel="0" collapsed="false">
      <c r="A642" s="115"/>
      <c r="B642" s="115"/>
      <c r="N642" s="38"/>
      <c r="O642" s="114"/>
      <c r="BA642" s="90"/>
    </row>
    <row r="643" customFormat="false" ht="12.75" hidden="false" customHeight="false" outlineLevel="0" collapsed="false">
      <c r="A643" s="115"/>
      <c r="B643" s="115"/>
      <c r="N643" s="38"/>
      <c r="O643" s="114"/>
      <c r="BA643" s="90"/>
    </row>
    <row r="644" customFormat="false" ht="12.75" hidden="false" customHeight="false" outlineLevel="0" collapsed="false">
      <c r="A644" s="115"/>
      <c r="B644" s="115"/>
      <c r="N644" s="38"/>
      <c r="O644" s="114"/>
      <c r="BA644" s="90"/>
    </row>
    <row r="645" customFormat="false" ht="12.75" hidden="false" customHeight="false" outlineLevel="0" collapsed="false">
      <c r="A645" s="115"/>
      <c r="B645" s="115"/>
      <c r="N645" s="38"/>
      <c r="O645" s="114"/>
      <c r="BA645" s="90"/>
    </row>
    <row r="646" customFormat="false" ht="12.75" hidden="false" customHeight="false" outlineLevel="0" collapsed="false">
      <c r="A646" s="115"/>
      <c r="B646" s="115"/>
      <c r="N646" s="38"/>
      <c r="O646" s="114"/>
      <c r="BA646" s="90"/>
    </row>
    <row r="647" customFormat="false" ht="12.75" hidden="false" customHeight="false" outlineLevel="0" collapsed="false">
      <c r="A647" s="115"/>
      <c r="B647" s="115"/>
      <c r="N647" s="38"/>
      <c r="O647" s="114"/>
      <c r="BA647" s="90"/>
    </row>
    <row r="648" customFormat="false" ht="12.75" hidden="false" customHeight="false" outlineLevel="0" collapsed="false">
      <c r="A648" s="115"/>
      <c r="B648" s="115"/>
      <c r="N648" s="38"/>
      <c r="O648" s="114"/>
      <c r="BA648" s="90"/>
    </row>
    <row r="649" customFormat="false" ht="12.75" hidden="false" customHeight="false" outlineLevel="0" collapsed="false">
      <c r="A649" s="115"/>
      <c r="B649" s="115"/>
      <c r="N649" s="38"/>
      <c r="O649" s="114"/>
      <c r="BA649" s="90"/>
    </row>
    <row r="650" customFormat="false" ht="12.75" hidden="false" customHeight="false" outlineLevel="0" collapsed="false">
      <c r="A650" s="115"/>
      <c r="B650" s="115"/>
      <c r="N650" s="38"/>
      <c r="O650" s="114"/>
      <c r="BA650" s="90"/>
    </row>
    <row r="651" customFormat="false" ht="12.75" hidden="false" customHeight="false" outlineLevel="0" collapsed="false">
      <c r="A651" s="115"/>
      <c r="B651" s="115"/>
      <c r="N651" s="38"/>
      <c r="O651" s="114"/>
      <c r="BA651" s="90"/>
    </row>
    <row r="652" customFormat="false" ht="12.75" hidden="false" customHeight="false" outlineLevel="0" collapsed="false">
      <c r="A652" s="115"/>
      <c r="B652" s="115"/>
      <c r="N652" s="38"/>
      <c r="O652" s="114"/>
      <c r="BA652" s="90"/>
    </row>
    <row r="653" customFormat="false" ht="12.75" hidden="false" customHeight="false" outlineLevel="0" collapsed="false">
      <c r="A653" s="115"/>
      <c r="B653" s="115"/>
      <c r="N653" s="38"/>
      <c r="O653" s="114"/>
      <c r="BA653" s="90"/>
    </row>
    <row r="654" customFormat="false" ht="12.75" hidden="false" customHeight="false" outlineLevel="0" collapsed="false">
      <c r="A654" s="115"/>
      <c r="B654" s="115"/>
      <c r="N654" s="38"/>
      <c r="O654" s="114"/>
      <c r="BA654" s="90"/>
    </row>
    <row r="655" customFormat="false" ht="12.75" hidden="false" customHeight="false" outlineLevel="0" collapsed="false">
      <c r="A655" s="115"/>
      <c r="B655" s="115"/>
      <c r="N655" s="38"/>
      <c r="O655" s="114"/>
      <c r="BA655" s="90"/>
    </row>
    <row r="656" customFormat="false" ht="12.75" hidden="false" customHeight="false" outlineLevel="0" collapsed="false">
      <c r="A656" s="115"/>
      <c r="B656" s="115"/>
      <c r="N656" s="38"/>
      <c r="O656" s="114"/>
      <c r="BA656" s="90"/>
    </row>
    <row r="657" customFormat="false" ht="12.75" hidden="false" customHeight="false" outlineLevel="0" collapsed="false">
      <c r="A657" s="115"/>
      <c r="B657" s="115"/>
      <c r="N657" s="38"/>
      <c r="O657" s="114"/>
      <c r="BA657" s="90"/>
    </row>
    <row r="658" customFormat="false" ht="12.75" hidden="false" customHeight="false" outlineLevel="0" collapsed="false">
      <c r="A658" s="115"/>
      <c r="B658" s="115"/>
      <c r="N658" s="38"/>
      <c r="O658" s="114"/>
      <c r="BA658" s="90"/>
    </row>
    <row r="659" customFormat="false" ht="12.75" hidden="false" customHeight="false" outlineLevel="0" collapsed="false">
      <c r="A659" s="115"/>
      <c r="B659" s="115"/>
      <c r="N659" s="38"/>
      <c r="O659" s="114"/>
      <c r="BA659" s="90"/>
    </row>
    <row r="660" customFormat="false" ht="12.75" hidden="false" customHeight="false" outlineLevel="0" collapsed="false">
      <c r="A660" s="115"/>
      <c r="B660" s="115"/>
      <c r="N660" s="38"/>
      <c r="O660" s="114"/>
      <c r="BA660" s="90"/>
    </row>
    <row r="661" customFormat="false" ht="12.75" hidden="false" customHeight="false" outlineLevel="0" collapsed="false">
      <c r="A661" s="115"/>
      <c r="B661" s="115"/>
      <c r="N661" s="38"/>
      <c r="O661" s="114"/>
      <c r="BA661" s="90"/>
    </row>
    <row r="662" customFormat="false" ht="12.75" hidden="false" customHeight="false" outlineLevel="0" collapsed="false">
      <c r="A662" s="115"/>
      <c r="B662" s="115"/>
      <c r="N662" s="38"/>
      <c r="O662" s="114"/>
      <c r="BA662" s="90"/>
    </row>
    <row r="663" customFormat="false" ht="12.75" hidden="false" customHeight="false" outlineLevel="0" collapsed="false">
      <c r="A663" s="115"/>
      <c r="B663" s="115"/>
      <c r="N663" s="38"/>
      <c r="O663" s="114"/>
      <c r="BA663" s="90"/>
    </row>
    <row r="664" customFormat="false" ht="12.75" hidden="false" customHeight="false" outlineLevel="0" collapsed="false">
      <c r="A664" s="115"/>
      <c r="B664" s="115"/>
      <c r="N664" s="38"/>
      <c r="O664" s="114"/>
      <c r="BA664" s="90"/>
    </row>
    <row r="665" customFormat="false" ht="12.75" hidden="false" customHeight="false" outlineLevel="0" collapsed="false">
      <c r="A665" s="115"/>
      <c r="B665" s="115"/>
      <c r="N665" s="38"/>
      <c r="O665" s="114"/>
      <c r="BA665" s="90"/>
    </row>
    <row r="666" customFormat="false" ht="12.75" hidden="false" customHeight="false" outlineLevel="0" collapsed="false">
      <c r="A666" s="115"/>
      <c r="B666" s="115"/>
      <c r="N666" s="38"/>
      <c r="O666" s="114"/>
      <c r="BA666" s="90"/>
    </row>
    <row r="667" customFormat="false" ht="12.75" hidden="false" customHeight="false" outlineLevel="0" collapsed="false">
      <c r="A667" s="115"/>
      <c r="B667" s="115"/>
      <c r="N667" s="38"/>
      <c r="O667" s="114"/>
      <c r="BA667" s="90"/>
    </row>
    <row r="668" customFormat="false" ht="12.75" hidden="false" customHeight="false" outlineLevel="0" collapsed="false">
      <c r="A668" s="115"/>
      <c r="B668" s="115"/>
      <c r="N668" s="38"/>
      <c r="O668" s="114"/>
      <c r="BA668" s="90"/>
    </row>
    <row r="669" customFormat="false" ht="12.75" hidden="false" customHeight="false" outlineLevel="0" collapsed="false">
      <c r="A669" s="115"/>
      <c r="B669" s="115"/>
      <c r="N669" s="38"/>
      <c r="O669" s="114"/>
      <c r="BA669" s="90"/>
    </row>
    <row r="670" customFormat="false" ht="12.75" hidden="false" customHeight="false" outlineLevel="0" collapsed="false">
      <c r="A670" s="115"/>
      <c r="B670" s="115"/>
      <c r="N670" s="38"/>
      <c r="O670" s="114"/>
      <c r="BA670" s="90"/>
    </row>
    <row r="671" customFormat="false" ht="12.75" hidden="false" customHeight="false" outlineLevel="0" collapsed="false">
      <c r="A671" s="115"/>
      <c r="B671" s="115"/>
      <c r="N671" s="38"/>
      <c r="O671" s="114"/>
      <c r="BA671" s="90"/>
    </row>
    <row r="672" customFormat="false" ht="12.75" hidden="false" customHeight="false" outlineLevel="0" collapsed="false">
      <c r="A672" s="115"/>
      <c r="B672" s="115"/>
      <c r="N672" s="38"/>
      <c r="O672" s="114"/>
      <c r="BA672" s="90"/>
    </row>
    <row r="673" customFormat="false" ht="12.75" hidden="false" customHeight="false" outlineLevel="0" collapsed="false">
      <c r="A673" s="115"/>
      <c r="B673" s="115"/>
      <c r="N673" s="38"/>
      <c r="O673" s="114"/>
      <c r="BA673" s="90"/>
    </row>
    <row r="674" customFormat="false" ht="12.75" hidden="false" customHeight="false" outlineLevel="0" collapsed="false">
      <c r="A674" s="115"/>
      <c r="B674" s="115"/>
      <c r="N674" s="38"/>
      <c r="O674" s="114"/>
      <c r="BA674" s="90"/>
    </row>
    <row r="675" customFormat="false" ht="12.75" hidden="false" customHeight="false" outlineLevel="0" collapsed="false">
      <c r="A675" s="115"/>
      <c r="B675" s="115"/>
      <c r="N675" s="38"/>
      <c r="O675" s="114"/>
      <c r="BA675" s="90"/>
    </row>
    <row r="676" customFormat="false" ht="12.75" hidden="false" customHeight="false" outlineLevel="0" collapsed="false">
      <c r="A676" s="115"/>
      <c r="B676" s="115"/>
      <c r="N676" s="38"/>
      <c r="O676" s="114"/>
      <c r="BA676" s="90"/>
    </row>
    <row r="677" customFormat="false" ht="12.75" hidden="false" customHeight="false" outlineLevel="0" collapsed="false">
      <c r="A677" s="115"/>
      <c r="B677" s="115"/>
      <c r="N677" s="38"/>
      <c r="O677" s="114"/>
      <c r="BA677" s="90"/>
    </row>
    <row r="678" customFormat="false" ht="12.75" hidden="false" customHeight="false" outlineLevel="0" collapsed="false">
      <c r="A678" s="115"/>
      <c r="B678" s="115"/>
      <c r="N678" s="38"/>
      <c r="O678" s="114"/>
      <c r="BA678" s="90"/>
    </row>
    <row r="679" customFormat="false" ht="12.75" hidden="false" customHeight="false" outlineLevel="0" collapsed="false">
      <c r="A679" s="115"/>
      <c r="B679" s="115"/>
      <c r="N679" s="38"/>
      <c r="O679" s="114"/>
      <c r="BA679" s="90"/>
    </row>
    <row r="680" customFormat="false" ht="12.75" hidden="false" customHeight="false" outlineLevel="0" collapsed="false">
      <c r="A680" s="115"/>
      <c r="B680" s="115"/>
      <c r="N680" s="38"/>
      <c r="O680" s="114"/>
      <c r="BA680" s="90"/>
    </row>
    <row r="681" customFormat="false" ht="12.75" hidden="false" customHeight="false" outlineLevel="0" collapsed="false">
      <c r="A681" s="115"/>
      <c r="B681" s="115"/>
      <c r="N681" s="38"/>
      <c r="O681" s="114"/>
      <c r="BA681" s="90"/>
    </row>
    <row r="682" customFormat="false" ht="12.75" hidden="false" customHeight="false" outlineLevel="0" collapsed="false">
      <c r="A682" s="115"/>
      <c r="B682" s="115"/>
      <c r="N682" s="38"/>
      <c r="O682" s="114"/>
      <c r="BA682" s="90"/>
    </row>
    <row r="683" customFormat="false" ht="12.75" hidden="false" customHeight="false" outlineLevel="0" collapsed="false">
      <c r="A683" s="115"/>
      <c r="B683" s="115"/>
      <c r="N683" s="38"/>
      <c r="O683" s="114"/>
      <c r="BA683" s="90"/>
    </row>
    <row r="684" customFormat="false" ht="12.75" hidden="false" customHeight="false" outlineLevel="0" collapsed="false">
      <c r="A684" s="115"/>
      <c r="B684" s="115"/>
      <c r="N684" s="38"/>
      <c r="O684" s="114"/>
      <c r="BA684" s="90"/>
    </row>
    <row r="685" customFormat="false" ht="12.75" hidden="false" customHeight="false" outlineLevel="0" collapsed="false">
      <c r="A685" s="115"/>
      <c r="B685" s="115"/>
      <c r="N685" s="38"/>
      <c r="O685" s="114"/>
      <c r="BA685" s="90"/>
    </row>
    <row r="686" customFormat="false" ht="12.75" hidden="false" customHeight="false" outlineLevel="0" collapsed="false">
      <c r="A686" s="115"/>
      <c r="B686" s="115"/>
      <c r="N686" s="38"/>
      <c r="O686" s="114"/>
      <c r="BA686" s="90"/>
    </row>
    <row r="687" customFormat="false" ht="12.75" hidden="false" customHeight="false" outlineLevel="0" collapsed="false">
      <c r="A687" s="115"/>
      <c r="B687" s="115"/>
      <c r="N687" s="38"/>
      <c r="O687" s="114"/>
      <c r="BA687" s="90"/>
    </row>
    <row r="688" customFormat="false" ht="12.75" hidden="false" customHeight="false" outlineLevel="0" collapsed="false">
      <c r="A688" s="115"/>
      <c r="B688" s="115"/>
      <c r="N688" s="38"/>
      <c r="O688" s="114"/>
      <c r="BA688" s="90"/>
    </row>
    <row r="689" customFormat="false" ht="12.75" hidden="false" customHeight="false" outlineLevel="0" collapsed="false">
      <c r="A689" s="115"/>
      <c r="B689" s="115"/>
      <c r="N689" s="38"/>
      <c r="O689" s="114"/>
      <c r="BA689" s="90"/>
    </row>
    <row r="690" customFormat="false" ht="12.75" hidden="false" customHeight="false" outlineLevel="0" collapsed="false">
      <c r="A690" s="115"/>
      <c r="B690" s="115"/>
      <c r="N690" s="38"/>
      <c r="O690" s="114"/>
      <c r="BA690" s="90"/>
    </row>
    <row r="691" customFormat="false" ht="12.75" hidden="false" customHeight="false" outlineLevel="0" collapsed="false">
      <c r="A691" s="115"/>
      <c r="B691" s="115"/>
      <c r="N691" s="38"/>
      <c r="O691" s="114"/>
      <c r="BA691" s="90"/>
    </row>
    <row r="692" customFormat="false" ht="12.75" hidden="false" customHeight="false" outlineLevel="0" collapsed="false">
      <c r="A692" s="115"/>
      <c r="B692" s="115"/>
      <c r="N692" s="38"/>
      <c r="O692" s="114"/>
      <c r="BA692" s="90"/>
    </row>
    <row r="693" customFormat="false" ht="12.75" hidden="false" customHeight="false" outlineLevel="0" collapsed="false">
      <c r="A693" s="115"/>
      <c r="B693" s="115"/>
      <c r="N693" s="38"/>
      <c r="O693" s="114"/>
      <c r="BA693" s="90"/>
    </row>
    <row r="694" customFormat="false" ht="12.75" hidden="false" customHeight="false" outlineLevel="0" collapsed="false">
      <c r="A694" s="115"/>
      <c r="B694" s="115"/>
      <c r="N694" s="38"/>
      <c r="O694" s="114"/>
      <c r="BA694" s="90"/>
    </row>
    <row r="695" customFormat="false" ht="12.75" hidden="false" customHeight="false" outlineLevel="0" collapsed="false">
      <c r="A695" s="115"/>
      <c r="B695" s="115"/>
      <c r="N695" s="38"/>
      <c r="O695" s="114"/>
      <c r="BA695" s="90"/>
    </row>
    <row r="696" customFormat="false" ht="12.75" hidden="false" customHeight="false" outlineLevel="0" collapsed="false">
      <c r="A696" s="115"/>
      <c r="B696" s="115"/>
      <c r="N696" s="38"/>
      <c r="O696" s="114"/>
      <c r="BA696" s="90"/>
    </row>
    <row r="697" customFormat="false" ht="12.75" hidden="false" customHeight="false" outlineLevel="0" collapsed="false">
      <c r="A697" s="115"/>
      <c r="B697" s="115"/>
      <c r="N697" s="38"/>
      <c r="O697" s="114"/>
      <c r="BA697" s="90"/>
    </row>
    <row r="698" customFormat="false" ht="12.75" hidden="false" customHeight="false" outlineLevel="0" collapsed="false">
      <c r="A698" s="115"/>
      <c r="B698" s="115"/>
      <c r="N698" s="38"/>
      <c r="O698" s="114"/>
      <c r="BA698" s="90"/>
    </row>
    <row r="699" customFormat="false" ht="12.75" hidden="false" customHeight="false" outlineLevel="0" collapsed="false">
      <c r="A699" s="115"/>
      <c r="B699" s="115"/>
      <c r="N699" s="38"/>
      <c r="O699" s="114"/>
      <c r="BA699" s="90"/>
    </row>
    <row r="700" customFormat="false" ht="12.75" hidden="false" customHeight="false" outlineLevel="0" collapsed="false">
      <c r="A700" s="115"/>
      <c r="B700" s="115"/>
      <c r="N700" s="38"/>
      <c r="O700" s="114"/>
      <c r="BA700" s="90"/>
    </row>
    <row r="701" customFormat="false" ht="12.75" hidden="false" customHeight="false" outlineLevel="0" collapsed="false">
      <c r="A701" s="115"/>
      <c r="B701" s="115"/>
      <c r="N701" s="38"/>
      <c r="O701" s="114"/>
      <c r="BA701" s="90"/>
    </row>
    <row r="702" customFormat="false" ht="12.75" hidden="false" customHeight="false" outlineLevel="0" collapsed="false">
      <c r="A702" s="115"/>
      <c r="B702" s="115"/>
      <c r="N702" s="38"/>
      <c r="O702" s="114"/>
      <c r="BA702" s="90"/>
    </row>
    <row r="703" customFormat="false" ht="12.75" hidden="false" customHeight="false" outlineLevel="0" collapsed="false">
      <c r="A703" s="115"/>
      <c r="B703" s="115"/>
      <c r="N703" s="38"/>
      <c r="O703" s="114"/>
      <c r="BA703" s="90"/>
    </row>
    <row r="704" customFormat="false" ht="12.75" hidden="false" customHeight="false" outlineLevel="0" collapsed="false">
      <c r="A704" s="115"/>
      <c r="B704" s="115"/>
      <c r="N704" s="38"/>
      <c r="O704" s="114"/>
      <c r="BA704" s="90"/>
    </row>
    <row r="705" customFormat="false" ht="12.75" hidden="false" customHeight="false" outlineLevel="0" collapsed="false">
      <c r="A705" s="115"/>
      <c r="B705" s="115"/>
      <c r="N705" s="38"/>
      <c r="O705" s="114"/>
      <c r="BA705" s="90"/>
    </row>
    <row r="706" customFormat="false" ht="12.75" hidden="false" customHeight="false" outlineLevel="0" collapsed="false">
      <c r="A706" s="115"/>
      <c r="B706" s="115"/>
      <c r="N706" s="38"/>
      <c r="O706" s="114"/>
      <c r="BA706" s="90"/>
    </row>
    <row r="707" customFormat="false" ht="12.75" hidden="false" customHeight="false" outlineLevel="0" collapsed="false">
      <c r="A707" s="115"/>
      <c r="B707" s="115"/>
      <c r="N707" s="38"/>
      <c r="O707" s="114"/>
      <c r="BA707" s="90"/>
    </row>
    <row r="708" customFormat="false" ht="12.75" hidden="false" customHeight="false" outlineLevel="0" collapsed="false">
      <c r="A708" s="115"/>
      <c r="B708" s="115"/>
      <c r="N708" s="38"/>
      <c r="O708" s="114"/>
      <c r="BA708" s="90"/>
    </row>
    <row r="709" customFormat="false" ht="12.75" hidden="false" customHeight="false" outlineLevel="0" collapsed="false">
      <c r="A709" s="115"/>
      <c r="B709" s="115"/>
      <c r="N709" s="38"/>
      <c r="O709" s="114"/>
      <c r="BA709" s="90"/>
    </row>
    <row r="710" customFormat="false" ht="12.75" hidden="false" customHeight="false" outlineLevel="0" collapsed="false">
      <c r="A710" s="115"/>
      <c r="B710" s="115"/>
      <c r="N710" s="38"/>
      <c r="O710" s="114"/>
      <c r="BA710" s="90"/>
    </row>
    <row r="711" customFormat="false" ht="12.75" hidden="false" customHeight="false" outlineLevel="0" collapsed="false">
      <c r="A711" s="115"/>
      <c r="B711" s="115"/>
      <c r="N711" s="38"/>
      <c r="O711" s="114"/>
      <c r="BA711" s="90"/>
    </row>
    <row r="712" customFormat="false" ht="12.75" hidden="false" customHeight="false" outlineLevel="0" collapsed="false">
      <c r="A712" s="115"/>
      <c r="B712" s="115"/>
      <c r="N712" s="38"/>
      <c r="O712" s="114"/>
      <c r="BA712" s="90"/>
    </row>
    <row r="713" customFormat="false" ht="12.75" hidden="false" customHeight="false" outlineLevel="0" collapsed="false">
      <c r="A713" s="115"/>
      <c r="B713" s="115"/>
      <c r="N713" s="38"/>
      <c r="O713" s="114"/>
      <c r="BA713" s="90"/>
    </row>
    <row r="714" customFormat="false" ht="12.75" hidden="false" customHeight="false" outlineLevel="0" collapsed="false">
      <c r="A714" s="115"/>
      <c r="B714" s="115"/>
      <c r="N714" s="38"/>
      <c r="O714" s="114"/>
      <c r="BA714" s="90"/>
    </row>
    <row r="715" customFormat="false" ht="12.75" hidden="false" customHeight="false" outlineLevel="0" collapsed="false">
      <c r="A715" s="115"/>
      <c r="B715" s="115"/>
      <c r="N715" s="38"/>
      <c r="O715" s="114"/>
      <c r="BA715" s="90"/>
    </row>
    <row r="716" customFormat="false" ht="12.75" hidden="false" customHeight="false" outlineLevel="0" collapsed="false">
      <c r="A716" s="115"/>
      <c r="B716" s="115"/>
      <c r="N716" s="38"/>
      <c r="O716" s="114"/>
      <c r="BA716" s="90"/>
    </row>
    <row r="717" customFormat="false" ht="12.75" hidden="false" customHeight="false" outlineLevel="0" collapsed="false">
      <c r="A717" s="115"/>
      <c r="B717" s="115"/>
      <c r="N717" s="38"/>
      <c r="O717" s="114"/>
      <c r="BA717" s="90"/>
    </row>
    <row r="718" customFormat="false" ht="12.75" hidden="false" customHeight="false" outlineLevel="0" collapsed="false">
      <c r="A718" s="115"/>
      <c r="B718" s="115"/>
      <c r="N718" s="38"/>
      <c r="O718" s="114"/>
      <c r="BA718" s="90"/>
    </row>
    <row r="719" customFormat="false" ht="12.75" hidden="false" customHeight="false" outlineLevel="0" collapsed="false">
      <c r="A719" s="115"/>
      <c r="B719" s="115"/>
      <c r="N719" s="38"/>
      <c r="O719" s="114"/>
      <c r="BA719" s="90"/>
    </row>
    <row r="720" customFormat="false" ht="12.75" hidden="false" customHeight="false" outlineLevel="0" collapsed="false">
      <c r="A720" s="115"/>
      <c r="B720" s="115"/>
      <c r="N720" s="38"/>
      <c r="O720" s="114"/>
      <c r="BA720" s="90"/>
    </row>
    <row r="721" customFormat="false" ht="12.75" hidden="false" customHeight="false" outlineLevel="0" collapsed="false">
      <c r="A721" s="115"/>
      <c r="B721" s="115"/>
      <c r="N721" s="38"/>
      <c r="O721" s="114"/>
      <c r="BA721" s="90"/>
    </row>
    <row r="722" customFormat="false" ht="12.75" hidden="false" customHeight="false" outlineLevel="0" collapsed="false">
      <c r="A722" s="115"/>
      <c r="B722" s="115"/>
      <c r="N722" s="38"/>
      <c r="O722" s="114"/>
      <c r="BA722" s="90"/>
    </row>
    <row r="723" customFormat="false" ht="12.75" hidden="false" customHeight="false" outlineLevel="0" collapsed="false">
      <c r="A723" s="115"/>
      <c r="B723" s="115"/>
      <c r="N723" s="38"/>
      <c r="O723" s="114"/>
      <c r="BA723" s="90"/>
    </row>
    <row r="724" customFormat="false" ht="12.75" hidden="false" customHeight="false" outlineLevel="0" collapsed="false">
      <c r="A724" s="115"/>
      <c r="B724" s="115"/>
      <c r="N724" s="38"/>
      <c r="O724" s="114"/>
      <c r="BA724" s="90"/>
    </row>
    <row r="725" customFormat="false" ht="12.75" hidden="false" customHeight="false" outlineLevel="0" collapsed="false">
      <c r="A725" s="115"/>
      <c r="B725" s="115"/>
      <c r="N725" s="38"/>
      <c r="O725" s="114"/>
      <c r="BA725" s="90"/>
    </row>
    <row r="726" customFormat="false" ht="12.75" hidden="false" customHeight="false" outlineLevel="0" collapsed="false">
      <c r="A726" s="115"/>
      <c r="B726" s="115"/>
      <c r="N726" s="38"/>
      <c r="O726" s="114"/>
      <c r="BA726" s="90"/>
    </row>
    <row r="727" customFormat="false" ht="12.75" hidden="false" customHeight="false" outlineLevel="0" collapsed="false">
      <c r="A727" s="115"/>
      <c r="B727" s="115"/>
      <c r="N727" s="38"/>
      <c r="O727" s="114"/>
      <c r="BA727" s="90"/>
    </row>
    <row r="728" customFormat="false" ht="12.75" hidden="false" customHeight="false" outlineLevel="0" collapsed="false">
      <c r="A728" s="115"/>
      <c r="B728" s="115"/>
      <c r="N728" s="38"/>
      <c r="O728" s="114"/>
      <c r="BA728" s="90"/>
    </row>
    <row r="729" customFormat="false" ht="12.75" hidden="false" customHeight="false" outlineLevel="0" collapsed="false">
      <c r="A729" s="115"/>
      <c r="B729" s="115"/>
      <c r="N729" s="38"/>
      <c r="O729" s="114"/>
      <c r="BA729" s="90"/>
    </row>
    <row r="730" customFormat="false" ht="12.75" hidden="false" customHeight="false" outlineLevel="0" collapsed="false">
      <c r="A730" s="115"/>
      <c r="B730" s="115"/>
      <c r="N730" s="38"/>
      <c r="O730" s="114"/>
      <c r="BA730" s="90"/>
    </row>
    <row r="731" customFormat="false" ht="12.75" hidden="false" customHeight="false" outlineLevel="0" collapsed="false">
      <c r="A731" s="115"/>
      <c r="B731" s="115"/>
      <c r="N731" s="38"/>
      <c r="O731" s="114"/>
      <c r="BA731" s="90"/>
    </row>
    <row r="732" customFormat="false" ht="12.75" hidden="false" customHeight="false" outlineLevel="0" collapsed="false">
      <c r="A732" s="115"/>
      <c r="B732" s="115"/>
      <c r="N732" s="38"/>
      <c r="O732" s="114"/>
      <c r="BA732" s="90"/>
    </row>
    <row r="733" customFormat="false" ht="12.75" hidden="false" customHeight="false" outlineLevel="0" collapsed="false">
      <c r="A733" s="115"/>
      <c r="B733" s="115"/>
      <c r="N733" s="38"/>
      <c r="O733" s="114"/>
      <c r="BA733" s="90"/>
    </row>
    <row r="734" customFormat="false" ht="12.75" hidden="false" customHeight="false" outlineLevel="0" collapsed="false">
      <c r="A734" s="115"/>
      <c r="B734" s="115"/>
      <c r="N734" s="38"/>
      <c r="O734" s="114"/>
      <c r="BA734" s="90"/>
    </row>
    <row r="735" customFormat="false" ht="12.75" hidden="false" customHeight="false" outlineLevel="0" collapsed="false">
      <c r="A735" s="115"/>
      <c r="B735" s="115"/>
      <c r="N735" s="38"/>
      <c r="O735" s="114"/>
      <c r="BA735" s="90"/>
    </row>
    <row r="736" customFormat="false" ht="12.75" hidden="false" customHeight="false" outlineLevel="0" collapsed="false">
      <c r="A736" s="115"/>
      <c r="B736" s="115"/>
      <c r="N736" s="38"/>
      <c r="O736" s="114"/>
      <c r="BA736" s="90"/>
    </row>
    <row r="737" customFormat="false" ht="12.75" hidden="false" customHeight="false" outlineLevel="0" collapsed="false">
      <c r="A737" s="115"/>
      <c r="B737" s="115"/>
      <c r="N737" s="38"/>
      <c r="O737" s="114"/>
      <c r="BA737" s="90"/>
    </row>
    <row r="738" customFormat="false" ht="12.75" hidden="false" customHeight="false" outlineLevel="0" collapsed="false">
      <c r="A738" s="115"/>
      <c r="B738" s="115"/>
      <c r="N738" s="38"/>
      <c r="O738" s="114"/>
      <c r="BA738" s="90"/>
    </row>
    <row r="739" customFormat="false" ht="12.75" hidden="false" customHeight="false" outlineLevel="0" collapsed="false">
      <c r="A739" s="115"/>
      <c r="B739" s="115"/>
      <c r="N739" s="38"/>
      <c r="O739" s="114"/>
      <c r="BA739" s="90"/>
    </row>
    <row r="740" customFormat="false" ht="12.75" hidden="false" customHeight="false" outlineLevel="0" collapsed="false">
      <c r="A740" s="115"/>
      <c r="B740" s="115"/>
      <c r="N740" s="38"/>
      <c r="O740" s="114"/>
      <c r="BA740" s="90"/>
    </row>
    <row r="741" customFormat="false" ht="12.75" hidden="false" customHeight="false" outlineLevel="0" collapsed="false">
      <c r="A741" s="115"/>
      <c r="B741" s="115"/>
      <c r="N741" s="38"/>
      <c r="O741" s="114"/>
      <c r="BA741" s="90"/>
    </row>
    <row r="742" customFormat="false" ht="12.75" hidden="false" customHeight="false" outlineLevel="0" collapsed="false">
      <c r="A742" s="115"/>
      <c r="B742" s="115"/>
      <c r="N742" s="38"/>
      <c r="O742" s="114"/>
      <c r="BA742" s="90"/>
    </row>
    <row r="743" customFormat="false" ht="12.75" hidden="false" customHeight="false" outlineLevel="0" collapsed="false">
      <c r="A743" s="115"/>
      <c r="B743" s="115"/>
      <c r="N743" s="38"/>
      <c r="O743" s="114"/>
      <c r="BA743" s="90"/>
    </row>
    <row r="744" customFormat="false" ht="12.75" hidden="false" customHeight="false" outlineLevel="0" collapsed="false">
      <c r="A744" s="115"/>
      <c r="B744" s="115"/>
      <c r="N744" s="38"/>
      <c r="O744" s="114"/>
      <c r="BA744" s="90"/>
    </row>
    <row r="745" customFormat="false" ht="12.75" hidden="false" customHeight="false" outlineLevel="0" collapsed="false">
      <c r="A745" s="115"/>
      <c r="B745" s="115"/>
      <c r="N745" s="38"/>
      <c r="O745" s="114"/>
      <c r="BA745" s="90"/>
    </row>
    <row r="746" customFormat="false" ht="12.75" hidden="false" customHeight="false" outlineLevel="0" collapsed="false">
      <c r="A746" s="115"/>
      <c r="B746" s="115"/>
      <c r="N746" s="38"/>
      <c r="O746" s="114"/>
      <c r="BA746" s="90"/>
    </row>
    <row r="747" customFormat="false" ht="12.75" hidden="false" customHeight="false" outlineLevel="0" collapsed="false">
      <c r="A747" s="115"/>
      <c r="B747" s="115"/>
      <c r="N747" s="38"/>
      <c r="O747" s="114"/>
      <c r="BA747" s="90"/>
    </row>
    <row r="748" customFormat="false" ht="12.75" hidden="false" customHeight="false" outlineLevel="0" collapsed="false">
      <c r="A748" s="115"/>
      <c r="B748" s="115"/>
      <c r="N748" s="38"/>
      <c r="O748" s="114"/>
      <c r="BA748" s="90"/>
    </row>
    <row r="749" customFormat="false" ht="12.75" hidden="false" customHeight="false" outlineLevel="0" collapsed="false">
      <c r="A749" s="115"/>
      <c r="B749" s="115"/>
      <c r="N749" s="38"/>
      <c r="O749" s="114"/>
      <c r="BA749" s="90"/>
    </row>
    <row r="750" customFormat="false" ht="12.75" hidden="false" customHeight="false" outlineLevel="0" collapsed="false">
      <c r="A750" s="115"/>
      <c r="B750" s="115"/>
      <c r="N750" s="38"/>
      <c r="O750" s="114"/>
      <c r="BA750" s="90"/>
    </row>
    <row r="751" customFormat="false" ht="12.75" hidden="false" customHeight="false" outlineLevel="0" collapsed="false">
      <c r="A751" s="115"/>
      <c r="B751" s="115"/>
      <c r="N751" s="38"/>
      <c r="O751" s="114"/>
      <c r="BA751" s="90"/>
    </row>
    <row r="752" customFormat="false" ht="12.75" hidden="false" customHeight="false" outlineLevel="0" collapsed="false">
      <c r="A752" s="115"/>
      <c r="B752" s="115"/>
      <c r="N752" s="38"/>
      <c r="O752" s="114"/>
      <c r="BA752" s="90"/>
    </row>
    <row r="753" customFormat="false" ht="12.75" hidden="false" customHeight="false" outlineLevel="0" collapsed="false">
      <c r="A753" s="115"/>
      <c r="B753" s="115"/>
      <c r="N753" s="38"/>
      <c r="O753" s="114"/>
      <c r="BA753" s="90"/>
    </row>
    <row r="754" customFormat="false" ht="12.75" hidden="false" customHeight="false" outlineLevel="0" collapsed="false">
      <c r="A754" s="115"/>
      <c r="B754" s="115"/>
      <c r="N754" s="38"/>
      <c r="O754" s="114"/>
      <c r="BA754" s="90"/>
    </row>
    <row r="755" customFormat="false" ht="12.75" hidden="false" customHeight="false" outlineLevel="0" collapsed="false">
      <c r="A755" s="115"/>
      <c r="B755" s="115"/>
      <c r="N755" s="38"/>
      <c r="O755" s="114"/>
      <c r="BA755" s="90"/>
    </row>
    <row r="756" customFormat="false" ht="12.75" hidden="false" customHeight="false" outlineLevel="0" collapsed="false">
      <c r="A756" s="115"/>
      <c r="B756" s="115"/>
      <c r="N756" s="38"/>
      <c r="O756" s="114"/>
      <c r="BA756" s="90"/>
    </row>
    <row r="757" customFormat="false" ht="12.75" hidden="false" customHeight="false" outlineLevel="0" collapsed="false">
      <c r="A757" s="115"/>
      <c r="B757" s="115"/>
      <c r="N757" s="38"/>
      <c r="O757" s="114"/>
      <c r="BA757" s="90"/>
    </row>
    <row r="758" customFormat="false" ht="12.75" hidden="false" customHeight="false" outlineLevel="0" collapsed="false">
      <c r="A758" s="115"/>
      <c r="B758" s="115"/>
      <c r="N758" s="38"/>
      <c r="O758" s="114"/>
      <c r="BA758" s="90"/>
    </row>
    <row r="759" customFormat="false" ht="12.75" hidden="false" customHeight="false" outlineLevel="0" collapsed="false">
      <c r="A759" s="115"/>
      <c r="B759" s="115"/>
      <c r="N759" s="38"/>
      <c r="O759" s="114"/>
      <c r="BA759" s="90"/>
    </row>
    <row r="760" customFormat="false" ht="12.75" hidden="false" customHeight="false" outlineLevel="0" collapsed="false">
      <c r="A760" s="115"/>
      <c r="B760" s="115"/>
      <c r="N760" s="38"/>
      <c r="O760" s="114"/>
      <c r="BA760" s="90"/>
    </row>
    <row r="761" customFormat="false" ht="12.75" hidden="false" customHeight="false" outlineLevel="0" collapsed="false">
      <c r="A761" s="115"/>
      <c r="B761" s="115"/>
      <c r="N761" s="38"/>
      <c r="O761" s="114"/>
      <c r="BA761" s="90"/>
    </row>
    <row r="762" customFormat="false" ht="12.75" hidden="false" customHeight="false" outlineLevel="0" collapsed="false">
      <c r="A762" s="115"/>
      <c r="B762" s="115"/>
      <c r="N762" s="38"/>
      <c r="O762" s="114"/>
      <c r="BA762" s="90"/>
    </row>
    <row r="763" customFormat="false" ht="12.75" hidden="false" customHeight="false" outlineLevel="0" collapsed="false">
      <c r="A763" s="115"/>
      <c r="B763" s="115"/>
      <c r="N763" s="38"/>
      <c r="O763" s="114"/>
      <c r="BA763" s="90"/>
    </row>
    <row r="764" customFormat="false" ht="12.75" hidden="false" customHeight="false" outlineLevel="0" collapsed="false">
      <c r="A764" s="115"/>
      <c r="B764" s="115"/>
      <c r="N764" s="38"/>
      <c r="O764" s="114"/>
      <c r="BA764" s="90"/>
    </row>
    <row r="765" customFormat="false" ht="12.75" hidden="false" customHeight="false" outlineLevel="0" collapsed="false">
      <c r="A765" s="115"/>
      <c r="B765" s="115"/>
      <c r="N765" s="38"/>
      <c r="O765" s="114"/>
      <c r="BA765" s="90"/>
    </row>
    <row r="766" customFormat="false" ht="12.75" hidden="false" customHeight="false" outlineLevel="0" collapsed="false">
      <c r="A766" s="115"/>
      <c r="B766" s="115"/>
      <c r="N766" s="38"/>
      <c r="O766" s="114"/>
      <c r="BA766" s="90"/>
    </row>
    <row r="767" customFormat="false" ht="12.75" hidden="false" customHeight="false" outlineLevel="0" collapsed="false">
      <c r="A767" s="115"/>
      <c r="B767" s="115"/>
      <c r="N767" s="38"/>
      <c r="O767" s="114"/>
      <c r="BA767" s="90"/>
    </row>
    <row r="768" customFormat="false" ht="12.75" hidden="false" customHeight="false" outlineLevel="0" collapsed="false">
      <c r="A768" s="115"/>
      <c r="B768" s="115"/>
      <c r="N768" s="38"/>
      <c r="O768" s="114"/>
      <c r="BA768" s="90"/>
    </row>
    <row r="769" customFormat="false" ht="12.75" hidden="false" customHeight="false" outlineLevel="0" collapsed="false">
      <c r="A769" s="115"/>
      <c r="B769" s="115"/>
      <c r="N769" s="38"/>
      <c r="O769" s="114"/>
      <c r="BA769" s="90"/>
    </row>
    <row r="770" customFormat="false" ht="12.75" hidden="false" customHeight="false" outlineLevel="0" collapsed="false">
      <c r="A770" s="115"/>
      <c r="B770" s="115"/>
      <c r="N770" s="38"/>
      <c r="O770" s="114"/>
      <c r="BA770" s="90"/>
    </row>
    <row r="771" customFormat="false" ht="12.75" hidden="false" customHeight="false" outlineLevel="0" collapsed="false">
      <c r="A771" s="115"/>
      <c r="B771" s="115"/>
      <c r="N771" s="38"/>
      <c r="O771" s="114"/>
      <c r="BA771" s="90"/>
    </row>
    <row r="772" customFormat="false" ht="12.75" hidden="false" customHeight="false" outlineLevel="0" collapsed="false">
      <c r="A772" s="115"/>
      <c r="B772" s="115"/>
      <c r="N772" s="38"/>
      <c r="O772" s="114"/>
      <c r="BA772" s="90"/>
    </row>
    <row r="773" customFormat="false" ht="12.75" hidden="false" customHeight="false" outlineLevel="0" collapsed="false">
      <c r="A773" s="115"/>
      <c r="B773" s="115"/>
      <c r="N773" s="38"/>
      <c r="O773" s="114"/>
      <c r="BA773" s="90"/>
    </row>
    <row r="774" customFormat="false" ht="12.75" hidden="false" customHeight="false" outlineLevel="0" collapsed="false">
      <c r="A774" s="115"/>
      <c r="B774" s="115"/>
      <c r="N774" s="38"/>
      <c r="O774" s="114"/>
      <c r="BA774" s="90"/>
    </row>
    <row r="775" customFormat="false" ht="12.75" hidden="false" customHeight="false" outlineLevel="0" collapsed="false">
      <c r="A775" s="115"/>
      <c r="B775" s="115"/>
      <c r="N775" s="38"/>
      <c r="O775" s="114"/>
      <c r="BA775" s="90"/>
    </row>
    <row r="776" customFormat="false" ht="12.75" hidden="false" customHeight="false" outlineLevel="0" collapsed="false">
      <c r="A776" s="115"/>
      <c r="B776" s="115"/>
      <c r="N776" s="38"/>
      <c r="O776" s="114"/>
      <c r="BA776" s="90"/>
    </row>
    <row r="777" customFormat="false" ht="12.75" hidden="false" customHeight="false" outlineLevel="0" collapsed="false">
      <c r="A777" s="115"/>
      <c r="B777" s="115"/>
      <c r="N777" s="38"/>
      <c r="O777" s="114"/>
      <c r="BA777" s="90"/>
    </row>
    <row r="778" customFormat="false" ht="12.75" hidden="false" customHeight="false" outlineLevel="0" collapsed="false">
      <c r="A778" s="115"/>
      <c r="B778" s="115"/>
      <c r="N778" s="38"/>
      <c r="O778" s="114"/>
      <c r="BA778" s="90"/>
    </row>
    <row r="779" customFormat="false" ht="12.75" hidden="false" customHeight="false" outlineLevel="0" collapsed="false">
      <c r="A779" s="115"/>
      <c r="B779" s="115"/>
      <c r="N779" s="38"/>
      <c r="O779" s="114"/>
      <c r="BA779" s="90"/>
    </row>
    <row r="780" customFormat="false" ht="12.75" hidden="false" customHeight="false" outlineLevel="0" collapsed="false">
      <c r="A780" s="115"/>
      <c r="B780" s="115"/>
      <c r="N780" s="38"/>
      <c r="O780" s="114"/>
      <c r="BA780" s="90"/>
    </row>
    <row r="781" customFormat="false" ht="12.75" hidden="false" customHeight="false" outlineLevel="0" collapsed="false">
      <c r="A781" s="115"/>
      <c r="B781" s="115"/>
      <c r="N781" s="38"/>
      <c r="O781" s="114"/>
      <c r="BA781" s="90"/>
    </row>
    <row r="782" customFormat="false" ht="12.75" hidden="false" customHeight="false" outlineLevel="0" collapsed="false">
      <c r="A782" s="115"/>
      <c r="B782" s="115"/>
      <c r="N782" s="38"/>
      <c r="O782" s="114"/>
      <c r="BA782" s="90"/>
    </row>
    <row r="783" customFormat="false" ht="12.75" hidden="false" customHeight="false" outlineLevel="0" collapsed="false">
      <c r="A783" s="115"/>
      <c r="B783" s="115"/>
      <c r="N783" s="38"/>
      <c r="O783" s="114"/>
      <c r="BA783" s="90"/>
    </row>
    <row r="784" customFormat="false" ht="12.75" hidden="false" customHeight="false" outlineLevel="0" collapsed="false">
      <c r="A784" s="115"/>
      <c r="B784" s="115"/>
      <c r="N784" s="38"/>
      <c r="O784" s="114"/>
      <c r="BA784" s="90"/>
    </row>
    <row r="785" customFormat="false" ht="12.75" hidden="false" customHeight="false" outlineLevel="0" collapsed="false">
      <c r="A785" s="115"/>
      <c r="B785" s="115"/>
      <c r="N785" s="38"/>
      <c r="O785" s="114"/>
      <c r="BA785" s="90"/>
    </row>
    <row r="786" customFormat="false" ht="12.75" hidden="false" customHeight="false" outlineLevel="0" collapsed="false">
      <c r="A786" s="115"/>
      <c r="B786" s="115"/>
      <c r="N786" s="38"/>
      <c r="O786" s="114"/>
      <c r="BA786" s="90"/>
    </row>
    <row r="787" customFormat="false" ht="12.75" hidden="false" customHeight="false" outlineLevel="0" collapsed="false">
      <c r="A787" s="115"/>
      <c r="B787" s="115"/>
      <c r="N787" s="38"/>
      <c r="O787" s="114"/>
      <c r="BA787" s="90"/>
    </row>
    <row r="788" customFormat="false" ht="12.75" hidden="false" customHeight="false" outlineLevel="0" collapsed="false">
      <c r="A788" s="115"/>
      <c r="B788" s="115"/>
      <c r="N788" s="38"/>
      <c r="O788" s="114"/>
      <c r="BA788" s="90"/>
    </row>
    <row r="789" customFormat="false" ht="12.75" hidden="false" customHeight="false" outlineLevel="0" collapsed="false">
      <c r="A789" s="115"/>
      <c r="B789" s="115"/>
      <c r="N789" s="38"/>
      <c r="O789" s="114"/>
      <c r="BA789" s="90"/>
    </row>
    <row r="790" customFormat="false" ht="12.75" hidden="false" customHeight="false" outlineLevel="0" collapsed="false">
      <c r="A790" s="115"/>
      <c r="B790" s="115"/>
      <c r="N790" s="38"/>
      <c r="O790" s="114"/>
      <c r="BA790" s="90"/>
    </row>
    <row r="791" customFormat="false" ht="12.75" hidden="false" customHeight="false" outlineLevel="0" collapsed="false">
      <c r="A791" s="115"/>
      <c r="B791" s="115"/>
      <c r="N791" s="38"/>
      <c r="O791" s="114"/>
      <c r="BA791" s="90"/>
    </row>
    <row r="792" customFormat="false" ht="12.75" hidden="false" customHeight="false" outlineLevel="0" collapsed="false">
      <c r="A792" s="115"/>
      <c r="B792" s="115"/>
      <c r="N792" s="38"/>
      <c r="O792" s="114"/>
      <c r="BA792" s="90"/>
    </row>
    <row r="793" customFormat="false" ht="12.75" hidden="false" customHeight="false" outlineLevel="0" collapsed="false">
      <c r="A793" s="115"/>
      <c r="B793" s="115"/>
      <c r="N793" s="38"/>
      <c r="O793" s="114"/>
      <c r="BA793" s="90"/>
    </row>
    <row r="794" customFormat="false" ht="12.75" hidden="false" customHeight="false" outlineLevel="0" collapsed="false">
      <c r="A794" s="115"/>
      <c r="B794" s="115"/>
      <c r="N794" s="38"/>
      <c r="O794" s="114"/>
      <c r="BA794" s="90"/>
    </row>
    <row r="795" customFormat="false" ht="12.75" hidden="false" customHeight="false" outlineLevel="0" collapsed="false">
      <c r="A795" s="115"/>
      <c r="B795" s="115"/>
      <c r="N795" s="38"/>
      <c r="O795" s="114"/>
      <c r="BA795" s="90"/>
    </row>
    <row r="796" customFormat="false" ht="12.75" hidden="false" customHeight="false" outlineLevel="0" collapsed="false">
      <c r="A796" s="115"/>
      <c r="B796" s="115"/>
      <c r="N796" s="38"/>
      <c r="O796" s="114"/>
      <c r="BA796" s="90"/>
    </row>
    <row r="797" customFormat="false" ht="12.75" hidden="false" customHeight="false" outlineLevel="0" collapsed="false">
      <c r="A797" s="115"/>
      <c r="B797" s="115"/>
      <c r="N797" s="38"/>
      <c r="O797" s="114"/>
      <c r="BA797" s="90"/>
    </row>
    <row r="798" customFormat="false" ht="12.75" hidden="false" customHeight="false" outlineLevel="0" collapsed="false">
      <c r="A798" s="115"/>
      <c r="B798" s="115"/>
      <c r="N798" s="38"/>
      <c r="O798" s="114"/>
      <c r="BA798" s="90"/>
    </row>
    <row r="799" customFormat="false" ht="12.75" hidden="false" customHeight="false" outlineLevel="0" collapsed="false">
      <c r="A799" s="115"/>
      <c r="B799" s="115"/>
      <c r="N799" s="38"/>
      <c r="O799" s="114"/>
      <c r="BA799" s="90"/>
    </row>
    <row r="800" customFormat="false" ht="12.75" hidden="false" customHeight="false" outlineLevel="0" collapsed="false">
      <c r="A800" s="115"/>
      <c r="B800" s="115"/>
      <c r="N800" s="38"/>
      <c r="O800" s="114"/>
      <c r="BA800" s="90"/>
    </row>
    <row r="801" customFormat="false" ht="12.75" hidden="false" customHeight="false" outlineLevel="0" collapsed="false">
      <c r="A801" s="115"/>
      <c r="B801" s="115"/>
      <c r="N801" s="38"/>
      <c r="O801" s="114"/>
      <c r="BA801" s="90"/>
    </row>
    <row r="802" customFormat="false" ht="12.75" hidden="false" customHeight="false" outlineLevel="0" collapsed="false">
      <c r="A802" s="115"/>
      <c r="B802" s="115"/>
      <c r="N802" s="38"/>
      <c r="O802" s="114"/>
      <c r="BA802" s="90"/>
    </row>
    <row r="803" customFormat="false" ht="12.75" hidden="false" customHeight="false" outlineLevel="0" collapsed="false">
      <c r="A803" s="115"/>
      <c r="B803" s="115"/>
      <c r="N803" s="38"/>
      <c r="O803" s="114"/>
      <c r="BA803" s="90"/>
    </row>
    <row r="804" customFormat="false" ht="12.75" hidden="false" customHeight="false" outlineLevel="0" collapsed="false">
      <c r="A804" s="115"/>
      <c r="B804" s="115"/>
      <c r="N804" s="38"/>
      <c r="O804" s="114"/>
      <c r="BA804" s="90"/>
    </row>
    <row r="805" customFormat="false" ht="12.75" hidden="false" customHeight="false" outlineLevel="0" collapsed="false">
      <c r="A805" s="115"/>
      <c r="B805" s="115"/>
      <c r="N805" s="38"/>
      <c r="O805" s="114"/>
      <c r="BA805" s="90"/>
    </row>
    <row r="806" customFormat="false" ht="12.75" hidden="false" customHeight="false" outlineLevel="0" collapsed="false">
      <c r="A806" s="115"/>
      <c r="B806" s="115"/>
      <c r="N806" s="38"/>
      <c r="O806" s="114"/>
      <c r="BA806" s="90"/>
    </row>
    <row r="807" customFormat="false" ht="12.75" hidden="false" customHeight="false" outlineLevel="0" collapsed="false">
      <c r="A807" s="115"/>
      <c r="B807" s="115"/>
      <c r="N807" s="38"/>
      <c r="O807" s="114"/>
      <c r="BA807" s="90"/>
    </row>
    <row r="808" customFormat="false" ht="12.75" hidden="false" customHeight="false" outlineLevel="0" collapsed="false">
      <c r="A808" s="115"/>
      <c r="B808" s="115"/>
      <c r="N808" s="38"/>
      <c r="O808" s="114"/>
      <c r="BA808" s="90"/>
    </row>
    <row r="809" customFormat="false" ht="12.75" hidden="false" customHeight="false" outlineLevel="0" collapsed="false">
      <c r="A809" s="115"/>
      <c r="B809" s="115"/>
      <c r="N809" s="38"/>
      <c r="O809" s="114"/>
      <c r="BA809" s="90"/>
    </row>
    <row r="810" customFormat="false" ht="12.75" hidden="false" customHeight="false" outlineLevel="0" collapsed="false">
      <c r="A810" s="115"/>
      <c r="B810" s="115"/>
      <c r="N810" s="38"/>
      <c r="O810" s="114"/>
      <c r="BA810" s="90"/>
    </row>
    <row r="811" customFormat="false" ht="12.75" hidden="false" customHeight="false" outlineLevel="0" collapsed="false">
      <c r="A811" s="115"/>
      <c r="B811" s="115"/>
      <c r="N811" s="38"/>
      <c r="O811" s="114"/>
      <c r="BA811" s="90"/>
    </row>
    <row r="812" customFormat="false" ht="12.75" hidden="false" customHeight="false" outlineLevel="0" collapsed="false">
      <c r="A812" s="115"/>
      <c r="B812" s="115"/>
      <c r="N812" s="38"/>
      <c r="O812" s="114"/>
      <c r="BA812" s="90"/>
    </row>
    <row r="813" customFormat="false" ht="12.75" hidden="false" customHeight="false" outlineLevel="0" collapsed="false">
      <c r="A813" s="115"/>
      <c r="B813" s="115"/>
      <c r="N813" s="38"/>
      <c r="O813" s="114"/>
      <c r="BA813" s="90"/>
    </row>
    <row r="814" customFormat="false" ht="12.75" hidden="false" customHeight="false" outlineLevel="0" collapsed="false">
      <c r="A814" s="115"/>
      <c r="B814" s="115"/>
      <c r="N814" s="38"/>
      <c r="O814" s="114"/>
      <c r="BA814" s="90"/>
    </row>
    <row r="815" customFormat="false" ht="12.75" hidden="false" customHeight="false" outlineLevel="0" collapsed="false">
      <c r="A815" s="115"/>
      <c r="B815" s="115"/>
      <c r="N815" s="38"/>
      <c r="O815" s="114"/>
      <c r="BA815" s="90"/>
    </row>
    <row r="816" customFormat="false" ht="12.75" hidden="false" customHeight="false" outlineLevel="0" collapsed="false">
      <c r="A816" s="115"/>
      <c r="B816" s="115"/>
      <c r="N816" s="38"/>
      <c r="O816" s="114"/>
      <c r="BA816" s="90"/>
    </row>
    <row r="817" customFormat="false" ht="12.75" hidden="false" customHeight="false" outlineLevel="0" collapsed="false">
      <c r="A817" s="115"/>
      <c r="B817" s="115"/>
      <c r="N817" s="38"/>
      <c r="O817" s="114"/>
      <c r="BA817" s="90"/>
    </row>
    <row r="818" customFormat="false" ht="12.75" hidden="false" customHeight="false" outlineLevel="0" collapsed="false">
      <c r="A818" s="115"/>
      <c r="B818" s="115"/>
      <c r="N818" s="38"/>
      <c r="O818" s="114"/>
      <c r="BA818" s="90"/>
    </row>
    <row r="819" customFormat="false" ht="12.75" hidden="false" customHeight="false" outlineLevel="0" collapsed="false">
      <c r="A819" s="115"/>
      <c r="B819" s="115"/>
      <c r="N819" s="38"/>
      <c r="O819" s="114"/>
      <c r="BA819" s="90"/>
    </row>
    <row r="820" customFormat="false" ht="12.75" hidden="false" customHeight="false" outlineLevel="0" collapsed="false">
      <c r="A820" s="115"/>
      <c r="B820" s="115"/>
      <c r="N820" s="38"/>
      <c r="O820" s="114"/>
      <c r="BA820" s="90"/>
    </row>
    <row r="821" customFormat="false" ht="12.75" hidden="false" customHeight="false" outlineLevel="0" collapsed="false">
      <c r="A821" s="115"/>
      <c r="B821" s="115"/>
      <c r="N821" s="38"/>
      <c r="O821" s="114"/>
      <c r="BA821" s="90"/>
    </row>
    <row r="822" customFormat="false" ht="12.75" hidden="false" customHeight="false" outlineLevel="0" collapsed="false">
      <c r="A822" s="115"/>
      <c r="B822" s="115"/>
      <c r="N822" s="38"/>
      <c r="O822" s="114"/>
      <c r="BA822" s="90"/>
    </row>
    <row r="823" customFormat="false" ht="12.75" hidden="false" customHeight="false" outlineLevel="0" collapsed="false">
      <c r="A823" s="115"/>
      <c r="B823" s="115"/>
      <c r="N823" s="38"/>
      <c r="O823" s="114"/>
      <c r="BA823" s="90"/>
    </row>
    <row r="824" customFormat="false" ht="12.75" hidden="false" customHeight="false" outlineLevel="0" collapsed="false">
      <c r="A824" s="115"/>
      <c r="B824" s="115"/>
      <c r="N824" s="38"/>
      <c r="O824" s="114"/>
      <c r="BA824" s="90"/>
    </row>
    <row r="825" customFormat="false" ht="12.75" hidden="false" customHeight="false" outlineLevel="0" collapsed="false">
      <c r="A825" s="115"/>
      <c r="B825" s="115"/>
      <c r="N825" s="38"/>
      <c r="O825" s="114"/>
      <c r="BA825" s="90"/>
    </row>
    <row r="826" customFormat="false" ht="12.75" hidden="false" customHeight="false" outlineLevel="0" collapsed="false">
      <c r="A826" s="115"/>
      <c r="B826" s="115"/>
      <c r="N826" s="38"/>
      <c r="O826" s="114"/>
      <c r="BA826" s="90"/>
    </row>
    <row r="827" customFormat="false" ht="12.75" hidden="false" customHeight="false" outlineLevel="0" collapsed="false">
      <c r="A827" s="115"/>
      <c r="B827" s="115"/>
      <c r="N827" s="38"/>
      <c r="O827" s="114"/>
      <c r="BA827" s="90"/>
    </row>
    <row r="828" customFormat="false" ht="12.75" hidden="false" customHeight="false" outlineLevel="0" collapsed="false">
      <c r="A828" s="115"/>
      <c r="B828" s="115"/>
      <c r="N828" s="38"/>
      <c r="O828" s="114"/>
      <c r="BA828" s="90"/>
    </row>
    <row r="829" customFormat="false" ht="12.75" hidden="false" customHeight="false" outlineLevel="0" collapsed="false">
      <c r="A829" s="115"/>
      <c r="B829" s="115"/>
      <c r="N829" s="38"/>
      <c r="O829" s="114"/>
      <c r="BA829" s="90"/>
    </row>
    <row r="830" customFormat="false" ht="12.75" hidden="false" customHeight="false" outlineLevel="0" collapsed="false">
      <c r="A830" s="115"/>
      <c r="B830" s="115"/>
      <c r="N830" s="38"/>
      <c r="O830" s="114"/>
      <c r="BA830" s="90"/>
    </row>
    <row r="831" customFormat="false" ht="12.75" hidden="false" customHeight="false" outlineLevel="0" collapsed="false">
      <c r="A831" s="115"/>
      <c r="B831" s="115"/>
      <c r="N831" s="38"/>
      <c r="O831" s="114"/>
      <c r="BA831" s="90"/>
    </row>
    <row r="832" customFormat="false" ht="12.75" hidden="false" customHeight="false" outlineLevel="0" collapsed="false">
      <c r="A832" s="115"/>
      <c r="B832" s="115"/>
      <c r="N832" s="38"/>
      <c r="O832" s="114"/>
      <c r="BA832" s="90"/>
    </row>
    <row r="833" customFormat="false" ht="12.75" hidden="false" customHeight="false" outlineLevel="0" collapsed="false">
      <c r="A833" s="115"/>
      <c r="B833" s="115"/>
      <c r="N833" s="38"/>
      <c r="O833" s="114"/>
      <c r="BA833" s="90"/>
    </row>
    <row r="834" customFormat="false" ht="12.75" hidden="false" customHeight="false" outlineLevel="0" collapsed="false">
      <c r="A834" s="115"/>
      <c r="B834" s="115"/>
      <c r="N834" s="38"/>
      <c r="O834" s="114"/>
      <c r="BA834" s="90"/>
    </row>
    <row r="835" customFormat="false" ht="12.75" hidden="false" customHeight="false" outlineLevel="0" collapsed="false">
      <c r="A835" s="115"/>
      <c r="B835" s="115"/>
      <c r="N835" s="38"/>
      <c r="O835" s="114"/>
      <c r="BA835" s="90"/>
    </row>
    <row r="836" customFormat="false" ht="12.75" hidden="false" customHeight="false" outlineLevel="0" collapsed="false">
      <c r="A836" s="115"/>
      <c r="B836" s="115"/>
      <c r="N836" s="38"/>
      <c r="O836" s="114"/>
      <c r="BA836" s="90"/>
    </row>
    <row r="837" customFormat="false" ht="12.75" hidden="false" customHeight="false" outlineLevel="0" collapsed="false">
      <c r="A837" s="115"/>
      <c r="B837" s="115"/>
      <c r="N837" s="38"/>
      <c r="O837" s="114"/>
      <c r="BA837" s="90"/>
    </row>
    <row r="838" customFormat="false" ht="12.75" hidden="false" customHeight="false" outlineLevel="0" collapsed="false">
      <c r="A838" s="115"/>
      <c r="B838" s="115"/>
      <c r="N838" s="38"/>
      <c r="O838" s="114"/>
      <c r="BA838" s="90"/>
    </row>
    <row r="839" customFormat="false" ht="12.75" hidden="false" customHeight="false" outlineLevel="0" collapsed="false">
      <c r="A839" s="115"/>
      <c r="B839" s="115"/>
      <c r="N839" s="38"/>
      <c r="O839" s="114"/>
      <c r="BA839" s="90"/>
    </row>
    <row r="840" customFormat="false" ht="12.75" hidden="false" customHeight="false" outlineLevel="0" collapsed="false">
      <c r="A840" s="115"/>
      <c r="B840" s="115"/>
      <c r="N840" s="38"/>
      <c r="O840" s="114"/>
      <c r="BA840" s="90"/>
    </row>
    <row r="841" customFormat="false" ht="12.75" hidden="false" customHeight="false" outlineLevel="0" collapsed="false">
      <c r="A841" s="115"/>
      <c r="B841" s="115"/>
      <c r="N841" s="38"/>
      <c r="O841" s="114"/>
      <c r="BA841" s="90"/>
    </row>
    <row r="842" customFormat="false" ht="12.75" hidden="false" customHeight="false" outlineLevel="0" collapsed="false">
      <c r="A842" s="115"/>
      <c r="B842" s="115"/>
      <c r="N842" s="38"/>
      <c r="O842" s="114"/>
      <c r="BA842" s="90"/>
    </row>
    <row r="843" customFormat="false" ht="12.75" hidden="false" customHeight="false" outlineLevel="0" collapsed="false">
      <c r="A843" s="115"/>
      <c r="B843" s="115"/>
      <c r="N843" s="38"/>
      <c r="O843" s="114"/>
      <c r="BA843" s="90"/>
    </row>
    <row r="844" customFormat="false" ht="12.75" hidden="false" customHeight="false" outlineLevel="0" collapsed="false">
      <c r="A844" s="115"/>
      <c r="B844" s="115"/>
      <c r="N844" s="38"/>
      <c r="O844" s="114"/>
      <c r="BA844" s="90"/>
    </row>
    <row r="845" customFormat="false" ht="12.75" hidden="false" customHeight="false" outlineLevel="0" collapsed="false">
      <c r="A845" s="115"/>
      <c r="B845" s="115"/>
      <c r="N845" s="38"/>
      <c r="O845" s="114"/>
      <c r="BA845" s="90"/>
    </row>
    <row r="846" customFormat="false" ht="12.75" hidden="false" customHeight="false" outlineLevel="0" collapsed="false">
      <c r="A846" s="115"/>
      <c r="B846" s="115"/>
      <c r="N846" s="38"/>
      <c r="O846" s="114"/>
      <c r="BA846" s="90"/>
    </row>
    <row r="847" customFormat="false" ht="12.75" hidden="false" customHeight="false" outlineLevel="0" collapsed="false">
      <c r="A847" s="115"/>
      <c r="B847" s="115"/>
      <c r="N847" s="38"/>
      <c r="O847" s="114"/>
      <c r="BA847" s="90"/>
    </row>
    <row r="848" customFormat="false" ht="12.75" hidden="false" customHeight="false" outlineLevel="0" collapsed="false">
      <c r="A848" s="115"/>
      <c r="B848" s="115"/>
      <c r="N848" s="38"/>
      <c r="O848" s="114"/>
      <c r="BA848" s="90"/>
    </row>
    <row r="849" customFormat="false" ht="12.75" hidden="false" customHeight="false" outlineLevel="0" collapsed="false">
      <c r="A849" s="115"/>
      <c r="B849" s="115"/>
      <c r="N849" s="38"/>
      <c r="O849" s="114"/>
      <c r="BA849" s="90"/>
    </row>
    <row r="850" customFormat="false" ht="12.75" hidden="false" customHeight="false" outlineLevel="0" collapsed="false">
      <c r="A850" s="115"/>
      <c r="B850" s="115"/>
      <c r="N850" s="38"/>
      <c r="O850" s="114"/>
      <c r="BA850" s="90"/>
    </row>
    <row r="851" customFormat="false" ht="12.75" hidden="false" customHeight="false" outlineLevel="0" collapsed="false">
      <c r="A851" s="115"/>
      <c r="B851" s="115"/>
      <c r="N851" s="38"/>
      <c r="O851" s="114"/>
      <c r="BA851" s="90"/>
    </row>
    <row r="852" customFormat="false" ht="12.75" hidden="false" customHeight="false" outlineLevel="0" collapsed="false">
      <c r="A852" s="115"/>
      <c r="B852" s="115"/>
      <c r="N852" s="38"/>
      <c r="O852" s="114"/>
      <c r="BA852" s="90"/>
    </row>
    <row r="853" customFormat="false" ht="12.75" hidden="false" customHeight="false" outlineLevel="0" collapsed="false">
      <c r="A853" s="115"/>
      <c r="B853" s="115"/>
      <c r="N853" s="38"/>
      <c r="O853" s="114"/>
      <c r="BA853" s="90"/>
    </row>
    <row r="854" customFormat="false" ht="12.75" hidden="false" customHeight="false" outlineLevel="0" collapsed="false">
      <c r="A854" s="115"/>
      <c r="B854" s="115"/>
      <c r="N854" s="38"/>
      <c r="O854" s="114"/>
      <c r="BA854" s="90"/>
    </row>
    <row r="855" customFormat="false" ht="12.75" hidden="false" customHeight="false" outlineLevel="0" collapsed="false">
      <c r="A855" s="115"/>
      <c r="B855" s="115"/>
      <c r="N855" s="38"/>
      <c r="O855" s="114"/>
      <c r="BA855" s="90"/>
    </row>
    <row r="856" customFormat="false" ht="12.75" hidden="false" customHeight="false" outlineLevel="0" collapsed="false">
      <c r="A856" s="115"/>
      <c r="B856" s="115"/>
      <c r="N856" s="38"/>
      <c r="O856" s="114"/>
      <c r="BA856" s="90"/>
    </row>
    <row r="857" customFormat="false" ht="12.75" hidden="false" customHeight="false" outlineLevel="0" collapsed="false">
      <c r="A857" s="115"/>
      <c r="B857" s="115"/>
      <c r="N857" s="38"/>
      <c r="O857" s="114"/>
      <c r="BA857" s="90"/>
    </row>
    <row r="858" customFormat="false" ht="12.75" hidden="false" customHeight="false" outlineLevel="0" collapsed="false">
      <c r="A858" s="115"/>
      <c r="B858" s="115"/>
      <c r="N858" s="38"/>
      <c r="O858" s="114"/>
      <c r="BA858" s="90"/>
    </row>
    <row r="859" customFormat="false" ht="12.75" hidden="false" customHeight="false" outlineLevel="0" collapsed="false">
      <c r="A859" s="115"/>
      <c r="B859" s="115"/>
      <c r="N859" s="38"/>
      <c r="O859" s="114"/>
      <c r="BA859" s="90"/>
    </row>
    <row r="860" customFormat="false" ht="12.75" hidden="false" customHeight="false" outlineLevel="0" collapsed="false">
      <c r="A860" s="115"/>
      <c r="B860" s="115"/>
      <c r="N860" s="38"/>
      <c r="O860" s="114"/>
      <c r="BA860" s="90"/>
    </row>
    <row r="861" customFormat="false" ht="12.75" hidden="false" customHeight="false" outlineLevel="0" collapsed="false">
      <c r="A861" s="115"/>
      <c r="B861" s="115"/>
      <c r="N861" s="38"/>
      <c r="O861" s="114"/>
      <c r="BA861" s="90"/>
    </row>
    <row r="862" customFormat="false" ht="12.75" hidden="false" customHeight="false" outlineLevel="0" collapsed="false">
      <c r="A862" s="115"/>
      <c r="B862" s="115"/>
      <c r="N862" s="38"/>
      <c r="O862" s="114"/>
      <c r="BA862" s="90"/>
    </row>
    <row r="863" customFormat="false" ht="12.75" hidden="false" customHeight="false" outlineLevel="0" collapsed="false">
      <c r="A863" s="115"/>
      <c r="B863" s="115"/>
      <c r="N863" s="38"/>
      <c r="O863" s="114"/>
      <c r="BA863" s="90"/>
    </row>
    <row r="864" customFormat="false" ht="12.75" hidden="false" customHeight="false" outlineLevel="0" collapsed="false">
      <c r="A864" s="115"/>
      <c r="B864" s="115"/>
      <c r="N864" s="38"/>
      <c r="O864" s="114"/>
      <c r="BA864" s="90"/>
    </row>
    <row r="865" customFormat="false" ht="12.75" hidden="false" customHeight="false" outlineLevel="0" collapsed="false">
      <c r="A865" s="115"/>
      <c r="B865" s="115"/>
      <c r="N865" s="38"/>
      <c r="O865" s="114"/>
      <c r="BA865" s="90"/>
    </row>
    <row r="866" customFormat="false" ht="12.75" hidden="false" customHeight="false" outlineLevel="0" collapsed="false">
      <c r="A866" s="115"/>
      <c r="B866" s="115"/>
      <c r="N866" s="38"/>
      <c r="O866" s="114"/>
      <c r="BA866" s="90"/>
    </row>
    <row r="867" customFormat="false" ht="12.75" hidden="false" customHeight="false" outlineLevel="0" collapsed="false">
      <c r="A867" s="115"/>
      <c r="B867" s="115"/>
      <c r="N867" s="38"/>
      <c r="O867" s="114"/>
      <c r="BA867" s="90"/>
    </row>
    <row r="868" customFormat="false" ht="12.75" hidden="false" customHeight="false" outlineLevel="0" collapsed="false">
      <c r="A868" s="115"/>
      <c r="B868" s="115"/>
      <c r="N868" s="38"/>
      <c r="O868" s="114"/>
      <c r="BA868" s="90"/>
    </row>
    <row r="869" customFormat="false" ht="12.75" hidden="false" customHeight="false" outlineLevel="0" collapsed="false">
      <c r="A869" s="115"/>
      <c r="B869" s="115"/>
      <c r="N869" s="38"/>
      <c r="O869" s="114"/>
      <c r="BA869" s="90"/>
    </row>
    <row r="870" customFormat="false" ht="12.75" hidden="false" customHeight="false" outlineLevel="0" collapsed="false">
      <c r="A870" s="115"/>
      <c r="B870" s="115"/>
      <c r="N870" s="38"/>
      <c r="O870" s="114"/>
      <c r="BA870" s="90"/>
    </row>
    <row r="871" customFormat="false" ht="12.75" hidden="false" customHeight="false" outlineLevel="0" collapsed="false">
      <c r="A871" s="115"/>
      <c r="B871" s="115"/>
      <c r="N871" s="38"/>
      <c r="O871" s="114"/>
      <c r="BA871" s="90"/>
    </row>
    <row r="872" customFormat="false" ht="12.75" hidden="false" customHeight="false" outlineLevel="0" collapsed="false">
      <c r="A872" s="115"/>
      <c r="B872" s="115"/>
      <c r="N872" s="38"/>
      <c r="O872" s="114"/>
      <c r="BA872" s="90"/>
    </row>
    <row r="873" customFormat="false" ht="12.75" hidden="false" customHeight="false" outlineLevel="0" collapsed="false">
      <c r="A873" s="115"/>
      <c r="B873" s="115"/>
      <c r="N873" s="38"/>
      <c r="O873" s="114"/>
      <c r="BA873" s="90"/>
    </row>
    <row r="874" customFormat="false" ht="12.75" hidden="false" customHeight="false" outlineLevel="0" collapsed="false">
      <c r="A874" s="115"/>
      <c r="B874" s="115"/>
      <c r="N874" s="38"/>
      <c r="O874" s="114"/>
      <c r="BA874" s="90"/>
    </row>
    <row r="875" customFormat="false" ht="12.75" hidden="false" customHeight="false" outlineLevel="0" collapsed="false">
      <c r="A875" s="115"/>
      <c r="B875" s="115"/>
      <c r="N875" s="38"/>
      <c r="O875" s="114"/>
      <c r="BA875" s="90"/>
    </row>
    <row r="876" customFormat="false" ht="12.75" hidden="false" customHeight="false" outlineLevel="0" collapsed="false">
      <c r="A876" s="115"/>
      <c r="B876" s="115"/>
      <c r="N876" s="38"/>
      <c r="O876" s="114"/>
      <c r="BA876" s="90"/>
    </row>
    <row r="877" customFormat="false" ht="12.75" hidden="false" customHeight="false" outlineLevel="0" collapsed="false">
      <c r="A877" s="115"/>
      <c r="B877" s="115"/>
      <c r="N877" s="38"/>
      <c r="O877" s="114"/>
      <c r="BA877" s="90"/>
    </row>
    <row r="878" customFormat="false" ht="12.75" hidden="false" customHeight="false" outlineLevel="0" collapsed="false">
      <c r="A878" s="115"/>
      <c r="B878" s="115"/>
      <c r="N878" s="38"/>
      <c r="O878" s="114"/>
      <c r="BA878" s="90"/>
    </row>
    <row r="879" customFormat="false" ht="12.75" hidden="false" customHeight="false" outlineLevel="0" collapsed="false">
      <c r="A879" s="115"/>
      <c r="B879" s="115"/>
      <c r="N879" s="38"/>
      <c r="O879" s="114"/>
      <c r="BA879" s="90"/>
    </row>
    <row r="880" customFormat="false" ht="12.75" hidden="false" customHeight="false" outlineLevel="0" collapsed="false">
      <c r="A880" s="115"/>
      <c r="B880" s="115"/>
      <c r="N880" s="38"/>
      <c r="O880" s="114"/>
      <c r="BA880" s="90"/>
    </row>
    <row r="881" customFormat="false" ht="12.75" hidden="false" customHeight="false" outlineLevel="0" collapsed="false">
      <c r="A881" s="115"/>
      <c r="B881" s="115"/>
      <c r="N881" s="38"/>
      <c r="O881" s="114"/>
      <c r="BA881" s="90"/>
    </row>
    <row r="882" customFormat="false" ht="12.75" hidden="false" customHeight="false" outlineLevel="0" collapsed="false">
      <c r="A882" s="115"/>
      <c r="B882" s="115"/>
      <c r="N882" s="38"/>
      <c r="O882" s="114"/>
      <c r="BA882" s="90"/>
    </row>
    <row r="883" customFormat="false" ht="12.75" hidden="false" customHeight="false" outlineLevel="0" collapsed="false">
      <c r="A883" s="115"/>
      <c r="B883" s="115"/>
      <c r="N883" s="38"/>
      <c r="O883" s="114"/>
      <c r="BA883" s="90"/>
    </row>
    <row r="884" customFormat="false" ht="12.75" hidden="false" customHeight="false" outlineLevel="0" collapsed="false">
      <c r="A884" s="115"/>
      <c r="B884" s="115"/>
      <c r="N884" s="38"/>
      <c r="O884" s="114"/>
      <c r="BA884" s="90"/>
    </row>
    <row r="885" customFormat="false" ht="12.75" hidden="false" customHeight="false" outlineLevel="0" collapsed="false">
      <c r="A885" s="115"/>
      <c r="B885" s="115"/>
      <c r="N885" s="38"/>
      <c r="O885" s="114"/>
      <c r="BA885" s="90"/>
    </row>
    <row r="886" customFormat="false" ht="12.75" hidden="false" customHeight="false" outlineLevel="0" collapsed="false">
      <c r="A886" s="115"/>
      <c r="B886" s="115"/>
      <c r="N886" s="38"/>
      <c r="O886" s="114"/>
      <c r="BA886" s="90"/>
    </row>
    <row r="887" customFormat="false" ht="12.75" hidden="false" customHeight="false" outlineLevel="0" collapsed="false">
      <c r="A887" s="115"/>
      <c r="B887" s="115"/>
      <c r="N887" s="38"/>
      <c r="O887" s="114"/>
      <c r="BA887" s="90"/>
    </row>
    <row r="888" customFormat="false" ht="12.75" hidden="false" customHeight="false" outlineLevel="0" collapsed="false">
      <c r="A888" s="115"/>
      <c r="B888" s="115"/>
      <c r="N888" s="38"/>
      <c r="O888" s="114"/>
      <c r="BA888" s="90"/>
    </row>
    <row r="889" customFormat="false" ht="12.75" hidden="false" customHeight="false" outlineLevel="0" collapsed="false">
      <c r="A889" s="115"/>
      <c r="B889" s="115"/>
      <c r="N889" s="38"/>
      <c r="O889" s="114"/>
      <c r="BA889" s="90"/>
    </row>
    <row r="890" customFormat="false" ht="12.75" hidden="false" customHeight="false" outlineLevel="0" collapsed="false">
      <c r="A890" s="115"/>
      <c r="B890" s="115"/>
      <c r="N890" s="38"/>
      <c r="O890" s="114"/>
      <c r="BA890" s="90"/>
    </row>
    <row r="891" customFormat="false" ht="12.75" hidden="false" customHeight="false" outlineLevel="0" collapsed="false">
      <c r="A891" s="115"/>
      <c r="B891" s="115"/>
      <c r="N891" s="38"/>
      <c r="O891" s="114"/>
      <c r="BA891" s="90"/>
    </row>
    <row r="892" customFormat="false" ht="12.75" hidden="false" customHeight="false" outlineLevel="0" collapsed="false">
      <c r="A892" s="115"/>
      <c r="B892" s="115"/>
      <c r="N892" s="38"/>
      <c r="O892" s="114"/>
      <c r="BA892" s="90"/>
    </row>
    <row r="893" customFormat="false" ht="12.75" hidden="false" customHeight="false" outlineLevel="0" collapsed="false">
      <c r="A893" s="115"/>
      <c r="B893" s="115"/>
      <c r="N893" s="38"/>
      <c r="O893" s="114"/>
      <c r="BA893" s="90"/>
    </row>
    <row r="894" customFormat="false" ht="12.75" hidden="false" customHeight="false" outlineLevel="0" collapsed="false">
      <c r="A894" s="115"/>
      <c r="B894" s="115"/>
      <c r="N894" s="38"/>
      <c r="O894" s="114"/>
      <c r="BA894" s="90"/>
    </row>
    <row r="895" customFormat="false" ht="12.75" hidden="false" customHeight="false" outlineLevel="0" collapsed="false">
      <c r="A895" s="115"/>
      <c r="B895" s="115"/>
      <c r="N895" s="38"/>
      <c r="O895" s="114"/>
      <c r="BA895" s="90"/>
    </row>
    <row r="896" customFormat="false" ht="12.75" hidden="false" customHeight="false" outlineLevel="0" collapsed="false">
      <c r="A896" s="115"/>
      <c r="B896" s="115"/>
      <c r="N896" s="38"/>
      <c r="O896" s="114"/>
      <c r="BA896" s="90"/>
    </row>
    <row r="897" customFormat="false" ht="12.75" hidden="false" customHeight="false" outlineLevel="0" collapsed="false">
      <c r="A897" s="115"/>
      <c r="B897" s="115"/>
      <c r="N897" s="38"/>
      <c r="O897" s="114"/>
      <c r="BA897" s="90"/>
    </row>
    <row r="898" customFormat="false" ht="12.75" hidden="false" customHeight="false" outlineLevel="0" collapsed="false">
      <c r="A898" s="115"/>
      <c r="B898" s="115"/>
      <c r="N898" s="38"/>
      <c r="O898" s="114"/>
      <c r="BA898" s="90"/>
    </row>
    <row r="899" customFormat="false" ht="12.75" hidden="false" customHeight="false" outlineLevel="0" collapsed="false">
      <c r="A899" s="115"/>
      <c r="B899" s="115"/>
      <c r="N899" s="38"/>
      <c r="O899" s="114"/>
      <c r="BA899" s="90"/>
    </row>
    <row r="900" customFormat="false" ht="12.75" hidden="false" customHeight="false" outlineLevel="0" collapsed="false">
      <c r="A900" s="115"/>
      <c r="B900" s="115"/>
      <c r="N900" s="38"/>
      <c r="O900" s="114"/>
      <c r="BA900" s="90"/>
    </row>
    <row r="901" customFormat="false" ht="12.75" hidden="false" customHeight="false" outlineLevel="0" collapsed="false">
      <c r="A901" s="115"/>
      <c r="B901" s="115"/>
      <c r="N901" s="38"/>
      <c r="O901" s="114"/>
      <c r="BA901" s="90"/>
    </row>
    <row r="902" customFormat="false" ht="12.75" hidden="false" customHeight="false" outlineLevel="0" collapsed="false">
      <c r="A902" s="115"/>
      <c r="B902" s="115"/>
      <c r="N902" s="38"/>
      <c r="O902" s="114"/>
      <c r="BA902" s="90"/>
    </row>
    <row r="903" customFormat="false" ht="12.75" hidden="false" customHeight="false" outlineLevel="0" collapsed="false">
      <c r="A903" s="115"/>
      <c r="B903" s="115"/>
      <c r="N903" s="38"/>
      <c r="O903" s="114"/>
      <c r="BA903" s="90"/>
    </row>
    <row r="904" customFormat="false" ht="12.75" hidden="false" customHeight="false" outlineLevel="0" collapsed="false">
      <c r="A904" s="115"/>
      <c r="B904" s="115"/>
      <c r="N904" s="38"/>
      <c r="O904" s="114"/>
      <c r="BA904" s="90"/>
    </row>
    <row r="905" customFormat="false" ht="12.75" hidden="false" customHeight="false" outlineLevel="0" collapsed="false">
      <c r="A905" s="115"/>
      <c r="B905" s="115"/>
      <c r="N905" s="38"/>
      <c r="O905" s="114"/>
      <c r="BA905" s="90"/>
    </row>
    <row r="906" customFormat="false" ht="12.75" hidden="false" customHeight="false" outlineLevel="0" collapsed="false">
      <c r="A906" s="115"/>
      <c r="B906" s="115"/>
      <c r="N906" s="38"/>
      <c r="O906" s="114"/>
      <c r="BA906" s="90"/>
    </row>
    <row r="907" customFormat="false" ht="12.75" hidden="false" customHeight="false" outlineLevel="0" collapsed="false">
      <c r="A907" s="115"/>
      <c r="B907" s="115"/>
      <c r="N907" s="38"/>
      <c r="O907" s="114"/>
      <c r="BA907" s="90"/>
    </row>
    <row r="908" customFormat="false" ht="12.75" hidden="false" customHeight="false" outlineLevel="0" collapsed="false">
      <c r="A908" s="115"/>
      <c r="B908" s="115"/>
      <c r="N908" s="38"/>
      <c r="O908" s="114"/>
      <c r="BA908" s="90"/>
    </row>
    <row r="909" customFormat="false" ht="12.75" hidden="false" customHeight="false" outlineLevel="0" collapsed="false">
      <c r="A909" s="115"/>
      <c r="B909" s="115"/>
      <c r="N909" s="38"/>
      <c r="O909" s="114"/>
      <c r="BA909" s="90"/>
    </row>
    <row r="910" customFormat="false" ht="12.75" hidden="false" customHeight="false" outlineLevel="0" collapsed="false">
      <c r="A910" s="115"/>
      <c r="B910" s="115"/>
      <c r="N910" s="38"/>
      <c r="O910" s="114"/>
      <c r="BA910" s="90"/>
    </row>
    <row r="911" customFormat="false" ht="12.75" hidden="false" customHeight="false" outlineLevel="0" collapsed="false">
      <c r="A911" s="115"/>
      <c r="B911" s="115"/>
      <c r="N911" s="38"/>
      <c r="O911" s="114"/>
      <c r="BA911" s="90"/>
    </row>
    <row r="912" customFormat="false" ht="12.75" hidden="false" customHeight="false" outlineLevel="0" collapsed="false">
      <c r="A912" s="115"/>
      <c r="B912" s="115"/>
      <c r="N912" s="38"/>
      <c r="O912" s="114"/>
      <c r="BA912" s="90"/>
    </row>
    <row r="913" customFormat="false" ht="12.75" hidden="false" customHeight="false" outlineLevel="0" collapsed="false">
      <c r="A913" s="115"/>
      <c r="B913" s="115"/>
      <c r="N913" s="38"/>
      <c r="O913" s="114"/>
      <c r="BA913" s="90"/>
    </row>
    <row r="914" customFormat="false" ht="12.75" hidden="false" customHeight="false" outlineLevel="0" collapsed="false">
      <c r="A914" s="115"/>
      <c r="B914" s="115"/>
      <c r="N914" s="38"/>
      <c r="O914" s="114"/>
      <c r="BA914" s="90"/>
    </row>
    <row r="915" customFormat="false" ht="12.75" hidden="false" customHeight="false" outlineLevel="0" collapsed="false">
      <c r="A915" s="115"/>
      <c r="B915" s="115"/>
      <c r="N915" s="38"/>
      <c r="O915" s="114"/>
      <c r="BA915" s="90"/>
    </row>
    <row r="916" customFormat="false" ht="12.75" hidden="false" customHeight="false" outlineLevel="0" collapsed="false">
      <c r="A916" s="115"/>
      <c r="B916" s="115"/>
      <c r="N916" s="38"/>
      <c r="O916" s="114"/>
      <c r="BA916" s="90"/>
    </row>
    <row r="917" customFormat="false" ht="12.75" hidden="false" customHeight="false" outlineLevel="0" collapsed="false">
      <c r="A917" s="115"/>
      <c r="B917" s="115"/>
      <c r="N917" s="38"/>
      <c r="O917" s="114"/>
      <c r="BA917" s="90"/>
    </row>
    <row r="918" customFormat="false" ht="12.75" hidden="false" customHeight="false" outlineLevel="0" collapsed="false">
      <c r="A918" s="115"/>
      <c r="B918" s="115"/>
      <c r="N918" s="38"/>
      <c r="O918" s="114"/>
      <c r="BA918" s="90"/>
    </row>
    <row r="919" customFormat="false" ht="12.75" hidden="false" customHeight="false" outlineLevel="0" collapsed="false">
      <c r="A919" s="115"/>
      <c r="B919" s="115"/>
      <c r="N919" s="38"/>
      <c r="O919" s="114"/>
      <c r="BA919" s="90"/>
    </row>
    <row r="920" customFormat="false" ht="12.75" hidden="false" customHeight="false" outlineLevel="0" collapsed="false">
      <c r="A920" s="115"/>
      <c r="B920" s="115"/>
      <c r="N920" s="38"/>
      <c r="O920" s="114"/>
      <c r="BA920" s="90"/>
    </row>
    <row r="921" customFormat="false" ht="12.75" hidden="false" customHeight="false" outlineLevel="0" collapsed="false">
      <c r="A921" s="115"/>
      <c r="B921" s="115"/>
      <c r="N921" s="38"/>
      <c r="O921" s="114"/>
      <c r="BA921" s="90"/>
    </row>
    <row r="922" customFormat="false" ht="12.75" hidden="false" customHeight="false" outlineLevel="0" collapsed="false">
      <c r="A922" s="115"/>
      <c r="B922" s="115"/>
      <c r="N922" s="38"/>
      <c r="O922" s="114"/>
      <c r="BA922" s="90"/>
    </row>
    <row r="923" customFormat="false" ht="12.75" hidden="false" customHeight="false" outlineLevel="0" collapsed="false">
      <c r="A923" s="115"/>
      <c r="B923" s="115"/>
      <c r="N923" s="38"/>
      <c r="O923" s="114"/>
      <c r="BA923" s="90"/>
    </row>
    <row r="924" customFormat="false" ht="12.75" hidden="false" customHeight="false" outlineLevel="0" collapsed="false">
      <c r="A924" s="115"/>
      <c r="B924" s="115"/>
      <c r="N924" s="38"/>
      <c r="O924" s="114"/>
      <c r="BA924" s="90"/>
    </row>
    <row r="925" customFormat="false" ht="12.75" hidden="false" customHeight="false" outlineLevel="0" collapsed="false">
      <c r="A925" s="115"/>
      <c r="B925" s="115"/>
      <c r="N925" s="38"/>
      <c r="O925" s="114"/>
      <c r="BA925" s="90"/>
    </row>
    <row r="926" customFormat="false" ht="12.75" hidden="false" customHeight="false" outlineLevel="0" collapsed="false">
      <c r="A926" s="115"/>
      <c r="B926" s="115"/>
      <c r="N926" s="38"/>
      <c r="O926" s="114"/>
      <c r="BA926" s="90"/>
    </row>
    <row r="927" customFormat="false" ht="12.75" hidden="false" customHeight="false" outlineLevel="0" collapsed="false">
      <c r="A927" s="115"/>
      <c r="B927" s="115"/>
      <c r="N927" s="38"/>
      <c r="O927" s="114"/>
      <c r="BA927" s="90"/>
    </row>
    <row r="928" customFormat="false" ht="12.75" hidden="false" customHeight="false" outlineLevel="0" collapsed="false">
      <c r="A928" s="115"/>
      <c r="B928" s="115"/>
      <c r="N928" s="38"/>
      <c r="O928" s="114"/>
      <c r="BA928" s="90"/>
    </row>
    <row r="929" customFormat="false" ht="12.75" hidden="false" customHeight="false" outlineLevel="0" collapsed="false">
      <c r="A929" s="115"/>
      <c r="B929" s="115"/>
      <c r="N929" s="38"/>
      <c r="O929" s="114"/>
      <c r="BA929" s="90"/>
    </row>
    <row r="930" customFormat="false" ht="12.75" hidden="false" customHeight="false" outlineLevel="0" collapsed="false">
      <c r="A930" s="115"/>
      <c r="B930" s="115"/>
      <c r="N930" s="38"/>
      <c r="O930" s="114"/>
      <c r="BA930" s="90"/>
    </row>
    <row r="931" customFormat="false" ht="12.75" hidden="false" customHeight="false" outlineLevel="0" collapsed="false">
      <c r="A931" s="115"/>
      <c r="B931" s="115"/>
      <c r="N931" s="38"/>
      <c r="O931" s="114"/>
      <c r="BA931" s="90"/>
    </row>
    <row r="932" customFormat="false" ht="12.75" hidden="false" customHeight="false" outlineLevel="0" collapsed="false">
      <c r="A932" s="115"/>
      <c r="B932" s="115"/>
      <c r="N932" s="38"/>
      <c r="O932" s="114"/>
      <c r="BA932" s="90"/>
    </row>
    <row r="933" customFormat="false" ht="12.75" hidden="false" customHeight="false" outlineLevel="0" collapsed="false">
      <c r="A933" s="115"/>
      <c r="B933" s="115"/>
      <c r="N933" s="38"/>
      <c r="O933" s="114"/>
      <c r="BA933" s="90"/>
    </row>
    <row r="934" customFormat="false" ht="12.75" hidden="false" customHeight="false" outlineLevel="0" collapsed="false">
      <c r="A934" s="115"/>
      <c r="B934" s="115"/>
      <c r="N934" s="38"/>
      <c r="O934" s="114"/>
      <c r="BA934" s="90"/>
    </row>
    <row r="935" customFormat="false" ht="12.75" hidden="false" customHeight="false" outlineLevel="0" collapsed="false">
      <c r="A935" s="115"/>
      <c r="B935" s="115"/>
      <c r="N935" s="38"/>
      <c r="O935" s="114"/>
      <c r="BA935" s="90"/>
    </row>
    <row r="936" customFormat="false" ht="12.75" hidden="false" customHeight="false" outlineLevel="0" collapsed="false">
      <c r="A936" s="115"/>
      <c r="B936" s="115"/>
      <c r="N936" s="38"/>
      <c r="O936" s="114"/>
      <c r="BA936" s="90"/>
    </row>
    <row r="937" customFormat="false" ht="12.75" hidden="false" customHeight="false" outlineLevel="0" collapsed="false">
      <c r="A937" s="115"/>
      <c r="B937" s="115"/>
      <c r="N937" s="38"/>
      <c r="O937" s="114"/>
      <c r="BA937" s="90"/>
    </row>
    <row r="938" customFormat="false" ht="12.75" hidden="false" customHeight="false" outlineLevel="0" collapsed="false">
      <c r="A938" s="115"/>
      <c r="B938" s="115"/>
      <c r="N938" s="38"/>
      <c r="O938" s="114"/>
      <c r="BA938" s="90"/>
    </row>
    <row r="939" customFormat="false" ht="12.75" hidden="false" customHeight="false" outlineLevel="0" collapsed="false">
      <c r="A939" s="115"/>
      <c r="B939" s="115"/>
      <c r="N939" s="38"/>
      <c r="O939" s="114"/>
      <c r="BA939" s="90"/>
    </row>
    <row r="940" customFormat="false" ht="12.75" hidden="false" customHeight="false" outlineLevel="0" collapsed="false">
      <c r="A940" s="115"/>
      <c r="B940" s="115"/>
      <c r="N940" s="38"/>
      <c r="O940" s="114"/>
      <c r="BA940" s="90"/>
    </row>
    <row r="941" customFormat="false" ht="12.75" hidden="false" customHeight="false" outlineLevel="0" collapsed="false">
      <c r="A941" s="115"/>
      <c r="B941" s="115"/>
      <c r="N941" s="38"/>
      <c r="O941" s="114"/>
      <c r="BA941" s="90"/>
    </row>
    <row r="942" customFormat="false" ht="12.75" hidden="false" customHeight="false" outlineLevel="0" collapsed="false">
      <c r="A942" s="115"/>
      <c r="B942" s="115"/>
      <c r="N942" s="38"/>
      <c r="O942" s="114"/>
      <c r="BA942" s="90"/>
    </row>
    <row r="943" customFormat="false" ht="12.75" hidden="false" customHeight="false" outlineLevel="0" collapsed="false">
      <c r="A943" s="115"/>
      <c r="B943" s="115"/>
      <c r="N943" s="38"/>
      <c r="O943" s="114"/>
      <c r="BA943" s="90"/>
    </row>
    <row r="944" customFormat="false" ht="12.75" hidden="false" customHeight="false" outlineLevel="0" collapsed="false">
      <c r="A944" s="115"/>
      <c r="B944" s="115"/>
      <c r="N944" s="38"/>
      <c r="O944" s="114"/>
      <c r="BA944" s="90"/>
    </row>
    <row r="945" customFormat="false" ht="12.75" hidden="false" customHeight="false" outlineLevel="0" collapsed="false">
      <c r="A945" s="115"/>
      <c r="B945" s="115"/>
      <c r="N945" s="38"/>
      <c r="O945" s="114"/>
      <c r="BA945" s="90"/>
    </row>
    <row r="946" customFormat="false" ht="12.75" hidden="false" customHeight="false" outlineLevel="0" collapsed="false">
      <c r="A946" s="115"/>
      <c r="B946" s="115"/>
      <c r="N946" s="38"/>
      <c r="O946" s="114"/>
      <c r="BA946" s="90"/>
    </row>
    <row r="947" customFormat="false" ht="12.75" hidden="false" customHeight="false" outlineLevel="0" collapsed="false">
      <c r="A947" s="115"/>
      <c r="B947" s="115"/>
      <c r="N947" s="38"/>
      <c r="O947" s="114"/>
      <c r="BA947" s="90"/>
    </row>
    <row r="948" customFormat="false" ht="12.75" hidden="false" customHeight="false" outlineLevel="0" collapsed="false">
      <c r="A948" s="115"/>
      <c r="B948" s="115"/>
      <c r="N948" s="38"/>
      <c r="O948" s="114"/>
      <c r="BA948" s="90"/>
    </row>
    <row r="949" customFormat="false" ht="12.75" hidden="false" customHeight="false" outlineLevel="0" collapsed="false">
      <c r="A949" s="115"/>
      <c r="B949" s="115"/>
      <c r="N949" s="38"/>
      <c r="O949" s="114"/>
      <c r="BA949" s="90"/>
    </row>
    <row r="950" customFormat="false" ht="12.75" hidden="false" customHeight="false" outlineLevel="0" collapsed="false">
      <c r="A950" s="115"/>
      <c r="B950" s="115"/>
      <c r="N950" s="38"/>
      <c r="O950" s="114"/>
      <c r="BA950" s="90"/>
    </row>
    <row r="951" customFormat="false" ht="12.75" hidden="false" customHeight="false" outlineLevel="0" collapsed="false">
      <c r="A951" s="115"/>
      <c r="B951" s="115"/>
      <c r="N951" s="38"/>
      <c r="O951" s="114"/>
      <c r="BA951" s="90"/>
    </row>
    <row r="952" customFormat="false" ht="12.75" hidden="false" customHeight="false" outlineLevel="0" collapsed="false">
      <c r="A952" s="115"/>
      <c r="B952" s="115"/>
      <c r="N952" s="38"/>
      <c r="O952" s="114"/>
      <c r="BA952" s="90"/>
    </row>
    <row r="953" customFormat="false" ht="12.75" hidden="false" customHeight="false" outlineLevel="0" collapsed="false">
      <c r="A953" s="115"/>
      <c r="B953" s="115"/>
      <c r="N953" s="38"/>
      <c r="O953" s="114"/>
      <c r="BA953" s="90"/>
    </row>
    <row r="954" customFormat="false" ht="12.75" hidden="false" customHeight="false" outlineLevel="0" collapsed="false">
      <c r="A954" s="115"/>
      <c r="B954" s="115"/>
      <c r="N954" s="38"/>
      <c r="O954" s="114"/>
      <c r="BA954" s="90"/>
    </row>
    <row r="955" customFormat="false" ht="12.75" hidden="false" customHeight="false" outlineLevel="0" collapsed="false">
      <c r="A955" s="115"/>
      <c r="B955" s="115"/>
      <c r="N955" s="38"/>
      <c r="O955" s="114"/>
      <c r="BA955" s="90"/>
    </row>
    <row r="956" customFormat="false" ht="12.75" hidden="false" customHeight="false" outlineLevel="0" collapsed="false">
      <c r="A956" s="115"/>
      <c r="B956" s="115"/>
      <c r="N956" s="38"/>
      <c r="O956" s="114"/>
      <c r="BA956" s="90"/>
    </row>
    <row r="957" customFormat="false" ht="12.75" hidden="false" customHeight="false" outlineLevel="0" collapsed="false">
      <c r="A957" s="115"/>
      <c r="B957" s="115"/>
      <c r="N957" s="38"/>
      <c r="O957" s="114"/>
      <c r="BA957" s="90"/>
    </row>
    <row r="958" customFormat="false" ht="12.75" hidden="false" customHeight="false" outlineLevel="0" collapsed="false">
      <c r="A958" s="115"/>
      <c r="B958" s="115"/>
      <c r="N958" s="38"/>
      <c r="O958" s="114"/>
      <c r="BA958" s="90"/>
    </row>
    <row r="959" customFormat="false" ht="12.75" hidden="false" customHeight="false" outlineLevel="0" collapsed="false">
      <c r="A959" s="115"/>
      <c r="B959" s="115"/>
      <c r="N959" s="38"/>
      <c r="O959" s="114"/>
      <c r="BA959" s="90"/>
    </row>
    <row r="960" customFormat="false" ht="12.75" hidden="false" customHeight="false" outlineLevel="0" collapsed="false">
      <c r="A960" s="115"/>
      <c r="B960" s="115"/>
      <c r="N960" s="38"/>
      <c r="O960" s="114"/>
      <c r="BA960" s="90"/>
    </row>
    <row r="961" customFormat="false" ht="12.75" hidden="false" customHeight="false" outlineLevel="0" collapsed="false">
      <c r="A961" s="115"/>
      <c r="B961" s="115"/>
      <c r="N961" s="38"/>
      <c r="O961" s="114"/>
      <c r="BA961" s="90"/>
    </row>
    <row r="962" customFormat="false" ht="12.75" hidden="false" customHeight="false" outlineLevel="0" collapsed="false">
      <c r="A962" s="115"/>
      <c r="B962" s="115"/>
      <c r="N962" s="38"/>
      <c r="O962" s="114"/>
      <c r="BA962" s="90"/>
    </row>
    <row r="963" customFormat="false" ht="12.75" hidden="false" customHeight="false" outlineLevel="0" collapsed="false">
      <c r="A963" s="115"/>
      <c r="B963" s="115"/>
      <c r="N963" s="38"/>
      <c r="O963" s="114"/>
      <c r="BA963" s="90"/>
    </row>
    <row r="964" customFormat="false" ht="12.75" hidden="false" customHeight="false" outlineLevel="0" collapsed="false">
      <c r="A964" s="115"/>
      <c r="B964" s="115"/>
      <c r="N964" s="38"/>
      <c r="O964" s="114"/>
      <c r="BA964" s="90"/>
    </row>
    <row r="965" customFormat="false" ht="12.75" hidden="false" customHeight="false" outlineLevel="0" collapsed="false">
      <c r="A965" s="115"/>
      <c r="B965" s="115"/>
      <c r="N965" s="38"/>
      <c r="O965" s="114"/>
      <c r="BA965" s="90"/>
    </row>
    <row r="966" customFormat="false" ht="12.75" hidden="false" customHeight="false" outlineLevel="0" collapsed="false">
      <c r="A966" s="115"/>
      <c r="B966" s="115"/>
      <c r="N966" s="38"/>
      <c r="O966" s="114"/>
      <c r="BA966" s="90"/>
    </row>
    <row r="967" customFormat="false" ht="12.75" hidden="false" customHeight="false" outlineLevel="0" collapsed="false">
      <c r="A967" s="115"/>
      <c r="B967" s="115"/>
      <c r="N967" s="38"/>
      <c r="O967" s="114"/>
      <c r="BA967" s="90"/>
    </row>
    <row r="968" customFormat="false" ht="12.75" hidden="false" customHeight="false" outlineLevel="0" collapsed="false">
      <c r="A968" s="115"/>
      <c r="B968" s="115"/>
      <c r="N968" s="38"/>
      <c r="O968" s="114"/>
      <c r="BA968" s="90"/>
    </row>
    <row r="969" customFormat="false" ht="12.75" hidden="false" customHeight="false" outlineLevel="0" collapsed="false">
      <c r="A969" s="115"/>
      <c r="B969" s="115"/>
      <c r="N969" s="38"/>
      <c r="O969" s="114"/>
      <c r="BA969" s="90"/>
    </row>
    <row r="970" customFormat="false" ht="12.75" hidden="false" customHeight="false" outlineLevel="0" collapsed="false">
      <c r="A970" s="115"/>
      <c r="B970" s="115"/>
      <c r="N970" s="38"/>
      <c r="O970" s="114"/>
      <c r="BA970" s="90"/>
    </row>
    <row r="971" customFormat="false" ht="12.75" hidden="false" customHeight="false" outlineLevel="0" collapsed="false">
      <c r="A971" s="115"/>
      <c r="B971" s="115"/>
      <c r="N971" s="38"/>
      <c r="O971" s="114"/>
      <c r="BA971" s="90"/>
    </row>
    <row r="972" customFormat="false" ht="12.75" hidden="false" customHeight="false" outlineLevel="0" collapsed="false">
      <c r="A972" s="115"/>
      <c r="B972" s="115"/>
      <c r="N972" s="38"/>
      <c r="O972" s="114"/>
      <c r="BA972" s="90"/>
    </row>
    <row r="973" customFormat="false" ht="12.75" hidden="false" customHeight="false" outlineLevel="0" collapsed="false">
      <c r="A973" s="115"/>
      <c r="B973" s="115"/>
      <c r="N973" s="38"/>
      <c r="O973" s="114"/>
      <c r="BA973" s="90"/>
    </row>
    <row r="974" customFormat="false" ht="12.75" hidden="false" customHeight="false" outlineLevel="0" collapsed="false">
      <c r="A974" s="115"/>
      <c r="B974" s="115"/>
      <c r="N974" s="38"/>
      <c r="O974" s="114"/>
      <c r="BA974" s="90"/>
    </row>
    <row r="975" customFormat="false" ht="12.75" hidden="false" customHeight="false" outlineLevel="0" collapsed="false">
      <c r="A975" s="115"/>
      <c r="B975" s="115"/>
      <c r="N975" s="38"/>
      <c r="O975" s="114"/>
      <c r="BA975" s="90"/>
    </row>
    <row r="976" customFormat="false" ht="12.75" hidden="false" customHeight="false" outlineLevel="0" collapsed="false">
      <c r="A976" s="115"/>
      <c r="B976" s="115"/>
      <c r="N976" s="38"/>
      <c r="O976" s="114"/>
      <c r="BA976" s="90"/>
    </row>
    <row r="977" customFormat="false" ht="12.75" hidden="false" customHeight="false" outlineLevel="0" collapsed="false">
      <c r="A977" s="115"/>
      <c r="B977" s="115"/>
      <c r="N977" s="38"/>
      <c r="O977" s="114"/>
      <c r="BA977" s="90"/>
    </row>
    <row r="978" customFormat="false" ht="12.75" hidden="false" customHeight="false" outlineLevel="0" collapsed="false">
      <c r="A978" s="115"/>
      <c r="B978" s="115"/>
      <c r="N978" s="38"/>
      <c r="O978" s="114"/>
      <c r="BA978" s="90"/>
    </row>
    <row r="979" customFormat="false" ht="12.75" hidden="false" customHeight="false" outlineLevel="0" collapsed="false">
      <c r="A979" s="115"/>
      <c r="B979" s="115"/>
      <c r="N979" s="38"/>
      <c r="O979" s="114"/>
      <c r="BA979" s="90"/>
    </row>
    <row r="980" customFormat="false" ht="12.75" hidden="false" customHeight="false" outlineLevel="0" collapsed="false">
      <c r="A980" s="115"/>
      <c r="B980" s="115"/>
      <c r="N980" s="38"/>
      <c r="O980" s="114"/>
      <c r="BA980" s="90"/>
    </row>
    <row r="981" customFormat="false" ht="12.75" hidden="false" customHeight="false" outlineLevel="0" collapsed="false">
      <c r="A981" s="115"/>
      <c r="B981" s="115"/>
      <c r="N981" s="38"/>
      <c r="O981" s="114"/>
      <c r="BA981" s="90"/>
    </row>
    <row r="982" customFormat="false" ht="12.75" hidden="false" customHeight="false" outlineLevel="0" collapsed="false">
      <c r="A982" s="115"/>
      <c r="B982" s="115"/>
      <c r="N982" s="38"/>
      <c r="O982" s="114"/>
      <c r="BA982" s="90"/>
    </row>
    <row r="983" customFormat="false" ht="12.75" hidden="false" customHeight="false" outlineLevel="0" collapsed="false">
      <c r="A983" s="115"/>
      <c r="B983" s="115"/>
      <c r="N983" s="38"/>
      <c r="O983" s="114"/>
      <c r="BA983" s="90"/>
    </row>
    <row r="984" customFormat="false" ht="12.75" hidden="false" customHeight="false" outlineLevel="0" collapsed="false">
      <c r="A984" s="115"/>
      <c r="B984" s="115"/>
      <c r="N984" s="38"/>
      <c r="O984" s="114"/>
      <c r="BA984" s="90"/>
    </row>
    <row r="985" customFormat="false" ht="12.75" hidden="false" customHeight="false" outlineLevel="0" collapsed="false">
      <c r="A985" s="115"/>
      <c r="B985" s="115"/>
      <c r="N985" s="38"/>
      <c r="O985" s="114"/>
      <c r="BA985" s="90"/>
    </row>
    <row r="986" customFormat="false" ht="12.75" hidden="false" customHeight="false" outlineLevel="0" collapsed="false">
      <c r="A986" s="115"/>
      <c r="B986" s="115"/>
      <c r="N986" s="38"/>
      <c r="O986" s="114"/>
      <c r="BA986" s="90"/>
    </row>
    <row r="987" customFormat="false" ht="12.75" hidden="false" customHeight="false" outlineLevel="0" collapsed="false">
      <c r="A987" s="115"/>
      <c r="B987" s="115"/>
      <c r="N987" s="38"/>
      <c r="O987" s="114"/>
      <c r="BA987" s="90"/>
    </row>
    <row r="988" customFormat="false" ht="12.75" hidden="false" customHeight="false" outlineLevel="0" collapsed="false">
      <c r="A988" s="115"/>
      <c r="B988" s="115"/>
      <c r="N988" s="38"/>
      <c r="O988" s="114"/>
      <c r="BA988" s="90"/>
    </row>
    <row r="989" customFormat="false" ht="12.75" hidden="false" customHeight="false" outlineLevel="0" collapsed="false">
      <c r="A989" s="115"/>
      <c r="B989" s="115"/>
      <c r="N989" s="38"/>
      <c r="O989" s="114"/>
      <c r="BA989" s="90"/>
    </row>
    <row r="990" customFormat="false" ht="12.75" hidden="false" customHeight="false" outlineLevel="0" collapsed="false">
      <c r="A990" s="115"/>
      <c r="B990" s="115"/>
      <c r="N990" s="38"/>
      <c r="O990" s="114"/>
      <c r="BA990" s="90"/>
    </row>
    <row r="991" customFormat="false" ht="12.75" hidden="false" customHeight="false" outlineLevel="0" collapsed="false">
      <c r="A991" s="115"/>
      <c r="B991" s="115"/>
      <c r="N991" s="38"/>
      <c r="O991" s="114"/>
      <c r="BA991" s="90"/>
    </row>
    <row r="992" customFormat="false" ht="12.75" hidden="false" customHeight="false" outlineLevel="0" collapsed="false">
      <c r="A992" s="115"/>
      <c r="B992" s="115"/>
      <c r="N992" s="38"/>
      <c r="O992" s="114"/>
      <c r="BA992" s="90"/>
    </row>
    <row r="993" customFormat="false" ht="12.75" hidden="false" customHeight="false" outlineLevel="0" collapsed="false">
      <c r="A993" s="115"/>
      <c r="B993" s="115"/>
      <c r="N993" s="38"/>
      <c r="O993" s="114"/>
      <c r="BA993" s="90"/>
    </row>
    <row r="994" customFormat="false" ht="12.75" hidden="false" customHeight="false" outlineLevel="0" collapsed="false">
      <c r="A994" s="115"/>
      <c r="B994" s="115"/>
      <c r="N994" s="38"/>
      <c r="O994" s="114"/>
      <c r="BA994" s="90"/>
    </row>
    <row r="995" customFormat="false" ht="12.75" hidden="false" customHeight="false" outlineLevel="0" collapsed="false">
      <c r="A995" s="115"/>
      <c r="B995" s="115"/>
      <c r="N995" s="38"/>
      <c r="O995" s="114"/>
      <c r="BA995" s="90"/>
    </row>
    <row r="996" customFormat="false" ht="12.75" hidden="false" customHeight="false" outlineLevel="0" collapsed="false">
      <c r="A996" s="115"/>
      <c r="B996" s="115"/>
      <c r="N996" s="38"/>
      <c r="O996" s="114"/>
      <c r="BA996" s="90"/>
    </row>
    <row r="997" customFormat="false" ht="12.75" hidden="false" customHeight="false" outlineLevel="0" collapsed="false">
      <c r="A997" s="115"/>
      <c r="B997" s="115"/>
      <c r="N997" s="38"/>
      <c r="O997" s="114"/>
      <c r="BA997" s="90"/>
    </row>
    <row r="998" customFormat="false" ht="12.75" hidden="false" customHeight="false" outlineLevel="0" collapsed="false">
      <c r="A998" s="115"/>
      <c r="B998" s="115"/>
      <c r="N998" s="38"/>
      <c r="O998" s="114"/>
      <c r="BA998" s="90"/>
    </row>
    <row r="999" customFormat="false" ht="12.75" hidden="false" customHeight="false" outlineLevel="0" collapsed="false">
      <c r="A999" s="115"/>
      <c r="B999" s="115"/>
      <c r="N999" s="38"/>
      <c r="O999" s="114"/>
      <c r="BA999" s="90"/>
    </row>
    <row r="1000" customFormat="false" ht="12.75" hidden="false" customHeight="false" outlineLevel="0" collapsed="false">
      <c r="A1000" s="115"/>
      <c r="B1000" s="115"/>
      <c r="N1000" s="38"/>
      <c r="O1000" s="114"/>
      <c r="BA1000" s="90"/>
    </row>
    <row r="1001" customFormat="false" ht="12.75" hidden="false" customHeight="false" outlineLevel="0" collapsed="false">
      <c r="A1001" s="115"/>
      <c r="B1001" s="115"/>
      <c r="N1001" s="38"/>
      <c r="O1001" s="114"/>
      <c r="BA1001" s="90"/>
    </row>
    <row r="1002" customFormat="false" ht="12.75" hidden="false" customHeight="false" outlineLevel="0" collapsed="false">
      <c r="A1002" s="115"/>
      <c r="B1002" s="115"/>
      <c r="N1002" s="38"/>
      <c r="O1002" s="114"/>
      <c r="BA1002" s="90"/>
    </row>
    <row r="1003" customFormat="false" ht="12.75" hidden="false" customHeight="false" outlineLevel="0" collapsed="false">
      <c r="A1003" s="115"/>
      <c r="B1003" s="115"/>
      <c r="N1003" s="38"/>
      <c r="O1003" s="114"/>
      <c r="BA1003" s="90"/>
    </row>
    <row r="1004" customFormat="false" ht="12.75" hidden="false" customHeight="false" outlineLevel="0" collapsed="false">
      <c r="A1004" s="115"/>
      <c r="B1004" s="115"/>
      <c r="N1004" s="38"/>
      <c r="O1004" s="114"/>
      <c r="BA1004" s="90"/>
    </row>
    <row r="1005" customFormat="false" ht="12.75" hidden="false" customHeight="false" outlineLevel="0" collapsed="false">
      <c r="A1005" s="115"/>
      <c r="B1005" s="115"/>
      <c r="N1005" s="38"/>
      <c r="O1005" s="114"/>
      <c r="BA1005" s="90"/>
    </row>
    <row r="1006" customFormat="false" ht="12.75" hidden="false" customHeight="false" outlineLevel="0" collapsed="false">
      <c r="A1006" s="115"/>
      <c r="B1006" s="115"/>
      <c r="N1006" s="38"/>
      <c r="O1006" s="114"/>
      <c r="BA1006" s="90"/>
    </row>
    <row r="1007" customFormat="false" ht="12.75" hidden="false" customHeight="false" outlineLevel="0" collapsed="false">
      <c r="A1007" s="115"/>
      <c r="B1007" s="115"/>
      <c r="N1007" s="38"/>
      <c r="O1007" s="114"/>
      <c r="BA1007" s="90"/>
    </row>
    <row r="1008" customFormat="false" ht="12.75" hidden="false" customHeight="false" outlineLevel="0" collapsed="false">
      <c r="A1008" s="115"/>
      <c r="B1008" s="115"/>
      <c r="N1008" s="38"/>
      <c r="O1008" s="114"/>
      <c r="BA1008" s="90"/>
    </row>
    <row r="1009" customFormat="false" ht="12.75" hidden="false" customHeight="false" outlineLevel="0" collapsed="false">
      <c r="A1009" s="115"/>
      <c r="B1009" s="115"/>
      <c r="N1009" s="38"/>
      <c r="O1009" s="114"/>
      <c r="BA1009" s="90"/>
    </row>
    <row r="1010" customFormat="false" ht="12.75" hidden="false" customHeight="false" outlineLevel="0" collapsed="false">
      <c r="A1010" s="115"/>
      <c r="B1010" s="115"/>
      <c r="N1010" s="38"/>
      <c r="O1010" s="114"/>
      <c r="BA1010" s="90"/>
    </row>
    <row r="1011" customFormat="false" ht="12.75" hidden="false" customHeight="false" outlineLevel="0" collapsed="false">
      <c r="A1011" s="115"/>
      <c r="B1011" s="115"/>
      <c r="N1011" s="38"/>
      <c r="O1011" s="114"/>
      <c r="BA1011" s="90"/>
    </row>
    <row r="1012" customFormat="false" ht="12.75" hidden="false" customHeight="false" outlineLevel="0" collapsed="false">
      <c r="A1012" s="115"/>
      <c r="B1012" s="115"/>
      <c r="N1012" s="38"/>
      <c r="O1012" s="114"/>
      <c r="BA1012" s="90"/>
    </row>
    <row r="1013" customFormat="false" ht="12.75" hidden="false" customHeight="false" outlineLevel="0" collapsed="false">
      <c r="A1013" s="115"/>
      <c r="B1013" s="115"/>
      <c r="N1013" s="38"/>
      <c r="O1013" s="114"/>
      <c r="BA1013" s="90"/>
    </row>
    <row r="1014" customFormat="false" ht="12.75" hidden="false" customHeight="false" outlineLevel="0" collapsed="false">
      <c r="A1014" s="115"/>
      <c r="B1014" s="115"/>
      <c r="N1014" s="38"/>
      <c r="O1014" s="114"/>
      <c r="BA1014" s="90"/>
    </row>
    <row r="1015" customFormat="false" ht="12.75" hidden="false" customHeight="false" outlineLevel="0" collapsed="false">
      <c r="A1015" s="115"/>
      <c r="B1015" s="115"/>
      <c r="N1015" s="38"/>
      <c r="O1015" s="114"/>
      <c r="BA1015" s="90"/>
    </row>
    <row r="1016" customFormat="false" ht="12.75" hidden="false" customHeight="false" outlineLevel="0" collapsed="false">
      <c r="A1016" s="115"/>
      <c r="B1016" s="115"/>
      <c r="N1016" s="38"/>
      <c r="O1016" s="114"/>
      <c r="BA1016" s="90"/>
    </row>
    <row r="1017" customFormat="false" ht="12.75" hidden="false" customHeight="false" outlineLevel="0" collapsed="false">
      <c r="A1017" s="115"/>
      <c r="B1017" s="115"/>
      <c r="N1017" s="38"/>
      <c r="O1017" s="114"/>
      <c r="BA1017" s="90"/>
    </row>
    <row r="1018" customFormat="false" ht="12.75" hidden="false" customHeight="false" outlineLevel="0" collapsed="false">
      <c r="A1018" s="115"/>
      <c r="B1018" s="115"/>
      <c r="N1018" s="38"/>
      <c r="O1018" s="114"/>
      <c r="BA1018" s="90"/>
    </row>
    <row r="1019" customFormat="false" ht="12.75" hidden="false" customHeight="false" outlineLevel="0" collapsed="false">
      <c r="A1019" s="115"/>
      <c r="B1019" s="115"/>
      <c r="N1019" s="38"/>
      <c r="O1019" s="114"/>
      <c r="BA1019" s="90"/>
    </row>
    <row r="1020" customFormat="false" ht="12.75" hidden="false" customHeight="false" outlineLevel="0" collapsed="false">
      <c r="A1020" s="115"/>
      <c r="B1020" s="115"/>
      <c r="N1020" s="38"/>
      <c r="O1020" s="114"/>
      <c r="BA1020" s="90"/>
    </row>
    <row r="1021" customFormat="false" ht="12.75" hidden="false" customHeight="false" outlineLevel="0" collapsed="false">
      <c r="A1021" s="115"/>
      <c r="B1021" s="115"/>
      <c r="N1021" s="38"/>
      <c r="O1021" s="114"/>
      <c r="BA1021" s="90"/>
    </row>
    <row r="1022" customFormat="false" ht="12.75" hidden="false" customHeight="false" outlineLevel="0" collapsed="false">
      <c r="A1022" s="115"/>
      <c r="B1022" s="115"/>
      <c r="N1022" s="38"/>
      <c r="O1022" s="114"/>
      <c r="BA1022" s="90"/>
    </row>
    <row r="1023" customFormat="false" ht="12.75" hidden="false" customHeight="false" outlineLevel="0" collapsed="false">
      <c r="A1023" s="115"/>
      <c r="B1023" s="115"/>
      <c r="N1023" s="38"/>
      <c r="O1023" s="114"/>
      <c r="BA1023" s="90"/>
    </row>
    <row r="1024" customFormat="false" ht="12.75" hidden="false" customHeight="false" outlineLevel="0" collapsed="false">
      <c r="A1024" s="115"/>
      <c r="B1024" s="115"/>
      <c r="N1024" s="38"/>
      <c r="O1024" s="114"/>
      <c r="BA1024" s="90"/>
    </row>
    <row r="1025" customFormat="false" ht="12.75" hidden="false" customHeight="false" outlineLevel="0" collapsed="false">
      <c r="A1025" s="115"/>
      <c r="B1025" s="115"/>
      <c r="N1025" s="38"/>
      <c r="O1025" s="114"/>
      <c r="BA1025" s="90"/>
    </row>
    <row r="1026" customFormat="false" ht="12.75" hidden="false" customHeight="false" outlineLevel="0" collapsed="false">
      <c r="A1026" s="115"/>
      <c r="B1026" s="115"/>
      <c r="N1026" s="38"/>
      <c r="O1026" s="114"/>
      <c r="BA1026" s="90"/>
    </row>
    <row r="1027" customFormat="false" ht="12.75" hidden="false" customHeight="false" outlineLevel="0" collapsed="false">
      <c r="A1027" s="115"/>
      <c r="B1027" s="115"/>
      <c r="N1027" s="38"/>
      <c r="O1027" s="114"/>
      <c r="BA1027" s="90"/>
    </row>
    <row r="1028" customFormat="false" ht="12.75" hidden="false" customHeight="false" outlineLevel="0" collapsed="false">
      <c r="A1028" s="115"/>
      <c r="B1028" s="115"/>
      <c r="N1028" s="38"/>
      <c r="O1028" s="114"/>
      <c r="BA1028" s="90"/>
    </row>
    <row r="1029" customFormat="false" ht="12.75" hidden="false" customHeight="false" outlineLevel="0" collapsed="false">
      <c r="A1029" s="115"/>
      <c r="B1029" s="115"/>
      <c r="N1029" s="38"/>
      <c r="O1029" s="114"/>
      <c r="BA1029" s="90"/>
    </row>
    <row r="1030" customFormat="false" ht="12.75" hidden="false" customHeight="false" outlineLevel="0" collapsed="false">
      <c r="A1030" s="115"/>
      <c r="B1030" s="115"/>
      <c r="N1030" s="38"/>
      <c r="O1030" s="114"/>
      <c r="BA1030" s="90"/>
    </row>
    <row r="1031" customFormat="false" ht="12.75" hidden="false" customHeight="false" outlineLevel="0" collapsed="false">
      <c r="A1031" s="115"/>
      <c r="B1031" s="115"/>
      <c r="N1031" s="38"/>
      <c r="O1031" s="114"/>
      <c r="BA1031" s="90"/>
    </row>
    <row r="1032" customFormat="false" ht="12.75" hidden="false" customHeight="false" outlineLevel="0" collapsed="false">
      <c r="A1032" s="115"/>
      <c r="B1032" s="115"/>
      <c r="N1032" s="38"/>
      <c r="O1032" s="114"/>
      <c r="BA1032" s="90"/>
    </row>
    <row r="1033" customFormat="false" ht="12.75" hidden="false" customHeight="false" outlineLevel="0" collapsed="false">
      <c r="A1033" s="115"/>
      <c r="B1033" s="115"/>
      <c r="N1033" s="38"/>
      <c r="O1033" s="114"/>
      <c r="BA1033" s="90"/>
    </row>
    <row r="1034" customFormat="false" ht="12.75" hidden="false" customHeight="false" outlineLevel="0" collapsed="false">
      <c r="A1034" s="115"/>
      <c r="B1034" s="115"/>
      <c r="N1034" s="38"/>
      <c r="O1034" s="114"/>
      <c r="BA1034" s="90"/>
    </row>
    <row r="1035" customFormat="false" ht="12.75" hidden="false" customHeight="false" outlineLevel="0" collapsed="false">
      <c r="A1035" s="115"/>
      <c r="B1035" s="115"/>
      <c r="N1035" s="38"/>
      <c r="O1035" s="114"/>
      <c r="BA1035" s="90"/>
    </row>
    <row r="1036" customFormat="false" ht="12.75" hidden="false" customHeight="false" outlineLevel="0" collapsed="false">
      <c r="A1036" s="115"/>
      <c r="B1036" s="115"/>
      <c r="N1036" s="38"/>
      <c r="O1036" s="114"/>
      <c r="BA1036" s="90"/>
    </row>
    <row r="1037" customFormat="false" ht="12.75" hidden="false" customHeight="false" outlineLevel="0" collapsed="false">
      <c r="A1037" s="115"/>
      <c r="B1037" s="115"/>
      <c r="N1037" s="38"/>
      <c r="O1037" s="114"/>
      <c r="BA1037" s="90"/>
    </row>
    <row r="1038" customFormat="false" ht="12.75" hidden="false" customHeight="false" outlineLevel="0" collapsed="false">
      <c r="A1038" s="115"/>
      <c r="B1038" s="115"/>
      <c r="N1038" s="38"/>
      <c r="O1038" s="114"/>
      <c r="BA1038" s="90"/>
    </row>
    <row r="1039" customFormat="false" ht="12.75" hidden="false" customHeight="false" outlineLevel="0" collapsed="false">
      <c r="A1039" s="115"/>
      <c r="B1039" s="115"/>
      <c r="N1039" s="38"/>
      <c r="O1039" s="114"/>
      <c r="BA1039" s="90"/>
    </row>
    <row r="1040" customFormat="false" ht="12.75" hidden="false" customHeight="false" outlineLevel="0" collapsed="false">
      <c r="A1040" s="115"/>
      <c r="B1040" s="115"/>
      <c r="N1040" s="38"/>
      <c r="O1040" s="114"/>
      <c r="BA1040" s="90"/>
    </row>
    <row r="1041" customFormat="false" ht="12.75" hidden="false" customHeight="false" outlineLevel="0" collapsed="false">
      <c r="A1041" s="115"/>
      <c r="B1041" s="115"/>
      <c r="N1041" s="38"/>
      <c r="O1041" s="114"/>
      <c r="BA1041" s="90"/>
    </row>
    <row r="1042" customFormat="false" ht="12.75" hidden="false" customHeight="false" outlineLevel="0" collapsed="false">
      <c r="A1042" s="115"/>
      <c r="B1042" s="115"/>
      <c r="N1042" s="38"/>
      <c r="O1042" s="114"/>
      <c r="BA1042" s="90"/>
    </row>
    <row r="1043" customFormat="false" ht="12.75" hidden="false" customHeight="false" outlineLevel="0" collapsed="false">
      <c r="A1043" s="115"/>
      <c r="B1043" s="115"/>
      <c r="N1043" s="38"/>
      <c r="O1043" s="114"/>
      <c r="BA1043" s="90"/>
    </row>
    <row r="1044" customFormat="false" ht="12.75" hidden="false" customHeight="false" outlineLevel="0" collapsed="false">
      <c r="A1044" s="115"/>
      <c r="B1044" s="115"/>
      <c r="N1044" s="38"/>
      <c r="O1044" s="114"/>
      <c r="BA1044" s="90"/>
    </row>
    <row r="1045" customFormat="false" ht="12.75" hidden="false" customHeight="false" outlineLevel="0" collapsed="false">
      <c r="A1045" s="115"/>
      <c r="B1045" s="115"/>
      <c r="N1045" s="38"/>
      <c r="O1045" s="114"/>
      <c r="BA1045" s="90"/>
    </row>
    <row r="1046" customFormat="false" ht="12.75" hidden="false" customHeight="false" outlineLevel="0" collapsed="false">
      <c r="A1046" s="115"/>
      <c r="B1046" s="115"/>
      <c r="N1046" s="38"/>
      <c r="O1046" s="114"/>
      <c r="BA1046" s="90"/>
    </row>
    <row r="1047" customFormat="false" ht="12.75" hidden="false" customHeight="false" outlineLevel="0" collapsed="false">
      <c r="A1047" s="115"/>
      <c r="B1047" s="115"/>
      <c r="N1047" s="38"/>
      <c r="O1047" s="114"/>
      <c r="BA1047" s="90"/>
    </row>
    <row r="1048" customFormat="false" ht="12.75" hidden="false" customHeight="false" outlineLevel="0" collapsed="false">
      <c r="A1048" s="115"/>
      <c r="B1048" s="115"/>
      <c r="N1048" s="38"/>
      <c r="O1048" s="114"/>
      <c r="BA1048" s="90"/>
    </row>
    <row r="1049" customFormat="false" ht="12.75" hidden="false" customHeight="false" outlineLevel="0" collapsed="false">
      <c r="A1049" s="115"/>
      <c r="B1049" s="115"/>
      <c r="N1049" s="38"/>
      <c r="O1049" s="114"/>
      <c r="BA1049" s="90"/>
    </row>
    <row r="1050" customFormat="false" ht="12.75" hidden="false" customHeight="false" outlineLevel="0" collapsed="false">
      <c r="A1050" s="115"/>
      <c r="B1050" s="115"/>
      <c r="N1050" s="38"/>
      <c r="O1050" s="114"/>
      <c r="BA1050" s="90"/>
    </row>
    <row r="1051" customFormat="false" ht="12.75" hidden="false" customHeight="false" outlineLevel="0" collapsed="false">
      <c r="A1051" s="115"/>
      <c r="B1051" s="115"/>
      <c r="N1051" s="38"/>
      <c r="O1051" s="114"/>
      <c r="BA1051" s="90"/>
    </row>
    <row r="1052" customFormat="false" ht="12.75" hidden="false" customHeight="false" outlineLevel="0" collapsed="false">
      <c r="A1052" s="115"/>
      <c r="B1052" s="115"/>
      <c r="N1052" s="38"/>
      <c r="O1052" s="114"/>
      <c r="BA1052" s="90"/>
    </row>
    <row r="1053" customFormat="false" ht="12.75" hidden="false" customHeight="false" outlineLevel="0" collapsed="false">
      <c r="A1053" s="115"/>
      <c r="B1053" s="115"/>
      <c r="N1053" s="38"/>
      <c r="O1053" s="114"/>
      <c r="BA1053" s="90"/>
    </row>
    <row r="1054" customFormat="false" ht="12.75" hidden="false" customHeight="false" outlineLevel="0" collapsed="false">
      <c r="A1054" s="115"/>
      <c r="B1054" s="115"/>
      <c r="N1054" s="38"/>
      <c r="O1054" s="114"/>
      <c r="BA1054" s="90"/>
    </row>
    <row r="1055" customFormat="false" ht="12.75" hidden="false" customHeight="false" outlineLevel="0" collapsed="false">
      <c r="A1055" s="115"/>
      <c r="B1055" s="115"/>
      <c r="N1055" s="38"/>
      <c r="O1055" s="114"/>
      <c r="BA1055" s="90"/>
    </row>
    <row r="1056" customFormat="false" ht="12.75" hidden="false" customHeight="false" outlineLevel="0" collapsed="false">
      <c r="A1056" s="115"/>
      <c r="B1056" s="115"/>
      <c r="N1056" s="38"/>
      <c r="O1056" s="114"/>
      <c r="BA1056" s="90"/>
    </row>
    <row r="1057" customFormat="false" ht="12.75" hidden="false" customHeight="false" outlineLevel="0" collapsed="false">
      <c r="A1057" s="115"/>
      <c r="B1057" s="115"/>
      <c r="N1057" s="38"/>
      <c r="O1057" s="114"/>
      <c r="BA1057" s="90"/>
    </row>
    <row r="1058" customFormat="false" ht="12.75" hidden="false" customHeight="false" outlineLevel="0" collapsed="false">
      <c r="A1058" s="115"/>
      <c r="B1058" s="115"/>
      <c r="N1058" s="38"/>
      <c r="O1058" s="114"/>
      <c r="BA1058" s="90"/>
    </row>
    <row r="1059" customFormat="false" ht="12.75" hidden="false" customHeight="false" outlineLevel="0" collapsed="false">
      <c r="A1059" s="115"/>
      <c r="B1059" s="115"/>
      <c r="N1059" s="38"/>
      <c r="O1059" s="114"/>
      <c r="BA1059" s="90"/>
    </row>
    <row r="1060" customFormat="false" ht="12.75" hidden="false" customHeight="false" outlineLevel="0" collapsed="false">
      <c r="A1060" s="115"/>
      <c r="B1060" s="115"/>
      <c r="N1060" s="38"/>
      <c r="O1060" s="114"/>
      <c r="BA1060" s="90"/>
    </row>
    <row r="1061" customFormat="false" ht="12.75" hidden="false" customHeight="false" outlineLevel="0" collapsed="false">
      <c r="A1061" s="115"/>
      <c r="B1061" s="115"/>
      <c r="N1061" s="38"/>
      <c r="O1061" s="114"/>
      <c r="BA1061" s="90"/>
    </row>
    <row r="1062" customFormat="false" ht="12.75" hidden="false" customHeight="false" outlineLevel="0" collapsed="false">
      <c r="A1062" s="115"/>
      <c r="B1062" s="115"/>
      <c r="N1062" s="38"/>
      <c r="O1062" s="114"/>
      <c r="BA1062" s="90"/>
    </row>
    <row r="1063" customFormat="false" ht="12.75" hidden="false" customHeight="false" outlineLevel="0" collapsed="false">
      <c r="A1063" s="115"/>
      <c r="B1063" s="115"/>
      <c r="N1063" s="38"/>
      <c r="O1063" s="114"/>
      <c r="BA1063" s="90"/>
    </row>
    <row r="1064" customFormat="false" ht="12.75" hidden="false" customHeight="false" outlineLevel="0" collapsed="false">
      <c r="A1064" s="115"/>
      <c r="B1064" s="115"/>
      <c r="N1064" s="38"/>
      <c r="O1064" s="114"/>
      <c r="BA1064" s="90"/>
    </row>
    <row r="1065" customFormat="false" ht="12.75" hidden="false" customHeight="false" outlineLevel="0" collapsed="false">
      <c r="A1065" s="115"/>
      <c r="B1065" s="115"/>
      <c r="N1065" s="38"/>
      <c r="O1065" s="114"/>
      <c r="BA1065" s="90"/>
    </row>
    <row r="1066" customFormat="false" ht="12.75" hidden="false" customHeight="false" outlineLevel="0" collapsed="false">
      <c r="A1066" s="115"/>
      <c r="B1066" s="115"/>
      <c r="N1066" s="38"/>
      <c r="O1066" s="114"/>
      <c r="BA1066" s="90"/>
    </row>
    <row r="1067" customFormat="false" ht="12.75" hidden="false" customHeight="false" outlineLevel="0" collapsed="false">
      <c r="A1067" s="115"/>
      <c r="B1067" s="115"/>
      <c r="N1067" s="38"/>
      <c r="O1067" s="114"/>
      <c r="BA1067" s="90"/>
    </row>
    <row r="1068" customFormat="false" ht="12.75" hidden="false" customHeight="false" outlineLevel="0" collapsed="false">
      <c r="A1068" s="115"/>
      <c r="B1068" s="115"/>
      <c r="N1068" s="38"/>
      <c r="O1068" s="114"/>
      <c r="BA1068" s="90"/>
    </row>
    <row r="1069" customFormat="false" ht="12.75" hidden="false" customHeight="false" outlineLevel="0" collapsed="false">
      <c r="A1069" s="115"/>
      <c r="B1069" s="115"/>
      <c r="N1069" s="38"/>
      <c r="O1069" s="114"/>
      <c r="BA1069" s="90"/>
    </row>
    <row r="1070" customFormat="false" ht="12.75" hidden="false" customHeight="false" outlineLevel="0" collapsed="false">
      <c r="A1070" s="115"/>
      <c r="B1070" s="115"/>
      <c r="N1070" s="38"/>
      <c r="O1070" s="114"/>
      <c r="BA1070" s="90"/>
    </row>
    <row r="1071" customFormat="false" ht="12.75" hidden="false" customHeight="false" outlineLevel="0" collapsed="false">
      <c r="A1071" s="115"/>
      <c r="B1071" s="115"/>
      <c r="N1071" s="38"/>
      <c r="O1071" s="114"/>
      <c r="BA1071" s="90"/>
    </row>
    <row r="1072" customFormat="false" ht="12.75" hidden="false" customHeight="false" outlineLevel="0" collapsed="false">
      <c r="A1072" s="115"/>
      <c r="B1072" s="115"/>
      <c r="N1072" s="38"/>
      <c r="O1072" s="114"/>
      <c r="BA1072" s="90"/>
    </row>
    <row r="1073" customFormat="false" ht="12.75" hidden="false" customHeight="false" outlineLevel="0" collapsed="false">
      <c r="A1073" s="115"/>
      <c r="B1073" s="115"/>
      <c r="N1073" s="38"/>
      <c r="O1073" s="114"/>
      <c r="BA1073" s="90"/>
    </row>
    <row r="1074" customFormat="false" ht="12.75" hidden="false" customHeight="false" outlineLevel="0" collapsed="false">
      <c r="A1074" s="115"/>
      <c r="B1074" s="115"/>
      <c r="N1074" s="38"/>
      <c r="O1074" s="114"/>
      <c r="BA1074" s="90"/>
    </row>
    <row r="1075" customFormat="false" ht="12.75" hidden="false" customHeight="false" outlineLevel="0" collapsed="false">
      <c r="A1075" s="115"/>
      <c r="B1075" s="115"/>
      <c r="N1075" s="38"/>
      <c r="O1075" s="114"/>
      <c r="BA1075" s="90"/>
    </row>
    <row r="1076" customFormat="false" ht="12.75" hidden="false" customHeight="false" outlineLevel="0" collapsed="false">
      <c r="A1076" s="115"/>
      <c r="B1076" s="115"/>
      <c r="N1076" s="38"/>
      <c r="O1076" s="114"/>
      <c r="BA1076" s="90"/>
    </row>
    <row r="1077" customFormat="false" ht="12.75" hidden="false" customHeight="false" outlineLevel="0" collapsed="false">
      <c r="A1077" s="115"/>
      <c r="B1077" s="115"/>
      <c r="N1077" s="38"/>
      <c r="O1077" s="114"/>
      <c r="BA1077" s="90"/>
    </row>
    <row r="1078" customFormat="false" ht="12.75" hidden="false" customHeight="false" outlineLevel="0" collapsed="false">
      <c r="A1078" s="115"/>
      <c r="B1078" s="115"/>
      <c r="N1078" s="38"/>
      <c r="O1078" s="114"/>
      <c r="BA1078" s="90"/>
    </row>
    <row r="1079" customFormat="false" ht="12.75" hidden="false" customHeight="false" outlineLevel="0" collapsed="false">
      <c r="A1079" s="115"/>
      <c r="B1079" s="115"/>
      <c r="N1079" s="38"/>
      <c r="O1079" s="114"/>
      <c r="BA1079" s="90"/>
    </row>
    <row r="1080" customFormat="false" ht="12.75" hidden="false" customHeight="false" outlineLevel="0" collapsed="false">
      <c r="A1080" s="115"/>
      <c r="B1080" s="115"/>
      <c r="N1080" s="38"/>
      <c r="O1080" s="114"/>
      <c r="BA1080" s="90"/>
    </row>
    <row r="1081" customFormat="false" ht="12.75" hidden="false" customHeight="false" outlineLevel="0" collapsed="false">
      <c r="A1081" s="115"/>
      <c r="B1081" s="115"/>
      <c r="N1081" s="38"/>
      <c r="O1081" s="114"/>
      <c r="BA1081" s="90"/>
    </row>
    <row r="1082" customFormat="false" ht="12.75" hidden="false" customHeight="false" outlineLevel="0" collapsed="false">
      <c r="A1082" s="115"/>
      <c r="B1082" s="115"/>
      <c r="N1082" s="38"/>
      <c r="O1082" s="114"/>
      <c r="BA1082" s="90"/>
    </row>
    <row r="1083" customFormat="false" ht="12.75" hidden="false" customHeight="false" outlineLevel="0" collapsed="false">
      <c r="A1083" s="115"/>
      <c r="B1083" s="115"/>
      <c r="N1083" s="38"/>
      <c r="O1083" s="114"/>
      <c r="BA1083" s="90"/>
    </row>
    <row r="1084" customFormat="false" ht="12.75" hidden="false" customHeight="false" outlineLevel="0" collapsed="false">
      <c r="A1084" s="115"/>
      <c r="B1084" s="115"/>
      <c r="N1084" s="38"/>
      <c r="O1084" s="114"/>
      <c r="BA1084" s="90"/>
    </row>
    <row r="1085" customFormat="false" ht="12.75" hidden="false" customHeight="false" outlineLevel="0" collapsed="false">
      <c r="A1085" s="115"/>
      <c r="B1085" s="115"/>
      <c r="N1085" s="38"/>
      <c r="O1085" s="114"/>
      <c r="BA1085" s="90"/>
    </row>
    <row r="1086" customFormat="false" ht="12.75" hidden="false" customHeight="false" outlineLevel="0" collapsed="false">
      <c r="A1086" s="115"/>
      <c r="B1086" s="115"/>
      <c r="N1086" s="38"/>
      <c r="O1086" s="114"/>
      <c r="BA1086" s="90"/>
    </row>
    <row r="1087" customFormat="false" ht="12.75" hidden="false" customHeight="false" outlineLevel="0" collapsed="false">
      <c r="A1087" s="115"/>
      <c r="B1087" s="115"/>
      <c r="N1087" s="38"/>
      <c r="O1087" s="114"/>
      <c r="BA1087" s="90"/>
    </row>
    <row r="1088" customFormat="false" ht="12.75" hidden="false" customHeight="false" outlineLevel="0" collapsed="false">
      <c r="A1088" s="115"/>
      <c r="B1088" s="115"/>
      <c r="N1088" s="38"/>
      <c r="O1088" s="114"/>
      <c r="BA1088" s="90"/>
    </row>
    <row r="1089" customFormat="false" ht="12.75" hidden="false" customHeight="false" outlineLevel="0" collapsed="false">
      <c r="A1089" s="115"/>
      <c r="B1089" s="115"/>
      <c r="N1089" s="38"/>
      <c r="O1089" s="114"/>
      <c r="BA1089" s="90"/>
    </row>
    <row r="1090" customFormat="false" ht="12.75" hidden="false" customHeight="false" outlineLevel="0" collapsed="false">
      <c r="A1090" s="115"/>
      <c r="B1090" s="115"/>
      <c r="N1090" s="38"/>
      <c r="O1090" s="114"/>
      <c r="BA1090" s="90"/>
    </row>
    <row r="1091" customFormat="false" ht="12.75" hidden="false" customHeight="false" outlineLevel="0" collapsed="false">
      <c r="A1091" s="115"/>
      <c r="B1091" s="115"/>
      <c r="N1091" s="38"/>
      <c r="O1091" s="114"/>
      <c r="BA1091" s="90"/>
    </row>
    <row r="1092" customFormat="false" ht="12.75" hidden="false" customHeight="false" outlineLevel="0" collapsed="false">
      <c r="A1092" s="115"/>
      <c r="B1092" s="115"/>
      <c r="N1092" s="38"/>
      <c r="O1092" s="114"/>
      <c r="BA1092" s="90"/>
    </row>
    <row r="1093" customFormat="false" ht="12.75" hidden="false" customHeight="false" outlineLevel="0" collapsed="false">
      <c r="A1093" s="115"/>
      <c r="B1093" s="115"/>
      <c r="N1093" s="38"/>
      <c r="O1093" s="114"/>
      <c r="BA1093" s="90"/>
    </row>
    <row r="1094" customFormat="false" ht="12.75" hidden="false" customHeight="false" outlineLevel="0" collapsed="false">
      <c r="A1094" s="115"/>
      <c r="B1094" s="115"/>
      <c r="N1094" s="38"/>
      <c r="O1094" s="114"/>
      <c r="BA1094" s="90"/>
    </row>
    <row r="1095" customFormat="false" ht="12.75" hidden="false" customHeight="false" outlineLevel="0" collapsed="false">
      <c r="A1095" s="115"/>
      <c r="B1095" s="115"/>
      <c r="N1095" s="38"/>
      <c r="O1095" s="114"/>
      <c r="BA1095" s="90"/>
    </row>
    <row r="1096" customFormat="false" ht="12.75" hidden="false" customHeight="false" outlineLevel="0" collapsed="false">
      <c r="A1096" s="115"/>
      <c r="B1096" s="115"/>
      <c r="N1096" s="38"/>
      <c r="O1096" s="114"/>
      <c r="BA1096" s="90"/>
    </row>
    <row r="1097" customFormat="false" ht="12.75" hidden="false" customHeight="false" outlineLevel="0" collapsed="false">
      <c r="A1097" s="115"/>
      <c r="B1097" s="115"/>
      <c r="N1097" s="38"/>
      <c r="O1097" s="114"/>
      <c r="BA1097" s="90"/>
    </row>
    <row r="1098" customFormat="false" ht="12.75" hidden="false" customHeight="false" outlineLevel="0" collapsed="false">
      <c r="A1098" s="115"/>
      <c r="B1098" s="115"/>
      <c r="N1098" s="38"/>
      <c r="O1098" s="114"/>
      <c r="BA1098" s="90"/>
    </row>
    <row r="1099" customFormat="false" ht="12.75" hidden="false" customHeight="false" outlineLevel="0" collapsed="false">
      <c r="A1099" s="115"/>
      <c r="B1099" s="115"/>
      <c r="N1099" s="38"/>
      <c r="O1099" s="114"/>
      <c r="BA1099" s="90"/>
    </row>
    <row r="1100" customFormat="false" ht="12.75" hidden="false" customHeight="false" outlineLevel="0" collapsed="false">
      <c r="A1100" s="115"/>
      <c r="B1100" s="115"/>
      <c r="N1100" s="38"/>
      <c r="O1100" s="114"/>
      <c r="BA1100" s="90"/>
    </row>
    <row r="1101" customFormat="false" ht="12.75" hidden="false" customHeight="false" outlineLevel="0" collapsed="false">
      <c r="A1101" s="115"/>
      <c r="B1101" s="115"/>
      <c r="N1101" s="38"/>
      <c r="O1101" s="114"/>
      <c r="BA1101" s="90"/>
    </row>
    <row r="1102" customFormat="false" ht="12.75" hidden="false" customHeight="false" outlineLevel="0" collapsed="false">
      <c r="A1102" s="115"/>
      <c r="B1102" s="115"/>
      <c r="N1102" s="38"/>
      <c r="O1102" s="114"/>
      <c r="BA1102" s="90"/>
    </row>
    <row r="1103" customFormat="false" ht="12.75" hidden="false" customHeight="false" outlineLevel="0" collapsed="false">
      <c r="A1103" s="115"/>
      <c r="B1103" s="115"/>
      <c r="N1103" s="38"/>
      <c r="O1103" s="114"/>
      <c r="BA1103" s="90"/>
    </row>
    <row r="1104" customFormat="false" ht="12.75" hidden="false" customHeight="false" outlineLevel="0" collapsed="false">
      <c r="A1104" s="115"/>
      <c r="B1104" s="115"/>
      <c r="N1104" s="38"/>
      <c r="O1104" s="114"/>
      <c r="BA1104" s="90"/>
    </row>
    <row r="1105" customFormat="false" ht="12.75" hidden="false" customHeight="false" outlineLevel="0" collapsed="false">
      <c r="A1105" s="115"/>
      <c r="B1105" s="115"/>
      <c r="N1105" s="38"/>
      <c r="O1105" s="114"/>
      <c r="BA1105" s="90"/>
    </row>
    <row r="1106" customFormat="false" ht="12.75" hidden="false" customHeight="false" outlineLevel="0" collapsed="false">
      <c r="A1106" s="115"/>
      <c r="B1106" s="115"/>
      <c r="N1106" s="38"/>
      <c r="O1106" s="114"/>
      <c r="BA1106" s="90"/>
    </row>
    <row r="1107" customFormat="false" ht="12.75" hidden="false" customHeight="false" outlineLevel="0" collapsed="false">
      <c r="A1107" s="115"/>
      <c r="B1107" s="115"/>
      <c r="N1107" s="38"/>
      <c r="O1107" s="114"/>
      <c r="BA1107" s="90"/>
    </row>
    <row r="1108" customFormat="false" ht="12.75" hidden="false" customHeight="false" outlineLevel="0" collapsed="false">
      <c r="A1108" s="115"/>
      <c r="B1108" s="115"/>
      <c r="N1108" s="38"/>
      <c r="O1108" s="114"/>
      <c r="BA1108" s="90"/>
    </row>
    <row r="1109" customFormat="false" ht="12.75" hidden="false" customHeight="false" outlineLevel="0" collapsed="false">
      <c r="A1109" s="115"/>
      <c r="B1109" s="115"/>
      <c r="N1109" s="38"/>
      <c r="O1109" s="114"/>
      <c r="BA1109" s="90"/>
    </row>
    <row r="1110" customFormat="false" ht="12.75" hidden="false" customHeight="false" outlineLevel="0" collapsed="false">
      <c r="A1110" s="115"/>
      <c r="B1110" s="115"/>
      <c r="N1110" s="38"/>
      <c r="O1110" s="114"/>
      <c r="BA1110" s="90"/>
    </row>
    <row r="1111" customFormat="false" ht="12.75" hidden="false" customHeight="false" outlineLevel="0" collapsed="false">
      <c r="A1111" s="115"/>
      <c r="B1111" s="115"/>
      <c r="N1111" s="38"/>
      <c r="O1111" s="114"/>
      <c r="BA1111" s="90"/>
    </row>
    <row r="1112" customFormat="false" ht="12.75" hidden="false" customHeight="false" outlineLevel="0" collapsed="false">
      <c r="A1112" s="115"/>
      <c r="B1112" s="115"/>
      <c r="N1112" s="38"/>
      <c r="O1112" s="114"/>
      <c r="BA1112" s="90"/>
    </row>
    <row r="1113" customFormat="false" ht="12.75" hidden="false" customHeight="false" outlineLevel="0" collapsed="false">
      <c r="A1113" s="115"/>
      <c r="B1113" s="115"/>
      <c r="N1113" s="38"/>
      <c r="O1113" s="114"/>
      <c r="BA1113" s="90"/>
    </row>
    <row r="1114" customFormat="false" ht="12.75" hidden="false" customHeight="false" outlineLevel="0" collapsed="false">
      <c r="A1114" s="115"/>
      <c r="B1114" s="115"/>
      <c r="N1114" s="38"/>
      <c r="O1114" s="114"/>
      <c r="BA1114" s="90"/>
    </row>
    <row r="1115" customFormat="false" ht="12.75" hidden="false" customHeight="false" outlineLevel="0" collapsed="false">
      <c r="A1115" s="115"/>
      <c r="B1115" s="115"/>
      <c r="N1115" s="38"/>
      <c r="O1115" s="114"/>
      <c r="BA1115" s="90"/>
    </row>
    <row r="1116" customFormat="false" ht="12.75" hidden="false" customHeight="false" outlineLevel="0" collapsed="false">
      <c r="A1116" s="115"/>
      <c r="B1116" s="115"/>
      <c r="N1116" s="38"/>
      <c r="O1116" s="114"/>
      <c r="BA1116" s="90"/>
    </row>
    <row r="1117" customFormat="false" ht="12.75" hidden="false" customHeight="false" outlineLevel="0" collapsed="false">
      <c r="A1117" s="115"/>
      <c r="B1117" s="115"/>
      <c r="N1117" s="38"/>
      <c r="O1117" s="114"/>
      <c r="BA1117" s="90"/>
    </row>
    <row r="1118" customFormat="false" ht="12.75" hidden="false" customHeight="false" outlineLevel="0" collapsed="false">
      <c r="A1118" s="115"/>
      <c r="B1118" s="115"/>
      <c r="N1118" s="38"/>
      <c r="O1118" s="114"/>
      <c r="BA1118" s="90"/>
    </row>
    <row r="1119" customFormat="false" ht="12.75" hidden="false" customHeight="false" outlineLevel="0" collapsed="false">
      <c r="A1119" s="115"/>
      <c r="B1119" s="115"/>
      <c r="N1119" s="38"/>
      <c r="O1119" s="114"/>
      <c r="BA1119" s="90"/>
    </row>
    <row r="1120" customFormat="false" ht="12.75" hidden="false" customHeight="false" outlineLevel="0" collapsed="false">
      <c r="A1120" s="115"/>
      <c r="B1120" s="115"/>
      <c r="N1120" s="38"/>
      <c r="O1120" s="114"/>
      <c r="BA1120" s="90"/>
    </row>
    <row r="1121" customFormat="false" ht="12.75" hidden="false" customHeight="false" outlineLevel="0" collapsed="false">
      <c r="A1121" s="115"/>
      <c r="B1121" s="115"/>
      <c r="N1121" s="38"/>
      <c r="O1121" s="114"/>
      <c r="BA1121" s="90"/>
    </row>
    <row r="1122" customFormat="false" ht="12.75" hidden="false" customHeight="false" outlineLevel="0" collapsed="false">
      <c r="A1122" s="115"/>
      <c r="B1122" s="115"/>
      <c r="N1122" s="38"/>
      <c r="O1122" s="114"/>
      <c r="BA1122" s="90"/>
    </row>
    <row r="1123" customFormat="false" ht="12.75" hidden="false" customHeight="false" outlineLevel="0" collapsed="false">
      <c r="A1123" s="115"/>
      <c r="B1123" s="115"/>
      <c r="N1123" s="38"/>
      <c r="O1123" s="114"/>
      <c r="BA1123" s="90"/>
    </row>
    <row r="1124" customFormat="false" ht="12.75" hidden="false" customHeight="false" outlineLevel="0" collapsed="false">
      <c r="A1124" s="115"/>
      <c r="B1124" s="115"/>
      <c r="N1124" s="38"/>
      <c r="O1124" s="114"/>
      <c r="BA1124" s="90"/>
    </row>
    <row r="1125" customFormat="false" ht="12.75" hidden="false" customHeight="false" outlineLevel="0" collapsed="false">
      <c r="A1125" s="115"/>
      <c r="B1125" s="115"/>
      <c r="N1125" s="38"/>
      <c r="O1125" s="114"/>
      <c r="BA1125" s="90"/>
    </row>
    <row r="1126" customFormat="false" ht="12.75" hidden="false" customHeight="false" outlineLevel="0" collapsed="false">
      <c r="A1126" s="115"/>
      <c r="B1126" s="115"/>
      <c r="N1126" s="38"/>
      <c r="O1126" s="114"/>
      <c r="BA1126" s="90"/>
    </row>
    <row r="1127" customFormat="false" ht="12.75" hidden="false" customHeight="false" outlineLevel="0" collapsed="false">
      <c r="A1127" s="115"/>
      <c r="B1127" s="115"/>
      <c r="N1127" s="38"/>
      <c r="O1127" s="114"/>
      <c r="BA1127" s="90"/>
    </row>
    <row r="1128" customFormat="false" ht="12.75" hidden="false" customHeight="false" outlineLevel="0" collapsed="false">
      <c r="A1128" s="115"/>
      <c r="B1128" s="115"/>
      <c r="N1128" s="38"/>
      <c r="O1128" s="114"/>
      <c r="BA1128" s="90"/>
    </row>
    <row r="1129" customFormat="false" ht="12.75" hidden="false" customHeight="false" outlineLevel="0" collapsed="false">
      <c r="A1129" s="115"/>
      <c r="B1129" s="115"/>
      <c r="N1129" s="38"/>
      <c r="O1129" s="114"/>
      <c r="BA1129" s="90"/>
    </row>
    <row r="1130" customFormat="false" ht="12.75" hidden="false" customHeight="false" outlineLevel="0" collapsed="false">
      <c r="A1130" s="115"/>
      <c r="B1130" s="115"/>
      <c r="N1130" s="38"/>
      <c r="O1130" s="114"/>
      <c r="BA1130" s="90"/>
    </row>
    <row r="1131" customFormat="false" ht="12.75" hidden="false" customHeight="false" outlineLevel="0" collapsed="false">
      <c r="A1131" s="115"/>
      <c r="B1131" s="115"/>
      <c r="N1131" s="38"/>
      <c r="O1131" s="114"/>
      <c r="BA1131" s="90"/>
    </row>
    <row r="1132" customFormat="false" ht="12.75" hidden="false" customHeight="false" outlineLevel="0" collapsed="false">
      <c r="A1132" s="115"/>
      <c r="B1132" s="115"/>
      <c r="N1132" s="38"/>
      <c r="O1132" s="114"/>
      <c r="BA1132" s="90"/>
    </row>
    <row r="1133" customFormat="false" ht="12.75" hidden="false" customHeight="false" outlineLevel="0" collapsed="false">
      <c r="A1133" s="115"/>
      <c r="B1133" s="115"/>
      <c r="N1133" s="38"/>
      <c r="O1133" s="114"/>
      <c r="BA1133" s="90"/>
    </row>
    <row r="1134" customFormat="false" ht="12.75" hidden="false" customHeight="false" outlineLevel="0" collapsed="false">
      <c r="A1134" s="115"/>
      <c r="B1134" s="115"/>
      <c r="N1134" s="38"/>
      <c r="O1134" s="114"/>
      <c r="BA1134" s="90"/>
    </row>
    <row r="1135" customFormat="false" ht="12.75" hidden="false" customHeight="false" outlineLevel="0" collapsed="false">
      <c r="A1135" s="115"/>
      <c r="B1135" s="115"/>
      <c r="N1135" s="38"/>
      <c r="O1135" s="114"/>
      <c r="BA1135" s="90"/>
    </row>
    <row r="1136" customFormat="false" ht="12.75" hidden="false" customHeight="false" outlineLevel="0" collapsed="false">
      <c r="A1136" s="115"/>
      <c r="B1136" s="115"/>
      <c r="N1136" s="38"/>
      <c r="O1136" s="114"/>
      <c r="BA1136" s="90"/>
    </row>
    <row r="1137" customFormat="false" ht="12.75" hidden="false" customHeight="false" outlineLevel="0" collapsed="false">
      <c r="A1137" s="115"/>
      <c r="B1137" s="115"/>
      <c r="N1137" s="38"/>
      <c r="O1137" s="114"/>
      <c r="BA1137" s="90"/>
    </row>
    <row r="1138" customFormat="false" ht="12.75" hidden="false" customHeight="false" outlineLevel="0" collapsed="false">
      <c r="A1138" s="115"/>
      <c r="B1138" s="115"/>
      <c r="N1138" s="38"/>
      <c r="O1138" s="114"/>
      <c r="BA1138" s="90"/>
    </row>
    <row r="1139" customFormat="false" ht="12.75" hidden="false" customHeight="false" outlineLevel="0" collapsed="false">
      <c r="A1139" s="115"/>
      <c r="B1139" s="115"/>
      <c r="N1139" s="38"/>
      <c r="O1139" s="114"/>
      <c r="BA1139" s="90"/>
    </row>
    <row r="1140" customFormat="false" ht="12.75" hidden="false" customHeight="false" outlineLevel="0" collapsed="false">
      <c r="A1140" s="115"/>
      <c r="B1140" s="115"/>
      <c r="N1140" s="38"/>
      <c r="O1140" s="114"/>
      <c r="BA1140" s="90"/>
    </row>
    <row r="1141" customFormat="false" ht="12.75" hidden="false" customHeight="false" outlineLevel="0" collapsed="false">
      <c r="A1141" s="115"/>
      <c r="B1141" s="115"/>
      <c r="N1141" s="38"/>
      <c r="O1141" s="114"/>
      <c r="BA1141" s="90"/>
    </row>
    <row r="1142" customFormat="false" ht="12.75" hidden="false" customHeight="false" outlineLevel="0" collapsed="false">
      <c r="A1142" s="115"/>
      <c r="B1142" s="115"/>
      <c r="N1142" s="38"/>
      <c r="O1142" s="114"/>
      <c r="BA1142" s="90"/>
    </row>
    <row r="1143" customFormat="false" ht="12.75" hidden="false" customHeight="false" outlineLevel="0" collapsed="false">
      <c r="A1143" s="115"/>
      <c r="B1143" s="115"/>
      <c r="N1143" s="38"/>
      <c r="O1143" s="114"/>
      <c r="BA1143" s="90"/>
    </row>
    <row r="1144" customFormat="false" ht="12.75" hidden="false" customHeight="false" outlineLevel="0" collapsed="false">
      <c r="A1144" s="115"/>
      <c r="B1144" s="115"/>
      <c r="N1144" s="38"/>
      <c r="O1144" s="114"/>
      <c r="BA1144" s="90"/>
    </row>
    <row r="1145" customFormat="false" ht="12.75" hidden="false" customHeight="false" outlineLevel="0" collapsed="false">
      <c r="A1145" s="115"/>
      <c r="B1145" s="115"/>
      <c r="N1145" s="38"/>
      <c r="O1145" s="114"/>
      <c r="BA1145" s="90"/>
    </row>
    <row r="1146" customFormat="false" ht="12.75" hidden="false" customHeight="false" outlineLevel="0" collapsed="false">
      <c r="A1146" s="115"/>
      <c r="B1146" s="115"/>
      <c r="N1146" s="38"/>
      <c r="O1146" s="114"/>
      <c r="BA1146" s="90"/>
    </row>
    <row r="1147" customFormat="false" ht="12.75" hidden="false" customHeight="false" outlineLevel="0" collapsed="false">
      <c r="A1147" s="115"/>
      <c r="B1147" s="115"/>
      <c r="N1147" s="38"/>
      <c r="O1147" s="114"/>
      <c r="BA1147" s="90"/>
    </row>
    <row r="1148" customFormat="false" ht="12.75" hidden="false" customHeight="false" outlineLevel="0" collapsed="false">
      <c r="A1148" s="115"/>
      <c r="B1148" s="115"/>
      <c r="N1148" s="38"/>
      <c r="O1148" s="114"/>
      <c r="BA1148" s="90"/>
    </row>
    <row r="1149" customFormat="false" ht="12.75" hidden="false" customHeight="false" outlineLevel="0" collapsed="false">
      <c r="A1149" s="115"/>
      <c r="B1149" s="115"/>
      <c r="N1149" s="38"/>
      <c r="O1149" s="114"/>
      <c r="BA1149" s="90"/>
    </row>
    <row r="1150" customFormat="false" ht="12.75" hidden="false" customHeight="false" outlineLevel="0" collapsed="false">
      <c r="A1150" s="115"/>
      <c r="B1150" s="115"/>
      <c r="N1150" s="38"/>
      <c r="O1150" s="114"/>
      <c r="BA1150" s="90"/>
    </row>
    <row r="1151" customFormat="false" ht="12.75" hidden="false" customHeight="false" outlineLevel="0" collapsed="false">
      <c r="A1151" s="115"/>
      <c r="B1151" s="115"/>
      <c r="N1151" s="38"/>
      <c r="O1151" s="114"/>
      <c r="BA1151" s="90"/>
    </row>
    <row r="1152" customFormat="false" ht="12.75" hidden="false" customHeight="false" outlineLevel="0" collapsed="false">
      <c r="A1152" s="115"/>
      <c r="B1152" s="115"/>
      <c r="N1152" s="38"/>
      <c r="O1152" s="114"/>
      <c r="BA1152" s="90"/>
    </row>
    <row r="1153" customFormat="false" ht="12.75" hidden="false" customHeight="false" outlineLevel="0" collapsed="false">
      <c r="A1153" s="115"/>
      <c r="B1153" s="115"/>
      <c r="N1153" s="38"/>
      <c r="O1153" s="114"/>
      <c r="BA1153" s="90"/>
    </row>
    <row r="1154" customFormat="false" ht="12.75" hidden="false" customHeight="false" outlineLevel="0" collapsed="false">
      <c r="A1154" s="115"/>
      <c r="B1154" s="115"/>
      <c r="N1154" s="38"/>
      <c r="O1154" s="114"/>
      <c r="BA1154" s="90"/>
    </row>
    <row r="1155" customFormat="false" ht="12.75" hidden="false" customHeight="false" outlineLevel="0" collapsed="false">
      <c r="A1155" s="115"/>
      <c r="B1155" s="115"/>
      <c r="N1155" s="38"/>
      <c r="O1155" s="114"/>
      <c r="BA1155" s="90"/>
    </row>
    <row r="1156" customFormat="false" ht="12.75" hidden="false" customHeight="false" outlineLevel="0" collapsed="false">
      <c r="A1156" s="115"/>
      <c r="B1156" s="115"/>
      <c r="N1156" s="38"/>
      <c r="O1156" s="114"/>
      <c r="BA1156" s="90"/>
    </row>
    <row r="1157" customFormat="false" ht="12.75" hidden="false" customHeight="false" outlineLevel="0" collapsed="false">
      <c r="A1157" s="115"/>
      <c r="B1157" s="115"/>
      <c r="N1157" s="38"/>
      <c r="O1157" s="114"/>
      <c r="BA1157" s="90"/>
    </row>
    <row r="1158" customFormat="false" ht="12.75" hidden="false" customHeight="false" outlineLevel="0" collapsed="false">
      <c r="A1158" s="115"/>
      <c r="B1158" s="115"/>
      <c r="N1158" s="38"/>
      <c r="O1158" s="114"/>
      <c r="BA1158" s="90"/>
    </row>
    <row r="1159" customFormat="false" ht="12.75" hidden="false" customHeight="false" outlineLevel="0" collapsed="false">
      <c r="A1159" s="115"/>
      <c r="B1159" s="115"/>
      <c r="N1159" s="38"/>
      <c r="O1159" s="114"/>
      <c r="BA1159" s="90"/>
    </row>
    <row r="1160" customFormat="false" ht="12.75" hidden="false" customHeight="false" outlineLevel="0" collapsed="false">
      <c r="A1160" s="115"/>
      <c r="B1160" s="115"/>
      <c r="N1160" s="38"/>
      <c r="O1160" s="114"/>
      <c r="BA1160" s="90"/>
    </row>
    <row r="1161" customFormat="false" ht="12.75" hidden="false" customHeight="false" outlineLevel="0" collapsed="false">
      <c r="A1161" s="115"/>
      <c r="B1161" s="115"/>
      <c r="N1161" s="38"/>
      <c r="O1161" s="114"/>
      <c r="BA1161" s="90"/>
    </row>
    <row r="1162" customFormat="false" ht="12.75" hidden="false" customHeight="false" outlineLevel="0" collapsed="false">
      <c r="A1162" s="115"/>
      <c r="B1162" s="115"/>
      <c r="N1162" s="38"/>
      <c r="O1162" s="114"/>
      <c r="BA1162" s="90"/>
    </row>
    <row r="1163" customFormat="false" ht="12.75" hidden="false" customHeight="false" outlineLevel="0" collapsed="false">
      <c r="A1163" s="115"/>
      <c r="B1163" s="115"/>
      <c r="N1163" s="38"/>
      <c r="O1163" s="114"/>
      <c r="BA1163" s="90"/>
    </row>
    <row r="1164" customFormat="false" ht="12.75" hidden="false" customHeight="false" outlineLevel="0" collapsed="false">
      <c r="A1164" s="115"/>
      <c r="B1164" s="115"/>
      <c r="N1164" s="38"/>
      <c r="O1164" s="114"/>
      <c r="BA1164" s="90"/>
    </row>
    <row r="1165" customFormat="false" ht="12.75" hidden="false" customHeight="false" outlineLevel="0" collapsed="false">
      <c r="A1165" s="115"/>
      <c r="B1165" s="115"/>
      <c r="N1165" s="38"/>
      <c r="O1165" s="114"/>
      <c r="BA1165" s="90"/>
    </row>
    <row r="1166" customFormat="false" ht="12.75" hidden="false" customHeight="false" outlineLevel="0" collapsed="false">
      <c r="A1166" s="115"/>
      <c r="B1166" s="115"/>
      <c r="N1166" s="38"/>
      <c r="O1166" s="114"/>
      <c r="BA1166" s="90"/>
    </row>
    <row r="1167" customFormat="false" ht="12.75" hidden="false" customHeight="false" outlineLevel="0" collapsed="false">
      <c r="A1167" s="115"/>
      <c r="B1167" s="115"/>
      <c r="N1167" s="38"/>
      <c r="O1167" s="114"/>
      <c r="BA1167" s="90"/>
    </row>
    <row r="1168" customFormat="false" ht="12.75" hidden="false" customHeight="false" outlineLevel="0" collapsed="false">
      <c r="A1168" s="115"/>
      <c r="B1168" s="115"/>
      <c r="N1168" s="38"/>
      <c r="O1168" s="114"/>
      <c r="BA1168" s="90"/>
    </row>
    <row r="1169" customFormat="false" ht="12.75" hidden="false" customHeight="false" outlineLevel="0" collapsed="false">
      <c r="A1169" s="115"/>
      <c r="B1169" s="115"/>
      <c r="N1169" s="38"/>
      <c r="O1169" s="114"/>
      <c r="BA1169" s="90"/>
    </row>
    <row r="1170" customFormat="false" ht="12.75" hidden="false" customHeight="false" outlineLevel="0" collapsed="false">
      <c r="A1170" s="115"/>
      <c r="B1170" s="115"/>
      <c r="N1170" s="38"/>
      <c r="O1170" s="114"/>
      <c r="BA1170" s="90"/>
    </row>
    <row r="1171" customFormat="false" ht="12.75" hidden="false" customHeight="false" outlineLevel="0" collapsed="false">
      <c r="A1171" s="115"/>
      <c r="B1171" s="115"/>
      <c r="N1171" s="38"/>
      <c r="O1171" s="114"/>
      <c r="BA1171" s="90"/>
    </row>
    <row r="1172" customFormat="false" ht="12.75" hidden="false" customHeight="false" outlineLevel="0" collapsed="false">
      <c r="A1172" s="115"/>
      <c r="B1172" s="115"/>
      <c r="N1172" s="38"/>
      <c r="O1172" s="114"/>
      <c r="BA1172" s="90"/>
    </row>
    <row r="1173" customFormat="false" ht="12.75" hidden="false" customHeight="false" outlineLevel="0" collapsed="false">
      <c r="A1173" s="115"/>
      <c r="B1173" s="115"/>
      <c r="N1173" s="38"/>
      <c r="O1173" s="114"/>
      <c r="BA1173" s="90"/>
    </row>
    <row r="1174" customFormat="false" ht="12.75" hidden="false" customHeight="false" outlineLevel="0" collapsed="false">
      <c r="A1174" s="115"/>
      <c r="B1174" s="115"/>
      <c r="N1174" s="38"/>
      <c r="O1174" s="114"/>
      <c r="BA1174" s="90"/>
    </row>
    <row r="1175" customFormat="false" ht="12.75" hidden="false" customHeight="false" outlineLevel="0" collapsed="false">
      <c r="A1175" s="115"/>
      <c r="B1175" s="115"/>
      <c r="N1175" s="38"/>
      <c r="O1175" s="114"/>
      <c r="BA1175" s="90"/>
    </row>
    <row r="1176" customFormat="false" ht="12.75" hidden="false" customHeight="false" outlineLevel="0" collapsed="false">
      <c r="A1176" s="115"/>
      <c r="B1176" s="115"/>
      <c r="N1176" s="38"/>
      <c r="O1176" s="114"/>
      <c r="BA1176" s="90"/>
    </row>
    <row r="1177" customFormat="false" ht="12.75" hidden="false" customHeight="false" outlineLevel="0" collapsed="false">
      <c r="A1177" s="115"/>
      <c r="B1177" s="115"/>
      <c r="N1177" s="38"/>
      <c r="O1177" s="114"/>
      <c r="BA1177" s="90"/>
    </row>
    <row r="1178" customFormat="false" ht="12.75" hidden="false" customHeight="false" outlineLevel="0" collapsed="false">
      <c r="A1178" s="115"/>
      <c r="B1178" s="115"/>
      <c r="N1178" s="38"/>
      <c r="O1178" s="114"/>
      <c r="BA1178" s="90"/>
    </row>
    <row r="1179" customFormat="false" ht="12.75" hidden="false" customHeight="false" outlineLevel="0" collapsed="false">
      <c r="A1179" s="115"/>
      <c r="B1179" s="115"/>
      <c r="N1179" s="38"/>
      <c r="O1179" s="114"/>
      <c r="BA1179" s="90"/>
    </row>
    <row r="1180" customFormat="false" ht="12.75" hidden="false" customHeight="false" outlineLevel="0" collapsed="false">
      <c r="A1180" s="115"/>
      <c r="B1180" s="115"/>
      <c r="N1180" s="38"/>
      <c r="O1180" s="114"/>
      <c r="BA1180" s="90"/>
    </row>
    <row r="1181" customFormat="false" ht="12.75" hidden="false" customHeight="false" outlineLevel="0" collapsed="false">
      <c r="A1181" s="115"/>
      <c r="B1181" s="115"/>
      <c r="N1181" s="38"/>
      <c r="O1181" s="114"/>
      <c r="BA1181" s="90"/>
    </row>
    <row r="1182" customFormat="false" ht="12.75" hidden="false" customHeight="false" outlineLevel="0" collapsed="false">
      <c r="A1182" s="115"/>
      <c r="B1182" s="115"/>
      <c r="N1182" s="38"/>
      <c r="O1182" s="114"/>
      <c r="BA1182" s="90"/>
    </row>
    <row r="1183" customFormat="false" ht="12.75" hidden="false" customHeight="false" outlineLevel="0" collapsed="false">
      <c r="A1183" s="115"/>
      <c r="B1183" s="115"/>
      <c r="N1183" s="38"/>
      <c r="O1183" s="114"/>
      <c r="BA1183" s="90"/>
    </row>
    <row r="1184" customFormat="false" ht="12.75" hidden="false" customHeight="false" outlineLevel="0" collapsed="false">
      <c r="A1184" s="115"/>
      <c r="B1184" s="115"/>
      <c r="N1184" s="38"/>
      <c r="O1184" s="114"/>
      <c r="BA1184" s="90"/>
    </row>
    <row r="1185" customFormat="false" ht="12.75" hidden="false" customHeight="false" outlineLevel="0" collapsed="false">
      <c r="A1185" s="115"/>
      <c r="B1185" s="115"/>
      <c r="N1185" s="38"/>
      <c r="O1185" s="114"/>
      <c r="BA1185" s="90"/>
    </row>
    <row r="1186" customFormat="false" ht="12.75" hidden="false" customHeight="false" outlineLevel="0" collapsed="false">
      <c r="A1186" s="115"/>
      <c r="B1186" s="115"/>
      <c r="N1186" s="38"/>
      <c r="O1186" s="114"/>
      <c r="BA1186" s="90"/>
    </row>
    <row r="1187" customFormat="false" ht="12.75" hidden="false" customHeight="false" outlineLevel="0" collapsed="false">
      <c r="A1187" s="115"/>
      <c r="B1187" s="115"/>
      <c r="N1187" s="38"/>
      <c r="O1187" s="114"/>
      <c r="BA1187" s="90"/>
    </row>
    <row r="1188" customFormat="false" ht="12.75" hidden="false" customHeight="false" outlineLevel="0" collapsed="false">
      <c r="A1188" s="115"/>
      <c r="B1188" s="115"/>
      <c r="N1188" s="38"/>
      <c r="O1188" s="114"/>
      <c r="BA1188" s="90"/>
    </row>
    <row r="1189" customFormat="false" ht="12.75" hidden="false" customHeight="false" outlineLevel="0" collapsed="false">
      <c r="A1189" s="115"/>
      <c r="B1189" s="115"/>
      <c r="N1189" s="38"/>
      <c r="O1189" s="114"/>
      <c r="BA1189" s="90"/>
    </row>
    <row r="1190" customFormat="false" ht="12.75" hidden="false" customHeight="false" outlineLevel="0" collapsed="false">
      <c r="A1190" s="115"/>
      <c r="B1190" s="115"/>
      <c r="N1190" s="38"/>
      <c r="O1190" s="114"/>
      <c r="BA1190" s="90"/>
    </row>
    <row r="1191" customFormat="false" ht="12.75" hidden="false" customHeight="false" outlineLevel="0" collapsed="false">
      <c r="A1191" s="115"/>
      <c r="B1191" s="115"/>
      <c r="N1191" s="38"/>
      <c r="O1191" s="114"/>
      <c r="BA1191" s="90"/>
    </row>
    <row r="1192" customFormat="false" ht="12.75" hidden="false" customHeight="false" outlineLevel="0" collapsed="false">
      <c r="A1192" s="115"/>
      <c r="B1192" s="115"/>
      <c r="N1192" s="38"/>
      <c r="O1192" s="114"/>
      <c r="BA1192" s="90"/>
    </row>
    <row r="1193" customFormat="false" ht="12.75" hidden="false" customHeight="false" outlineLevel="0" collapsed="false">
      <c r="A1193" s="115"/>
      <c r="B1193" s="115"/>
      <c r="N1193" s="38"/>
      <c r="O1193" s="114"/>
      <c r="BA1193" s="90"/>
    </row>
    <row r="1194" customFormat="false" ht="12.75" hidden="false" customHeight="false" outlineLevel="0" collapsed="false">
      <c r="A1194" s="115"/>
      <c r="B1194" s="115"/>
      <c r="N1194" s="38"/>
      <c r="O1194" s="114"/>
      <c r="BA1194" s="90"/>
    </row>
    <row r="1195" customFormat="false" ht="12.75" hidden="false" customHeight="false" outlineLevel="0" collapsed="false">
      <c r="A1195" s="115"/>
      <c r="B1195" s="115"/>
      <c r="N1195" s="38"/>
      <c r="O1195" s="114"/>
      <c r="BA1195" s="90"/>
    </row>
    <row r="1196" customFormat="false" ht="12.75" hidden="false" customHeight="false" outlineLevel="0" collapsed="false">
      <c r="A1196" s="115"/>
      <c r="B1196" s="115"/>
      <c r="N1196" s="38"/>
      <c r="O1196" s="114"/>
      <c r="BA1196" s="90"/>
    </row>
    <row r="1197" customFormat="false" ht="12.75" hidden="false" customHeight="false" outlineLevel="0" collapsed="false">
      <c r="A1197" s="115"/>
      <c r="B1197" s="115"/>
      <c r="N1197" s="38"/>
      <c r="O1197" s="114"/>
      <c r="BA1197" s="90"/>
    </row>
    <row r="1198" customFormat="false" ht="12.75" hidden="false" customHeight="false" outlineLevel="0" collapsed="false">
      <c r="A1198" s="115"/>
      <c r="B1198" s="115"/>
      <c r="N1198" s="38"/>
      <c r="O1198" s="114"/>
      <c r="BA1198" s="90"/>
    </row>
    <row r="1199" customFormat="false" ht="12.75" hidden="false" customHeight="false" outlineLevel="0" collapsed="false">
      <c r="A1199" s="115"/>
      <c r="B1199" s="115"/>
      <c r="N1199" s="38"/>
      <c r="O1199" s="114"/>
      <c r="BA1199" s="90"/>
    </row>
    <row r="1200" customFormat="false" ht="12.75" hidden="false" customHeight="false" outlineLevel="0" collapsed="false">
      <c r="A1200" s="115"/>
      <c r="B1200" s="115"/>
      <c r="N1200" s="38"/>
      <c r="O1200" s="114"/>
      <c r="BA1200" s="90"/>
    </row>
    <row r="1201" customFormat="false" ht="12.75" hidden="false" customHeight="false" outlineLevel="0" collapsed="false">
      <c r="A1201" s="115"/>
      <c r="B1201" s="115"/>
      <c r="N1201" s="38"/>
      <c r="O1201" s="114"/>
      <c r="BA1201" s="90"/>
    </row>
    <row r="1202" customFormat="false" ht="12.75" hidden="false" customHeight="false" outlineLevel="0" collapsed="false">
      <c r="A1202" s="115"/>
      <c r="B1202" s="115"/>
      <c r="N1202" s="38"/>
      <c r="O1202" s="114"/>
      <c r="BA1202" s="90"/>
    </row>
    <row r="1203" customFormat="false" ht="12.75" hidden="false" customHeight="false" outlineLevel="0" collapsed="false">
      <c r="A1203" s="115"/>
      <c r="B1203" s="115"/>
      <c r="N1203" s="38"/>
      <c r="O1203" s="114"/>
      <c r="BA1203" s="90"/>
    </row>
    <row r="1204" customFormat="false" ht="12.75" hidden="false" customHeight="false" outlineLevel="0" collapsed="false">
      <c r="A1204" s="115"/>
      <c r="B1204" s="115"/>
      <c r="N1204" s="38"/>
      <c r="O1204" s="114"/>
      <c r="BA1204" s="90"/>
    </row>
    <row r="1205" customFormat="false" ht="12.75" hidden="false" customHeight="false" outlineLevel="0" collapsed="false">
      <c r="A1205" s="115"/>
      <c r="B1205" s="115"/>
      <c r="N1205" s="38"/>
      <c r="O1205" s="114"/>
      <c r="BA1205" s="90"/>
    </row>
    <row r="1206" customFormat="false" ht="12.75" hidden="false" customHeight="false" outlineLevel="0" collapsed="false">
      <c r="A1206" s="115"/>
      <c r="B1206" s="115"/>
      <c r="N1206" s="38"/>
      <c r="O1206" s="114"/>
      <c r="BA1206" s="90"/>
    </row>
    <row r="1207" customFormat="false" ht="12.75" hidden="false" customHeight="false" outlineLevel="0" collapsed="false">
      <c r="A1207" s="115"/>
      <c r="B1207" s="115"/>
      <c r="N1207" s="38"/>
      <c r="O1207" s="114"/>
      <c r="BA1207" s="90"/>
    </row>
    <row r="1208" customFormat="false" ht="12.75" hidden="false" customHeight="false" outlineLevel="0" collapsed="false">
      <c r="A1208" s="115"/>
      <c r="B1208" s="115"/>
      <c r="N1208" s="38"/>
      <c r="O1208" s="114"/>
      <c r="BA1208" s="90"/>
    </row>
    <row r="1209" customFormat="false" ht="12.75" hidden="false" customHeight="false" outlineLevel="0" collapsed="false">
      <c r="A1209" s="115"/>
      <c r="B1209" s="115"/>
      <c r="N1209" s="38"/>
      <c r="O1209" s="114"/>
      <c r="BA1209" s="90"/>
    </row>
    <row r="1210" customFormat="false" ht="12.75" hidden="false" customHeight="false" outlineLevel="0" collapsed="false">
      <c r="A1210" s="115"/>
      <c r="B1210" s="115"/>
      <c r="N1210" s="38"/>
      <c r="O1210" s="114"/>
      <c r="BA1210" s="90"/>
    </row>
    <row r="1211" customFormat="false" ht="12.75" hidden="false" customHeight="false" outlineLevel="0" collapsed="false">
      <c r="A1211" s="115"/>
      <c r="B1211" s="115"/>
      <c r="N1211" s="38"/>
      <c r="O1211" s="114"/>
      <c r="BA1211" s="90"/>
    </row>
    <row r="1212" customFormat="false" ht="12.75" hidden="false" customHeight="false" outlineLevel="0" collapsed="false">
      <c r="A1212" s="115"/>
      <c r="B1212" s="115"/>
      <c r="N1212" s="38"/>
      <c r="O1212" s="114"/>
      <c r="BA1212" s="90"/>
    </row>
    <row r="1213" customFormat="false" ht="12.75" hidden="false" customHeight="false" outlineLevel="0" collapsed="false">
      <c r="A1213" s="115"/>
      <c r="B1213" s="115"/>
      <c r="N1213" s="38"/>
      <c r="O1213" s="114"/>
      <c r="BA1213" s="90"/>
    </row>
    <row r="1214" customFormat="false" ht="12.75" hidden="false" customHeight="false" outlineLevel="0" collapsed="false">
      <c r="A1214" s="115"/>
      <c r="B1214" s="115"/>
      <c r="N1214" s="38"/>
      <c r="O1214" s="114"/>
      <c r="BA1214" s="90"/>
    </row>
    <row r="1215" customFormat="false" ht="12.75" hidden="false" customHeight="false" outlineLevel="0" collapsed="false">
      <c r="A1215" s="115"/>
      <c r="B1215" s="115"/>
      <c r="N1215" s="38"/>
      <c r="O1215" s="114"/>
      <c r="BA1215" s="90"/>
    </row>
    <row r="1216" customFormat="false" ht="12.75" hidden="false" customHeight="false" outlineLevel="0" collapsed="false">
      <c r="A1216" s="115"/>
      <c r="B1216" s="115"/>
      <c r="N1216" s="38"/>
      <c r="O1216" s="114"/>
      <c r="BA1216" s="90"/>
    </row>
    <row r="1217" customFormat="false" ht="12.75" hidden="false" customHeight="false" outlineLevel="0" collapsed="false">
      <c r="A1217" s="115"/>
      <c r="B1217" s="115"/>
      <c r="N1217" s="38"/>
      <c r="O1217" s="114"/>
      <c r="BA1217" s="90"/>
    </row>
    <row r="1218" customFormat="false" ht="12.75" hidden="false" customHeight="false" outlineLevel="0" collapsed="false">
      <c r="A1218" s="115"/>
      <c r="B1218" s="115"/>
      <c r="N1218" s="38"/>
      <c r="O1218" s="114"/>
      <c r="BA1218" s="90"/>
    </row>
    <row r="1219" customFormat="false" ht="12.75" hidden="false" customHeight="false" outlineLevel="0" collapsed="false">
      <c r="A1219" s="115"/>
      <c r="B1219" s="115"/>
      <c r="N1219" s="38"/>
      <c r="O1219" s="114"/>
      <c r="BA1219" s="90"/>
    </row>
    <row r="1220" customFormat="false" ht="12.75" hidden="false" customHeight="false" outlineLevel="0" collapsed="false">
      <c r="A1220" s="115"/>
      <c r="B1220" s="115"/>
      <c r="N1220" s="38"/>
      <c r="O1220" s="114"/>
      <c r="BA1220" s="90"/>
    </row>
    <row r="1221" customFormat="false" ht="12.75" hidden="false" customHeight="false" outlineLevel="0" collapsed="false">
      <c r="A1221" s="115"/>
      <c r="B1221" s="115"/>
      <c r="N1221" s="38"/>
      <c r="O1221" s="114"/>
      <c r="BA1221" s="90"/>
    </row>
    <row r="1222" customFormat="false" ht="12.75" hidden="false" customHeight="false" outlineLevel="0" collapsed="false">
      <c r="A1222" s="115"/>
      <c r="B1222" s="115"/>
      <c r="N1222" s="38"/>
      <c r="O1222" s="114"/>
      <c r="BA1222" s="90"/>
    </row>
    <row r="1223" customFormat="false" ht="12.75" hidden="false" customHeight="false" outlineLevel="0" collapsed="false">
      <c r="A1223" s="115"/>
      <c r="B1223" s="115"/>
      <c r="N1223" s="38"/>
      <c r="O1223" s="114"/>
      <c r="BA1223" s="90"/>
    </row>
    <row r="1224" customFormat="false" ht="12.75" hidden="false" customHeight="false" outlineLevel="0" collapsed="false">
      <c r="A1224" s="115"/>
      <c r="B1224" s="115"/>
      <c r="N1224" s="38"/>
      <c r="O1224" s="114"/>
      <c r="BA1224" s="90"/>
    </row>
    <row r="1225" customFormat="false" ht="12.75" hidden="false" customHeight="false" outlineLevel="0" collapsed="false">
      <c r="A1225" s="115"/>
      <c r="B1225" s="115"/>
      <c r="N1225" s="38"/>
      <c r="O1225" s="114"/>
      <c r="BA1225" s="90"/>
    </row>
    <row r="1226" customFormat="false" ht="12.75" hidden="false" customHeight="false" outlineLevel="0" collapsed="false">
      <c r="A1226" s="115"/>
      <c r="B1226" s="115"/>
      <c r="N1226" s="38"/>
      <c r="O1226" s="114"/>
      <c r="BA1226" s="90"/>
    </row>
    <row r="1227" customFormat="false" ht="12.75" hidden="false" customHeight="false" outlineLevel="0" collapsed="false">
      <c r="A1227" s="115"/>
      <c r="B1227" s="115"/>
      <c r="N1227" s="38"/>
      <c r="O1227" s="114"/>
      <c r="BA1227" s="90"/>
    </row>
    <row r="1228" customFormat="false" ht="12.75" hidden="false" customHeight="false" outlineLevel="0" collapsed="false">
      <c r="A1228" s="115"/>
      <c r="B1228" s="115"/>
      <c r="N1228" s="38"/>
      <c r="O1228" s="114"/>
      <c r="BA1228" s="90"/>
    </row>
    <row r="1229" customFormat="false" ht="12.75" hidden="false" customHeight="false" outlineLevel="0" collapsed="false">
      <c r="A1229" s="115"/>
      <c r="B1229" s="115"/>
      <c r="N1229" s="38"/>
      <c r="O1229" s="114"/>
      <c r="BA1229" s="90"/>
    </row>
    <row r="1230" customFormat="false" ht="12.75" hidden="false" customHeight="false" outlineLevel="0" collapsed="false">
      <c r="A1230" s="115"/>
      <c r="B1230" s="115"/>
      <c r="N1230" s="38"/>
      <c r="O1230" s="114"/>
      <c r="BA1230" s="90"/>
    </row>
    <row r="1231" customFormat="false" ht="12.75" hidden="false" customHeight="false" outlineLevel="0" collapsed="false">
      <c r="A1231" s="115"/>
      <c r="B1231" s="115"/>
      <c r="N1231" s="38"/>
      <c r="O1231" s="114"/>
      <c r="BA1231" s="90"/>
    </row>
    <row r="1232" customFormat="false" ht="12.75" hidden="false" customHeight="false" outlineLevel="0" collapsed="false">
      <c r="A1232" s="115"/>
      <c r="B1232" s="115"/>
      <c r="N1232" s="38"/>
      <c r="O1232" s="114"/>
      <c r="BA1232" s="90"/>
    </row>
    <row r="1233" customFormat="false" ht="12.75" hidden="false" customHeight="false" outlineLevel="0" collapsed="false">
      <c r="A1233" s="115"/>
      <c r="B1233" s="115"/>
      <c r="N1233" s="38"/>
      <c r="O1233" s="114"/>
      <c r="BA1233" s="90"/>
    </row>
    <row r="1234" customFormat="false" ht="12.75" hidden="false" customHeight="false" outlineLevel="0" collapsed="false">
      <c r="A1234" s="115"/>
      <c r="B1234" s="115"/>
      <c r="N1234" s="38"/>
      <c r="O1234" s="114"/>
      <c r="BA1234" s="90"/>
    </row>
    <row r="1235" customFormat="false" ht="12.75" hidden="false" customHeight="false" outlineLevel="0" collapsed="false">
      <c r="A1235" s="115"/>
      <c r="B1235" s="115"/>
      <c r="N1235" s="38"/>
      <c r="O1235" s="114"/>
      <c r="BA1235" s="90"/>
    </row>
    <row r="1236" customFormat="false" ht="12.75" hidden="false" customHeight="false" outlineLevel="0" collapsed="false">
      <c r="A1236" s="115"/>
      <c r="B1236" s="115"/>
      <c r="N1236" s="38"/>
      <c r="O1236" s="114"/>
      <c r="BA1236" s="90"/>
    </row>
    <row r="1237" customFormat="false" ht="12.75" hidden="false" customHeight="false" outlineLevel="0" collapsed="false">
      <c r="A1237" s="115"/>
      <c r="B1237" s="115"/>
      <c r="N1237" s="38"/>
      <c r="O1237" s="114"/>
      <c r="BA1237" s="90"/>
    </row>
    <row r="1238" customFormat="false" ht="12.75" hidden="false" customHeight="false" outlineLevel="0" collapsed="false">
      <c r="A1238" s="115"/>
      <c r="B1238" s="115"/>
      <c r="N1238" s="38"/>
      <c r="O1238" s="114"/>
      <c r="BA1238" s="90"/>
    </row>
    <row r="1239" customFormat="false" ht="12.75" hidden="false" customHeight="false" outlineLevel="0" collapsed="false">
      <c r="A1239" s="115"/>
      <c r="B1239" s="115"/>
      <c r="N1239" s="38"/>
      <c r="O1239" s="114"/>
      <c r="BA1239" s="90"/>
    </row>
    <row r="1240" customFormat="false" ht="12.75" hidden="false" customHeight="false" outlineLevel="0" collapsed="false">
      <c r="A1240" s="115"/>
      <c r="B1240" s="115"/>
      <c r="N1240" s="38"/>
      <c r="O1240" s="114"/>
      <c r="BA1240" s="90"/>
    </row>
    <row r="1241" customFormat="false" ht="12.75" hidden="false" customHeight="false" outlineLevel="0" collapsed="false">
      <c r="A1241" s="115"/>
      <c r="B1241" s="115"/>
      <c r="N1241" s="38"/>
      <c r="O1241" s="114"/>
      <c r="BA1241" s="90"/>
    </row>
    <row r="1242" customFormat="false" ht="12.75" hidden="false" customHeight="false" outlineLevel="0" collapsed="false">
      <c r="A1242" s="115"/>
      <c r="B1242" s="115"/>
      <c r="N1242" s="38"/>
      <c r="O1242" s="114"/>
      <c r="BA1242" s="90"/>
    </row>
    <row r="1243" customFormat="false" ht="12.75" hidden="false" customHeight="false" outlineLevel="0" collapsed="false">
      <c r="A1243" s="115"/>
      <c r="B1243" s="115"/>
      <c r="N1243" s="38"/>
      <c r="O1243" s="114"/>
      <c r="BA1243" s="90"/>
    </row>
    <row r="1244" customFormat="false" ht="12.75" hidden="false" customHeight="false" outlineLevel="0" collapsed="false">
      <c r="A1244" s="115"/>
      <c r="B1244" s="115"/>
      <c r="N1244" s="38"/>
      <c r="O1244" s="114"/>
      <c r="BA1244" s="90"/>
    </row>
    <row r="1245" customFormat="false" ht="12.75" hidden="false" customHeight="false" outlineLevel="0" collapsed="false">
      <c r="A1245" s="115"/>
      <c r="B1245" s="115"/>
      <c r="N1245" s="38"/>
      <c r="O1245" s="114"/>
      <c r="BA1245" s="90"/>
    </row>
    <row r="1246" customFormat="false" ht="12.75" hidden="false" customHeight="false" outlineLevel="0" collapsed="false">
      <c r="A1246" s="115"/>
      <c r="B1246" s="115"/>
      <c r="N1246" s="38"/>
      <c r="O1246" s="114"/>
      <c r="BA1246" s="90"/>
    </row>
    <row r="1247" customFormat="false" ht="12.75" hidden="false" customHeight="false" outlineLevel="0" collapsed="false">
      <c r="A1247" s="115"/>
      <c r="B1247" s="115"/>
      <c r="N1247" s="38"/>
      <c r="O1247" s="114"/>
      <c r="BA1247" s="90"/>
    </row>
    <row r="1248" customFormat="false" ht="12.75" hidden="false" customHeight="false" outlineLevel="0" collapsed="false">
      <c r="A1248" s="115"/>
      <c r="B1248" s="115"/>
      <c r="N1248" s="38"/>
      <c r="O1248" s="114"/>
      <c r="BA1248" s="90"/>
    </row>
    <row r="1249" customFormat="false" ht="12.75" hidden="false" customHeight="false" outlineLevel="0" collapsed="false">
      <c r="A1249" s="115"/>
      <c r="B1249" s="115"/>
      <c r="N1249" s="38"/>
      <c r="O1249" s="114"/>
      <c r="BA1249" s="90"/>
    </row>
    <row r="1250" customFormat="false" ht="12.75" hidden="false" customHeight="false" outlineLevel="0" collapsed="false">
      <c r="A1250" s="115"/>
      <c r="B1250" s="115"/>
      <c r="N1250" s="38"/>
      <c r="O1250" s="114"/>
      <c r="BA1250" s="90"/>
    </row>
    <row r="1251" customFormat="false" ht="12.75" hidden="false" customHeight="false" outlineLevel="0" collapsed="false">
      <c r="A1251" s="115"/>
      <c r="B1251" s="115"/>
      <c r="N1251" s="38"/>
      <c r="O1251" s="114"/>
      <c r="BA1251" s="90"/>
    </row>
    <row r="1252" customFormat="false" ht="12.75" hidden="false" customHeight="false" outlineLevel="0" collapsed="false">
      <c r="A1252" s="115"/>
      <c r="B1252" s="115"/>
      <c r="N1252" s="38"/>
      <c r="O1252" s="114"/>
      <c r="BA1252" s="90"/>
    </row>
    <row r="1253" customFormat="false" ht="12.75" hidden="false" customHeight="false" outlineLevel="0" collapsed="false">
      <c r="A1253" s="115"/>
      <c r="B1253" s="115"/>
      <c r="N1253" s="38"/>
      <c r="O1253" s="114"/>
      <c r="BA1253" s="90"/>
    </row>
    <row r="1254" customFormat="false" ht="12.75" hidden="false" customHeight="false" outlineLevel="0" collapsed="false">
      <c r="A1254" s="115"/>
      <c r="B1254" s="115"/>
      <c r="N1254" s="38"/>
      <c r="O1254" s="114"/>
      <c r="BA1254" s="90"/>
    </row>
    <row r="1255" customFormat="false" ht="12.75" hidden="false" customHeight="false" outlineLevel="0" collapsed="false">
      <c r="A1255" s="115"/>
      <c r="B1255" s="115"/>
      <c r="N1255" s="38"/>
      <c r="O1255" s="114"/>
      <c r="BA1255" s="90"/>
    </row>
    <row r="1256" customFormat="false" ht="12.75" hidden="false" customHeight="false" outlineLevel="0" collapsed="false">
      <c r="A1256" s="115"/>
      <c r="B1256" s="115"/>
      <c r="N1256" s="38"/>
      <c r="O1256" s="114"/>
      <c r="BA1256" s="90"/>
    </row>
    <row r="1257" customFormat="false" ht="12.75" hidden="false" customHeight="false" outlineLevel="0" collapsed="false">
      <c r="A1257" s="115"/>
      <c r="B1257" s="115"/>
      <c r="N1257" s="38"/>
      <c r="O1257" s="114"/>
      <c r="BA1257" s="90"/>
    </row>
    <row r="1258" customFormat="false" ht="12.75" hidden="false" customHeight="false" outlineLevel="0" collapsed="false">
      <c r="A1258" s="115"/>
      <c r="B1258" s="115"/>
      <c r="N1258" s="38"/>
      <c r="O1258" s="114"/>
      <c r="BA1258" s="90"/>
    </row>
    <row r="1259" customFormat="false" ht="12.75" hidden="false" customHeight="false" outlineLevel="0" collapsed="false">
      <c r="A1259" s="115"/>
      <c r="B1259" s="115"/>
      <c r="N1259" s="38"/>
      <c r="O1259" s="114"/>
      <c r="BA1259" s="90"/>
    </row>
    <row r="1260" customFormat="false" ht="12.75" hidden="false" customHeight="false" outlineLevel="0" collapsed="false">
      <c r="A1260" s="115"/>
      <c r="B1260" s="115"/>
      <c r="N1260" s="38"/>
      <c r="O1260" s="114"/>
      <c r="BA1260" s="90"/>
    </row>
    <row r="1261" customFormat="false" ht="12.75" hidden="false" customHeight="false" outlineLevel="0" collapsed="false">
      <c r="A1261" s="115"/>
      <c r="B1261" s="115"/>
      <c r="N1261" s="38"/>
      <c r="O1261" s="114"/>
      <c r="BA1261" s="90"/>
    </row>
    <row r="1262" customFormat="false" ht="12.75" hidden="false" customHeight="false" outlineLevel="0" collapsed="false">
      <c r="A1262" s="115"/>
      <c r="B1262" s="115"/>
      <c r="N1262" s="38"/>
      <c r="O1262" s="114"/>
      <c r="BA1262" s="90"/>
    </row>
    <row r="1263" customFormat="false" ht="12.75" hidden="false" customHeight="false" outlineLevel="0" collapsed="false">
      <c r="A1263" s="115"/>
      <c r="B1263" s="115"/>
      <c r="N1263" s="38"/>
      <c r="O1263" s="114"/>
      <c r="BA1263" s="90"/>
    </row>
    <row r="1264" customFormat="false" ht="12.75" hidden="false" customHeight="false" outlineLevel="0" collapsed="false">
      <c r="A1264" s="115"/>
      <c r="B1264" s="115"/>
      <c r="N1264" s="38"/>
      <c r="O1264" s="114"/>
      <c r="BA1264" s="90"/>
    </row>
    <row r="1265" customFormat="false" ht="12.75" hidden="false" customHeight="false" outlineLevel="0" collapsed="false">
      <c r="A1265" s="115"/>
      <c r="B1265" s="115"/>
      <c r="N1265" s="38"/>
      <c r="O1265" s="114"/>
      <c r="BA1265" s="90"/>
    </row>
    <row r="1266" customFormat="false" ht="12.75" hidden="false" customHeight="false" outlineLevel="0" collapsed="false">
      <c r="A1266" s="115"/>
      <c r="B1266" s="115"/>
      <c r="N1266" s="38"/>
      <c r="O1266" s="114"/>
      <c r="BA1266" s="90"/>
    </row>
    <row r="1267" customFormat="false" ht="12.75" hidden="false" customHeight="false" outlineLevel="0" collapsed="false">
      <c r="A1267" s="115"/>
      <c r="B1267" s="115"/>
      <c r="N1267" s="38"/>
      <c r="O1267" s="114"/>
      <c r="BA1267" s="90"/>
    </row>
    <row r="1268" customFormat="false" ht="12.75" hidden="false" customHeight="false" outlineLevel="0" collapsed="false">
      <c r="A1268" s="115"/>
      <c r="B1268" s="115"/>
      <c r="N1268" s="38"/>
      <c r="O1268" s="114"/>
      <c r="BA1268" s="90"/>
    </row>
    <row r="1269" customFormat="false" ht="12.75" hidden="false" customHeight="false" outlineLevel="0" collapsed="false">
      <c r="A1269" s="115"/>
      <c r="B1269" s="115"/>
      <c r="N1269" s="38"/>
      <c r="O1269" s="114"/>
      <c r="BA1269" s="90"/>
    </row>
    <row r="1270" customFormat="false" ht="12.75" hidden="false" customHeight="false" outlineLevel="0" collapsed="false">
      <c r="A1270" s="115"/>
      <c r="B1270" s="115"/>
      <c r="N1270" s="38"/>
      <c r="O1270" s="114"/>
      <c r="BA1270" s="90"/>
    </row>
    <row r="1271" customFormat="false" ht="12.75" hidden="false" customHeight="false" outlineLevel="0" collapsed="false">
      <c r="A1271" s="115"/>
      <c r="B1271" s="115"/>
      <c r="N1271" s="38"/>
      <c r="O1271" s="114"/>
      <c r="BA1271" s="90"/>
    </row>
    <row r="1272" customFormat="false" ht="12.75" hidden="false" customHeight="false" outlineLevel="0" collapsed="false">
      <c r="A1272" s="115"/>
      <c r="B1272" s="115"/>
      <c r="N1272" s="38"/>
      <c r="O1272" s="114"/>
      <c r="BA1272" s="90"/>
    </row>
    <row r="1273" customFormat="false" ht="12.75" hidden="false" customHeight="false" outlineLevel="0" collapsed="false">
      <c r="A1273" s="115"/>
      <c r="B1273" s="115"/>
      <c r="N1273" s="38"/>
      <c r="O1273" s="114"/>
      <c r="BA1273" s="90"/>
    </row>
    <row r="1274" customFormat="false" ht="12.75" hidden="false" customHeight="false" outlineLevel="0" collapsed="false">
      <c r="A1274" s="115"/>
      <c r="B1274" s="115"/>
      <c r="N1274" s="38"/>
      <c r="O1274" s="114"/>
      <c r="BA1274" s="90"/>
    </row>
    <row r="1275" customFormat="false" ht="12.75" hidden="false" customHeight="false" outlineLevel="0" collapsed="false">
      <c r="A1275" s="115"/>
      <c r="B1275" s="115"/>
      <c r="N1275" s="38"/>
      <c r="O1275" s="114"/>
      <c r="BA1275" s="90"/>
    </row>
    <row r="1276" customFormat="false" ht="12.75" hidden="false" customHeight="false" outlineLevel="0" collapsed="false">
      <c r="A1276" s="115"/>
      <c r="B1276" s="115"/>
      <c r="N1276" s="38"/>
      <c r="O1276" s="114"/>
      <c r="BA1276" s="90"/>
    </row>
    <row r="1277" customFormat="false" ht="12.75" hidden="false" customHeight="false" outlineLevel="0" collapsed="false">
      <c r="A1277" s="115"/>
      <c r="B1277" s="115"/>
      <c r="N1277" s="38"/>
      <c r="O1277" s="114"/>
      <c r="BA1277" s="90"/>
    </row>
    <row r="1278" customFormat="false" ht="12.75" hidden="false" customHeight="false" outlineLevel="0" collapsed="false">
      <c r="A1278" s="115"/>
      <c r="B1278" s="115"/>
      <c r="N1278" s="38"/>
      <c r="O1278" s="114"/>
      <c r="BA1278" s="90"/>
    </row>
    <row r="1279" customFormat="false" ht="12.75" hidden="false" customHeight="false" outlineLevel="0" collapsed="false">
      <c r="A1279" s="115"/>
      <c r="B1279" s="115"/>
      <c r="N1279" s="38"/>
      <c r="O1279" s="114"/>
      <c r="BA1279" s="90"/>
    </row>
    <row r="1280" customFormat="false" ht="12.75" hidden="false" customHeight="false" outlineLevel="0" collapsed="false">
      <c r="A1280" s="115"/>
      <c r="B1280" s="115"/>
      <c r="N1280" s="38"/>
      <c r="O1280" s="114"/>
      <c r="BA1280" s="90"/>
    </row>
    <row r="1281" customFormat="false" ht="12.75" hidden="false" customHeight="false" outlineLevel="0" collapsed="false">
      <c r="A1281" s="115"/>
      <c r="B1281" s="115"/>
      <c r="N1281" s="38"/>
      <c r="O1281" s="114"/>
      <c r="BA1281" s="90"/>
    </row>
    <row r="1282" customFormat="false" ht="12.75" hidden="false" customHeight="false" outlineLevel="0" collapsed="false">
      <c r="A1282" s="115"/>
      <c r="B1282" s="115"/>
      <c r="N1282" s="38"/>
      <c r="O1282" s="114"/>
      <c r="BA1282" s="90"/>
    </row>
    <row r="1283" customFormat="false" ht="12.75" hidden="false" customHeight="false" outlineLevel="0" collapsed="false">
      <c r="A1283" s="115"/>
      <c r="B1283" s="115"/>
      <c r="N1283" s="38"/>
      <c r="O1283" s="114"/>
      <c r="BA1283" s="90"/>
    </row>
    <row r="1284" customFormat="false" ht="12.75" hidden="false" customHeight="false" outlineLevel="0" collapsed="false">
      <c r="A1284" s="115"/>
      <c r="B1284" s="115"/>
      <c r="N1284" s="38"/>
      <c r="O1284" s="114"/>
      <c r="BA1284" s="90"/>
    </row>
    <row r="1285" customFormat="false" ht="12.75" hidden="false" customHeight="false" outlineLevel="0" collapsed="false">
      <c r="A1285" s="115"/>
      <c r="B1285" s="115"/>
      <c r="N1285" s="38"/>
      <c r="O1285" s="114"/>
      <c r="BA1285" s="90"/>
    </row>
    <row r="1286" customFormat="false" ht="12.75" hidden="false" customHeight="false" outlineLevel="0" collapsed="false">
      <c r="A1286" s="115"/>
      <c r="B1286" s="115"/>
      <c r="N1286" s="38"/>
      <c r="O1286" s="114"/>
      <c r="BA1286" s="90"/>
    </row>
    <row r="1287" customFormat="false" ht="12.75" hidden="false" customHeight="false" outlineLevel="0" collapsed="false">
      <c r="A1287" s="115"/>
      <c r="B1287" s="115"/>
      <c r="N1287" s="38"/>
      <c r="O1287" s="114"/>
      <c r="BA1287" s="90"/>
    </row>
    <row r="1288" customFormat="false" ht="12.75" hidden="false" customHeight="false" outlineLevel="0" collapsed="false">
      <c r="A1288" s="115"/>
      <c r="B1288" s="115"/>
      <c r="N1288" s="38"/>
      <c r="O1288" s="114"/>
      <c r="BA1288" s="90"/>
    </row>
    <row r="1289" customFormat="false" ht="12.75" hidden="false" customHeight="false" outlineLevel="0" collapsed="false">
      <c r="A1289" s="115"/>
      <c r="B1289" s="115"/>
      <c r="N1289" s="38"/>
      <c r="O1289" s="114"/>
      <c r="BA1289" s="90"/>
    </row>
    <row r="1290" customFormat="false" ht="12.75" hidden="false" customHeight="false" outlineLevel="0" collapsed="false">
      <c r="A1290" s="115"/>
      <c r="B1290" s="115"/>
      <c r="N1290" s="38"/>
      <c r="O1290" s="114"/>
      <c r="BA1290" s="90"/>
    </row>
    <row r="1291" customFormat="false" ht="12.75" hidden="false" customHeight="false" outlineLevel="0" collapsed="false">
      <c r="A1291" s="115"/>
      <c r="B1291" s="115"/>
      <c r="N1291" s="38"/>
      <c r="O1291" s="114"/>
      <c r="BA1291" s="90"/>
    </row>
    <row r="1292" customFormat="false" ht="12.75" hidden="false" customHeight="false" outlineLevel="0" collapsed="false">
      <c r="A1292" s="115"/>
      <c r="B1292" s="115"/>
      <c r="N1292" s="38"/>
      <c r="O1292" s="114"/>
      <c r="BA1292" s="90"/>
    </row>
    <row r="1293" customFormat="false" ht="12.75" hidden="false" customHeight="false" outlineLevel="0" collapsed="false">
      <c r="A1293" s="115"/>
      <c r="B1293" s="115"/>
      <c r="N1293" s="38"/>
      <c r="O1293" s="114"/>
      <c r="BA1293" s="90"/>
    </row>
    <row r="1294" customFormat="false" ht="12.75" hidden="false" customHeight="false" outlineLevel="0" collapsed="false">
      <c r="A1294" s="115"/>
      <c r="B1294" s="115"/>
      <c r="N1294" s="38"/>
      <c r="O1294" s="114"/>
      <c r="BA1294" s="90"/>
    </row>
    <row r="1295" customFormat="false" ht="12.75" hidden="false" customHeight="false" outlineLevel="0" collapsed="false">
      <c r="A1295" s="115"/>
      <c r="B1295" s="115"/>
      <c r="N1295" s="38"/>
      <c r="O1295" s="114"/>
      <c r="BA1295" s="90"/>
    </row>
    <row r="1296" customFormat="false" ht="12.75" hidden="false" customHeight="false" outlineLevel="0" collapsed="false">
      <c r="A1296" s="115"/>
      <c r="B1296" s="115"/>
      <c r="N1296" s="38"/>
      <c r="O1296" s="114"/>
      <c r="BA1296" s="90"/>
    </row>
    <row r="1297" customFormat="false" ht="12.75" hidden="false" customHeight="false" outlineLevel="0" collapsed="false">
      <c r="A1297" s="115"/>
      <c r="B1297" s="115"/>
      <c r="N1297" s="38"/>
      <c r="O1297" s="114"/>
      <c r="BA1297" s="90"/>
    </row>
    <row r="1298" customFormat="false" ht="12.75" hidden="false" customHeight="false" outlineLevel="0" collapsed="false">
      <c r="A1298" s="115"/>
      <c r="B1298" s="115"/>
      <c r="N1298" s="38"/>
      <c r="O1298" s="114"/>
      <c r="BA1298" s="90"/>
    </row>
    <row r="1299" customFormat="false" ht="12.75" hidden="false" customHeight="false" outlineLevel="0" collapsed="false">
      <c r="A1299" s="115"/>
      <c r="B1299" s="115"/>
      <c r="N1299" s="38"/>
      <c r="O1299" s="114"/>
      <c r="BA1299" s="90"/>
    </row>
    <row r="1300" customFormat="false" ht="12.75" hidden="false" customHeight="false" outlineLevel="0" collapsed="false">
      <c r="A1300" s="115"/>
      <c r="B1300" s="115"/>
      <c r="N1300" s="38"/>
      <c r="O1300" s="114"/>
      <c r="BA1300" s="90"/>
    </row>
    <row r="1301" customFormat="false" ht="12.75" hidden="false" customHeight="false" outlineLevel="0" collapsed="false">
      <c r="A1301" s="115"/>
      <c r="B1301" s="115"/>
      <c r="N1301" s="38"/>
      <c r="O1301" s="114"/>
      <c r="BA1301" s="90"/>
    </row>
    <row r="1302" customFormat="false" ht="12.75" hidden="false" customHeight="false" outlineLevel="0" collapsed="false">
      <c r="A1302" s="115"/>
      <c r="B1302" s="115"/>
      <c r="N1302" s="38"/>
      <c r="O1302" s="114"/>
      <c r="BA1302" s="90"/>
    </row>
    <row r="1303" customFormat="false" ht="12.75" hidden="false" customHeight="false" outlineLevel="0" collapsed="false">
      <c r="A1303" s="115"/>
      <c r="B1303" s="115"/>
      <c r="N1303" s="38"/>
      <c r="O1303" s="114"/>
      <c r="BA1303" s="90"/>
    </row>
    <row r="1304" customFormat="false" ht="12.75" hidden="false" customHeight="false" outlineLevel="0" collapsed="false">
      <c r="A1304" s="115"/>
      <c r="B1304" s="115"/>
      <c r="N1304" s="38"/>
      <c r="O1304" s="114"/>
      <c r="BA1304" s="90"/>
    </row>
    <row r="1305" customFormat="false" ht="12.75" hidden="false" customHeight="false" outlineLevel="0" collapsed="false">
      <c r="A1305" s="115"/>
      <c r="B1305" s="115"/>
      <c r="N1305" s="38"/>
      <c r="O1305" s="114"/>
      <c r="BA1305" s="90"/>
    </row>
    <row r="1306" customFormat="false" ht="12.75" hidden="false" customHeight="false" outlineLevel="0" collapsed="false">
      <c r="A1306" s="115"/>
      <c r="B1306" s="115"/>
      <c r="N1306" s="38"/>
      <c r="O1306" s="114"/>
      <c r="BA1306" s="90"/>
    </row>
    <row r="1307" customFormat="false" ht="12.75" hidden="false" customHeight="false" outlineLevel="0" collapsed="false">
      <c r="A1307" s="115"/>
      <c r="B1307" s="115"/>
      <c r="N1307" s="38"/>
      <c r="O1307" s="114"/>
      <c r="BA1307" s="90"/>
    </row>
    <row r="1308" customFormat="false" ht="12.75" hidden="false" customHeight="false" outlineLevel="0" collapsed="false">
      <c r="A1308" s="115"/>
      <c r="B1308" s="115"/>
      <c r="N1308" s="38"/>
      <c r="O1308" s="114"/>
      <c r="BA1308" s="90"/>
    </row>
    <row r="1309" customFormat="false" ht="12.75" hidden="false" customHeight="false" outlineLevel="0" collapsed="false">
      <c r="A1309" s="115"/>
      <c r="B1309" s="115"/>
      <c r="N1309" s="38"/>
      <c r="O1309" s="114"/>
      <c r="BA1309" s="90"/>
    </row>
    <row r="1310" customFormat="false" ht="12.75" hidden="false" customHeight="false" outlineLevel="0" collapsed="false">
      <c r="A1310" s="115"/>
      <c r="B1310" s="115"/>
      <c r="N1310" s="38"/>
      <c r="O1310" s="114"/>
      <c r="BA1310" s="90"/>
    </row>
    <row r="1311" customFormat="false" ht="12.75" hidden="false" customHeight="false" outlineLevel="0" collapsed="false">
      <c r="A1311" s="115"/>
      <c r="B1311" s="115"/>
      <c r="N1311" s="38"/>
      <c r="O1311" s="114"/>
      <c r="BA1311" s="90"/>
    </row>
    <row r="1312" customFormat="false" ht="12.75" hidden="false" customHeight="false" outlineLevel="0" collapsed="false">
      <c r="A1312" s="115"/>
      <c r="B1312" s="115"/>
      <c r="N1312" s="38"/>
      <c r="O1312" s="114"/>
      <c r="BA1312" s="90"/>
    </row>
    <row r="1313" customFormat="false" ht="12.75" hidden="false" customHeight="false" outlineLevel="0" collapsed="false">
      <c r="A1313" s="115"/>
      <c r="B1313" s="115"/>
      <c r="N1313" s="38"/>
      <c r="O1313" s="114"/>
      <c r="BA1313" s="90"/>
    </row>
    <row r="1314" customFormat="false" ht="12.75" hidden="false" customHeight="false" outlineLevel="0" collapsed="false">
      <c r="A1314" s="115"/>
      <c r="B1314" s="115"/>
      <c r="N1314" s="38"/>
      <c r="O1314" s="114"/>
      <c r="BA1314" s="90"/>
    </row>
    <row r="1315" customFormat="false" ht="12.75" hidden="false" customHeight="false" outlineLevel="0" collapsed="false">
      <c r="A1315" s="115"/>
      <c r="B1315" s="115"/>
      <c r="N1315" s="38"/>
      <c r="O1315" s="114"/>
      <c r="BA1315" s="90"/>
    </row>
    <row r="1316" customFormat="false" ht="12.75" hidden="false" customHeight="false" outlineLevel="0" collapsed="false">
      <c r="A1316" s="115"/>
      <c r="B1316" s="115"/>
      <c r="N1316" s="38"/>
      <c r="O1316" s="114"/>
      <c r="BA1316" s="90"/>
    </row>
    <row r="1317" customFormat="false" ht="12.75" hidden="false" customHeight="false" outlineLevel="0" collapsed="false">
      <c r="A1317" s="115"/>
      <c r="B1317" s="115"/>
      <c r="N1317" s="38"/>
      <c r="O1317" s="114"/>
      <c r="BA1317" s="90"/>
    </row>
    <row r="1318" customFormat="false" ht="12.75" hidden="false" customHeight="false" outlineLevel="0" collapsed="false">
      <c r="A1318" s="115"/>
      <c r="B1318" s="115"/>
      <c r="N1318" s="38"/>
      <c r="O1318" s="114"/>
      <c r="BA1318" s="90"/>
    </row>
    <row r="1319" customFormat="false" ht="12.75" hidden="false" customHeight="false" outlineLevel="0" collapsed="false">
      <c r="A1319" s="115"/>
      <c r="B1319" s="115"/>
      <c r="N1319" s="38"/>
      <c r="O1319" s="114"/>
      <c r="BA1319" s="90"/>
    </row>
    <row r="1320" customFormat="false" ht="12.75" hidden="false" customHeight="false" outlineLevel="0" collapsed="false">
      <c r="A1320" s="115"/>
      <c r="B1320" s="115"/>
      <c r="N1320" s="38"/>
      <c r="O1320" s="114"/>
      <c r="BA1320" s="90"/>
    </row>
    <row r="1321" customFormat="false" ht="12.75" hidden="false" customHeight="false" outlineLevel="0" collapsed="false">
      <c r="A1321" s="115"/>
      <c r="B1321" s="115"/>
      <c r="N1321" s="38"/>
      <c r="O1321" s="114"/>
      <c r="BA1321" s="90"/>
    </row>
    <row r="1322" customFormat="false" ht="12.75" hidden="false" customHeight="false" outlineLevel="0" collapsed="false">
      <c r="A1322" s="115"/>
      <c r="B1322" s="115"/>
      <c r="N1322" s="38"/>
      <c r="O1322" s="114"/>
      <c r="BA1322" s="90"/>
    </row>
    <row r="1323" customFormat="false" ht="12.75" hidden="false" customHeight="false" outlineLevel="0" collapsed="false">
      <c r="A1323" s="115"/>
      <c r="B1323" s="115"/>
      <c r="N1323" s="38"/>
      <c r="O1323" s="114"/>
      <c r="BA1323" s="90"/>
    </row>
    <row r="1324" customFormat="false" ht="12.75" hidden="false" customHeight="false" outlineLevel="0" collapsed="false">
      <c r="A1324" s="115"/>
      <c r="B1324" s="115"/>
      <c r="N1324" s="38"/>
      <c r="O1324" s="114"/>
      <c r="BA1324" s="90"/>
    </row>
    <row r="1325" customFormat="false" ht="12.75" hidden="false" customHeight="false" outlineLevel="0" collapsed="false">
      <c r="A1325" s="115"/>
      <c r="B1325" s="115"/>
      <c r="N1325" s="38"/>
      <c r="O1325" s="114"/>
      <c r="BA1325" s="90"/>
    </row>
    <row r="1326" customFormat="false" ht="12.75" hidden="false" customHeight="false" outlineLevel="0" collapsed="false">
      <c r="A1326" s="115"/>
      <c r="B1326" s="115"/>
      <c r="N1326" s="38"/>
      <c r="O1326" s="114"/>
      <c r="BA1326" s="90"/>
    </row>
    <row r="1327" customFormat="false" ht="12.75" hidden="false" customHeight="false" outlineLevel="0" collapsed="false">
      <c r="A1327" s="115"/>
      <c r="B1327" s="115"/>
      <c r="N1327" s="38"/>
      <c r="O1327" s="114"/>
      <c r="BA1327" s="90"/>
    </row>
    <row r="1328" customFormat="false" ht="12.75" hidden="false" customHeight="false" outlineLevel="0" collapsed="false">
      <c r="A1328" s="115"/>
      <c r="B1328" s="115"/>
      <c r="N1328" s="38"/>
      <c r="O1328" s="114"/>
      <c r="BA1328" s="90"/>
    </row>
    <row r="1329" customFormat="false" ht="12.75" hidden="false" customHeight="false" outlineLevel="0" collapsed="false">
      <c r="A1329" s="115"/>
      <c r="B1329" s="115"/>
      <c r="N1329" s="38"/>
      <c r="O1329" s="114"/>
      <c r="BA1329" s="90"/>
    </row>
    <row r="1330" customFormat="false" ht="12.75" hidden="false" customHeight="false" outlineLevel="0" collapsed="false">
      <c r="A1330" s="115"/>
      <c r="B1330" s="115"/>
      <c r="N1330" s="38"/>
      <c r="O1330" s="114"/>
      <c r="BA1330" s="90"/>
    </row>
    <row r="1331" customFormat="false" ht="12.75" hidden="false" customHeight="false" outlineLevel="0" collapsed="false">
      <c r="A1331" s="115"/>
      <c r="B1331" s="115"/>
      <c r="N1331" s="38"/>
      <c r="O1331" s="114"/>
      <c r="BA1331" s="90"/>
    </row>
    <row r="1332" customFormat="false" ht="12.75" hidden="false" customHeight="false" outlineLevel="0" collapsed="false">
      <c r="A1332" s="115"/>
      <c r="B1332" s="115"/>
      <c r="N1332" s="38"/>
      <c r="O1332" s="114"/>
      <c r="BA1332" s="90"/>
    </row>
    <row r="1333" customFormat="false" ht="12.75" hidden="false" customHeight="false" outlineLevel="0" collapsed="false">
      <c r="A1333" s="115"/>
      <c r="B1333" s="115"/>
      <c r="N1333" s="38"/>
      <c r="O1333" s="114"/>
      <c r="BA1333" s="90"/>
    </row>
    <row r="1334" customFormat="false" ht="12.75" hidden="false" customHeight="false" outlineLevel="0" collapsed="false">
      <c r="A1334" s="115"/>
      <c r="B1334" s="115"/>
      <c r="N1334" s="38"/>
      <c r="O1334" s="114"/>
      <c r="BA1334" s="90"/>
    </row>
    <row r="1335" customFormat="false" ht="12.75" hidden="false" customHeight="false" outlineLevel="0" collapsed="false">
      <c r="A1335" s="115"/>
      <c r="B1335" s="115"/>
      <c r="N1335" s="38"/>
      <c r="O1335" s="114"/>
      <c r="BA1335" s="90"/>
    </row>
    <row r="1336" customFormat="false" ht="12.75" hidden="false" customHeight="false" outlineLevel="0" collapsed="false">
      <c r="A1336" s="115"/>
      <c r="B1336" s="115"/>
      <c r="N1336" s="38"/>
      <c r="O1336" s="114"/>
      <c r="BA1336" s="90"/>
    </row>
    <row r="1337" customFormat="false" ht="12.75" hidden="false" customHeight="false" outlineLevel="0" collapsed="false">
      <c r="A1337" s="115"/>
      <c r="B1337" s="115"/>
      <c r="N1337" s="38"/>
      <c r="O1337" s="114"/>
      <c r="BA1337" s="90"/>
    </row>
    <row r="1338" customFormat="false" ht="12.75" hidden="false" customHeight="false" outlineLevel="0" collapsed="false">
      <c r="A1338" s="115"/>
      <c r="B1338" s="115"/>
      <c r="N1338" s="38"/>
      <c r="O1338" s="114"/>
      <c r="BA1338" s="90"/>
    </row>
    <row r="1339" customFormat="false" ht="12.75" hidden="false" customHeight="false" outlineLevel="0" collapsed="false">
      <c r="A1339" s="115"/>
      <c r="B1339" s="115"/>
      <c r="N1339" s="38"/>
      <c r="O1339" s="114"/>
      <c r="BA1339" s="90"/>
    </row>
    <row r="1340" customFormat="false" ht="12.75" hidden="false" customHeight="false" outlineLevel="0" collapsed="false">
      <c r="A1340" s="115"/>
      <c r="B1340" s="115"/>
      <c r="N1340" s="38"/>
      <c r="O1340" s="114"/>
      <c r="BA1340" s="90"/>
    </row>
    <row r="1341" customFormat="false" ht="12.75" hidden="false" customHeight="false" outlineLevel="0" collapsed="false">
      <c r="A1341" s="115"/>
      <c r="B1341" s="115"/>
      <c r="N1341" s="38"/>
      <c r="O1341" s="114"/>
      <c r="BA1341" s="90"/>
    </row>
    <row r="1342" customFormat="false" ht="12.75" hidden="false" customHeight="false" outlineLevel="0" collapsed="false">
      <c r="A1342" s="115"/>
      <c r="B1342" s="115"/>
      <c r="N1342" s="38"/>
      <c r="O1342" s="114"/>
      <c r="BA1342" s="90"/>
    </row>
    <row r="1343" customFormat="false" ht="12.75" hidden="false" customHeight="false" outlineLevel="0" collapsed="false">
      <c r="A1343" s="115"/>
      <c r="B1343" s="115"/>
      <c r="N1343" s="38"/>
      <c r="O1343" s="114"/>
      <c r="BA1343" s="90"/>
    </row>
    <row r="1344" customFormat="false" ht="12.75" hidden="false" customHeight="false" outlineLevel="0" collapsed="false">
      <c r="A1344" s="115"/>
      <c r="B1344" s="115"/>
      <c r="N1344" s="38"/>
      <c r="O1344" s="114"/>
      <c r="BA1344" s="90"/>
    </row>
    <row r="1345" customFormat="false" ht="12.75" hidden="false" customHeight="false" outlineLevel="0" collapsed="false">
      <c r="A1345" s="115"/>
      <c r="B1345" s="115"/>
      <c r="N1345" s="38"/>
      <c r="O1345" s="114"/>
      <c r="BA1345" s="90"/>
    </row>
    <row r="1346" customFormat="false" ht="12.75" hidden="false" customHeight="false" outlineLevel="0" collapsed="false">
      <c r="A1346" s="115"/>
      <c r="B1346" s="115"/>
      <c r="N1346" s="38"/>
      <c r="O1346" s="114"/>
      <c r="BA1346" s="90"/>
    </row>
    <row r="1347" customFormat="false" ht="12.75" hidden="false" customHeight="false" outlineLevel="0" collapsed="false">
      <c r="A1347" s="115"/>
      <c r="B1347" s="115"/>
      <c r="N1347" s="38"/>
      <c r="O1347" s="114"/>
      <c r="BA1347" s="90"/>
    </row>
    <row r="1348" customFormat="false" ht="12.75" hidden="false" customHeight="false" outlineLevel="0" collapsed="false">
      <c r="A1348" s="115"/>
      <c r="B1348" s="115"/>
      <c r="N1348" s="38"/>
      <c r="O1348" s="114"/>
      <c r="BA1348" s="90"/>
    </row>
    <row r="1349" customFormat="false" ht="12.75" hidden="false" customHeight="false" outlineLevel="0" collapsed="false">
      <c r="A1349" s="115"/>
      <c r="B1349" s="115"/>
      <c r="N1349" s="38"/>
      <c r="O1349" s="114"/>
      <c r="BA1349" s="90"/>
    </row>
    <row r="1350" customFormat="false" ht="12.75" hidden="false" customHeight="false" outlineLevel="0" collapsed="false">
      <c r="A1350" s="115"/>
      <c r="B1350" s="115"/>
      <c r="N1350" s="38"/>
      <c r="O1350" s="114"/>
      <c r="BA1350" s="90"/>
    </row>
    <row r="1351" customFormat="false" ht="12.75" hidden="false" customHeight="false" outlineLevel="0" collapsed="false">
      <c r="A1351" s="115"/>
      <c r="B1351" s="115"/>
      <c r="N1351" s="38"/>
      <c r="O1351" s="114"/>
      <c r="BA1351" s="90"/>
    </row>
    <row r="1352" customFormat="false" ht="12.75" hidden="false" customHeight="false" outlineLevel="0" collapsed="false">
      <c r="A1352" s="115"/>
      <c r="B1352" s="115"/>
      <c r="N1352" s="38"/>
      <c r="O1352" s="114"/>
      <c r="BA1352" s="90"/>
    </row>
    <row r="1353" customFormat="false" ht="12.75" hidden="false" customHeight="false" outlineLevel="0" collapsed="false">
      <c r="A1353" s="115"/>
      <c r="B1353" s="115"/>
      <c r="N1353" s="38"/>
      <c r="O1353" s="114"/>
      <c r="BA1353" s="90"/>
    </row>
    <row r="1354" customFormat="false" ht="12.75" hidden="false" customHeight="false" outlineLevel="0" collapsed="false">
      <c r="A1354" s="115"/>
      <c r="B1354" s="115"/>
      <c r="N1354" s="38"/>
      <c r="O1354" s="114"/>
      <c r="BA1354" s="90"/>
    </row>
    <row r="1355" customFormat="false" ht="12.75" hidden="false" customHeight="false" outlineLevel="0" collapsed="false">
      <c r="A1355" s="115"/>
      <c r="B1355" s="115"/>
      <c r="N1355" s="38"/>
      <c r="O1355" s="114"/>
      <c r="BA1355" s="90"/>
    </row>
    <row r="1356" customFormat="false" ht="12.75" hidden="false" customHeight="false" outlineLevel="0" collapsed="false">
      <c r="A1356" s="115"/>
      <c r="B1356" s="115"/>
      <c r="N1356" s="38"/>
      <c r="O1356" s="114"/>
      <c r="BA1356" s="90"/>
    </row>
    <row r="1357" customFormat="false" ht="12.75" hidden="false" customHeight="false" outlineLevel="0" collapsed="false">
      <c r="A1357" s="115"/>
      <c r="B1357" s="115"/>
      <c r="N1357" s="38"/>
      <c r="O1357" s="114"/>
      <c r="BA1357" s="90"/>
    </row>
    <row r="1358" customFormat="false" ht="12.75" hidden="false" customHeight="false" outlineLevel="0" collapsed="false">
      <c r="A1358" s="115"/>
      <c r="B1358" s="115"/>
      <c r="N1358" s="38"/>
      <c r="O1358" s="114"/>
      <c r="BA1358" s="90"/>
    </row>
    <row r="1359" customFormat="false" ht="12.75" hidden="false" customHeight="false" outlineLevel="0" collapsed="false">
      <c r="A1359" s="115"/>
      <c r="B1359" s="115"/>
      <c r="N1359" s="38"/>
      <c r="O1359" s="114"/>
      <c r="BA1359" s="90"/>
    </row>
    <row r="1360" customFormat="false" ht="12.75" hidden="false" customHeight="false" outlineLevel="0" collapsed="false">
      <c r="A1360" s="115"/>
      <c r="B1360" s="115"/>
      <c r="N1360" s="38"/>
      <c r="O1360" s="114"/>
      <c r="BA1360" s="90"/>
    </row>
    <row r="1361" customFormat="false" ht="12.75" hidden="false" customHeight="false" outlineLevel="0" collapsed="false">
      <c r="A1361" s="115"/>
      <c r="B1361" s="115"/>
      <c r="N1361" s="38"/>
      <c r="O1361" s="114"/>
      <c r="BA1361" s="90"/>
    </row>
    <row r="1362" customFormat="false" ht="12.75" hidden="false" customHeight="false" outlineLevel="0" collapsed="false">
      <c r="A1362" s="115"/>
      <c r="B1362" s="115"/>
      <c r="N1362" s="38"/>
      <c r="O1362" s="114"/>
      <c r="BA1362" s="90"/>
    </row>
    <row r="1363" customFormat="false" ht="12.75" hidden="false" customHeight="false" outlineLevel="0" collapsed="false">
      <c r="A1363" s="115"/>
      <c r="B1363" s="115"/>
      <c r="N1363" s="38"/>
      <c r="O1363" s="114"/>
      <c r="BA1363" s="90"/>
    </row>
    <row r="1364" customFormat="false" ht="12.75" hidden="false" customHeight="false" outlineLevel="0" collapsed="false">
      <c r="A1364" s="115"/>
      <c r="B1364" s="115"/>
      <c r="N1364" s="38"/>
      <c r="O1364" s="114"/>
      <c r="BA1364" s="90"/>
    </row>
    <row r="1365" customFormat="false" ht="12.75" hidden="false" customHeight="false" outlineLevel="0" collapsed="false">
      <c r="A1365" s="115"/>
      <c r="B1365" s="115"/>
      <c r="N1365" s="38"/>
      <c r="O1365" s="114"/>
      <c r="BA1365" s="90"/>
    </row>
    <row r="1366" customFormat="false" ht="12.75" hidden="false" customHeight="false" outlineLevel="0" collapsed="false">
      <c r="A1366" s="115"/>
      <c r="B1366" s="115"/>
      <c r="N1366" s="38"/>
      <c r="O1366" s="114"/>
      <c r="BA1366" s="90"/>
    </row>
    <row r="1367" customFormat="false" ht="12.75" hidden="false" customHeight="false" outlineLevel="0" collapsed="false">
      <c r="A1367" s="115"/>
      <c r="B1367" s="115"/>
      <c r="N1367" s="38"/>
      <c r="O1367" s="114"/>
      <c r="BA1367" s="90"/>
    </row>
    <row r="1368" customFormat="false" ht="12.75" hidden="false" customHeight="false" outlineLevel="0" collapsed="false">
      <c r="A1368" s="115"/>
      <c r="B1368" s="115"/>
      <c r="N1368" s="38"/>
      <c r="O1368" s="114"/>
      <c r="BA1368" s="90"/>
    </row>
    <row r="1369" customFormat="false" ht="12.75" hidden="false" customHeight="false" outlineLevel="0" collapsed="false">
      <c r="A1369" s="115"/>
      <c r="B1369" s="115"/>
      <c r="N1369" s="38"/>
      <c r="O1369" s="114"/>
      <c r="BA1369" s="90"/>
    </row>
    <row r="1370" customFormat="false" ht="12.75" hidden="false" customHeight="false" outlineLevel="0" collapsed="false">
      <c r="A1370" s="115"/>
      <c r="B1370" s="115"/>
      <c r="N1370" s="38"/>
      <c r="O1370" s="114"/>
      <c r="BA1370" s="90"/>
    </row>
    <row r="1371" customFormat="false" ht="12.75" hidden="false" customHeight="false" outlineLevel="0" collapsed="false">
      <c r="A1371" s="115"/>
      <c r="B1371" s="115"/>
      <c r="N1371" s="38"/>
      <c r="O1371" s="114"/>
      <c r="BA1371" s="90"/>
    </row>
    <row r="1372" customFormat="false" ht="12.75" hidden="false" customHeight="false" outlineLevel="0" collapsed="false">
      <c r="A1372" s="115"/>
      <c r="B1372" s="115"/>
      <c r="N1372" s="38"/>
      <c r="O1372" s="114"/>
      <c r="BA1372" s="90"/>
    </row>
    <row r="1373" customFormat="false" ht="12.75" hidden="false" customHeight="false" outlineLevel="0" collapsed="false">
      <c r="A1373" s="115"/>
      <c r="B1373" s="115"/>
      <c r="N1373" s="38"/>
      <c r="O1373" s="114"/>
      <c r="BA1373" s="90"/>
    </row>
    <row r="1374" customFormat="false" ht="12.75" hidden="false" customHeight="false" outlineLevel="0" collapsed="false">
      <c r="A1374" s="115"/>
      <c r="B1374" s="115"/>
      <c r="N1374" s="38"/>
      <c r="O1374" s="114"/>
      <c r="BA1374" s="90"/>
    </row>
    <row r="1375" customFormat="false" ht="12.75" hidden="false" customHeight="false" outlineLevel="0" collapsed="false">
      <c r="A1375" s="115"/>
      <c r="B1375" s="115"/>
      <c r="N1375" s="38"/>
      <c r="O1375" s="114"/>
      <c r="BA1375" s="90"/>
    </row>
    <row r="1376" customFormat="false" ht="12.75" hidden="false" customHeight="false" outlineLevel="0" collapsed="false">
      <c r="A1376" s="115"/>
      <c r="B1376" s="115"/>
      <c r="N1376" s="38"/>
      <c r="O1376" s="114"/>
      <c r="BA1376" s="90"/>
    </row>
    <row r="1377" customFormat="false" ht="12.75" hidden="false" customHeight="false" outlineLevel="0" collapsed="false">
      <c r="A1377" s="115"/>
      <c r="B1377" s="115"/>
      <c r="N1377" s="38"/>
      <c r="O1377" s="114"/>
      <c r="BA1377" s="90"/>
    </row>
    <row r="1378" customFormat="false" ht="12.75" hidden="false" customHeight="false" outlineLevel="0" collapsed="false">
      <c r="A1378" s="115"/>
      <c r="B1378" s="115"/>
      <c r="N1378" s="38"/>
      <c r="O1378" s="114"/>
      <c r="BA1378" s="90"/>
    </row>
    <row r="1379" customFormat="false" ht="12.75" hidden="false" customHeight="false" outlineLevel="0" collapsed="false">
      <c r="A1379" s="115"/>
      <c r="B1379" s="115"/>
      <c r="N1379" s="38"/>
      <c r="O1379" s="114"/>
      <c r="BA1379" s="90"/>
    </row>
    <row r="1380" customFormat="false" ht="12.75" hidden="false" customHeight="false" outlineLevel="0" collapsed="false">
      <c r="A1380" s="115"/>
      <c r="B1380" s="115"/>
      <c r="N1380" s="38"/>
      <c r="O1380" s="114"/>
      <c r="BA1380" s="90"/>
    </row>
    <row r="1381" customFormat="false" ht="12.75" hidden="false" customHeight="false" outlineLevel="0" collapsed="false">
      <c r="A1381" s="115"/>
      <c r="B1381" s="115"/>
      <c r="N1381" s="38"/>
      <c r="O1381" s="114"/>
      <c r="BA1381" s="90"/>
    </row>
    <row r="1382" customFormat="false" ht="12.75" hidden="false" customHeight="false" outlineLevel="0" collapsed="false">
      <c r="A1382" s="115"/>
      <c r="B1382" s="115"/>
      <c r="N1382" s="38"/>
      <c r="O1382" s="114"/>
      <c r="BA1382" s="90"/>
    </row>
  </sheetData>
  <mergeCells count="8">
    <mergeCell ref="A1:H1"/>
    <mergeCell ref="I1:O1"/>
    <mergeCell ref="P1:V1"/>
    <mergeCell ref="W1:AC1"/>
    <mergeCell ref="AD1:AJ1"/>
    <mergeCell ref="AK1:AZ1"/>
    <mergeCell ref="BA1:BI1"/>
    <mergeCell ref="BJ1:BM1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386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K18" activeCellId="0" sqref="K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9.56"/>
    <col collapsed="false" customWidth="true" hidden="false" outlineLevel="0" max="11" min="11" style="0" width="9.85"/>
    <col collapsed="false" customWidth="true" hidden="false" outlineLevel="0" max="20" min="20" style="0" width="5.41"/>
    <col collapsed="false" customWidth="true" hidden="false" outlineLevel="0" max="22" min="21" style="0" width="4.28"/>
    <col collapsed="false" customWidth="true" hidden="false" outlineLevel="0" max="23" min="23" style="0" width="3.7"/>
    <col collapsed="false" customWidth="true" hidden="false" outlineLevel="0" max="24" min="24" style="0" width="4.85"/>
    <col collapsed="false" customWidth="true" hidden="false" outlineLevel="0" max="27" min="27" style="0" width="1.85"/>
    <col collapsed="false" customWidth="true" hidden="false" outlineLevel="0" max="28" min="28" style="0" width="14.85"/>
  </cols>
  <sheetData>
    <row r="1" customFormat="false" ht="15" hidden="false" customHeight="false" outlineLevel="0" collapsed="false">
      <c r="A1" s="116"/>
      <c r="B1" s="117" t="s">
        <v>52</v>
      </c>
      <c r="C1" s="118" t="s">
        <v>53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6"/>
      <c r="O1" s="120"/>
      <c r="P1" s="120"/>
    </row>
    <row r="2" customFormat="false" ht="12.75" hidden="false" customHeight="false" outlineLevel="0" collapsed="false">
      <c r="A2" s="116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6"/>
      <c r="O2" s="120"/>
      <c r="P2" s="120"/>
      <c r="T2" s="120" t="s">
        <v>54</v>
      </c>
      <c r="U2" s="120" t="s">
        <v>28</v>
      </c>
      <c r="V2" s="120" t="s">
        <v>29</v>
      </c>
      <c r="W2" s="120" t="s">
        <v>55</v>
      </c>
      <c r="X2" s="120" t="s">
        <v>33</v>
      </c>
      <c r="Z2" s="121"/>
    </row>
    <row r="3" customFormat="false" ht="12.75" hidden="false" customHeight="false" outlineLevel="0" collapsed="false">
      <c r="A3" s="122" t="s">
        <v>56</v>
      </c>
      <c r="E3" s="123"/>
      <c r="F3" s="124"/>
      <c r="G3" s="125"/>
      <c r="L3" s="126" t="s">
        <v>57</v>
      </c>
      <c r="M3" s="126"/>
      <c r="N3" s="126"/>
      <c r="O3" s="126"/>
      <c r="P3" s="126"/>
      <c r="T3" s="120" t="s">
        <v>58</v>
      </c>
      <c r="U3" s="120" t="s">
        <v>58</v>
      </c>
      <c r="V3" s="120" t="s">
        <v>58</v>
      </c>
      <c r="W3" s="120"/>
      <c r="X3" s="120"/>
      <c r="Z3" s="121"/>
      <c r="AA3" s="127" t="n">
        <v>6</v>
      </c>
      <c r="AB3" s="128" t="s">
        <v>59</v>
      </c>
      <c r="AE3" s="129"/>
    </row>
    <row r="4" customFormat="false" ht="12.75" hidden="false" customHeight="false" outlineLevel="0" collapsed="false">
      <c r="B4" s="130" t="s">
        <v>60</v>
      </c>
      <c r="C4" s="131"/>
      <c r="D4" s="132" t="s">
        <v>61</v>
      </c>
      <c r="E4" s="130" t="s">
        <v>28</v>
      </c>
      <c r="F4" s="132" t="s">
        <v>62</v>
      </c>
      <c r="G4" s="130" t="s">
        <v>29</v>
      </c>
      <c r="H4" s="132" t="s">
        <v>63</v>
      </c>
      <c r="I4" s="130" t="s">
        <v>30</v>
      </c>
      <c r="J4" s="130" t="s">
        <v>39</v>
      </c>
      <c r="L4" s="133" t="s">
        <v>64</v>
      </c>
      <c r="M4" s="133" t="s">
        <v>65</v>
      </c>
      <c r="N4" s="133" t="s">
        <v>66</v>
      </c>
      <c r="O4" s="133" t="s">
        <v>30</v>
      </c>
      <c r="P4" s="133" t="s">
        <v>39</v>
      </c>
      <c r="S4" s="134" t="n">
        <v>36557</v>
      </c>
      <c r="T4" s="120" t="n">
        <v>21</v>
      </c>
      <c r="U4" s="120" t="n">
        <v>4</v>
      </c>
      <c r="V4" s="120" t="n">
        <v>4</v>
      </c>
      <c r="W4" s="120" t="n">
        <v>0</v>
      </c>
      <c r="X4" s="120" t="n">
        <v>29</v>
      </c>
      <c r="Z4" s="135"/>
      <c r="AA4" s="136" t="n">
        <v>1</v>
      </c>
      <c r="AB4" s="137" t="s">
        <v>67</v>
      </c>
      <c r="AE4" s="129"/>
    </row>
    <row r="5" customFormat="false" ht="12.75" hidden="false" customHeight="false" outlineLevel="0" collapsed="false">
      <c r="A5" s="138" t="s">
        <v>37</v>
      </c>
      <c r="B5" s="130" t="s">
        <v>68</v>
      </c>
      <c r="C5" s="130" t="s">
        <v>69</v>
      </c>
      <c r="D5" s="132" t="s">
        <v>70</v>
      </c>
      <c r="E5" s="130" t="s">
        <v>68</v>
      </c>
      <c r="F5" s="132" t="s">
        <v>70</v>
      </c>
      <c r="G5" s="130" t="s">
        <v>68</v>
      </c>
      <c r="H5" s="132" t="s">
        <v>70</v>
      </c>
      <c r="I5" s="130" t="s">
        <v>71</v>
      </c>
      <c r="J5" s="130" t="s">
        <v>72</v>
      </c>
      <c r="L5" s="133" t="s">
        <v>70</v>
      </c>
      <c r="M5" s="133" t="s">
        <v>70</v>
      </c>
      <c r="N5" s="133" t="s">
        <v>70</v>
      </c>
      <c r="O5" s="133" t="s">
        <v>71</v>
      </c>
      <c r="P5" s="133" t="s">
        <v>72</v>
      </c>
      <c r="S5" s="134" t="n">
        <v>36586</v>
      </c>
      <c r="T5" s="120" t="n">
        <v>23</v>
      </c>
      <c r="U5" s="120" t="n">
        <v>4</v>
      </c>
      <c r="V5" s="120" t="n">
        <v>4</v>
      </c>
      <c r="W5" s="120" t="n">
        <v>0</v>
      </c>
      <c r="X5" s="120" t="n">
        <v>31</v>
      </c>
      <c r="Z5" s="121"/>
      <c r="AA5" s="136" t="n">
        <v>2</v>
      </c>
      <c r="AB5" s="137" t="s">
        <v>73</v>
      </c>
      <c r="AE5" s="129"/>
    </row>
    <row r="6" customFormat="false" ht="12.75" hidden="false" customHeight="false" outlineLevel="0" collapsed="false">
      <c r="A6" s="139" t="n">
        <f aca="false">Calculations!A4</f>
        <v>36678</v>
      </c>
      <c r="B6" s="140" t="n">
        <f aca="false">IF(A6="N/A"," ",L6)</f>
        <v>62.5</v>
      </c>
      <c r="C6" s="141" t="n">
        <v>1.60282544571008</v>
      </c>
      <c r="D6" s="142" t="n">
        <f aca="false">IF(A6="N/A"," ",C6*B6)</f>
        <v>100.17659035688</v>
      </c>
      <c r="E6" s="140" t="n">
        <f aca="false">IF(A6="N/A"," ",M6)</f>
        <v>26</v>
      </c>
      <c r="F6" s="142" t="n">
        <f aca="false">IF(A6="N/A"," ",E6*C6)</f>
        <v>41.673461588462</v>
      </c>
      <c r="G6" s="140" t="n">
        <f aca="false">IF(A6="N/A"," ",N6)</f>
        <v>24</v>
      </c>
      <c r="H6" s="142" t="n">
        <f aca="false">IF(A6="N/A"," ",G6*C6)</f>
        <v>38.4678106970418</v>
      </c>
      <c r="I6" s="142" t="n">
        <f aca="false">IF(A6="N/A"," ",O6)</f>
        <v>15.4499998092651</v>
      </c>
      <c r="J6" s="143" t="n">
        <f aca="false">IF(A6="N/A"," ",P6)</f>
        <v>2.6245</v>
      </c>
      <c r="K6" s="144" t="s">
        <v>74</v>
      </c>
      <c r="L6" s="145" t="n">
        <v>62.5</v>
      </c>
      <c r="M6" s="145" t="n">
        <v>26</v>
      </c>
      <c r="N6" s="145" t="n">
        <v>24</v>
      </c>
      <c r="O6" s="146" t="n">
        <v>15.4499998092651</v>
      </c>
      <c r="P6" s="147" t="n">
        <v>2.6245</v>
      </c>
      <c r="S6" s="134" t="n">
        <v>36617</v>
      </c>
      <c r="T6" s="120" t="n">
        <v>20</v>
      </c>
      <c r="U6" s="120" t="n">
        <v>5</v>
      </c>
      <c r="V6" s="120" t="n">
        <v>5</v>
      </c>
      <c r="W6" s="120" t="n">
        <v>0</v>
      </c>
      <c r="X6" s="120" t="n">
        <v>30</v>
      </c>
      <c r="Z6" s="121"/>
      <c r="AA6" s="136" t="n">
        <v>3</v>
      </c>
      <c r="AB6" s="137" t="s">
        <v>75</v>
      </c>
    </row>
    <row r="7" customFormat="false" ht="12.75" hidden="false" customHeight="false" outlineLevel="0" collapsed="false">
      <c r="A7" s="139" t="n">
        <f aca="false">Calculations!A5</f>
        <v>36708</v>
      </c>
      <c r="B7" s="140" t="n">
        <f aca="false">IF(A7="N/A"," ",L7)</f>
        <v>137.75</v>
      </c>
      <c r="C7" s="141" t="n">
        <v>1.75667336002417</v>
      </c>
      <c r="D7" s="142" t="n">
        <f aca="false">IF(A7="N/A"," ",C7*B7)</f>
        <v>241.981755343329</v>
      </c>
      <c r="E7" s="140" t="n">
        <f aca="false">IF(A7="N/A"," ",M7)</f>
        <v>35</v>
      </c>
      <c r="F7" s="142" t="n">
        <f aca="false">IF(A7="N/A"," ",E7*C7)</f>
        <v>61.4835676008458</v>
      </c>
      <c r="G7" s="140" t="n">
        <f aca="false">IF(A7="N/A"," ",N7)</f>
        <v>30.9999980926514</v>
      </c>
      <c r="H7" s="142" t="n">
        <f aca="false">IF(A7="N/A"," ",G7*C7)</f>
        <v>54.4568708101606</v>
      </c>
      <c r="I7" s="142" t="n">
        <f aca="false">IF(A7="N/A"," ",O7)</f>
        <v>16.3500003814697</v>
      </c>
      <c r="J7" s="143" t="n">
        <f aca="false">IF(A7="N/A"," ",P7)</f>
        <v>2.6365</v>
      </c>
      <c r="K7" s="130"/>
      <c r="L7" s="145" t="n">
        <v>137.75</v>
      </c>
      <c r="M7" s="145" t="n">
        <v>35</v>
      </c>
      <c r="N7" s="145" t="n">
        <v>30.9999980926514</v>
      </c>
      <c r="O7" s="146" t="n">
        <v>16.3500003814697</v>
      </c>
      <c r="P7" s="147" t="n">
        <v>2.6365</v>
      </c>
      <c r="S7" s="134" t="n">
        <v>36647</v>
      </c>
      <c r="T7" s="120" t="n">
        <v>22</v>
      </c>
      <c r="U7" s="120" t="n">
        <v>4</v>
      </c>
      <c r="V7" s="120" t="n">
        <v>4</v>
      </c>
      <c r="W7" s="120" t="n">
        <v>1</v>
      </c>
      <c r="X7" s="120" t="n">
        <v>31</v>
      </c>
      <c r="Z7" s="121"/>
      <c r="AA7" s="136" t="n">
        <v>4</v>
      </c>
      <c r="AB7" s="137" t="s">
        <v>76</v>
      </c>
      <c r="AD7" s="148"/>
    </row>
    <row r="8" customFormat="false" ht="12.75" hidden="false" customHeight="false" outlineLevel="0" collapsed="false">
      <c r="A8" s="139" t="n">
        <f aca="false">Calculations!A6</f>
        <v>36739</v>
      </c>
      <c r="B8" s="140" t="n">
        <f aca="false">IF(A8="N/A"," ",L8)</f>
        <v>137.75</v>
      </c>
      <c r="C8" s="141" t="n">
        <v>1.75667336002417</v>
      </c>
      <c r="D8" s="142" t="n">
        <f aca="false">IF(A8="N/A"," ",C8*B8)</f>
        <v>241.981755343329</v>
      </c>
      <c r="E8" s="140" t="n">
        <f aca="false">IF(A8="N/A"," ",M8)</f>
        <v>35.0000038146973</v>
      </c>
      <c r="F8" s="142" t="n">
        <f aca="false">IF(A8="N/A"," ",E8*C8)</f>
        <v>61.4835743020229</v>
      </c>
      <c r="G8" s="140" t="n">
        <f aca="false">IF(A8="N/A"," ",N8)</f>
        <v>31</v>
      </c>
      <c r="H8" s="142" t="n">
        <f aca="false">IF(A8="N/A"," ",G8*C8)</f>
        <v>54.4568741607491</v>
      </c>
      <c r="I8" s="142" t="n">
        <f aca="false">IF(A8="N/A"," ",O8)</f>
        <v>16.3500003814697</v>
      </c>
      <c r="J8" s="143" t="n">
        <f aca="false">IF(A8="N/A"," ",P8)</f>
        <v>2.655</v>
      </c>
      <c r="L8" s="145" t="n">
        <v>137.75</v>
      </c>
      <c r="M8" s="145" t="n">
        <v>35.0000038146973</v>
      </c>
      <c r="N8" s="145" t="n">
        <v>31</v>
      </c>
      <c r="O8" s="146" t="n">
        <v>16.3500003814697</v>
      </c>
      <c r="P8" s="147" t="n">
        <v>2.655</v>
      </c>
      <c r="S8" s="134" t="n">
        <v>36678</v>
      </c>
      <c r="T8" s="120" t="n">
        <v>22</v>
      </c>
      <c r="U8" s="120" t="n">
        <v>4</v>
      </c>
      <c r="V8" s="120" t="n">
        <v>4</v>
      </c>
      <c r="W8" s="120" t="n">
        <v>0</v>
      </c>
      <c r="X8" s="120" t="n">
        <v>30</v>
      </c>
      <c r="Z8" s="121"/>
      <c r="AA8" s="136" t="n">
        <v>5</v>
      </c>
      <c r="AB8" s="137" t="s">
        <v>77</v>
      </c>
    </row>
    <row r="9" customFormat="false" ht="12.75" hidden="false" customHeight="false" outlineLevel="0" collapsed="false">
      <c r="A9" s="139" t="n">
        <f aca="false">Calculations!A7</f>
        <v>36770</v>
      </c>
      <c r="B9" s="140" t="n">
        <f aca="false">IF(A9="N/A"," ",L9)</f>
        <v>30.9500007629395</v>
      </c>
      <c r="C9" s="141" t="n">
        <v>1.35125</v>
      </c>
      <c r="D9" s="142" t="n">
        <f aca="false">IF(A9="N/A"," ",C9*B9)</f>
        <v>41.8211885309219</v>
      </c>
      <c r="E9" s="140" t="n">
        <f aca="false">IF(A9="N/A"," ",M9)</f>
        <v>25</v>
      </c>
      <c r="F9" s="142" t="n">
        <f aca="false">IF(A9="N/A"," ",E9*C9)</f>
        <v>33.78125</v>
      </c>
      <c r="G9" s="140" t="n">
        <f aca="false">IF(A9="N/A"," ",N9)</f>
        <v>24</v>
      </c>
      <c r="H9" s="142" t="n">
        <f aca="false">IF(A9="N/A"," ",G9*C9)</f>
        <v>32.43</v>
      </c>
      <c r="I9" s="142" t="n">
        <f aca="false">IF(A9="N/A"," ",O9)</f>
        <v>16.5</v>
      </c>
      <c r="J9" s="143" t="n">
        <f aca="false">IF(A9="N/A"," ",P9)</f>
        <v>2.6705</v>
      </c>
      <c r="L9" s="145" t="n">
        <v>30.9500007629395</v>
      </c>
      <c r="M9" s="145" t="n">
        <v>25</v>
      </c>
      <c r="N9" s="145" t="n">
        <v>24</v>
      </c>
      <c r="O9" s="146" t="n">
        <v>16.5</v>
      </c>
      <c r="P9" s="147" t="n">
        <v>2.6705</v>
      </c>
      <c r="S9" s="134" t="n">
        <v>36708</v>
      </c>
      <c r="T9" s="120" t="n">
        <v>20</v>
      </c>
      <c r="U9" s="120" t="n">
        <v>5</v>
      </c>
      <c r="V9" s="120" t="n">
        <v>5</v>
      </c>
      <c r="W9" s="120" t="n">
        <v>1</v>
      </c>
      <c r="X9" s="120" t="n">
        <v>31</v>
      </c>
      <c r="AA9" s="136" t="n">
        <v>6</v>
      </c>
      <c r="AB9" s="137" t="s">
        <v>78</v>
      </c>
    </row>
    <row r="10" customFormat="false" ht="12.75" hidden="false" customHeight="false" outlineLevel="0" collapsed="false">
      <c r="A10" s="139" t="n">
        <f aca="false">Calculations!A8</f>
        <v>36800</v>
      </c>
      <c r="B10" s="140" t="n">
        <f aca="false">IF(A10="N/A"," ",L10)</f>
        <v>23.5499973297119</v>
      </c>
      <c r="C10" s="141" t="n">
        <v>0.98875</v>
      </c>
      <c r="D10" s="142" t="n">
        <f aca="false">IF(A10="N/A"," ",C10*B10)</f>
        <v>23.2850598597527</v>
      </c>
      <c r="E10" s="140" t="n">
        <f aca="false">IF(A10="N/A"," ",M10)</f>
        <v>19.996000289917</v>
      </c>
      <c r="F10" s="142" t="n">
        <f aca="false">IF(A10="N/A"," ",E10*C10)</f>
        <v>19.7710452866554</v>
      </c>
      <c r="G10" s="140" t="n">
        <f aca="false">IF(A10="N/A"," ",N10)</f>
        <v>18.9965000152588</v>
      </c>
      <c r="H10" s="142" t="n">
        <f aca="false">IF(A10="N/A"," ",G10*C10)</f>
        <v>18.7827893900871</v>
      </c>
      <c r="I10" s="142" t="n">
        <f aca="false">IF(A10="N/A"," ",O10)</f>
        <v>17.9000015258789</v>
      </c>
      <c r="J10" s="143" t="n">
        <f aca="false">IF(A10="N/A"," ",P10)</f>
        <v>2.703</v>
      </c>
      <c r="L10" s="145" t="n">
        <v>23.5499973297119</v>
      </c>
      <c r="M10" s="145" t="n">
        <v>19.996000289917</v>
      </c>
      <c r="N10" s="145" t="n">
        <v>18.9965000152588</v>
      </c>
      <c r="O10" s="146" t="n">
        <v>17.9000015258789</v>
      </c>
      <c r="P10" s="147" t="n">
        <v>2.703</v>
      </c>
      <c r="S10" s="134" t="n">
        <v>36739</v>
      </c>
      <c r="T10" s="120" t="n">
        <v>23</v>
      </c>
      <c r="U10" s="120" t="n">
        <v>4</v>
      </c>
      <c r="V10" s="120" t="n">
        <v>4</v>
      </c>
      <c r="W10" s="120" t="n">
        <v>0</v>
      </c>
      <c r="X10" s="120" t="n">
        <v>31</v>
      </c>
      <c r="AA10" s="136" t="n">
        <v>7</v>
      </c>
      <c r="AB10" s="137" t="s">
        <v>79</v>
      </c>
    </row>
    <row r="11" customFormat="false" ht="12.75" hidden="false" customHeight="false" outlineLevel="0" collapsed="false">
      <c r="A11" s="139" t="n">
        <f aca="false">Calculations!A9</f>
        <v>36831</v>
      </c>
      <c r="B11" s="140" t="n">
        <f aca="false">IF(A11="N/A"," ",L11)</f>
        <v>23.8499984741211</v>
      </c>
      <c r="C11" s="141" t="n">
        <v>1.016875</v>
      </c>
      <c r="D11" s="142" t="n">
        <f aca="false">IF(A11="N/A"," ",C11*B11)</f>
        <v>24.2524671983719</v>
      </c>
      <c r="E11" s="140" t="n">
        <f aca="false">IF(A11="N/A"," ",M11)</f>
        <v>20</v>
      </c>
      <c r="F11" s="142" t="n">
        <f aca="false">IF(A11="N/A"," ",E11*C11)</f>
        <v>20.3375</v>
      </c>
      <c r="G11" s="140" t="n">
        <f aca="false">IF(A11="N/A"," ",N11)</f>
        <v>19</v>
      </c>
      <c r="H11" s="142" t="n">
        <f aca="false">IF(A11="N/A"," ",G11*C11)</f>
        <v>19.320625</v>
      </c>
      <c r="I11" s="142" t="n">
        <f aca="false">IF(A11="N/A"," ",O11)</f>
        <v>18.2999992370605</v>
      </c>
      <c r="J11" s="143" t="n">
        <f aca="false">IF(A11="N/A"," ",P11)</f>
        <v>2.876</v>
      </c>
      <c r="L11" s="145" t="n">
        <v>23.8499984741211</v>
      </c>
      <c r="M11" s="145" t="n">
        <v>20</v>
      </c>
      <c r="N11" s="145" t="n">
        <v>19</v>
      </c>
      <c r="O11" s="146" t="n">
        <v>18.2999992370605</v>
      </c>
      <c r="P11" s="147" t="n">
        <v>2.876</v>
      </c>
      <c r="S11" s="134" t="n">
        <v>36770</v>
      </c>
      <c r="T11" s="120" t="n">
        <v>20</v>
      </c>
      <c r="U11" s="120" t="n">
        <v>5</v>
      </c>
      <c r="V11" s="120" t="n">
        <v>4</v>
      </c>
      <c r="W11" s="120" t="n">
        <v>1</v>
      </c>
      <c r="X11" s="120" t="n">
        <v>30</v>
      </c>
      <c r="AA11" s="136" t="n">
        <v>8</v>
      </c>
      <c r="AB11" s="137" t="s">
        <v>80</v>
      </c>
      <c r="AD11" s="148"/>
    </row>
    <row r="12" customFormat="false" ht="12.75" hidden="false" customHeight="false" outlineLevel="0" collapsed="false">
      <c r="A12" s="139" t="n">
        <f aca="false">Calculations!A10</f>
        <v>36861</v>
      </c>
      <c r="B12" s="140" t="n">
        <f aca="false">IF(A12="N/A"," ",L12)</f>
        <v>24.3999977111816</v>
      </c>
      <c r="C12" s="141" t="n">
        <v>0.99375</v>
      </c>
      <c r="D12" s="142" t="n">
        <f aca="false">IF(A12="N/A"," ",C12*B12)</f>
        <v>24.2474977254868</v>
      </c>
      <c r="E12" s="140" t="n">
        <f aca="false">IF(A12="N/A"," ",M12)</f>
        <v>20</v>
      </c>
      <c r="F12" s="142" t="n">
        <f aca="false">IF(A12="N/A"," ",E12*C12)</f>
        <v>19.875</v>
      </c>
      <c r="G12" s="140" t="n">
        <f aca="false">IF(A12="N/A"," ",N12)</f>
        <v>19</v>
      </c>
      <c r="H12" s="142" t="n">
        <f aca="false">IF(A12="N/A"," ",G12*C12)</f>
        <v>18.88125</v>
      </c>
      <c r="I12" s="142" t="n">
        <f aca="false">IF(A12="N/A"," ",O12)</f>
        <v>18.4500007629395</v>
      </c>
      <c r="J12" s="143" t="n">
        <f aca="false">IF(A12="N/A"," ",P12)</f>
        <v>3.015</v>
      </c>
      <c r="L12" s="145" t="n">
        <v>24.3999977111816</v>
      </c>
      <c r="M12" s="145" t="n">
        <v>20</v>
      </c>
      <c r="N12" s="145" t="n">
        <v>19</v>
      </c>
      <c r="O12" s="146" t="n">
        <v>18.4500007629395</v>
      </c>
      <c r="P12" s="147" t="n">
        <v>3.015</v>
      </c>
      <c r="S12" s="134" t="n">
        <v>36800</v>
      </c>
      <c r="T12" s="120" t="n">
        <v>22</v>
      </c>
      <c r="U12" s="120" t="n">
        <v>4</v>
      </c>
      <c r="V12" s="120" t="n">
        <v>5</v>
      </c>
      <c r="W12" s="120" t="n">
        <v>0</v>
      </c>
      <c r="X12" s="120" t="n">
        <v>31</v>
      </c>
      <c r="AA12" s="136" t="n">
        <v>9</v>
      </c>
      <c r="AB12" s="137" t="s">
        <v>81</v>
      </c>
      <c r="AD12" s="148"/>
    </row>
    <row r="13" customFormat="false" ht="12.75" hidden="false" customHeight="false" outlineLevel="0" collapsed="false">
      <c r="A13" s="139" t="n">
        <f aca="false">Calculations!A11</f>
        <v>36892</v>
      </c>
      <c r="B13" s="140" t="n">
        <f aca="false">IF(A13="N/A"," ",L13)</f>
        <v>28.1499996185303</v>
      </c>
      <c r="C13" s="141" t="n">
        <v>0.95625</v>
      </c>
      <c r="D13" s="142" t="n">
        <f aca="false">IF(A13="N/A"," ",C13*B13)</f>
        <v>26.9184371352196</v>
      </c>
      <c r="E13" s="140" t="n">
        <f aca="false">IF(A13="N/A"," ",M13)</f>
        <v>22</v>
      </c>
      <c r="F13" s="142" t="n">
        <f aca="false">IF(A13="N/A"," ",E13*C13)</f>
        <v>21.0375</v>
      </c>
      <c r="G13" s="140" t="n">
        <f aca="false">IF(A13="N/A"," ",N13)</f>
        <v>21</v>
      </c>
      <c r="H13" s="142" t="n">
        <f aca="false">IF(A13="N/A"," ",G13*C13)</f>
        <v>20.08125</v>
      </c>
      <c r="I13" s="142" t="n">
        <f aca="false">IF(A13="N/A"," ",O13)</f>
        <v>18.4500007629395</v>
      </c>
      <c r="J13" s="143" t="n">
        <f aca="false">IF(A13="N/A"," ",P13)</f>
        <v>3.0625</v>
      </c>
      <c r="L13" s="145" t="n">
        <v>28.1499996185303</v>
      </c>
      <c r="M13" s="145" t="n">
        <v>22</v>
      </c>
      <c r="N13" s="145" t="n">
        <v>21</v>
      </c>
      <c r="O13" s="146" t="n">
        <v>18.4500007629395</v>
      </c>
      <c r="P13" s="147" t="n">
        <v>3.0625</v>
      </c>
      <c r="S13" s="134" t="n">
        <v>36831</v>
      </c>
      <c r="T13" s="120" t="n">
        <v>21</v>
      </c>
      <c r="U13" s="120" t="n">
        <v>4</v>
      </c>
      <c r="V13" s="120" t="n">
        <v>4</v>
      </c>
      <c r="W13" s="120" t="n">
        <v>1</v>
      </c>
      <c r="X13" s="120" t="n">
        <v>30</v>
      </c>
      <c r="AD13" s="148"/>
    </row>
    <row r="14" customFormat="false" ht="12.75" hidden="false" customHeight="false" outlineLevel="0" collapsed="false">
      <c r="A14" s="139" t="n">
        <f aca="false">Calculations!A12</f>
        <v>36923</v>
      </c>
      <c r="B14" s="140" t="n">
        <f aca="false">IF(A14="N/A"," ",L14)</f>
        <v>28.25</v>
      </c>
      <c r="C14" s="141" t="n">
        <v>0.95625</v>
      </c>
      <c r="D14" s="142" t="n">
        <f aca="false">IF(A14="N/A"," ",C14*B14)</f>
        <v>27.0140625</v>
      </c>
      <c r="E14" s="140" t="n">
        <f aca="false">IF(A14="N/A"," ",M14)</f>
        <v>21.996000289917</v>
      </c>
      <c r="F14" s="142" t="n">
        <f aca="false">IF(A14="N/A"," ",E14*C14)</f>
        <v>21.0336752772331</v>
      </c>
      <c r="G14" s="140" t="n">
        <f aca="false">IF(A14="N/A"," ",N14)</f>
        <v>20.9965019226074</v>
      </c>
      <c r="H14" s="142" t="n">
        <f aca="false">IF(A14="N/A"," ",G14*C14)</f>
        <v>20.0779049634934</v>
      </c>
      <c r="I14" s="142" t="n">
        <f aca="false">IF(A14="N/A"," ",O14)</f>
        <v>16.75</v>
      </c>
      <c r="J14" s="143" t="n">
        <f aca="false">IF(A14="N/A"," ",P14)</f>
        <v>2.922</v>
      </c>
      <c r="L14" s="145" t="n">
        <v>28.25</v>
      </c>
      <c r="M14" s="145" t="n">
        <v>21.996000289917</v>
      </c>
      <c r="N14" s="145" t="n">
        <v>20.9965019226074</v>
      </c>
      <c r="O14" s="146" t="n">
        <v>16.75</v>
      </c>
      <c r="P14" s="147" t="n">
        <v>2.922</v>
      </c>
      <c r="S14" s="134" t="n">
        <v>36861</v>
      </c>
      <c r="T14" s="120" t="n">
        <v>20</v>
      </c>
      <c r="U14" s="120" t="n">
        <v>5</v>
      </c>
      <c r="V14" s="120" t="n">
        <v>5</v>
      </c>
      <c r="W14" s="120" t="n">
        <v>1</v>
      </c>
      <c r="X14" s="120" t="n">
        <v>31</v>
      </c>
    </row>
    <row r="15" customFormat="false" ht="12.75" hidden="false" customHeight="false" outlineLevel="0" collapsed="false">
      <c r="A15" s="139" t="n">
        <f aca="false">Calculations!A13</f>
        <v>36951</v>
      </c>
      <c r="B15" s="140" t="n">
        <f aca="false">IF(A15="N/A"," ",L15)</f>
        <v>23.75</v>
      </c>
      <c r="C15" s="141" t="n">
        <v>0.971098265895954</v>
      </c>
      <c r="D15" s="142" t="n">
        <f aca="false">IF(A15="N/A"," ",C15*B15)</f>
        <v>23.0635838150289</v>
      </c>
      <c r="E15" s="140" t="n">
        <f aca="false">IF(A15="N/A"," ",M15)</f>
        <v>20</v>
      </c>
      <c r="F15" s="142" t="n">
        <f aca="false">IF(A15="N/A"," ",E15*C15)</f>
        <v>19.4219653179191</v>
      </c>
      <c r="G15" s="140" t="n">
        <f aca="false">IF(A15="N/A"," ",N15)</f>
        <v>19</v>
      </c>
      <c r="H15" s="142" t="n">
        <f aca="false">IF(A15="N/A"," ",G15*C15)</f>
        <v>18.4508670520231</v>
      </c>
      <c r="I15" s="142" t="n">
        <f aca="false">IF(A15="N/A"," ",O15)</f>
        <v>17.1500015258789</v>
      </c>
      <c r="J15" s="143" t="n">
        <f aca="false">IF(A15="N/A"," ",P15)</f>
        <v>2.7975</v>
      </c>
      <c r="L15" s="145" t="n">
        <v>23.75</v>
      </c>
      <c r="M15" s="145" t="n">
        <v>20</v>
      </c>
      <c r="N15" s="145" t="n">
        <v>19</v>
      </c>
      <c r="O15" s="146" t="n">
        <v>17.1500015258789</v>
      </c>
      <c r="P15" s="147" t="n">
        <v>2.7975</v>
      </c>
      <c r="S15" s="134" t="n">
        <v>36892</v>
      </c>
      <c r="T15" s="120" t="n">
        <v>22</v>
      </c>
      <c r="U15" s="120" t="n">
        <v>4</v>
      </c>
      <c r="V15" s="120" t="n">
        <v>4</v>
      </c>
      <c r="W15" s="120" t="n">
        <v>1</v>
      </c>
      <c r="X15" s="120" t="n">
        <v>31</v>
      </c>
    </row>
    <row r="16" customFormat="false" ht="12.75" hidden="false" customHeight="false" outlineLevel="0" collapsed="false">
      <c r="A16" s="139" t="n">
        <f aca="false">Calculations!A14</f>
        <v>36982</v>
      </c>
      <c r="B16" s="140" t="n">
        <f aca="false">IF(A16="N/A"," ",L16)</f>
        <v>24.5</v>
      </c>
      <c r="C16" s="141" t="n">
        <v>0.98875</v>
      </c>
      <c r="D16" s="142" t="n">
        <f aca="false">IF(A16="N/A"," ",C16*B16)</f>
        <v>24.224375</v>
      </c>
      <c r="E16" s="140" t="n">
        <f aca="false">IF(A16="N/A"," ",M16)</f>
        <v>20</v>
      </c>
      <c r="F16" s="142" t="n">
        <f aca="false">IF(A16="N/A"," ",E16*C16)</f>
        <v>19.775</v>
      </c>
      <c r="G16" s="140" t="n">
        <f aca="false">IF(A16="N/A"," ",N16)</f>
        <v>18.9950008392334</v>
      </c>
      <c r="H16" s="142" t="n">
        <f aca="false">IF(A16="N/A"," ",G16*C16)</f>
        <v>18.781307079792</v>
      </c>
      <c r="I16" s="142" t="n">
        <f aca="false">IF(A16="N/A"," ",O16)</f>
        <v>16.3500003814697</v>
      </c>
      <c r="J16" s="143" t="n">
        <f aca="false">IF(A16="N/A"," ",P16)</f>
        <v>2.623</v>
      </c>
      <c r="L16" s="145" t="n">
        <v>24.5</v>
      </c>
      <c r="M16" s="145" t="n">
        <v>20</v>
      </c>
      <c r="N16" s="145" t="n">
        <v>18.9950008392334</v>
      </c>
      <c r="O16" s="146" t="n">
        <v>16.3500003814697</v>
      </c>
      <c r="P16" s="147" t="n">
        <v>2.623</v>
      </c>
      <c r="S16" s="134" t="n">
        <v>36923</v>
      </c>
      <c r="T16" s="120" t="n">
        <v>20</v>
      </c>
      <c r="U16" s="120" t="n">
        <v>4</v>
      </c>
      <c r="V16" s="120" t="n">
        <v>4</v>
      </c>
      <c r="W16" s="120" t="n">
        <v>0</v>
      </c>
      <c r="X16" s="120" t="n">
        <v>28</v>
      </c>
    </row>
    <row r="17" customFormat="false" ht="12.75" hidden="false" customHeight="false" outlineLevel="0" collapsed="false">
      <c r="A17" s="139" t="n">
        <f aca="false">Calculations!A15</f>
        <v>37012</v>
      </c>
      <c r="B17" s="140" t="n">
        <f aca="false">IF(A17="N/A"," ",L17)</f>
        <v>29</v>
      </c>
      <c r="C17" s="141" t="n">
        <v>1.0666026645768</v>
      </c>
      <c r="D17" s="142" t="n">
        <f aca="false">IF(A17="N/A"," ",C17*B17)</f>
        <v>30.9314772727273</v>
      </c>
      <c r="E17" s="140" t="n">
        <f aca="false">IF(A17="N/A"," ",M17)</f>
        <v>21</v>
      </c>
      <c r="F17" s="142" t="n">
        <f aca="false">IF(A17="N/A"," ",E17*C17)</f>
        <v>22.3986559561129</v>
      </c>
      <c r="G17" s="140" t="n">
        <f aca="false">IF(A17="N/A"," ",N17)</f>
        <v>20.0049991607666</v>
      </c>
      <c r="H17" s="142" t="n">
        <f aca="false">IF(A17="N/A"," ",G17*C17)</f>
        <v>21.3373854097304</v>
      </c>
      <c r="I17" s="142" t="n">
        <f aca="false">IF(A17="N/A"," ",O17)</f>
        <v>16.2000007629395</v>
      </c>
      <c r="J17" s="143" t="n">
        <f aca="false">IF(A17="N/A"," ",P17)</f>
        <v>2.5785</v>
      </c>
      <c r="L17" s="145" t="n">
        <v>29</v>
      </c>
      <c r="M17" s="145" t="n">
        <v>21</v>
      </c>
      <c r="N17" s="145" t="n">
        <v>20.0049991607666</v>
      </c>
      <c r="O17" s="146" t="n">
        <v>16.2000007629395</v>
      </c>
      <c r="P17" s="147" t="n">
        <v>2.5785</v>
      </c>
      <c r="S17" s="134" t="n">
        <v>36951</v>
      </c>
      <c r="T17" s="120" t="n">
        <v>22</v>
      </c>
      <c r="U17" s="120" t="n">
        <v>5</v>
      </c>
      <c r="V17" s="120" t="n">
        <v>4</v>
      </c>
      <c r="W17" s="120" t="n">
        <v>0</v>
      </c>
      <c r="X17" s="120" t="n">
        <v>31</v>
      </c>
    </row>
    <row r="18" customFormat="false" ht="12.75" hidden="false" customHeight="false" outlineLevel="0" collapsed="false">
      <c r="A18" s="139" t="n">
        <f aca="false">Calculations!A16</f>
        <v>37043</v>
      </c>
      <c r="B18" s="140" t="n">
        <f aca="false">IF(A18="N/A"," ",IF(ISERROR(L18),B6*Inputs!$F$19,L18))</f>
        <v>59.5</v>
      </c>
      <c r="C18" s="141" t="n">
        <v>1.59191826315522</v>
      </c>
      <c r="D18" s="142" t="n">
        <f aca="false">IF(A18="N/A"," ",C18*B18)</f>
        <v>94.7191366577356</v>
      </c>
      <c r="E18" s="140" t="n">
        <f aca="false">IF(A18="N/A"," ",IF(ISERROR(M18),E6*Inputs!$F$19,M18))</f>
        <v>26</v>
      </c>
      <c r="F18" s="142" t="n">
        <f aca="false">IF(A18="N/A"," ",E18*C18)</f>
        <v>41.3898748420357</v>
      </c>
      <c r="G18" s="140" t="n">
        <f aca="false">IF(A18="N/A"," ",IF(ISERROR(N18),G6*Inputs!$F$19,N18))</f>
        <v>24</v>
      </c>
      <c r="H18" s="142" t="n">
        <f aca="false">IF(A18="N/A"," ",G18*C18)</f>
        <v>38.2060383157253</v>
      </c>
      <c r="I18" s="142" t="n">
        <f aca="false">IF(A18="N/A"," ",IF(ISERROR(O18),I6*Inputs!$F$19,O18))</f>
        <v>15.6999998092651</v>
      </c>
      <c r="J18" s="143" t="n">
        <f aca="false">IF(A18="N/A"," ",P18)</f>
        <v>2.5775</v>
      </c>
      <c r="L18" s="145" t="n">
        <v>59.5</v>
      </c>
      <c r="M18" s="145" t="n">
        <v>26</v>
      </c>
      <c r="N18" s="145" t="n">
        <v>24</v>
      </c>
      <c r="O18" s="146" t="n">
        <v>15.6999998092651</v>
      </c>
      <c r="P18" s="147" t="n">
        <v>2.5775</v>
      </c>
      <c r="S18" s="134" t="n">
        <v>36982</v>
      </c>
      <c r="T18" s="120" t="n">
        <v>21</v>
      </c>
      <c r="U18" s="120" t="n">
        <v>4</v>
      </c>
      <c r="V18" s="120" t="n">
        <v>5</v>
      </c>
      <c r="W18" s="120" t="n">
        <v>0</v>
      </c>
      <c r="X18" s="120" t="n">
        <v>30</v>
      </c>
    </row>
    <row r="19" customFormat="false" ht="12.75" hidden="false" customHeight="false" outlineLevel="0" collapsed="false">
      <c r="A19" s="139" t="n">
        <f aca="false">Calculations!A17</f>
        <v>37073</v>
      </c>
      <c r="B19" s="140" t="n">
        <f aca="false">IF(A19="N/A"," ",IF(ISERROR(L19),B7*Inputs!$F$19,L19))</f>
        <v>110</v>
      </c>
      <c r="C19" s="141" t="n">
        <v>1.71700602741797</v>
      </c>
      <c r="D19" s="142" t="n">
        <f aca="false">IF(A19="N/A"," ",C19*B19)</f>
        <v>188.870663015976</v>
      </c>
      <c r="E19" s="140" t="n">
        <f aca="false">IF(A19="N/A"," ",IF(ISERROR(M19),E7*Inputs!$F$19,M19))</f>
        <v>35</v>
      </c>
      <c r="F19" s="142" t="n">
        <f aca="false">IF(A19="N/A"," ",E19*C19)</f>
        <v>60.0952109596288</v>
      </c>
      <c r="G19" s="140" t="n">
        <f aca="false">IF(A19="N/A"," ",IF(ISERROR(N19),G7*Inputs!$F$19,N19))</f>
        <v>30.9999980926514</v>
      </c>
      <c r="H19" s="142" t="n">
        <f aca="false">IF(A19="N/A"," ",G19*C19)</f>
        <v>53.2271835750278</v>
      </c>
      <c r="I19" s="142" t="n">
        <f aca="false">IF(A19="N/A"," ",IF(ISERROR(O19),I7*Inputs!$F$19,O19))</f>
        <v>16.6000003814697</v>
      </c>
      <c r="J19" s="143" t="n">
        <f aca="false">IF(A19="N/A"," ",P19)</f>
        <v>2.578</v>
      </c>
      <c r="L19" s="145" t="n">
        <v>110</v>
      </c>
      <c r="M19" s="145" t="n">
        <v>35</v>
      </c>
      <c r="N19" s="145" t="n">
        <v>30.9999980926514</v>
      </c>
      <c r="O19" s="146" t="n">
        <v>16.6000003814697</v>
      </c>
      <c r="P19" s="147" t="n">
        <v>2.578</v>
      </c>
      <c r="S19" s="134" t="n">
        <v>37012</v>
      </c>
      <c r="T19" s="120" t="n">
        <v>22</v>
      </c>
      <c r="U19" s="120" t="n">
        <v>4</v>
      </c>
      <c r="V19" s="120" t="n">
        <v>4</v>
      </c>
      <c r="W19" s="120" t="n">
        <v>1</v>
      </c>
      <c r="X19" s="120" t="n">
        <v>31</v>
      </c>
    </row>
    <row r="20" customFormat="false" ht="12.75" hidden="false" customHeight="false" outlineLevel="0" collapsed="false">
      <c r="A20" s="139" t="n">
        <f aca="false">Calculations!A18</f>
        <v>37104</v>
      </c>
      <c r="B20" s="140" t="n">
        <f aca="false">IF(A20="N/A"," ",IF(ISERROR(L20),B8*Inputs!$F$19,L20))</f>
        <v>110</v>
      </c>
      <c r="C20" s="141" t="n">
        <v>1.71700602741797</v>
      </c>
      <c r="D20" s="142" t="n">
        <f aca="false">IF(A20="N/A"," ",C20*B20)</f>
        <v>188.870663015976</v>
      </c>
      <c r="E20" s="140" t="n">
        <f aca="false">IF(A20="N/A"," ",IF(ISERROR(M20),E8*Inputs!$F$19,M20))</f>
        <v>35.0000038146973</v>
      </c>
      <c r="F20" s="142" t="n">
        <f aca="false">IF(A20="N/A"," ",E20*C20)</f>
        <v>60.095217509487</v>
      </c>
      <c r="G20" s="140" t="n">
        <f aca="false">IF(A20="N/A"," ",IF(ISERROR(N20),G8*Inputs!$F$19,N20))</f>
        <v>31</v>
      </c>
      <c r="H20" s="142" t="n">
        <f aca="false">IF(A20="N/A"," ",G20*C20)</f>
        <v>53.2271868499569</v>
      </c>
      <c r="I20" s="142" t="n">
        <f aca="false">IF(A20="N/A"," ",IF(ISERROR(O20),I8*Inputs!$F$19,O20))</f>
        <v>16.6000003814697</v>
      </c>
      <c r="J20" s="143" t="n">
        <f aca="false">IF(A20="N/A"," ",P20)</f>
        <v>2.5855</v>
      </c>
      <c r="L20" s="145" t="n">
        <v>110</v>
      </c>
      <c r="M20" s="145" t="n">
        <v>35.0000038146973</v>
      </c>
      <c r="N20" s="145" t="n">
        <v>31</v>
      </c>
      <c r="O20" s="146" t="n">
        <v>16.6000003814697</v>
      </c>
      <c r="P20" s="147" t="n">
        <v>2.5855</v>
      </c>
      <c r="S20" s="134" t="n">
        <v>37043</v>
      </c>
      <c r="T20" s="120" t="n">
        <v>21</v>
      </c>
      <c r="U20" s="120" t="n">
        <v>5</v>
      </c>
      <c r="V20" s="120" t="n">
        <v>4</v>
      </c>
      <c r="W20" s="120" t="n">
        <v>0</v>
      </c>
      <c r="X20" s="120" t="n">
        <v>30</v>
      </c>
    </row>
    <row r="21" customFormat="false" ht="12.75" hidden="false" customHeight="false" outlineLevel="0" collapsed="false">
      <c r="A21" s="139" t="n">
        <f aca="false">Calculations!A19</f>
        <v>37135</v>
      </c>
      <c r="B21" s="140" t="n">
        <f aca="false">IF(A21="N/A"," ",IF(ISERROR(L21),B9*Inputs!$F$19,L21))</f>
        <v>31.25</v>
      </c>
      <c r="C21" s="141" t="n">
        <v>1.35125</v>
      </c>
      <c r="D21" s="142" t="n">
        <f aca="false">IF(A21="N/A"," ",C21*B21)</f>
        <v>42.2265625</v>
      </c>
      <c r="E21" s="140" t="n">
        <f aca="false">IF(A21="N/A"," ",IF(ISERROR(M21),E9*Inputs!$F$19,M21))</f>
        <v>25</v>
      </c>
      <c r="F21" s="142" t="n">
        <f aca="false">IF(A21="N/A"," ",E21*C21)</f>
        <v>33.78125</v>
      </c>
      <c r="G21" s="140" t="n">
        <f aca="false">IF(A21="N/A"," ",IF(ISERROR(N21),G9*Inputs!$F$19,N21))</f>
        <v>24</v>
      </c>
      <c r="H21" s="142" t="n">
        <f aca="false">IF(A21="N/A"," ",G21*C21)</f>
        <v>32.43</v>
      </c>
      <c r="I21" s="142" t="n">
        <f aca="false">IF(A21="N/A"," ",IF(ISERROR(O21),I9*Inputs!$F$19,O21))</f>
        <v>16.75</v>
      </c>
      <c r="J21" s="143" t="n">
        <f aca="false">IF(A21="N/A"," ",P21)</f>
        <v>2.5955</v>
      </c>
      <c r="L21" s="145" t="n">
        <v>31.25</v>
      </c>
      <c r="M21" s="145" t="n">
        <v>25</v>
      </c>
      <c r="N21" s="145" t="n">
        <v>24</v>
      </c>
      <c r="O21" s="146" t="n">
        <v>16.75</v>
      </c>
      <c r="P21" s="147" t="n">
        <v>2.5955</v>
      </c>
      <c r="S21" s="134" t="n">
        <v>37073</v>
      </c>
      <c r="T21" s="120" t="n">
        <v>21</v>
      </c>
      <c r="U21" s="120" t="n">
        <v>4</v>
      </c>
      <c r="V21" s="120" t="n">
        <v>5</v>
      </c>
      <c r="W21" s="120" t="n">
        <v>1</v>
      </c>
      <c r="X21" s="120" t="n">
        <v>31</v>
      </c>
    </row>
    <row r="22" customFormat="false" ht="12.75" hidden="false" customHeight="false" outlineLevel="0" collapsed="false">
      <c r="A22" s="139" t="n">
        <f aca="false">Calculations!A20</f>
        <v>37165</v>
      </c>
      <c r="B22" s="140" t="n">
        <f aca="false">IF(A22="N/A"," ",IF(ISERROR(L22),B10*Inputs!$F$19,L22))</f>
        <v>24.0499973297119</v>
      </c>
      <c r="C22" s="141" t="n">
        <v>0.98875</v>
      </c>
      <c r="D22" s="142" t="n">
        <f aca="false">IF(A22="N/A"," ",C22*B22)</f>
        <v>23.7794348597527</v>
      </c>
      <c r="E22" s="140" t="n">
        <f aca="false">IF(A22="N/A"," ",IF(ISERROR(M22),E10*Inputs!$F$19,M22))</f>
        <v>19.996000289917</v>
      </c>
      <c r="F22" s="142" t="n">
        <f aca="false">IF(A22="N/A"," ",E22*C22)</f>
        <v>19.7710452866554</v>
      </c>
      <c r="G22" s="140" t="n">
        <f aca="false">IF(A22="N/A"," ",IF(ISERROR(N22),G10*Inputs!$F$19,N22))</f>
        <v>18.9965000152588</v>
      </c>
      <c r="H22" s="142" t="n">
        <f aca="false">IF(A22="N/A"," ",G22*C22)</f>
        <v>18.7827893900871</v>
      </c>
      <c r="I22" s="142" t="n">
        <f aca="false">IF(A22="N/A"," ",IF(ISERROR(O22),I10*Inputs!$F$19,O22))</f>
        <v>18.1500015258789</v>
      </c>
      <c r="J22" s="143" t="n">
        <f aca="false">IF(A22="N/A"," ",P22)</f>
        <v>2.6395</v>
      </c>
      <c r="L22" s="145" t="n">
        <v>24.0499973297119</v>
      </c>
      <c r="M22" s="145" t="n">
        <v>19.996000289917</v>
      </c>
      <c r="N22" s="145" t="n">
        <v>18.9965000152588</v>
      </c>
      <c r="O22" s="146" t="n">
        <v>18.1500015258789</v>
      </c>
      <c r="P22" s="147" t="n">
        <v>2.6395</v>
      </c>
      <c r="S22" s="134" t="n">
        <v>37104</v>
      </c>
      <c r="T22" s="120" t="n">
        <v>23</v>
      </c>
      <c r="U22" s="120" t="n">
        <v>4</v>
      </c>
      <c r="V22" s="120" t="n">
        <v>4</v>
      </c>
      <c r="W22" s="120" t="n">
        <v>0</v>
      </c>
      <c r="X22" s="120" t="n">
        <v>31</v>
      </c>
    </row>
    <row r="23" customFormat="false" ht="12.75" hidden="false" customHeight="false" outlineLevel="0" collapsed="false">
      <c r="A23" s="139" t="n">
        <f aca="false">Calculations!A21</f>
        <v>37196</v>
      </c>
      <c r="B23" s="140" t="n">
        <f aca="false">IF(A23="N/A"," ",IF(ISERROR(L23),B11*Inputs!$F$19,L23))</f>
        <v>23.9299983978272</v>
      </c>
      <c r="C23" s="141" t="n">
        <v>1.016875</v>
      </c>
      <c r="D23" s="142" t="n">
        <f aca="false">IF(A23="N/A"," ",C23*B23)</f>
        <v>24.3338171207905</v>
      </c>
      <c r="E23" s="140" t="n">
        <f aca="false">IF(A23="N/A"," ",IF(ISERROR(M23),E11*Inputs!$F$19,M23))</f>
        <v>20</v>
      </c>
      <c r="F23" s="142" t="n">
        <f aca="false">IF(A23="N/A"," ",E23*C23)</f>
        <v>20.3375</v>
      </c>
      <c r="G23" s="140" t="n">
        <f aca="false">IF(A23="N/A"," ",IF(ISERROR(N23),G11*Inputs!$F$19,N23))</f>
        <v>19</v>
      </c>
      <c r="H23" s="142" t="n">
        <f aca="false">IF(A23="N/A"," ",G23*C23)</f>
        <v>19.320625</v>
      </c>
      <c r="I23" s="142" t="n">
        <f aca="false">IF(A23="N/A"," ",IF(ISERROR(O23),I11*Inputs!$F$19,O23))</f>
        <v>18.5499992370605</v>
      </c>
      <c r="J23" s="143" t="n">
        <f aca="false">IF(A23="N/A"," ",P23)</f>
        <v>2.838</v>
      </c>
      <c r="L23" s="145" t="n">
        <v>23.9299983978272</v>
      </c>
      <c r="M23" s="145" t="n">
        <v>20</v>
      </c>
      <c r="N23" s="145" t="n">
        <v>19</v>
      </c>
      <c r="O23" s="146" t="n">
        <v>18.5499992370605</v>
      </c>
      <c r="P23" s="147" t="n">
        <v>2.838</v>
      </c>
      <c r="S23" s="134" t="n">
        <v>37135</v>
      </c>
      <c r="T23" s="120" t="n">
        <v>19</v>
      </c>
      <c r="U23" s="120" t="n">
        <v>5</v>
      </c>
      <c r="V23" s="120" t="n">
        <v>5</v>
      </c>
      <c r="W23" s="120" t="n">
        <v>1</v>
      </c>
      <c r="X23" s="120" t="n">
        <v>30</v>
      </c>
    </row>
    <row r="24" customFormat="false" ht="12.75" hidden="false" customHeight="false" outlineLevel="0" collapsed="false">
      <c r="A24" s="139" t="n">
        <f aca="false">Calculations!A22</f>
        <v>37226</v>
      </c>
      <c r="B24" s="140" t="n">
        <f aca="false">IF(A24="N/A"," ",IF(ISERROR(L24),B12*Inputs!$F$19,L24))</f>
        <v>24.3999977111816</v>
      </c>
      <c r="C24" s="141" t="n">
        <v>0.99375</v>
      </c>
      <c r="D24" s="142" t="n">
        <f aca="false">IF(A24="N/A"," ",C24*B24)</f>
        <v>24.2474977254868</v>
      </c>
      <c r="E24" s="140" t="n">
        <f aca="false">IF(A24="N/A"," ",IF(ISERROR(M24),E12*Inputs!$F$19,M24))</f>
        <v>20</v>
      </c>
      <c r="F24" s="142" t="n">
        <f aca="false">IF(A24="N/A"," ",E24*C24)</f>
        <v>19.875</v>
      </c>
      <c r="G24" s="140" t="n">
        <f aca="false">IF(A24="N/A"," ",IF(ISERROR(N24),G12*Inputs!$F$19,N24))</f>
        <v>19</v>
      </c>
      <c r="H24" s="142" t="n">
        <f aca="false">IF(A24="N/A"," ",G24*C24)</f>
        <v>18.88125</v>
      </c>
      <c r="I24" s="142" t="n">
        <f aca="false">IF(A24="N/A"," ",IF(ISERROR(O24),I12*Inputs!$F$19,O24))</f>
        <v>18.7000007629395</v>
      </c>
      <c r="J24" s="143" t="n">
        <f aca="false">IF(A24="N/A"," ",P24)</f>
        <v>3.01</v>
      </c>
      <c r="L24" s="145" t="n">
        <v>24.3999977111816</v>
      </c>
      <c r="M24" s="145" t="n">
        <v>20</v>
      </c>
      <c r="N24" s="145" t="n">
        <v>19</v>
      </c>
      <c r="O24" s="146" t="n">
        <v>18.7000007629395</v>
      </c>
      <c r="P24" s="147" t="n">
        <v>3.01</v>
      </c>
      <c r="S24" s="134" t="n">
        <v>37165</v>
      </c>
      <c r="T24" s="120" t="n">
        <v>23</v>
      </c>
      <c r="U24" s="120" t="n">
        <v>4</v>
      </c>
      <c r="V24" s="120" t="n">
        <v>4</v>
      </c>
      <c r="W24" s="120" t="n">
        <v>0</v>
      </c>
      <c r="X24" s="120" t="n">
        <v>31</v>
      </c>
    </row>
    <row r="25" customFormat="false" ht="12.75" hidden="false" customHeight="false" outlineLevel="0" collapsed="false">
      <c r="A25" s="139" t="n">
        <f aca="false">Calculations!A23</f>
        <v>37257</v>
      </c>
      <c r="B25" s="140" t="n">
        <f aca="false">IF(A25="N/A"," ",IF(ISERROR(L25),B13*Inputs!$F$19,L25))</f>
        <v>28.3999996185303</v>
      </c>
      <c r="C25" s="141" t="n">
        <v>0.95625</v>
      </c>
      <c r="D25" s="142" t="n">
        <f aca="false">IF(A25="N/A"," ",C25*B25)</f>
        <v>27.1574996352196</v>
      </c>
      <c r="E25" s="140" t="n">
        <f aca="false">IF(A25="N/A"," ",IF(ISERROR(M25),E13*Inputs!$F$19,M25))</f>
        <v>22</v>
      </c>
      <c r="F25" s="142" t="n">
        <f aca="false">IF(A25="N/A"," ",E25*C25)</f>
        <v>21.0375</v>
      </c>
      <c r="G25" s="140" t="n">
        <f aca="false">IF(A25="N/A"," ",IF(ISERROR(N25),G13*Inputs!$F$19,N25))</f>
        <v>21</v>
      </c>
      <c r="H25" s="142" t="n">
        <f aca="false">IF(A25="N/A"," ",G25*C25)</f>
        <v>20.08125</v>
      </c>
      <c r="I25" s="142" t="n">
        <f aca="false">IF(A25="N/A"," ",IF(ISERROR(O25),I13*Inputs!$F$19,O25))</f>
        <v>18.7000007629395</v>
      </c>
      <c r="J25" s="143" t="n">
        <f aca="false">IF(A25="N/A"," ",P25)</f>
        <v>3.0435</v>
      </c>
      <c r="L25" s="145" t="n">
        <v>28.3999996185303</v>
      </c>
      <c r="M25" s="145" t="n">
        <v>22</v>
      </c>
      <c r="N25" s="145" t="n">
        <v>21</v>
      </c>
      <c r="O25" s="146" t="n">
        <v>18.7000007629395</v>
      </c>
      <c r="P25" s="147" t="n">
        <v>3.0435</v>
      </c>
      <c r="S25" s="134" t="n">
        <v>37196</v>
      </c>
      <c r="T25" s="120" t="n">
        <v>21</v>
      </c>
      <c r="U25" s="120" t="n">
        <v>4</v>
      </c>
      <c r="V25" s="120" t="n">
        <v>4</v>
      </c>
      <c r="W25" s="120" t="n">
        <v>1</v>
      </c>
      <c r="X25" s="120" t="n">
        <v>30</v>
      </c>
    </row>
    <row r="26" customFormat="false" ht="12.75" hidden="false" customHeight="false" outlineLevel="0" collapsed="false">
      <c r="A26" s="139" t="n">
        <f aca="false">Calculations!A24</f>
        <v>37288</v>
      </c>
      <c r="B26" s="140" t="n">
        <f aca="false">IF(A26="N/A"," ",IF(ISERROR(L26),B14*Inputs!$F$19,L26))</f>
        <v>28.5</v>
      </c>
      <c r="C26" s="141" t="n">
        <v>0.95625</v>
      </c>
      <c r="D26" s="142" t="n">
        <f aca="false">IF(A26="N/A"," ",C26*B26)</f>
        <v>27.253125</v>
      </c>
      <c r="E26" s="140" t="n">
        <f aca="false">IF(A26="N/A"," ",IF(ISERROR(M26),E14*Inputs!$F$19,M26))</f>
        <v>21.996000289917</v>
      </c>
      <c r="F26" s="142" t="n">
        <f aca="false">IF(A26="N/A"," ",E26*C26)</f>
        <v>21.0336752772331</v>
      </c>
      <c r="G26" s="140" t="n">
        <f aca="false">IF(A26="N/A"," ",IF(ISERROR(N26),G14*Inputs!$F$19,N26))</f>
        <v>20.9965019226074</v>
      </c>
      <c r="H26" s="142" t="n">
        <f aca="false">IF(A26="N/A"," ",G26*C26)</f>
        <v>20.0779049634934</v>
      </c>
      <c r="I26" s="142" t="n">
        <f aca="false">IF(A26="N/A"," ",IF(ISERROR(O26),I14*Inputs!$F$19,O26))</f>
        <v>17</v>
      </c>
      <c r="J26" s="143" t="n">
        <f aca="false">IF(A26="N/A"," ",P26)</f>
        <v>2.909</v>
      </c>
      <c r="L26" s="145" t="n">
        <v>28.5</v>
      </c>
      <c r="M26" s="145" t="n">
        <v>21.996000289917</v>
      </c>
      <c r="N26" s="145" t="n">
        <v>20.9965019226074</v>
      </c>
      <c r="O26" s="146" t="n">
        <v>17</v>
      </c>
      <c r="P26" s="147" t="n">
        <v>2.909</v>
      </c>
      <c r="S26" s="134" t="n">
        <v>37226</v>
      </c>
      <c r="T26" s="120" t="n">
        <v>20</v>
      </c>
      <c r="U26" s="120" t="n">
        <v>5</v>
      </c>
      <c r="V26" s="120" t="n">
        <v>5</v>
      </c>
      <c r="W26" s="120" t="n">
        <v>1</v>
      </c>
      <c r="X26" s="120" t="n">
        <v>31</v>
      </c>
    </row>
    <row r="27" customFormat="false" ht="12.75" hidden="false" customHeight="false" outlineLevel="0" collapsed="false">
      <c r="A27" s="139" t="n">
        <f aca="false">Calculations!A25</f>
        <v>37316</v>
      </c>
      <c r="B27" s="140" t="n">
        <f aca="false">IF(A27="N/A"," ",IF(ISERROR(L27),B15*Inputs!$F$19,L27))</f>
        <v>24</v>
      </c>
      <c r="C27" s="141" t="n">
        <v>0.971098265895954</v>
      </c>
      <c r="D27" s="142" t="n">
        <f aca="false">IF(A27="N/A"," ",C27*B27)</f>
        <v>23.3063583815029</v>
      </c>
      <c r="E27" s="140" t="n">
        <f aca="false">IF(A27="N/A"," ",IF(ISERROR(M27),E15*Inputs!$F$19,M27))</f>
        <v>20</v>
      </c>
      <c r="F27" s="142" t="n">
        <f aca="false">IF(A27="N/A"," ",E27*C27)</f>
        <v>19.4219653179191</v>
      </c>
      <c r="G27" s="140" t="n">
        <f aca="false">IF(A27="N/A"," ",IF(ISERROR(N27),G15*Inputs!$F$19,N27))</f>
        <v>19</v>
      </c>
      <c r="H27" s="142" t="n">
        <f aca="false">IF(A27="N/A"," ",G27*C27)</f>
        <v>18.4508670520231</v>
      </c>
      <c r="I27" s="142" t="n">
        <f aca="false">IF(A27="N/A"," ",IF(ISERROR(O27),I15*Inputs!$F$19,O27))</f>
        <v>17.4000015258789</v>
      </c>
      <c r="J27" s="143" t="n">
        <f aca="false">IF(A27="N/A"," ",P27)</f>
        <v>2.7955</v>
      </c>
      <c r="L27" s="145" t="n">
        <v>24</v>
      </c>
      <c r="M27" s="145" t="n">
        <v>20</v>
      </c>
      <c r="N27" s="145" t="n">
        <v>19</v>
      </c>
      <c r="O27" s="146" t="n">
        <v>17.4000015258789</v>
      </c>
      <c r="P27" s="147" t="n">
        <v>2.7955</v>
      </c>
      <c r="S27" s="134" t="n">
        <v>37257</v>
      </c>
      <c r="T27" s="120" t="n">
        <v>22</v>
      </c>
      <c r="U27" s="120" t="n">
        <v>4</v>
      </c>
      <c r="V27" s="120" t="n">
        <v>4</v>
      </c>
      <c r="W27" s="120" t="n">
        <v>1</v>
      </c>
      <c r="X27" s="120" t="n">
        <v>31</v>
      </c>
    </row>
    <row r="28" customFormat="false" ht="12.75" hidden="false" customHeight="false" outlineLevel="0" collapsed="false">
      <c r="A28" s="139" t="n">
        <f aca="false">Calculations!A26</f>
        <v>37347</v>
      </c>
      <c r="B28" s="140" t="n">
        <f aca="false">IF(A28="N/A"," ",IF(ISERROR(L28),B16*Inputs!$F$19,L28))</f>
        <v>24.75</v>
      </c>
      <c r="C28" s="141" t="n">
        <v>0.98875</v>
      </c>
      <c r="D28" s="142" t="n">
        <f aca="false">IF(A28="N/A"," ",C28*B28)</f>
        <v>24.4715625</v>
      </c>
      <c r="E28" s="140" t="n">
        <f aca="false">IF(A28="N/A"," ",IF(ISERROR(M28),E16*Inputs!$F$19,M28))</f>
        <v>20</v>
      </c>
      <c r="F28" s="142" t="n">
        <f aca="false">IF(A28="N/A"," ",E28*C28)</f>
        <v>19.775</v>
      </c>
      <c r="G28" s="140" t="n">
        <f aca="false">IF(A28="N/A"," ",IF(ISERROR(N28),G16*Inputs!$F$19,N28))</f>
        <v>18.9950008392334</v>
      </c>
      <c r="H28" s="142" t="n">
        <f aca="false">IF(A28="N/A"," ",G28*C28)</f>
        <v>18.781307079792</v>
      </c>
      <c r="I28" s="142" t="n">
        <f aca="false">IF(A28="N/A"," ",IF(ISERROR(O28),I16*Inputs!$F$19,O28))</f>
        <v>16.6000003814697</v>
      </c>
      <c r="J28" s="143" t="n">
        <f aca="false">IF(A28="N/A"," ",P28)</f>
        <v>2.6095</v>
      </c>
      <c r="L28" s="145" t="n">
        <v>24.75</v>
      </c>
      <c r="M28" s="145" t="n">
        <v>20</v>
      </c>
      <c r="N28" s="145" t="n">
        <v>18.9950008392334</v>
      </c>
      <c r="O28" s="146" t="n">
        <v>16.6000003814697</v>
      </c>
      <c r="P28" s="147" t="n">
        <v>2.6095</v>
      </c>
      <c r="S28" s="134" t="n">
        <v>37288</v>
      </c>
      <c r="T28" s="120" t="n">
        <v>20</v>
      </c>
      <c r="U28" s="120" t="n">
        <v>4</v>
      </c>
      <c r="V28" s="120" t="n">
        <v>4</v>
      </c>
      <c r="W28" s="120" t="n">
        <v>0</v>
      </c>
      <c r="X28" s="120" t="n">
        <v>28</v>
      </c>
    </row>
    <row r="29" customFormat="false" ht="12.75" hidden="false" customHeight="false" outlineLevel="0" collapsed="false">
      <c r="A29" s="139" t="n">
        <f aca="false">Calculations!A27</f>
        <v>37377</v>
      </c>
      <c r="B29" s="140" t="n">
        <f aca="false">IF(A29="N/A"," ",IF(ISERROR(L29),B17*Inputs!$F$19,L29))</f>
        <v>29.25</v>
      </c>
      <c r="C29" s="141" t="n">
        <v>1.0666026645768</v>
      </c>
      <c r="D29" s="142" t="n">
        <f aca="false">IF(A29="N/A"," ",C29*B29)</f>
        <v>31.1981279388715</v>
      </c>
      <c r="E29" s="140" t="n">
        <f aca="false">IF(A29="N/A"," ",IF(ISERROR(M29),E17*Inputs!$F$19,M29))</f>
        <v>21</v>
      </c>
      <c r="F29" s="142" t="n">
        <f aca="false">IF(A29="N/A"," ",E29*C29)</f>
        <v>22.3986559561129</v>
      </c>
      <c r="G29" s="140" t="n">
        <f aca="false">IF(A29="N/A"," ",IF(ISERROR(N29),G17*Inputs!$F$19,N29))</f>
        <v>20.0049991607666</v>
      </c>
      <c r="H29" s="142" t="n">
        <f aca="false">IF(A29="N/A"," ",G29*C29)</f>
        <v>21.3373854097304</v>
      </c>
      <c r="I29" s="142" t="n">
        <f aca="false">IF(A29="N/A"," ",IF(ISERROR(O29),I17*Inputs!$F$19,O29))</f>
        <v>16.4500007629395</v>
      </c>
      <c r="J29" s="143" t="n">
        <f aca="false">IF(A29="N/A"," ",P29)</f>
        <v>2.5805</v>
      </c>
      <c r="L29" s="145" t="n">
        <v>29.25</v>
      </c>
      <c r="M29" s="145" t="n">
        <v>21</v>
      </c>
      <c r="N29" s="145" t="n">
        <v>20.0049991607666</v>
      </c>
      <c r="O29" s="146" t="n">
        <v>16.4500007629395</v>
      </c>
      <c r="P29" s="147" t="n">
        <v>2.5805</v>
      </c>
      <c r="S29" s="134" t="n">
        <v>37316</v>
      </c>
      <c r="T29" s="120" t="n">
        <v>21</v>
      </c>
      <c r="U29" s="120" t="n">
        <v>5</v>
      </c>
      <c r="V29" s="120" t="n">
        <v>5</v>
      </c>
      <c r="W29" s="120" t="n">
        <v>0</v>
      </c>
      <c r="X29" s="120" t="n">
        <v>31</v>
      </c>
    </row>
    <row r="30" customFormat="false" ht="12.75" hidden="false" customHeight="false" outlineLevel="0" collapsed="false">
      <c r="A30" s="139" t="n">
        <f aca="false">Calculations!A28</f>
        <v>37408</v>
      </c>
      <c r="B30" s="140" t="n">
        <f aca="false">IF(A30="N/A"," ",IF(ISERROR(L30),B18*Inputs!$F$19,L30))</f>
        <v>55.5</v>
      </c>
      <c r="C30" s="141" t="n">
        <v>1.57623194111821</v>
      </c>
      <c r="D30" s="142" t="n">
        <f aca="false">IF(A30="N/A"," ",C30*B30)</f>
        <v>87.4808727320604</v>
      </c>
      <c r="E30" s="140" t="n">
        <f aca="false">IF(A30="N/A"," ",IF(ISERROR(M30),E18*Inputs!$F$19,M30))</f>
        <v>26</v>
      </c>
      <c r="F30" s="142" t="n">
        <f aca="false">IF(A30="N/A"," ",E30*C30)</f>
        <v>40.9820304690733</v>
      </c>
      <c r="G30" s="140" t="n">
        <f aca="false">IF(A30="N/A"," ",IF(ISERROR(N30),G18*Inputs!$F$19,N30))</f>
        <v>24</v>
      </c>
      <c r="H30" s="142" t="n">
        <f aca="false">IF(A30="N/A"," ",G30*C30)</f>
        <v>37.8295665868369</v>
      </c>
      <c r="I30" s="142" t="n">
        <f aca="false">IF(A30="N/A"," ",IF(ISERROR(O30),I18*Inputs!$F$19,O30))</f>
        <v>15.9499998092651</v>
      </c>
      <c r="J30" s="143" t="n">
        <f aca="false">IF(A30="N/A"," ",P30)</f>
        <v>2.5865</v>
      </c>
      <c r="L30" s="145" t="n">
        <v>55.5</v>
      </c>
      <c r="M30" s="145" t="n">
        <v>26</v>
      </c>
      <c r="N30" s="145" t="n">
        <v>24</v>
      </c>
      <c r="O30" s="146" t="n">
        <v>15.9499998092651</v>
      </c>
      <c r="P30" s="147" t="n">
        <v>2.5865</v>
      </c>
      <c r="S30" s="134" t="n">
        <v>37347</v>
      </c>
      <c r="T30" s="120" t="n">
        <v>22</v>
      </c>
      <c r="U30" s="120" t="n">
        <v>4</v>
      </c>
      <c r="V30" s="120" t="n">
        <v>4</v>
      </c>
      <c r="W30" s="120" t="n">
        <v>0</v>
      </c>
      <c r="X30" s="120" t="n">
        <v>30</v>
      </c>
    </row>
    <row r="31" customFormat="false" ht="12.75" hidden="false" customHeight="false" outlineLevel="0" collapsed="false">
      <c r="A31" s="139" t="n">
        <f aca="false">Calculations!A29</f>
        <v>37438</v>
      </c>
      <c r="B31" s="140" t="n">
        <f aca="false">IF(A31="N/A"," ",IF(ISERROR(L31),B19*Inputs!$F$19,L31))</f>
        <v>90</v>
      </c>
      <c r="C31" s="141" t="n">
        <v>1.67885742698062</v>
      </c>
      <c r="D31" s="142" t="n">
        <f aca="false">IF(A31="N/A"," ",C31*B31)</f>
        <v>151.097168428256</v>
      </c>
      <c r="E31" s="140" t="n">
        <f aca="false">IF(A31="N/A"," ",IF(ISERROR(M31),E19*Inputs!$F$19,M31))</f>
        <v>35</v>
      </c>
      <c r="F31" s="142" t="n">
        <f aca="false">IF(A31="N/A"," ",E31*C31)</f>
        <v>58.7600099443217</v>
      </c>
      <c r="G31" s="140" t="n">
        <f aca="false">IF(A31="N/A"," ",IF(ISERROR(N31),G19*Inputs!$F$19,N31))</f>
        <v>30.9999980926514</v>
      </c>
      <c r="H31" s="142" t="n">
        <f aca="false">IF(A31="N/A"," ",G31*C31)</f>
        <v>52.0445770342328</v>
      </c>
      <c r="I31" s="142" t="n">
        <f aca="false">IF(A31="N/A"," ",IF(ISERROR(O31),I19*Inputs!$F$19,O31))</f>
        <v>16.8500003814697</v>
      </c>
      <c r="J31" s="143" t="n">
        <f aca="false">IF(A31="N/A"," ",P31)</f>
        <v>2.5825</v>
      </c>
      <c r="L31" s="145" t="n">
        <v>90</v>
      </c>
      <c r="M31" s="145" t="n">
        <v>35</v>
      </c>
      <c r="N31" s="145" t="n">
        <v>30.9999980926514</v>
      </c>
      <c r="O31" s="146" t="n">
        <v>16.8500003814697</v>
      </c>
      <c r="P31" s="147" t="n">
        <v>2.5825</v>
      </c>
      <c r="S31" s="134" t="n">
        <v>37377</v>
      </c>
      <c r="T31" s="120" t="n">
        <v>22</v>
      </c>
      <c r="U31" s="120" t="n">
        <v>4</v>
      </c>
      <c r="V31" s="120" t="n">
        <v>4</v>
      </c>
      <c r="W31" s="120" t="n">
        <v>1</v>
      </c>
      <c r="X31" s="120" t="n">
        <v>31</v>
      </c>
    </row>
    <row r="32" customFormat="false" ht="12.75" hidden="false" customHeight="false" outlineLevel="0" collapsed="false">
      <c r="A32" s="139" t="n">
        <f aca="false">Calculations!A30</f>
        <v>37469</v>
      </c>
      <c r="B32" s="140" t="n">
        <f aca="false">IF(A32="N/A"," ",IF(ISERROR(L32),B20*Inputs!$F$19,L32))</f>
        <v>90</v>
      </c>
      <c r="C32" s="141" t="n">
        <v>1.67885742698062</v>
      </c>
      <c r="D32" s="142" t="n">
        <f aca="false">IF(A32="N/A"," ",C32*B32)</f>
        <v>151.097168428256</v>
      </c>
      <c r="E32" s="140" t="n">
        <f aca="false">IF(A32="N/A"," ",IF(ISERROR(M32),E20*Inputs!$F$19,M32))</f>
        <v>35.0000038146973</v>
      </c>
      <c r="F32" s="142" t="n">
        <f aca="false">IF(A32="N/A"," ",E32*C32)</f>
        <v>58.7600163486545</v>
      </c>
      <c r="G32" s="140" t="n">
        <f aca="false">IF(A32="N/A"," ",IF(ISERROR(N32),G20*Inputs!$F$19,N32))</f>
        <v>31</v>
      </c>
      <c r="H32" s="142" t="n">
        <f aca="false">IF(A32="N/A"," ",G32*C32)</f>
        <v>52.0445802363992</v>
      </c>
      <c r="I32" s="142" t="n">
        <f aca="false">IF(A32="N/A"," ",IF(ISERROR(O32),I20*Inputs!$F$19,O32))</f>
        <v>16.8500003814697</v>
      </c>
      <c r="J32" s="143" t="n">
        <f aca="false">IF(A32="N/A"," ",P32)</f>
        <v>2.588</v>
      </c>
      <c r="L32" s="145" t="n">
        <v>90</v>
      </c>
      <c r="M32" s="145" t="n">
        <v>35.0000038146973</v>
      </c>
      <c r="N32" s="145" t="n">
        <v>31</v>
      </c>
      <c r="O32" s="146" t="n">
        <v>16.8500003814697</v>
      </c>
      <c r="P32" s="147" t="n">
        <v>2.588</v>
      </c>
      <c r="S32" s="134" t="n">
        <v>37408</v>
      </c>
      <c r="T32" s="120" t="n">
        <v>20</v>
      </c>
      <c r="U32" s="120" t="n">
        <v>5</v>
      </c>
      <c r="V32" s="120" t="n">
        <v>5</v>
      </c>
      <c r="W32" s="120" t="n">
        <v>0</v>
      </c>
      <c r="X32" s="120" t="n">
        <v>30</v>
      </c>
    </row>
    <row r="33" customFormat="false" ht="12.75" hidden="false" customHeight="false" outlineLevel="0" collapsed="false">
      <c r="A33" s="139" t="n">
        <f aca="false">Calculations!A31</f>
        <v>37500</v>
      </c>
      <c r="B33" s="140" t="n">
        <f aca="false">IF(A33="N/A"," ",IF(ISERROR(L33),B21*Inputs!$F$19,L33))</f>
        <v>31.5</v>
      </c>
      <c r="C33" s="141" t="n">
        <v>1.35125</v>
      </c>
      <c r="D33" s="142" t="n">
        <f aca="false">IF(A33="N/A"," ",C33*B33)</f>
        <v>42.564375</v>
      </c>
      <c r="E33" s="140" t="n">
        <f aca="false">IF(A33="N/A"," ",IF(ISERROR(M33),E21*Inputs!$F$19,M33))</f>
        <v>25</v>
      </c>
      <c r="F33" s="142" t="n">
        <f aca="false">IF(A33="N/A"," ",E33*C33)</f>
        <v>33.78125</v>
      </c>
      <c r="G33" s="140" t="n">
        <f aca="false">IF(A33="N/A"," ",IF(ISERROR(N33),G21*Inputs!$F$19,N33))</f>
        <v>24</v>
      </c>
      <c r="H33" s="142" t="n">
        <f aca="false">IF(A33="N/A"," ",G33*C33)</f>
        <v>32.43</v>
      </c>
      <c r="I33" s="142" t="n">
        <f aca="false">IF(A33="N/A"," ",IF(ISERROR(O33),I21*Inputs!$F$19,O33))</f>
        <v>17</v>
      </c>
      <c r="J33" s="143" t="n">
        <f aca="false">IF(A33="N/A"," ",P33)</f>
        <v>2.5885</v>
      </c>
      <c r="L33" s="145" t="n">
        <v>31.5</v>
      </c>
      <c r="M33" s="145" t="n">
        <v>25</v>
      </c>
      <c r="N33" s="145" t="n">
        <v>24</v>
      </c>
      <c r="O33" s="146" t="n">
        <v>17</v>
      </c>
      <c r="P33" s="147" t="n">
        <v>2.5885</v>
      </c>
      <c r="S33" s="134" t="n">
        <v>37438</v>
      </c>
      <c r="T33" s="120" t="n">
        <v>22</v>
      </c>
      <c r="U33" s="120" t="n">
        <v>4</v>
      </c>
      <c r="V33" s="120" t="n">
        <v>4</v>
      </c>
      <c r="W33" s="120" t="n">
        <v>1</v>
      </c>
      <c r="X33" s="120" t="n">
        <v>31</v>
      </c>
    </row>
    <row r="34" customFormat="false" ht="12.75" hidden="false" customHeight="false" outlineLevel="0" collapsed="false">
      <c r="A34" s="139" t="n">
        <f aca="false">Calculations!A32</f>
        <v>37530</v>
      </c>
      <c r="B34" s="140" t="n">
        <f aca="false">IF(A34="N/A"," ",IF(ISERROR(L34),B22*Inputs!$F$19,L34))</f>
        <v>24.2999973297119</v>
      </c>
      <c r="C34" s="141" t="n">
        <v>0.98875</v>
      </c>
      <c r="D34" s="142" t="n">
        <f aca="false">IF(A34="N/A"," ",C34*B34)</f>
        <v>24.0266223597527</v>
      </c>
      <c r="E34" s="140" t="n">
        <f aca="false">IF(A34="N/A"," ",IF(ISERROR(M34),E22*Inputs!$F$19,M34))</f>
        <v>19.996000289917</v>
      </c>
      <c r="F34" s="142" t="n">
        <f aca="false">IF(A34="N/A"," ",E34*C34)</f>
        <v>19.7710452866554</v>
      </c>
      <c r="G34" s="140" t="n">
        <f aca="false">IF(A34="N/A"," ",IF(ISERROR(N34),G22*Inputs!$F$19,N34))</f>
        <v>18.9965000152588</v>
      </c>
      <c r="H34" s="142" t="n">
        <f aca="false">IF(A34="N/A"," ",G34*C34)</f>
        <v>18.7827893900871</v>
      </c>
      <c r="I34" s="142" t="n">
        <f aca="false">IF(A34="N/A"," ",IF(ISERROR(O34),I22*Inputs!$F$19,O34))</f>
        <v>18.4000015258789</v>
      </c>
      <c r="J34" s="143" t="n">
        <f aca="false">IF(A34="N/A"," ",P34)</f>
        <v>2.6375</v>
      </c>
      <c r="L34" s="145" t="n">
        <v>24.2999973297119</v>
      </c>
      <c r="M34" s="145" t="n">
        <v>19.996000289917</v>
      </c>
      <c r="N34" s="145" t="n">
        <v>18.9965000152588</v>
      </c>
      <c r="O34" s="146" t="n">
        <v>18.4000015258789</v>
      </c>
      <c r="P34" s="147" t="n">
        <v>2.6375</v>
      </c>
      <c r="S34" s="134" t="n">
        <v>37469</v>
      </c>
      <c r="T34" s="120" t="n">
        <v>22</v>
      </c>
      <c r="U34" s="120" t="n">
        <v>5</v>
      </c>
      <c r="V34" s="120" t="n">
        <v>4</v>
      </c>
      <c r="W34" s="120" t="n">
        <v>0</v>
      </c>
      <c r="X34" s="120" t="n">
        <v>31</v>
      </c>
    </row>
    <row r="35" customFormat="false" ht="12.75" hidden="false" customHeight="false" outlineLevel="0" collapsed="false">
      <c r="A35" s="139" t="n">
        <f aca="false">Calculations!A33</f>
        <v>37561</v>
      </c>
      <c r="B35" s="140" t="n">
        <f aca="false">IF(A35="N/A"," ",IF(ISERROR(L35),B23*Inputs!$F$19,L35))</f>
        <v>24.1799983978272</v>
      </c>
      <c r="C35" s="141" t="n">
        <v>1.016875</v>
      </c>
      <c r="D35" s="142" t="n">
        <f aca="false">IF(A35="N/A"," ",C35*B35)</f>
        <v>24.5880358707905</v>
      </c>
      <c r="E35" s="140" t="n">
        <f aca="false">IF(A35="N/A"," ",IF(ISERROR(M35),E23*Inputs!$F$19,M35))</f>
        <v>20</v>
      </c>
      <c r="F35" s="142" t="n">
        <f aca="false">IF(A35="N/A"," ",E35*C35)</f>
        <v>20.3375</v>
      </c>
      <c r="G35" s="140" t="n">
        <f aca="false">IF(A35="N/A"," ",IF(ISERROR(N35),G23*Inputs!$F$19,N35))</f>
        <v>19</v>
      </c>
      <c r="H35" s="142" t="n">
        <f aca="false">IF(A35="N/A"," ",G35*C35)</f>
        <v>19.320625</v>
      </c>
      <c r="I35" s="142" t="n">
        <f aca="false">IF(A35="N/A"," ",IF(ISERROR(O35),I23*Inputs!$F$19,O35))</f>
        <v>18.7999992370605</v>
      </c>
      <c r="J35" s="143" t="n">
        <f aca="false">IF(A35="N/A"," ",P35)</f>
        <v>2.8555</v>
      </c>
      <c r="L35" s="145" t="n">
        <v>24.1799983978272</v>
      </c>
      <c r="M35" s="145" t="n">
        <v>20</v>
      </c>
      <c r="N35" s="145" t="n">
        <v>19</v>
      </c>
      <c r="O35" s="146" t="n">
        <v>18.7999992370605</v>
      </c>
      <c r="P35" s="147" t="n">
        <v>2.8555</v>
      </c>
      <c r="S35" s="134" t="n">
        <v>37500</v>
      </c>
      <c r="T35" s="120" t="n">
        <v>20</v>
      </c>
      <c r="U35" s="120" t="n">
        <v>4</v>
      </c>
      <c r="V35" s="120" t="n">
        <v>5</v>
      </c>
      <c r="W35" s="120" t="n">
        <v>1</v>
      </c>
      <c r="X35" s="120" t="n">
        <v>30</v>
      </c>
    </row>
    <row r="36" customFormat="false" ht="12.75" hidden="false" customHeight="false" outlineLevel="0" collapsed="false">
      <c r="A36" s="139" t="n">
        <f aca="false">Calculations!A34</f>
        <v>37591</v>
      </c>
      <c r="B36" s="140" t="n">
        <f aca="false">IF(A36="N/A"," ",IF(ISERROR(L36),B24*Inputs!$F$19,L36))</f>
        <v>24.6499977111816</v>
      </c>
      <c r="C36" s="141" t="n">
        <v>0.99375</v>
      </c>
      <c r="D36" s="142" t="n">
        <f aca="false">IF(A36="N/A"," ",C36*B36)</f>
        <v>24.4959352254868</v>
      </c>
      <c r="E36" s="140" t="n">
        <f aca="false">IF(A36="N/A"," ",IF(ISERROR(M36),E24*Inputs!$F$19,M36))</f>
        <v>20</v>
      </c>
      <c r="F36" s="142" t="n">
        <f aca="false">IF(A36="N/A"," ",E36*C36)</f>
        <v>19.875</v>
      </c>
      <c r="G36" s="140" t="n">
        <f aca="false">IF(A36="N/A"," ",IF(ISERROR(N36),G24*Inputs!$F$19,N36))</f>
        <v>19</v>
      </c>
      <c r="H36" s="142" t="n">
        <f aca="false">IF(A36="N/A"," ",G36*C36)</f>
        <v>18.88125</v>
      </c>
      <c r="I36" s="142" t="n">
        <f aca="false">IF(A36="N/A"," ",IF(ISERROR(O36),I24*Inputs!$F$19,O36))</f>
        <v>18.9500007629395</v>
      </c>
      <c r="J36" s="143" t="n">
        <f aca="false">IF(A36="N/A"," ",P36)</f>
        <v>3.0215</v>
      </c>
      <c r="L36" s="145" t="n">
        <v>24.6499977111816</v>
      </c>
      <c r="M36" s="145" t="n">
        <v>20</v>
      </c>
      <c r="N36" s="145" t="n">
        <v>19</v>
      </c>
      <c r="O36" s="146" t="n">
        <v>18.9500007629395</v>
      </c>
      <c r="P36" s="147" t="n">
        <v>3.0215</v>
      </c>
      <c r="S36" s="134" t="n">
        <v>37530</v>
      </c>
      <c r="T36" s="120" t="n">
        <v>23</v>
      </c>
      <c r="U36" s="120" t="n">
        <v>4</v>
      </c>
      <c r="V36" s="120" t="n">
        <v>4</v>
      </c>
      <c r="W36" s="120" t="n">
        <v>0</v>
      </c>
      <c r="X36" s="120" t="n">
        <v>31</v>
      </c>
    </row>
    <row r="37" customFormat="false" ht="12.75" hidden="false" customHeight="false" outlineLevel="0" collapsed="false">
      <c r="A37" s="139" t="n">
        <f aca="false">Calculations!A35</f>
        <v>37622</v>
      </c>
      <c r="B37" s="140" t="n">
        <f aca="false">IF(A37="N/A"," ",IF(ISERROR(L37),B25*Inputs!$F$19,L37))</f>
        <v>28.6499996185303</v>
      </c>
      <c r="C37" s="141" t="n">
        <v>0.95625</v>
      </c>
      <c r="D37" s="142" t="n">
        <f aca="false">IF(A37="N/A"," ",C37*B37)</f>
        <v>27.3965621352196</v>
      </c>
      <c r="E37" s="140" t="n">
        <f aca="false">IF(A37="N/A"," ",IF(ISERROR(M37),E25*Inputs!$F$19,M37))</f>
        <v>22</v>
      </c>
      <c r="F37" s="142" t="n">
        <f aca="false">IF(A37="N/A"," ",E37*C37)</f>
        <v>21.0375</v>
      </c>
      <c r="G37" s="140" t="n">
        <f aca="false">IF(A37="N/A"," ",IF(ISERROR(N37),G25*Inputs!$F$19,N37))</f>
        <v>21</v>
      </c>
      <c r="H37" s="142" t="n">
        <f aca="false">IF(A37="N/A"," ",G37*C37)</f>
        <v>20.08125</v>
      </c>
      <c r="I37" s="142" t="n">
        <f aca="false">IF(A37="N/A"," ",IF(ISERROR(O37),I25*Inputs!$F$19,O37))</f>
        <v>18.9500007629395</v>
      </c>
      <c r="J37" s="143" t="n">
        <f aca="false">IF(A37="N/A"," ",P37)</f>
        <v>3.065</v>
      </c>
      <c r="L37" s="145" t="n">
        <v>28.6499996185303</v>
      </c>
      <c r="M37" s="145" t="n">
        <v>22</v>
      </c>
      <c r="N37" s="145" t="n">
        <v>21</v>
      </c>
      <c r="O37" s="146" t="n">
        <v>18.9500007629395</v>
      </c>
      <c r="P37" s="147" t="n">
        <v>3.065</v>
      </c>
      <c r="S37" s="134" t="n">
        <v>37561</v>
      </c>
      <c r="T37" s="120" t="n">
        <v>20</v>
      </c>
      <c r="U37" s="120" t="n">
        <v>5</v>
      </c>
      <c r="V37" s="120" t="n">
        <v>4</v>
      </c>
      <c r="W37" s="120" t="n">
        <v>1</v>
      </c>
      <c r="X37" s="120" t="n">
        <v>30</v>
      </c>
    </row>
    <row r="38" customFormat="false" ht="12.75" hidden="false" customHeight="false" outlineLevel="0" collapsed="false">
      <c r="A38" s="139" t="n">
        <f aca="false">Calculations!A36</f>
        <v>37653</v>
      </c>
      <c r="B38" s="140" t="n">
        <f aca="false">IF(A38="N/A"," ",IF(ISERROR(L38),B26*Inputs!$F$19,L38))</f>
        <v>28.75</v>
      </c>
      <c r="C38" s="141" t="n">
        <v>0.95625</v>
      </c>
      <c r="D38" s="142" t="n">
        <f aca="false">IF(A38="N/A"," ",C38*B38)</f>
        <v>27.4921875</v>
      </c>
      <c r="E38" s="140" t="n">
        <f aca="false">IF(A38="N/A"," ",IF(ISERROR(M38),E26*Inputs!$F$19,M38))</f>
        <v>21.996000289917</v>
      </c>
      <c r="F38" s="142" t="n">
        <f aca="false">IF(A38="N/A"," ",E38*C38)</f>
        <v>21.0336752772331</v>
      </c>
      <c r="G38" s="140" t="n">
        <f aca="false">IF(A38="N/A"," ",IF(ISERROR(N38),G26*Inputs!$F$19,N38))</f>
        <v>20.9965019226074</v>
      </c>
      <c r="H38" s="142" t="n">
        <f aca="false">IF(A38="N/A"," ",G38*C38)</f>
        <v>20.0779049634934</v>
      </c>
      <c r="I38" s="142" t="n">
        <f aca="false">IF(A38="N/A"," ",IF(ISERROR(O38),I26*Inputs!$F$19,O38))</f>
        <v>17.25</v>
      </c>
      <c r="J38" s="143" t="n">
        <f aca="false">IF(A38="N/A"," ",P38)</f>
        <v>2.9245</v>
      </c>
      <c r="L38" s="145" t="n">
        <v>28.75</v>
      </c>
      <c r="M38" s="145" t="n">
        <v>21.996000289917</v>
      </c>
      <c r="N38" s="145" t="n">
        <v>20.9965019226074</v>
      </c>
      <c r="O38" s="146" t="n">
        <v>17.25</v>
      </c>
      <c r="P38" s="147" t="n">
        <v>2.9245</v>
      </c>
      <c r="S38" s="134" t="n">
        <v>37591</v>
      </c>
      <c r="T38" s="120" t="n">
        <v>21</v>
      </c>
      <c r="U38" s="120" t="n">
        <v>4</v>
      </c>
      <c r="V38" s="120" t="n">
        <v>5</v>
      </c>
      <c r="W38" s="120" t="n">
        <v>1</v>
      </c>
      <c r="X38" s="120" t="n">
        <v>31</v>
      </c>
    </row>
    <row r="39" customFormat="false" ht="12.75" hidden="false" customHeight="false" outlineLevel="0" collapsed="false">
      <c r="A39" s="139" t="n">
        <f aca="false">Calculations!A37</f>
        <v>37681</v>
      </c>
      <c r="B39" s="140" t="n">
        <f aca="false">IF(A39="N/A"," ",IF(ISERROR(L39),B27*Inputs!$F$19,L39))</f>
        <v>24.25</v>
      </c>
      <c r="C39" s="141" t="n">
        <v>0.971098265895954</v>
      </c>
      <c r="D39" s="142" t="n">
        <f aca="false">IF(A39="N/A"," ",C39*B39)</f>
        <v>23.5491329479769</v>
      </c>
      <c r="E39" s="140" t="n">
        <f aca="false">IF(A39="N/A"," ",IF(ISERROR(M39),E27*Inputs!$F$19,M39))</f>
        <v>20</v>
      </c>
      <c r="F39" s="142" t="n">
        <f aca="false">IF(A39="N/A"," ",E39*C39)</f>
        <v>19.4219653179191</v>
      </c>
      <c r="G39" s="140" t="n">
        <f aca="false">IF(A39="N/A"," ",IF(ISERROR(N39),G27*Inputs!$F$19,N39))</f>
        <v>19</v>
      </c>
      <c r="H39" s="142" t="n">
        <f aca="false">IF(A39="N/A"," ",G39*C39)</f>
        <v>18.4508670520231</v>
      </c>
      <c r="I39" s="142" t="n">
        <f aca="false">IF(A39="N/A"," ",IF(ISERROR(O39),I27*Inputs!$F$19,O39))</f>
        <v>17.6500015258789</v>
      </c>
      <c r="J39" s="143" t="n">
        <f aca="false">IF(A39="N/A"," ",P39)</f>
        <v>2.8405</v>
      </c>
      <c r="L39" s="145" t="n">
        <v>24.25</v>
      </c>
      <c r="M39" s="145" t="n">
        <v>20</v>
      </c>
      <c r="N39" s="145" t="n">
        <v>19</v>
      </c>
      <c r="O39" s="146" t="n">
        <v>17.6500015258789</v>
      </c>
      <c r="P39" s="147" t="n">
        <v>2.8405</v>
      </c>
      <c r="S39" s="134" t="n">
        <v>37622</v>
      </c>
      <c r="T39" s="120" t="n">
        <v>22</v>
      </c>
      <c r="U39" s="120" t="n">
        <v>4</v>
      </c>
      <c r="V39" s="120" t="n">
        <v>4</v>
      </c>
      <c r="W39" s="120" t="n">
        <v>1</v>
      </c>
      <c r="X39" s="120" t="n">
        <v>31</v>
      </c>
    </row>
    <row r="40" customFormat="false" ht="12.75" hidden="false" customHeight="false" outlineLevel="0" collapsed="false">
      <c r="A40" s="139" t="n">
        <f aca="false">Calculations!A38</f>
        <v>37712</v>
      </c>
      <c r="B40" s="140" t="n">
        <f aca="false">IF(A40="N/A"," ",IF(ISERROR(L40),B28*Inputs!$F$19,L40))</f>
        <v>25</v>
      </c>
      <c r="C40" s="141" t="n">
        <v>0.98875</v>
      </c>
      <c r="D40" s="142" t="n">
        <f aca="false">IF(A40="N/A"," ",C40*B40)</f>
        <v>24.71875</v>
      </c>
      <c r="E40" s="140" t="n">
        <f aca="false">IF(A40="N/A"," ",IF(ISERROR(M40),E28*Inputs!$F$19,M40))</f>
        <v>20</v>
      </c>
      <c r="F40" s="142" t="n">
        <f aca="false">IF(A40="N/A"," ",E40*C40)</f>
        <v>19.775</v>
      </c>
      <c r="G40" s="140" t="n">
        <f aca="false">IF(A40="N/A"," ",IF(ISERROR(N40),G28*Inputs!$F$19,N40))</f>
        <v>18.9950008392334</v>
      </c>
      <c r="H40" s="142" t="n">
        <f aca="false">IF(A40="N/A"," ",G40*C40)</f>
        <v>18.781307079792</v>
      </c>
      <c r="I40" s="142" t="n">
        <f aca="false">IF(A40="N/A"," ",IF(ISERROR(O40),I28*Inputs!$F$19,O40))</f>
        <v>16.8500003814697</v>
      </c>
      <c r="J40" s="143" t="n">
        <f aca="false">IF(A40="N/A"," ",P40)</f>
        <v>2.632</v>
      </c>
      <c r="L40" s="145" t="n">
        <v>25</v>
      </c>
      <c r="M40" s="145" t="n">
        <v>20</v>
      </c>
      <c r="N40" s="145" t="n">
        <v>18.9950008392334</v>
      </c>
      <c r="O40" s="146" t="n">
        <v>16.8500003814697</v>
      </c>
      <c r="P40" s="147" t="n">
        <v>2.632</v>
      </c>
      <c r="S40" s="134" t="n">
        <v>37653</v>
      </c>
      <c r="T40" s="120" t="n">
        <v>20</v>
      </c>
      <c r="U40" s="120" t="n">
        <v>4</v>
      </c>
      <c r="V40" s="120" t="n">
        <v>4</v>
      </c>
      <c r="W40" s="120" t="n">
        <v>0</v>
      </c>
      <c r="X40" s="120" t="n">
        <v>28</v>
      </c>
    </row>
    <row r="41" customFormat="false" ht="12.75" hidden="false" customHeight="false" outlineLevel="0" collapsed="false">
      <c r="A41" s="139" t="n">
        <f aca="false">Calculations!A39</f>
        <v>37742</v>
      </c>
      <c r="B41" s="140" t="n">
        <f aca="false">IF(A41="N/A"," ",IF(ISERROR(L41),B29*Inputs!$F$19,L41))</f>
        <v>29.5</v>
      </c>
      <c r="C41" s="141" t="n">
        <v>1.0666026645768</v>
      </c>
      <c r="D41" s="142" t="n">
        <f aca="false">IF(A41="N/A"," ",C41*B41)</f>
        <v>31.4647786050157</v>
      </c>
      <c r="E41" s="140" t="n">
        <f aca="false">IF(A41="N/A"," ",IF(ISERROR(M41),E29*Inputs!$F$19,M41))</f>
        <v>21</v>
      </c>
      <c r="F41" s="142" t="n">
        <f aca="false">IF(A41="N/A"," ",E41*C41)</f>
        <v>22.3986559561129</v>
      </c>
      <c r="G41" s="140" t="n">
        <f aca="false">IF(A41="N/A"," ",IF(ISERROR(N41),G29*Inputs!$F$19,N41))</f>
        <v>20.0049991607666</v>
      </c>
      <c r="H41" s="142" t="n">
        <f aca="false">IF(A41="N/A"," ",G41*C41)</f>
        <v>21.3373854097304</v>
      </c>
      <c r="I41" s="142" t="n">
        <f aca="false">IF(A41="N/A"," ",IF(ISERROR(O41),I29*Inputs!$F$19,O41))</f>
        <v>16.7000007629395</v>
      </c>
      <c r="J41" s="143" t="n">
        <f aca="false">IF(A41="N/A"," ",P41)</f>
        <v>2.603</v>
      </c>
      <c r="L41" s="145" t="n">
        <v>29.5</v>
      </c>
      <c r="M41" s="145" t="n">
        <v>21</v>
      </c>
      <c r="N41" s="145" t="n">
        <v>20.0049991607666</v>
      </c>
      <c r="O41" s="146" t="n">
        <v>16.7000007629395</v>
      </c>
      <c r="P41" s="147" t="n">
        <v>2.603</v>
      </c>
      <c r="S41" s="134" t="n">
        <v>37681</v>
      </c>
      <c r="T41" s="120" t="n">
        <v>21</v>
      </c>
      <c r="U41" s="120" t="n">
        <v>5</v>
      </c>
      <c r="V41" s="120" t="n">
        <v>5</v>
      </c>
      <c r="W41" s="120" t="n">
        <v>0</v>
      </c>
      <c r="X41" s="120" t="n">
        <v>31</v>
      </c>
    </row>
    <row r="42" customFormat="false" ht="12.75" hidden="false" customHeight="false" outlineLevel="0" collapsed="false">
      <c r="A42" s="139" t="n">
        <f aca="false">Calculations!A40</f>
        <v>37773</v>
      </c>
      <c r="B42" s="140" t="n">
        <f aca="false">IF(A42="N/A"," ",IF(ISERROR(L42),B30*Inputs!$F$19,L42))</f>
        <v>51.5</v>
      </c>
      <c r="C42" s="141" t="n">
        <v>1.55904593150243</v>
      </c>
      <c r="D42" s="142" t="n">
        <f aca="false">IF(A42="N/A"," ",C42*B42)</f>
        <v>80.2908654723752</v>
      </c>
      <c r="E42" s="140" t="n">
        <f aca="false">IF(A42="N/A"," ",IF(ISERROR(M42),E30*Inputs!$F$19,M42))</f>
        <v>26</v>
      </c>
      <c r="F42" s="142" t="n">
        <f aca="false">IF(A42="N/A"," ",E42*C42)</f>
        <v>40.5351942190632</v>
      </c>
      <c r="G42" s="140" t="n">
        <f aca="false">IF(A42="N/A"," ",IF(ISERROR(N42),G30*Inputs!$F$19,N42))</f>
        <v>24</v>
      </c>
      <c r="H42" s="142" t="n">
        <f aca="false">IF(A42="N/A"," ",G42*C42)</f>
        <v>37.4171023560583</v>
      </c>
      <c r="I42" s="142" t="n">
        <f aca="false">IF(A42="N/A"," ",IF(ISERROR(O42),I30*Inputs!$F$19,O42))</f>
        <v>16.1999998092651</v>
      </c>
      <c r="J42" s="143" t="n">
        <f aca="false">IF(A42="N/A"," ",P42)</f>
        <v>2.609</v>
      </c>
      <c r="L42" s="145" t="n">
        <v>51.5</v>
      </c>
      <c r="M42" s="145" t="n">
        <v>26</v>
      </c>
      <c r="N42" s="145" t="n">
        <v>24</v>
      </c>
      <c r="O42" s="146" t="n">
        <v>16.1999998092651</v>
      </c>
      <c r="P42" s="147" t="n">
        <v>2.609</v>
      </c>
      <c r="S42" s="134" t="n">
        <v>37712</v>
      </c>
      <c r="T42" s="120" t="n">
        <v>22</v>
      </c>
      <c r="U42" s="120" t="n">
        <v>4</v>
      </c>
      <c r="V42" s="120" t="n">
        <v>4</v>
      </c>
      <c r="W42" s="120" t="n">
        <v>0</v>
      </c>
      <c r="X42" s="120" t="n">
        <v>30</v>
      </c>
    </row>
    <row r="43" customFormat="false" ht="12.75" hidden="false" customHeight="false" outlineLevel="0" collapsed="false">
      <c r="A43" s="139" t="n">
        <f aca="false">Calculations!A41</f>
        <v>37803</v>
      </c>
      <c r="B43" s="140" t="n">
        <f aca="false">IF(A43="N/A"," ",IF(ISERROR(L43),B31*Inputs!$F$19,L43))</f>
        <v>80</v>
      </c>
      <c r="C43" s="141" t="n">
        <v>1.65524062015837</v>
      </c>
      <c r="D43" s="142" t="n">
        <f aca="false">IF(A43="N/A"," ",C43*B43)</f>
        <v>132.419249612669</v>
      </c>
      <c r="E43" s="140" t="n">
        <f aca="false">IF(A43="N/A"," ",IF(ISERROR(M43),E31*Inputs!$F$19,M43))</f>
        <v>35</v>
      </c>
      <c r="F43" s="142" t="n">
        <f aca="false">IF(A43="N/A"," ",E43*C43)</f>
        <v>57.9334217055428</v>
      </c>
      <c r="G43" s="140" t="n">
        <f aca="false">IF(A43="N/A"," ",IF(ISERROR(N43),G31*Inputs!$F$19,N43))</f>
        <v>30.9999980926514</v>
      </c>
      <c r="H43" s="142" t="n">
        <f aca="false">IF(A43="N/A"," ",G43*C43)</f>
        <v>51.3124560677884</v>
      </c>
      <c r="I43" s="142" t="n">
        <f aca="false">IF(A43="N/A"," ",IF(ISERROR(O43),I31*Inputs!$F$19,O43))</f>
        <v>17.1000003814697</v>
      </c>
      <c r="J43" s="143" t="n">
        <f aca="false">IF(A43="N/A"," ",P43)</f>
        <v>2.605</v>
      </c>
      <c r="L43" s="145" t="n">
        <v>80</v>
      </c>
      <c r="M43" s="145" t="n">
        <v>35</v>
      </c>
      <c r="N43" s="145" t="n">
        <v>30.9999980926514</v>
      </c>
      <c r="O43" s="146" t="n">
        <v>17.1000003814697</v>
      </c>
      <c r="P43" s="147" t="n">
        <v>2.605</v>
      </c>
      <c r="S43" s="134" t="n">
        <v>37742</v>
      </c>
      <c r="T43" s="120" t="n">
        <v>21</v>
      </c>
      <c r="U43" s="120" t="n">
        <v>5</v>
      </c>
      <c r="V43" s="120" t="n">
        <v>4</v>
      </c>
      <c r="W43" s="120" t="n">
        <v>1</v>
      </c>
      <c r="X43" s="120" t="n">
        <v>31</v>
      </c>
    </row>
    <row r="44" customFormat="false" ht="12.75" hidden="false" customHeight="false" outlineLevel="0" collapsed="false">
      <c r="A44" s="139" t="n">
        <f aca="false">Calculations!A42</f>
        <v>37834</v>
      </c>
      <c r="B44" s="140" t="n">
        <f aca="false">IF(A44="N/A"," ",IF(ISERROR(L44),B32*Inputs!$F$19,L44))</f>
        <v>80</v>
      </c>
      <c r="C44" s="141" t="n">
        <v>1.65524062015837</v>
      </c>
      <c r="D44" s="142" t="n">
        <f aca="false">IF(A44="N/A"," ",C44*B44)</f>
        <v>132.419249612669</v>
      </c>
      <c r="E44" s="140" t="n">
        <f aca="false">IF(A44="N/A"," ",IF(ISERROR(M44),E32*Inputs!$F$19,M44))</f>
        <v>35.0000038146973</v>
      </c>
      <c r="F44" s="142" t="n">
        <f aca="false">IF(A44="N/A"," ",E44*C44)</f>
        <v>57.9334280197847</v>
      </c>
      <c r="G44" s="140" t="n">
        <f aca="false">IF(A44="N/A"," ",IF(ISERROR(N44),G32*Inputs!$F$19,N44))</f>
        <v>31</v>
      </c>
      <c r="H44" s="142" t="n">
        <f aca="false">IF(A44="N/A"," ",G44*C44)</f>
        <v>51.3124592249094</v>
      </c>
      <c r="I44" s="142" t="n">
        <f aca="false">IF(A44="N/A"," ",IF(ISERROR(O44),I32*Inputs!$F$19,O44))</f>
        <v>17.1000003814697</v>
      </c>
      <c r="J44" s="143" t="n">
        <f aca="false">IF(A44="N/A"," ",P44)</f>
        <v>2.6105</v>
      </c>
      <c r="L44" s="145" t="n">
        <v>80</v>
      </c>
      <c r="M44" s="145" t="n">
        <v>35.0000038146973</v>
      </c>
      <c r="N44" s="145" t="n">
        <v>31</v>
      </c>
      <c r="O44" s="146" t="n">
        <v>17.1000003814697</v>
      </c>
      <c r="P44" s="147" t="n">
        <v>2.6105</v>
      </c>
      <c r="S44" s="134" t="n">
        <v>37773</v>
      </c>
      <c r="T44" s="120" t="n">
        <v>21</v>
      </c>
      <c r="U44" s="120" t="n">
        <v>4</v>
      </c>
      <c r="V44" s="120" t="n">
        <v>5</v>
      </c>
      <c r="W44" s="120" t="n">
        <v>0</v>
      </c>
      <c r="X44" s="120" t="n">
        <v>30</v>
      </c>
    </row>
    <row r="45" customFormat="false" ht="12.75" hidden="false" customHeight="false" outlineLevel="0" collapsed="false">
      <c r="A45" s="139" t="n">
        <f aca="false">Calculations!A43</f>
        <v>37865</v>
      </c>
      <c r="B45" s="140" t="n">
        <f aca="false">IF(A45="N/A"," ",IF(ISERROR(L45),B33*Inputs!$F$19,L45))</f>
        <v>31.75</v>
      </c>
      <c r="C45" s="141" t="n">
        <v>1.35125</v>
      </c>
      <c r="D45" s="142" t="n">
        <f aca="false">IF(A45="N/A"," ",C45*B45)</f>
        <v>42.9021875</v>
      </c>
      <c r="E45" s="140" t="n">
        <f aca="false">IF(A45="N/A"," ",IF(ISERROR(M45),E33*Inputs!$F$19,M45))</f>
        <v>25</v>
      </c>
      <c r="F45" s="142" t="n">
        <f aca="false">IF(A45="N/A"," ",E45*C45)</f>
        <v>33.78125</v>
      </c>
      <c r="G45" s="140" t="n">
        <f aca="false">IF(A45="N/A"," ",IF(ISERROR(N45),G33*Inputs!$F$19,N45))</f>
        <v>24</v>
      </c>
      <c r="H45" s="142" t="n">
        <f aca="false">IF(A45="N/A"," ",G45*C45)</f>
        <v>32.43</v>
      </c>
      <c r="I45" s="142" t="n">
        <f aca="false">IF(A45="N/A"," ",IF(ISERROR(O45),I33*Inputs!$F$19,O45))</f>
        <v>17.25</v>
      </c>
      <c r="J45" s="143" t="n">
        <f aca="false">IF(A45="N/A"," ",P45)</f>
        <v>2.611</v>
      </c>
      <c r="L45" s="145" t="n">
        <v>31.75</v>
      </c>
      <c r="M45" s="145" t="n">
        <v>25</v>
      </c>
      <c r="N45" s="145" t="n">
        <v>24</v>
      </c>
      <c r="O45" s="146" t="n">
        <v>17.25</v>
      </c>
      <c r="P45" s="147" t="n">
        <v>2.611</v>
      </c>
      <c r="S45" s="134" t="n">
        <v>37803</v>
      </c>
      <c r="T45" s="120" t="n">
        <v>22</v>
      </c>
      <c r="U45" s="120" t="n">
        <v>4</v>
      </c>
      <c r="V45" s="120" t="n">
        <v>4</v>
      </c>
      <c r="W45" s="120" t="n">
        <v>1</v>
      </c>
      <c r="X45" s="120" t="n">
        <v>31</v>
      </c>
    </row>
    <row r="46" customFormat="false" ht="12.75" hidden="false" customHeight="false" outlineLevel="0" collapsed="false">
      <c r="A46" s="139" t="n">
        <f aca="false">Calculations!A44</f>
        <v>37895</v>
      </c>
      <c r="B46" s="140" t="n">
        <f aca="false">IF(A46="N/A"," ",IF(ISERROR(L46),B34*Inputs!$F$19,L46))</f>
        <v>24.5499973297119</v>
      </c>
      <c r="C46" s="141" t="n">
        <v>0.98875</v>
      </c>
      <c r="D46" s="142" t="n">
        <f aca="false">IF(A46="N/A"," ",C46*B46)</f>
        <v>24.2738098597527</v>
      </c>
      <c r="E46" s="140" t="n">
        <f aca="false">IF(A46="N/A"," ",IF(ISERROR(M46),E34*Inputs!$F$19,M46))</f>
        <v>19.996000289917</v>
      </c>
      <c r="F46" s="142" t="n">
        <f aca="false">IF(A46="N/A"," ",E46*C46)</f>
        <v>19.7710452866554</v>
      </c>
      <c r="G46" s="140" t="n">
        <f aca="false">IF(A46="N/A"," ",IF(ISERROR(N46),G34*Inputs!$F$19,N46))</f>
        <v>18.9965000152588</v>
      </c>
      <c r="H46" s="142" t="n">
        <f aca="false">IF(A46="N/A"," ",G46*C46)</f>
        <v>18.7827893900871</v>
      </c>
      <c r="I46" s="142" t="n">
        <f aca="false">IF(A46="N/A"," ",IF(ISERROR(O46),I34*Inputs!$F$19,O46))</f>
        <v>18.6500015258789</v>
      </c>
      <c r="J46" s="143" t="n">
        <f aca="false">IF(A46="N/A"," ",P46)</f>
        <v>2.66</v>
      </c>
      <c r="L46" s="145" t="n">
        <v>24.5499973297119</v>
      </c>
      <c r="M46" s="145" t="n">
        <v>19.996000289917</v>
      </c>
      <c r="N46" s="145" t="n">
        <v>18.9965000152588</v>
      </c>
      <c r="O46" s="146" t="n">
        <v>18.6500015258789</v>
      </c>
      <c r="P46" s="147" t="n">
        <v>2.66</v>
      </c>
      <c r="S46" s="134" t="n">
        <v>37834</v>
      </c>
      <c r="T46" s="120" t="n">
        <v>21</v>
      </c>
      <c r="U46" s="120" t="n">
        <v>5</v>
      </c>
      <c r="V46" s="120" t="n">
        <v>5</v>
      </c>
      <c r="W46" s="120" t="n">
        <v>0</v>
      </c>
      <c r="X46" s="120" t="n">
        <v>31</v>
      </c>
    </row>
    <row r="47" customFormat="false" ht="12.75" hidden="false" customHeight="false" outlineLevel="0" collapsed="false">
      <c r="A47" s="139" t="n">
        <f aca="false">Calculations!A45</f>
        <v>37926</v>
      </c>
      <c r="B47" s="140" t="n">
        <f aca="false">IF(A47="N/A"," ",IF(ISERROR(L47),B35*Inputs!$F$19,L47))</f>
        <v>24.4299983978272</v>
      </c>
      <c r="C47" s="141" t="n">
        <v>1.016875</v>
      </c>
      <c r="D47" s="142" t="n">
        <f aca="false">IF(A47="N/A"," ",C47*B47)</f>
        <v>24.8422546207905</v>
      </c>
      <c r="E47" s="140" t="n">
        <f aca="false">IF(A47="N/A"," ",IF(ISERROR(M47),E35*Inputs!$F$19,M47))</f>
        <v>20</v>
      </c>
      <c r="F47" s="142" t="n">
        <f aca="false">IF(A47="N/A"," ",E47*C47)</f>
        <v>20.3375</v>
      </c>
      <c r="G47" s="140" t="n">
        <f aca="false">IF(A47="N/A"," ",IF(ISERROR(N47),G35*Inputs!$F$19,N47))</f>
        <v>19</v>
      </c>
      <c r="H47" s="142" t="n">
        <f aca="false">IF(A47="N/A"," ",G47*C47)</f>
        <v>19.320625</v>
      </c>
      <c r="I47" s="142" t="n">
        <f aca="false">IF(A47="N/A"," ",IF(ISERROR(O47),I35*Inputs!$F$19,O47))</f>
        <v>19.0499992370605</v>
      </c>
      <c r="J47" s="143" t="n">
        <f aca="false">IF(A47="N/A"," ",P47)</f>
        <v>2.8805</v>
      </c>
      <c r="L47" s="145" t="n">
        <v>24.4299983978272</v>
      </c>
      <c r="M47" s="145" t="n">
        <v>20</v>
      </c>
      <c r="N47" s="145" t="n">
        <v>19</v>
      </c>
      <c r="O47" s="146" t="n">
        <v>19.0499992370605</v>
      </c>
      <c r="P47" s="147" t="n">
        <v>2.8805</v>
      </c>
      <c r="S47" s="134" t="n">
        <v>37865</v>
      </c>
      <c r="T47" s="120" t="n">
        <v>21</v>
      </c>
      <c r="U47" s="120" t="n">
        <v>4</v>
      </c>
      <c r="V47" s="120" t="n">
        <v>4</v>
      </c>
      <c r="W47" s="120" t="n">
        <v>1</v>
      </c>
      <c r="X47" s="120" t="n">
        <v>30</v>
      </c>
    </row>
    <row r="48" customFormat="false" ht="12.75" hidden="false" customHeight="false" outlineLevel="0" collapsed="false">
      <c r="A48" s="139" t="n">
        <f aca="false">Calculations!A46</f>
        <v>37956</v>
      </c>
      <c r="B48" s="140" t="n">
        <f aca="false">IF(A48="N/A"," ",IF(ISERROR(L48),B36*Inputs!$F$19,L48))</f>
        <v>24.8999977111816</v>
      </c>
      <c r="C48" s="141" t="n">
        <v>0.99375</v>
      </c>
      <c r="D48" s="142" t="n">
        <f aca="false">IF(A48="N/A"," ",C48*B48)</f>
        <v>24.7443727254868</v>
      </c>
      <c r="E48" s="140" t="n">
        <f aca="false">IF(A48="N/A"," ",IF(ISERROR(M48),E36*Inputs!$F$19,M48))</f>
        <v>20</v>
      </c>
      <c r="F48" s="142" t="n">
        <f aca="false">IF(A48="N/A"," ",E48*C48)</f>
        <v>19.875</v>
      </c>
      <c r="G48" s="140" t="n">
        <f aca="false">IF(A48="N/A"," ",IF(ISERROR(N48),G36*Inputs!$F$19,N48))</f>
        <v>19</v>
      </c>
      <c r="H48" s="142" t="n">
        <f aca="false">IF(A48="N/A"," ",G48*C48)</f>
        <v>18.88125</v>
      </c>
      <c r="I48" s="142" t="n">
        <f aca="false">IF(A48="N/A"," ",IF(ISERROR(O48),I36*Inputs!$F$19,O48))</f>
        <v>19.2000007629395</v>
      </c>
      <c r="J48" s="143" t="n">
        <f aca="false">IF(A48="N/A"," ",P48)</f>
        <v>3.0465</v>
      </c>
      <c r="L48" s="145" t="n">
        <v>24.8999977111816</v>
      </c>
      <c r="M48" s="145" t="n">
        <v>20</v>
      </c>
      <c r="N48" s="145" t="n">
        <v>19</v>
      </c>
      <c r="O48" s="146" t="n">
        <v>19.2000007629395</v>
      </c>
      <c r="P48" s="147" t="n">
        <v>3.0465</v>
      </c>
      <c r="S48" s="134" t="n">
        <v>37895</v>
      </c>
      <c r="T48" s="120" t="n">
        <v>23</v>
      </c>
      <c r="U48" s="120" t="n">
        <v>4</v>
      </c>
      <c r="V48" s="120" t="n">
        <v>4</v>
      </c>
      <c r="W48" s="120" t="n">
        <v>0</v>
      </c>
      <c r="X48" s="120" t="n">
        <v>31</v>
      </c>
    </row>
    <row r="49" customFormat="false" ht="12.75" hidden="false" customHeight="false" outlineLevel="0" collapsed="false">
      <c r="A49" s="139" t="n">
        <f aca="false">Calculations!A47</f>
        <v>37987</v>
      </c>
      <c r="B49" s="140" t="n">
        <f aca="false">IF(A49="N/A"," ",IF(ISERROR(L49),B37*Inputs!$F$19,L49))</f>
        <v>28.8999996185303</v>
      </c>
      <c r="C49" s="141" t="n">
        <v>0.95625</v>
      </c>
      <c r="D49" s="142" t="n">
        <f aca="false">IF(A49="N/A"," ",C49*B49)</f>
        <v>27.6356246352196</v>
      </c>
      <c r="E49" s="140" t="n">
        <f aca="false">IF(A49="N/A"," ",IF(ISERROR(M49),E37*Inputs!$F$19,M49))</f>
        <v>22</v>
      </c>
      <c r="F49" s="142" t="n">
        <f aca="false">IF(A49="N/A"," ",E49*C49)</f>
        <v>21.0375</v>
      </c>
      <c r="G49" s="140" t="n">
        <f aca="false">IF(A49="N/A"," ",IF(ISERROR(N49),G37*Inputs!$F$19,N49))</f>
        <v>21</v>
      </c>
      <c r="H49" s="142" t="n">
        <f aca="false">IF(A49="N/A"," ",G49*C49)</f>
        <v>20.08125</v>
      </c>
      <c r="I49" s="142" t="n">
        <f aca="false">IF(A49="N/A"," ",IF(ISERROR(O49),I37*Inputs!$F$19,O49))</f>
        <v>19.2000007629395</v>
      </c>
      <c r="J49" s="143" t="n">
        <f aca="false">IF(A49="N/A"," ",P49)</f>
        <v>3.1225</v>
      </c>
      <c r="L49" s="145" t="n">
        <v>28.8999996185303</v>
      </c>
      <c r="M49" s="145" t="n">
        <v>22</v>
      </c>
      <c r="N49" s="145" t="n">
        <v>21</v>
      </c>
      <c r="O49" s="146" t="n">
        <v>19.2000007629395</v>
      </c>
      <c r="P49" s="147" t="n">
        <v>3.1225</v>
      </c>
      <c r="S49" s="134" t="n">
        <v>37926</v>
      </c>
      <c r="T49" s="120" t="n">
        <v>19</v>
      </c>
      <c r="U49" s="120" t="n">
        <v>5</v>
      </c>
      <c r="V49" s="120" t="n">
        <v>5</v>
      </c>
      <c r="W49" s="120" t="n">
        <v>1</v>
      </c>
      <c r="X49" s="120" t="n">
        <v>30</v>
      </c>
    </row>
    <row r="50" customFormat="false" ht="12.75" hidden="false" customHeight="false" outlineLevel="0" collapsed="false">
      <c r="A50" s="139" t="n">
        <f aca="false">Calculations!A48</f>
        <v>38018</v>
      </c>
      <c r="B50" s="140" t="n">
        <f aca="false">IF(A50="N/A"," ",IF(ISERROR(L50),B38*Inputs!$F$19,L50))</f>
        <v>29</v>
      </c>
      <c r="C50" s="141" t="n">
        <v>0.95625</v>
      </c>
      <c r="D50" s="142" t="n">
        <f aca="false">IF(A50="N/A"," ",C50*B50)</f>
        <v>27.73125</v>
      </c>
      <c r="E50" s="140" t="n">
        <f aca="false">IF(A50="N/A"," ",IF(ISERROR(M50),E38*Inputs!$F$19,M50))</f>
        <v>21.996000289917</v>
      </c>
      <c r="F50" s="142" t="n">
        <f aca="false">IF(A50="N/A"," ",E50*C50)</f>
        <v>21.0336752772331</v>
      </c>
      <c r="G50" s="140" t="n">
        <f aca="false">IF(A50="N/A"," ",IF(ISERROR(N50),G38*Inputs!$F$19,N50))</f>
        <v>20.9965019226074</v>
      </c>
      <c r="H50" s="142" t="n">
        <f aca="false">IF(A50="N/A"," ",G50*C50)</f>
        <v>20.0779049634934</v>
      </c>
      <c r="I50" s="142" t="n">
        <f aca="false">IF(A50="N/A"," ",IF(ISERROR(O50),I38*Inputs!$F$19,O50))</f>
        <v>17.5</v>
      </c>
      <c r="J50" s="143" t="n">
        <f aca="false">IF(A50="N/A"," ",P50)</f>
        <v>2.9795</v>
      </c>
      <c r="L50" s="145" t="n">
        <v>29</v>
      </c>
      <c r="M50" s="145" t="n">
        <v>21.996000289917</v>
      </c>
      <c r="N50" s="145" t="n">
        <v>20.9965019226074</v>
      </c>
      <c r="O50" s="146" t="n">
        <v>17.5</v>
      </c>
      <c r="P50" s="147" t="n">
        <v>2.9795</v>
      </c>
      <c r="S50" s="134" t="n">
        <v>37956</v>
      </c>
      <c r="T50" s="120" t="n">
        <v>22</v>
      </c>
      <c r="U50" s="120" t="n">
        <v>4</v>
      </c>
      <c r="V50" s="120" t="n">
        <v>4</v>
      </c>
      <c r="W50" s="120" t="n">
        <v>1</v>
      </c>
      <c r="X50" s="120" t="n">
        <v>31</v>
      </c>
    </row>
    <row r="51" customFormat="false" ht="12.75" hidden="false" customHeight="false" outlineLevel="0" collapsed="false">
      <c r="A51" s="139" t="n">
        <f aca="false">Calculations!A49</f>
        <v>38047</v>
      </c>
      <c r="B51" s="140" t="n">
        <f aca="false">IF(A51="N/A"," ",IF(ISERROR(L51),B39*Inputs!$F$19,L51))</f>
        <v>24.5</v>
      </c>
      <c r="C51" s="141" t="n">
        <v>0.971098265895954</v>
      </c>
      <c r="D51" s="142" t="n">
        <f aca="false">IF(A51="N/A"," ",C51*B51)</f>
        <v>23.7919075144509</v>
      </c>
      <c r="E51" s="140" t="n">
        <f aca="false">IF(A51="N/A"," ",IF(ISERROR(M51),E39*Inputs!$F$19,M51))</f>
        <v>20</v>
      </c>
      <c r="F51" s="142" t="n">
        <f aca="false">IF(A51="N/A"," ",E51*C51)</f>
        <v>19.4219653179191</v>
      </c>
      <c r="G51" s="140" t="n">
        <f aca="false">IF(A51="N/A"," ",IF(ISERROR(N51),G39*Inputs!$F$19,N51))</f>
        <v>19</v>
      </c>
      <c r="H51" s="142" t="n">
        <f aca="false">IF(A51="N/A"," ",G51*C51)</f>
        <v>18.4508670520231</v>
      </c>
      <c r="I51" s="142" t="n">
        <f aca="false">IF(A51="N/A"," ",IF(ISERROR(O51),I39*Inputs!$F$19,O51))</f>
        <v>17.9000015258789</v>
      </c>
      <c r="J51" s="143" t="n">
        <f aca="false">IF(A51="N/A"," ",P51)</f>
        <v>2.8955</v>
      </c>
      <c r="L51" s="145" t="n">
        <v>24.5</v>
      </c>
      <c r="M51" s="145" t="n">
        <v>20</v>
      </c>
      <c r="N51" s="145" t="n">
        <v>19</v>
      </c>
      <c r="O51" s="146" t="n">
        <v>17.9000015258789</v>
      </c>
      <c r="P51" s="147" t="n">
        <v>2.8955</v>
      </c>
      <c r="S51" s="134" t="n">
        <v>37987</v>
      </c>
      <c r="T51" s="120" t="n">
        <v>21</v>
      </c>
      <c r="U51" s="120" t="n">
        <v>5</v>
      </c>
      <c r="V51" s="120" t="n">
        <v>4</v>
      </c>
      <c r="W51" s="120" t="n">
        <v>1</v>
      </c>
      <c r="X51" s="120" t="n">
        <v>31</v>
      </c>
    </row>
    <row r="52" customFormat="false" ht="12.75" hidden="false" customHeight="false" outlineLevel="0" collapsed="false">
      <c r="A52" s="139" t="n">
        <f aca="false">Calculations!A50</f>
        <v>38078</v>
      </c>
      <c r="B52" s="140" t="n">
        <f aca="false">IF(A52="N/A"," ",IF(ISERROR(L52),B40*Inputs!$F$19,L52))</f>
        <v>25.25</v>
      </c>
      <c r="C52" s="141" t="n">
        <v>0.98875</v>
      </c>
      <c r="D52" s="142" t="n">
        <f aca="false">IF(A52="N/A"," ",C52*B52)</f>
        <v>24.9659375</v>
      </c>
      <c r="E52" s="140" t="n">
        <f aca="false">IF(A52="N/A"," ",IF(ISERROR(M52),E40*Inputs!$F$19,M52))</f>
        <v>20</v>
      </c>
      <c r="F52" s="142" t="n">
        <f aca="false">IF(A52="N/A"," ",E52*C52)</f>
        <v>19.775</v>
      </c>
      <c r="G52" s="140" t="n">
        <f aca="false">IF(A52="N/A"," ",IF(ISERROR(N52),G40*Inputs!$F$19,N52))</f>
        <v>18.9950008392334</v>
      </c>
      <c r="H52" s="142" t="n">
        <f aca="false">IF(A52="N/A"," ",G52*C52)</f>
        <v>18.781307079792</v>
      </c>
      <c r="I52" s="142" t="n">
        <f aca="false">IF(A52="N/A"," ",IF(ISERROR(O52),I40*Inputs!$F$19,O52))</f>
        <v>17.1000003814697</v>
      </c>
      <c r="J52" s="143" t="n">
        <f aca="false">IF(A52="N/A"," ",P52)</f>
        <v>2.7045</v>
      </c>
      <c r="L52" s="145" t="n">
        <v>25.25</v>
      </c>
      <c r="M52" s="145" t="n">
        <v>20</v>
      </c>
      <c r="N52" s="145" t="n">
        <v>18.9950008392334</v>
      </c>
      <c r="O52" s="146" t="n">
        <v>17.1000003814697</v>
      </c>
      <c r="P52" s="147" t="n">
        <v>2.7045</v>
      </c>
      <c r="S52" s="134" t="n">
        <v>38018</v>
      </c>
      <c r="T52" s="120" t="n">
        <v>20</v>
      </c>
      <c r="U52" s="120" t="n">
        <v>4</v>
      </c>
      <c r="V52" s="120" t="n">
        <v>5</v>
      </c>
      <c r="W52" s="120" t="n">
        <v>0</v>
      </c>
      <c r="X52" s="120" t="n">
        <v>29</v>
      </c>
    </row>
    <row r="53" customFormat="false" ht="12.75" hidden="false" customHeight="false" outlineLevel="0" collapsed="false">
      <c r="A53" s="139" t="n">
        <f aca="false">Calculations!A51</f>
        <v>38108</v>
      </c>
      <c r="B53" s="140" t="n">
        <f aca="false">IF(A53="N/A"," ",IF(ISERROR(L53),B41*Inputs!$F$19,L53))</f>
        <v>29.75</v>
      </c>
      <c r="C53" s="141" t="n">
        <v>1.0666026645768</v>
      </c>
      <c r="D53" s="142" t="n">
        <f aca="false">IF(A53="N/A"," ",C53*B53)</f>
        <v>31.7314292711599</v>
      </c>
      <c r="E53" s="140" t="n">
        <f aca="false">IF(A53="N/A"," ",IF(ISERROR(M53),E41*Inputs!$F$19,M53))</f>
        <v>21</v>
      </c>
      <c r="F53" s="142" t="n">
        <f aca="false">IF(A53="N/A"," ",E53*C53)</f>
        <v>22.3986559561129</v>
      </c>
      <c r="G53" s="140" t="n">
        <f aca="false">IF(A53="N/A"," ",IF(ISERROR(N53),G41*Inputs!$F$19,N53))</f>
        <v>20.0049991607666</v>
      </c>
      <c r="H53" s="142" t="n">
        <f aca="false">IF(A53="N/A"," ",G53*C53)</f>
        <v>21.3373854097304</v>
      </c>
      <c r="I53" s="142" t="n">
        <f aca="false">IF(A53="N/A"," ",IF(ISERROR(O53),I41*Inputs!$F$19,O53))</f>
        <v>16.9500007629395</v>
      </c>
      <c r="J53" s="143" t="n">
        <f aca="false">IF(A53="N/A"," ",P53)</f>
        <v>2.6755</v>
      </c>
      <c r="L53" s="145" t="n">
        <v>29.75</v>
      </c>
      <c r="M53" s="145" t="n">
        <v>21</v>
      </c>
      <c r="N53" s="145" t="n">
        <v>20.0049991607666</v>
      </c>
      <c r="O53" s="146" t="n">
        <v>16.9500007629395</v>
      </c>
      <c r="P53" s="147" t="n">
        <v>2.6755</v>
      </c>
      <c r="S53" s="134" t="n">
        <v>38047</v>
      </c>
      <c r="T53" s="120" t="n">
        <v>23</v>
      </c>
      <c r="U53" s="120" t="n">
        <v>4</v>
      </c>
      <c r="V53" s="120" t="n">
        <v>4</v>
      </c>
      <c r="W53" s="120" t="n">
        <v>0</v>
      </c>
      <c r="X53" s="120" t="n">
        <v>31</v>
      </c>
    </row>
    <row r="54" customFormat="false" ht="12.75" hidden="false" customHeight="false" outlineLevel="0" collapsed="false">
      <c r="A54" s="139" t="n">
        <f aca="false">Calculations!A52</f>
        <v>38139</v>
      </c>
      <c r="B54" s="140" t="n">
        <f aca="false">IF(A54="N/A"," ",IF(ISERROR(L54),B42*Inputs!$F$19,L54))</f>
        <v>48.5</v>
      </c>
      <c r="C54" s="141" t="n">
        <v>1.54501939495439</v>
      </c>
      <c r="D54" s="142" t="n">
        <f aca="false">IF(A54="N/A"," ",C54*B54)</f>
        <v>74.9334406552877</v>
      </c>
      <c r="E54" s="140" t="n">
        <f aca="false">IF(A54="N/A"," ",IF(ISERROR(M54),E42*Inputs!$F$19,M54))</f>
        <v>26</v>
      </c>
      <c r="F54" s="142" t="n">
        <f aca="false">IF(A54="N/A"," ",E54*C54)</f>
        <v>40.1705042688141</v>
      </c>
      <c r="G54" s="140" t="n">
        <f aca="false">IF(A54="N/A"," ",IF(ISERROR(N54),G42*Inputs!$F$19,N54))</f>
        <v>24</v>
      </c>
      <c r="H54" s="142" t="n">
        <f aca="false">IF(A54="N/A"," ",G54*C54)</f>
        <v>37.0804654789053</v>
      </c>
      <c r="I54" s="142" t="n">
        <f aca="false">IF(A54="N/A"," ",IF(ISERROR(O54),I42*Inputs!$F$19,O54))</f>
        <v>16.4499998092651</v>
      </c>
      <c r="J54" s="143" t="n">
        <f aca="false">IF(A54="N/A"," ",P54)</f>
        <v>2.6815</v>
      </c>
      <c r="L54" s="145" t="n">
        <v>48.5</v>
      </c>
      <c r="M54" s="145" t="n">
        <v>26</v>
      </c>
      <c r="N54" s="145" t="n">
        <v>24</v>
      </c>
      <c r="O54" s="146" t="n">
        <v>16.4499998092651</v>
      </c>
      <c r="P54" s="147" t="n">
        <v>2.6815</v>
      </c>
      <c r="S54" s="134" t="n">
        <v>38078</v>
      </c>
      <c r="T54" s="120" t="n">
        <v>22</v>
      </c>
      <c r="U54" s="120" t="n">
        <v>4</v>
      </c>
      <c r="V54" s="120" t="n">
        <v>4</v>
      </c>
      <c r="W54" s="120" t="n">
        <v>0</v>
      </c>
      <c r="X54" s="120" t="n">
        <v>30</v>
      </c>
    </row>
    <row r="55" customFormat="false" ht="12.75" hidden="false" customHeight="false" outlineLevel="0" collapsed="false">
      <c r="A55" s="139" t="n">
        <f aca="false">Calculations!A53</f>
        <v>38169</v>
      </c>
      <c r="B55" s="140" t="n">
        <f aca="false">IF(A55="N/A"," ",IF(ISERROR(L55),B43*Inputs!$F$19,L55))</f>
        <v>75</v>
      </c>
      <c r="C55" s="141" t="n">
        <v>1.6419162974431</v>
      </c>
      <c r="D55" s="142" t="n">
        <f aca="false">IF(A55="N/A"," ",C55*B55)</f>
        <v>123.143722308232</v>
      </c>
      <c r="E55" s="140" t="n">
        <f aca="false">IF(A55="N/A"," ",IF(ISERROR(M55),E43*Inputs!$F$19,M55))</f>
        <v>35</v>
      </c>
      <c r="F55" s="142" t="n">
        <f aca="false">IF(A55="N/A"," ",E55*C55)</f>
        <v>57.4670704105085</v>
      </c>
      <c r="G55" s="140" t="n">
        <f aca="false">IF(A55="N/A"," ",IF(ISERROR(N55),G43*Inputs!$F$19,N55))</f>
        <v>30.9999980926514</v>
      </c>
      <c r="H55" s="142" t="n">
        <f aca="false">IF(A55="N/A"," ",G55*C55)</f>
        <v>50.8994020890293</v>
      </c>
      <c r="I55" s="142" t="n">
        <f aca="false">IF(A55="N/A"," ",IF(ISERROR(O55),I43*Inputs!$F$19,O55))</f>
        <v>17.3500003814697</v>
      </c>
      <c r="J55" s="143" t="n">
        <f aca="false">IF(A55="N/A"," ",P55)</f>
        <v>2.6775</v>
      </c>
      <c r="L55" s="145" t="n">
        <v>75</v>
      </c>
      <c r="M55" s="145" t="n">
        <v>35</v>
      </c>
      <c r="N55" s="145" t="n">
        <v>30.9999980926514</v>
      </c>
      <c r="O55" s="146" t="n">
        <v>17.3500003814697</v>
      </c>
      <c r="P55" s="147" t="n">
        <v>2.6775</v>
      </c>
      <c r="S55" s="134" t="n">
        <v>38108</v>
      </c>
      <c r="T55" s="120" t="n">
        <v>20</v>
      </c>
      <c r="U55" s="120" t="n">
        <v>5</v>
      </c>
      <c r="V55" s="120" t="n">
        <v>5</v>
      </c>
      <c r="W55" s="120" t="n">
        <v>1</v>
      </c>
      <c r="X55" s="120" t="n">
        <v>31</v>
      </c>
    </row>
    <row r="56" customFormat="false" ht="12.75" hidden="false" customHeight="false" outlineLevel="0" collapsed="false">
      <c r="A56" s="139" t="n">
        <f aca="false">Calculations!A54</f>
        <v>38200</v>
      </c>
      <c r="B56" s="140" t="n">
        <f aca="false">IF(A56="N/A"," ",IF(ISERROR(L56),B44*Inputs!$F$19,L56))</f>
        <v>75</v>
      </c>
      <c r="C56" s="141" t="n">
        <v>1.6419162974431</v>
      </c>
      <c r="D56" s="142" t="n">
        <f aca="false">IF(A56="N/A"," ",C56*B56)</f>
        <v>123.143722308232</v>
      </c>
      <c r="E56" s="140" t="n">
        <f aca="false">IF(A56="N/A"," ",IF(ISERROR(M56),E44*Inputs!$F$19,M56))</f>
        <v>35.0000038146973</v>
      </c>
      <c r="F56" s="142" t="n">
        <f aca="false">IF(A56="N/A"," ",E56*C56)</f>
        <v>57.4670766739221</v>
      </c>
      <c r="G56" s="140" t="n">
        <f aca="false">IF(A56="N/A"," ",IF(ISERROR(N56),G44*Inputs!$F$19,N56))</f>
        <v>31</v>
      </c>
      <c r="H56" s="142" t="n">
        <f aca="false">IF(A56="N/A"," ",G56*C56)</f>
        <v>50.8994052207361</v>
      </c>
      <c r="I56" s="142" t="n">
        <f aca="false">IF(A56="N/A"," ",IF(ISERROR(O56),I44*Inputs!$F$19,O56))</f>
        <v>17.3500003814697</v>
      </c>
      <c r="J56" s="143" t="n">
        <f aca="false">IF(A56="N/A"," ",P56)</f>
        <v>2.683</v>
      </c>
      <c r="L56" s="145" t="n">
        <v>75</v>
      </c>
      <c r="M56" s="145" t="n">
        <v>35.0000038146973</v>
      </c>
      <c r="N56" s="145" t="n">
        <v>31</v>
      </c>
      <c r="O56" s="146" t="n">
        <v>17.3500003814697</v>
      </c>
      <c r="P56" s="147" t="n">
        <v>2.683</v>
      </c>
      <c r="S56" s="134" t="n">
        <v>38139</v>
      </c>
      <c r="T56" s="120" t="n">
        <v>22</v>
      </c>
      <c r="U56" s="120" t="n">
        <v>4</v>
      </c>
      <c r="V56" s="120" t="n">
        <v>4</v>
      </c>
      <c r="W56" s="120" t="n">
        <v>0</v>
      </c>
      <c r="X56" s="120" t="n">
        <v>30</v>
      </c>
    </row>
    <row r="57" customFormat="false" ht="12.75" hidden="false" customHeight="false" outlineLevel="0" collapsed="false">
      <c r="A57" s="139" t="n">
        <f aca="false">Calculations!A55</f>
        <v>38231</v>
      </c>
      <c r="B57" s="140" t="n">
        <f aca="false">IF(A57="N/A"," ",IF(ISERROR(L57),B45*Inputs!$F$19,L57))</f>
        <v>32</v>
      </c>
      <c r="C57" s="141" t="n">
        <v>1.35125</v>
      </c>
      <c r="D57" s="142" t="n">
        <f aca="false">IF(A57="N/A"," ",C57*B57)</f>
        <v>43.24</v>
      </c>
      <c r="E57" s="140" t="n">
        <f aca="false">IF(A57="N/A"," ",IF(ISERROR(M57),E45*Inputs!$F$19,M57))</f>
        <v>25</v>
      </c>
      <c r="F57" s="142" t="n">
        <f aca="false">IF(A57="N/A"," ",E57*C57)</f>
        <v>33.78125</v>
      </c>
      <c r="G57" s="140" t="n">
        <f aca="false">IF(A57="N/A"," ",IF(ISERROR(N57),G45*Inputs!$F$19,N57))</f>
        <v>24</v>
      </c>
      <c r="H57" s="142" t="n">
        <f aca="false">IF(A57="N/A"," ",G57*C57)</f>
        <v>32.43</v>
      </c>
      <c r="I57" s="142" t="n">
        <f aca="false">IF(A57="N/A"," ",IF(ISERROR(O57),I45*Inputs!$F$19,O57))</f>
        <v>17.5</v>
      </c>
      <c r="J57" s="143" t="n">
        <f aca="false">IF(A57="N/A"," ",P57)</f>
        <v>2.6835</v>
      </c>
      <c r="L57" s="145" t="n">
        <v>32</v>
      </c>
      <c r="M57" s="145" t="n">
        <v>25</v>
      </c>
      <c r="N57" s="145" t="n">
        <v>24</v>
      </c>
      <c r="O57" s="146" t="n">
        <v>17.5</v>
      </c>
      <c r="P57" s="147" t="n">
        <v>2.6835</v>
      </c>
      <c r="S57" s="134" t="n">
        <v>38169</v>
      </c>
      <c r="T57" s="120" t="n">
        <v>21</v>
      </c>
      <c r="U57" s="120" t="n">
        <v>5</v>
      </c>
      <c r="V57" s="120" t="n">
        <v>4</v>
      </c>
      <c r="W57" s="120" t="n">
        <v>1</v>
      </c>
      <c r="X57" s="120" t="n">
        <v>31</v>
      </c>
    </row>
    <row r="58" customFormat="false" ht="12.75" hidden="false" customHeight="false" outlineLevel="0" collapsed="false">
      <c r="A58" s="139" t="n">
        <f aca="false">Calculations!A56</f>
        <v>38261</v>
      </c>
      <c r="B58" s="140" t="n">
        <f aca="false">IF(A58="N/A"," ",IF(ISERROR(L58),B46*Inputs!$F$19,L58))</f>
        <v>24.7999973297119</v>
      </c>
      <c r="C58" s="141" t="n">
        <v>0.98875</v>
      </c>
      <c r="D58" s="142" t="n">
        <f aca="false">IF(A58="N/A"," ",C58*B58)</f>
        <v>24.5209973597527</v>
      </c>
      <c r="E58" s="140" t="n">
        <f aca="false">IF(A58="N/A"," ",IF(ISERROR(M58),E46*Inputs!$F$19,M58))</f>
        <v>19.996000289917</v>
      </c>
      <c r="F58" s="142" t="n">
        <f aca="false">IF(A58="N/A"," ",E58*C58)</f>
        <v>19.7710452866554</v>
      </c>
      <c r="G58" s="140" t="n">
        <f aca="false">IF(A58="N/A"," ",IF(ISERROR(N58),G46*Inputs!$F$19,N58))</f>
        <v>18.9965000152588</v>
      </c>
      <c r="H58" s="142" t="n">
        <f aca="false">IF(A58="N/A"," ",G58*C58)</f>
        <v>18.7827893900871</v>
      </c>
      <c r="I58" s="142" t="n">
        <f aca="false">IF(A58="N/A"," ",IF(ISERROR(O58),I46*Inputs!$F$19,O58))</f>
        <v>18.9000015258789</v>
      </c>
      <c r="J58" s="143" t="n">
        <f aca="false">IF(A58="N/A"," ",P58)</f>
        <v>2.7325</v>
      </c>
      <c r="L58" s="145" t="n">
        <v>24.7999973297119</v>
      </c>
      <c r="M58" s="145" t="n">
        <v>19.996000289917</v>
      </c>
      <c r="N58" s="145" t="n">
        <v>18.9965000152588</v>
      </c>
      <c r="O58" s="146" t="n">
        <v>18.9000015258789</v>
      </c>
      <c r="P58" s="147" t="n">
        <v>2.7325</v>
      </c>
      <c r="S58" s="134" t="n">
        <v>38200</v>
      </c>
      <c r="T58" s="120" t="n">
        <v>22</v>
      </c>
      <c r="U58" s="120" t="n">
        <v>4</v>
      </c>
      <c r="V58" s="120" t="n">
        <v>5</v>
      </c>
      <c r="W58" s="120" t="n">
        <v>0</v>
      </c>
      <c r="X58" s="120" t="n">
        <v>31</v>
      </c>
    </row>
    <row r="59" customFormat="false" ht="12.75" hidden="false" customHeight="false" outlineLevel="0" collapsed="false">
      <c r="A59" s="139" t="n">
        <f aca="false">Calculations!A57</f>
        <v>38292</v>
      </c>
      <c r="B59" s="140" t="n">
        <f aca="false">IF(A59="N/A"," ",IF(ISERROR(L59),B47*Inputs!$F$19,L59))</f>
        <v>24.6799983978272</v>
      </c>
      <c r="C59" s="141" t="n">
        <v>1.016875</v>
      </c>
      <c r="D59" s="142" t="n">
        <f aca="false">IF(A59="N/A"," ",C59*B59)</f>
        <v>25.0964733707905</v>
      </c>
      <c r="E59" s="140" t="n">
        <f aca="false">IF(A59="N/A"," ",IF(ISERROR(M59),E47*Inputs!$F$19,M59))</f>
        <v>20</v>
      </c>
      <c r="F59" s="142" t="n">
        <f aca="false">IF(A59="N/A"," ",E59*C59)</f>
        <v>20.3375</v>
      </c>
      <c r="G59" s="140" t="n">
        <f aca="false">IF(A59="N/A"," ",IF(ISERROR(N59),G47*Inputs!$F$19,N59))</f>
        <v>19</v>
      </c>
      <c r="H59" s="142" t="n">
        <f aca="false">IF(A59="N/A"," ",G59*C59)</f>
        <v>19.320625</v>
      </c>
      <c r="I59" s="142" t="n">
        <f aca="false">IF(A59="N/A"," ",IF(ISERROR(O59),I47*Inputs!$F$19,O59))</f>
        <v>19.2999992370605</v>
      </c>
      <c r="J59" s="143" t="n">
        <f aca="false">IF(A59="N/A"," ",P59)</f>
        <v>2.943</v>
      </c>
      <c r="L59" s="145" t="n">
        <v>24.6799983978272</v>
      </c>
      <c r="M59" s="145" t="n">
        <v>20</v>
      </c>
      <c r="N59" s="145" t="n">
        <v>19</v>
      </c>
      <c r="O59" s="146" t="n">
        <v>19.2999992370605</v>
      </c>
      <c r="P59" s="147" t="n">
        <v>2.943</v>
      </c>
      <c r="S59" s="134" t="n">
        <v>38231</v>
      </c>
      <c r="T59" s="120" t="n">
        <v>21</v>
      </c>
      <c r="U59" s="120" t="n">
        <v>4</v>
      </c>
      <c r="V59" s="120" t="n">
        <v>4</v>
      </c>
      <c r="W59" s="120" t="n">
        <v>1</v>
      </c>
      <c r="X59" s="120" t="n">
        <v>30</v>
      </c>
    </row>
    <row r="60" customFormat="false" ht="12.75" hidden="false" customHeight="false" outlineLevel="0" collapsed="false">
      <c r="A60" s="139" t="n">
        <f aca="false">Calculations!A58</f>
        <v>38322</v>
      </c>
      <c r="B60" s="140" t="n">
        <f aca="false">IF(A60="N/A"," ",IF(ISERROR(L60),B48*Inputs!$F$19,L60))</f>
        <v>25.1499977111816</v>
      </c>
      <c r="C60" s="141" t="n">
        <v>0.99375</v>
      </c>
      <c r="D60" s="142" t="n">
        <f aca="false">IF(A60="N/A"," ",C60*B60)</f>
        <v>24.9928102254868</v>
      </c>
      <c r="E60" s="140" t="n">
        <f aca="false">IF(A60="N/A"," ",IF(ISERROR(M60),E48*Inputs!$F$19,M60))</f>
        <v>20</v>
      </c>
      <c r="F60" s="142" t="n">
        <f aca="false">IF(A60="N/A"," ",E60*C60)</f>
        <v>19.875</v>
      </c>
      <c r="G60" s="140" t="n">
        <f aca="false">IF(A60="N/A"," ",IF(ISERROR(N60),G48*Inputs!$F$19,N60))</f>
        <v>19</v>
      </c>
      <c r="H60" s="142" t="n">
        <f aca="false">IF(A60="N/A"," ",G60*C60)</f>
        <v>18.88125</v>
      </c>
      <c r="I60" s="142" t="n">
        <f aca="false">IF(A60="N/A"," ",IF(ISERROR(O60),I48*Inputs!$F$19,O60))</f>
        <v>19.4500007629395</v>
      </c>
      <c r="J60" s="143" t="n">
        <f aca="false">IF(A60="N/A"," ",P60)</f>
        <v>3.109</v>
      </c>
      <c r="L60" s="145" t="n">
        <v>25.1499977111816</v>
      </c>
      <c r="M60" s="145" t="n">
        <v>20</v>
      </c>
      <c r="N60" s="145" t="n">
        <v>19</v>
      </c>
      <c r="O60" s="146" t="n">
        <v>19.4500007629395</v>
      </c>
      <c r="P60" s="147" t="n">
        <v>3.109</v>
      </c>
      <c r="S60" s="134" t="n">
        <v>38261</v>
      </c>
      <c r="T60" s="120" t="n">
        <v>21</v>
      </c>
      <c r="U60" s="120" t="n">
        <v>5</v>
      </c>
      <c r="V60" s="120" t="n">
        <v>5</v>
      </c>
      <c r="W60" s="120" t="n">
        <v>0</v>
      </c>
      <c r="X60" s="120" t="n">
        <v>31</v>
      </c>
    </row>
    <row r="61" customFormat="false" ht="12.75" hidden="false" customHeight="false" outlineLevel="0" collapsed="false">
      <c r="A61" s="139" t="n">
        <f aca="false">Calculations!A59</f>
        <v>38353</v>
      </c>
      <c r="B61" s="140" t="n">
        <f aca="false">IF(A61="N/A"," ",IF(ISERROR(L61),B49*Inputs!$F$19,L61))</f>
        <v>29.3999996185303</v>
      </c>
      <c r="C61" s="141" t="n">
        <v>0.95625</v>
      </c>
      <c r="D61" s="142" t="n">
        <f aca="false">IF(A61="N/A"," ",C61*B61)</f>
        <v>28.1137496352196</v>
      </c>
      <c r="E61" s="140" t="n">
        <f aca="false">IF(A61="N/A"," ",IF(ISERROR(M61),E49*Inputs!$F$19,M61))</f>
        <v>22</v>
      </c>
      <c r="F61" s="142" t="n">
        <f aca="false">IF(A61="N/A"," ",E61*C61)</f>
        <v>21.0375</v>
      </c>
      <c r="G61" s="140" t="n">
        <f aca="false">IF(A61="N/A"," ",IF(ISERROR(N61),G49*Inputs!$F$19,N61))</f>
        <v>21</v>
      </c>
      <c r="H61" s="142" t="n">
        <f aca="false">IF(A61="N/A"," ",G61*C61)</f>
        <v>20.08125</v>
      </c>
      <c r="I61" s="142" t="n">
        <f aca="false">IF(A61="N/A"," ",IF(ISERROR(O61),I49*Inputs!$F$19,O61))</f>
        <v>19.7000007629395</v>
      </c>
      <c r="J61" s="143" t="n">
        <f aca="false">IF(A61="N/A"," ",P61)</f>
        <v>3.2</v>
      </c>
      <c r="L61" s="145" t="n">
        <v>29.3999996185303</v>
      </c>
      <c r="M61" s="145" t="n">
        <v>22</v>
      </c>
      <c r="N61" s="145" t="n">
        <v>21</v>
      </c>
      <c r="O61" s="146" t="n">
        <v>19.7000007629395</v>
      </c>
      <c r="P61" s="147" t="n">
        <v>3.2</v>
      </c>
      <c r="S61" s="134" t="n">
        <v>38292</v>
      </c>
      <c r="T61" s="120" t="n">
        <v>21</v>
      </c>
      <c r="U61" s="120" t="n">
        <v>4</v>
      </c>
      <c r="V61" s="120" t="n">
        <v>4</v>
      </c>
      <c r="W61" s="120" t="n">
        <v>1</v>
      </c>
      <c r="X61" s="120" t="n">
        <v>30</v>
      </c>
    </row>
    <row r="62" customFormat="false" ht="12.75" hidden="false" customHeight="false" outlineLevel="0" collapsed="false">
      <c r="A62" s="139" t="n">
        <f aca="false">Calculations!A60</f>
        <v>38384</v>
      </c>
      <c r="B62" s="140" t="n">
        <f aca="false">IF(A62="N/A"," ",IF(ISERROR(L62),B50*Inputs!$F$19,L62))</f>
        <v>29.5</v>
      </c>
      <c r="C62" s="141" t="n">
        <v>0.95625</v>
      </c>
      <c r="D62" s="142" t="n">
        <f aca="false">IF(A62="N/A"," ",C62*B62)</f>
        <v>28.209375</v>
      </c>
      <c r="E62" s="140" t="n">
        <f aca="false">IF(A62="N/A"," ",IF(ISERROR(M62),E50*Inputs!$F$19,M62))</f>
        <v>21.996000289917</v>
      </c>
      <c r="F62" s="142" t="n">
        <f aca="false">IF(A62="N/A"," ",E62*C62)</f>
        <v>21.0336752772331</v>
      </c>
      <c r="G62" s="140" t="n">
        <f aca="false">IF(A62="N/A"," ",IF(ISERROR(N62),G50*Inputs!$F$19,N62))</f>
        <v>20.9965019226074</v>
      </c>
      <c r="H62" s="142" t="n">
        <f aca="false">IF(A62="N/A"," ",G62*C62)</f>
        <v>20.0779049634934</v>
      </c>
      <c r="I62" s="142" t="n">
        <f aca="false">IF(A62="N/A"," ",IF(ISERROR(O62),I50*Inputs!$F$19,O62))</f>
        <v>18</v>
      </c>
      <c r="J62" s="143" t="n">
        <f aca="false">IF(A62="N/A"," ",P62)</f>
        <v>3.057</v>
      </c>
      <c r="L62" s="145" t="n">
        <v>29.5</v>
      </c>
      <c r="M62" s="145" t="n">
        <v>21.996000289917</v>
      </c>
      <c r="N62" s="145" t="n">
        <v>20.9965019226074</v>
      </c>
      <c r="O62" s="146" t="n">
        <v>18</v>
      </c>
      <c r="P62" s="147" t="n">
        <v>3.057</v>
      </c>
      <c r="S62" s="134" t="n">
        <v>38322</v>
      </c>
      <c r="T62" s="120" t="n">
        <v>23</v>
      </c>
      <c r="U62" s="120" t="n">
        <v>3</v>
      </c>
      <c r="V62" s="120" t="n">
        <v>4</v>
      </c>
      <c r="W62" s="120" t="n">
        <v>1</v>
      </c>
      <c r="X62" s="120" t="n">
        <v>31</v>
      </c>
    </row>
    <row r="63" customFormat="false" ht="12.75" hidden="false" customHeight="false" outlineLevel="0" collapsed="false">
      <c r="A63" s="139" t="n">
        <f aca="false">Calculations!A61</f>
        <v>38412</v>
      </c>
      <c r="B63" s="140" t="n">
        <f aca="false">IF(A63="N/A"," ",IF(ISERROR(L63),B51*Inputs!$F$19,L63))</f>
        <v>25</v>
      </c>
      <c r="C63" s="141" t="n">
        <v>0.971098265895954</v>
      </c>
      <c r="D63" s="142" t="n">
        <f aca="false">IF(A63="N/A"," ",C63*B63)</f>
        <v>24.2774566473989</v>
      </c>
      <c r="E63" s="140" t="n">
        <f aca="false">IF(A63="N/A"," ",IF(ISERROR(M63),E51*Inputs!$F$19,M63))</f>
        <v>20</v>
      </c>
      <c r="F63" s="142" t="n">
        <f aca="false">IF(A63="N/A"," ",E63*C63)</f>
        <v>19.4219653179191</v>
      </c>
      <c r="G63" s="140" t="n">
        <f aca="false">IF(A63="N/A"," ",IF(ISERROR(N63),G51*Inputs!$F$19,N63))</f>
        <v>19</v>
      </c>
      <c r="H63" s="142" t="n">
        <f aca="false">IF(A63="N/A"," ",G63*C63)</f>
        <v>18.4508670520231</v>
      </c>
      <c r="I63" s="142" t="n">
        <f aca="false">IF(A63="N/A"," ",IF(ISERROR(O63),I51*Inputs!$F$19,O63))</f>
        <v>18.4000015258789</v>
      </c>
      <c r="J63" s="143" t="n">
        <f aca="false">IF(A63="N/A"," ",P63)</f>
        <v>2.973</v>
      </c>
      <c r="L63" s="145" t="n">
        <v>25</v>
      </c>
      <c r="M63" s="145" t="n">
        <v>20</v>
      </c>
      <c r="N63" s="145" t="n">
        <v>19</v>
      </c>
      <c r="O63" s="146" t="n">
        <v>18.4000015258789</v>
      </c>
      <c r="P63" s="147" t="n">
        <v>2.973</v>
      </c>
      <c r="S63" s="134" t="n">
        <v>38353</v>
      </c>
      <c r="T63" s="120" t="n">
        <v>21</v>
      </c>
      <c r="U63" s="120" t="n">
        <v>4</v>
      </c>
      <c r="V63" s="120" t="n">
        <v>5</v>
      </c>
      <c r="W63" s="120" t="n">
        <v>1</v>
      </c>
      <c r="X63" s="120" t="n">
        <v>31</v>
      </c>
    </row>
    <row r="64" customFormat="false" ht="12.75" hidden="false" customHeight="false" outlineLevel="0" collapsed="false">
      <c r="A64" s="139" t="n">
        <f aca="false">Calculations!A62</f>
        <v>38443</v>
      </c>
      <c r="B64" s="140" t="n">
        <f aca="false">IF(A64="N/A"," ",IF(ISERROR(L64),B52*Inputs!$F$19,L64))</f>
        <v>25.75</v>
      </c>
      <c r="C64" s="141" t="n">
        <v>0.98875</v>
      </c>
      <c r="D64" s="142" t="n">
        <f aca="false">IF(A64="N/A"," ",C64*B64)</f>
        <v>25.4603125</v>
      </c>
      <c r="E64" s="140" t="n">
        <f aca="false">IF(A64="N/A"," ",IF(ISERROR(M64),E52*Inputs!$F$19,M64))</f>
        <v>20</v>
      </c>
      <c r="F64" s="142" t="n">
        <f aca="false">IF(A64="N/A"," ",E64*C64)</f>
        <v>19.775</v>
      </c>
      <c r="G64" s="140" t="n">
        <f aca="false">IF(A64="N/A"," ",IF(ISERROR(N64),G52*Inputs!$F$19,N64))</f>
        <v>18.9950008392334</v>
      </c>
      <c r="H64" s="142" t="n">
        <f aca="false">IF(A64="N/A"," ",G64*C64)</f>
        <v>18.781307079792</v>
      </c>
      <c r="I64" s="142" t="n">
        <f aca="false">IF(A64="N/A"," ",IF(ISERROR(O64),I52*Inputs!$F$19,O64))</f>
        <v>17.6000003814697</v>
      </c>
      <c r="J64" s="143" t="n">
        <f aca="false">IF(A64="N/A"," ",P64)</f>
        <v>2.7695</v>
      </c>
      <c r="L64" s="145" t="n">
        <v>25.75</v>
      </c>
      <c r="M64" s="145" t="n">
        <v>20</v>
      </c>
      <c r="N64" s="145" t="n">
        <v>18.9950008392334</v>
      </c>
      <c r="O64" s="146" t="n">
        <v>17.6000003814697</v>
      </c>
      <c r="P64" s="147" t="n">
        <v>2.7695</v>
      </c>
      <c r="S64" s="134" t="n">
        <v>38384</v>
      </c>
      <c r="T64" s="120" t="n">
        <v>20</v>
      </c>
      <c r="U64" s="120" t="n">
        <v>4</v>
      </c>
      <c r="V64" s="120" t="n">
        <v>4</v>
      </c>
      <c r="W64" s="120" t="n">
        <v>0</v>
      </c>
      <c r="X64" s="120" t="n">
        <v>28</v>
      </c>
    </row>
    <row r="65" customFormat="false" ht="12.75" hidden="false" customHeight="false" outlineLevel="0" collapsed="false">
      <c r="A65" s="139" t="n">
        <f aca="false">Calculations!A63</f>
        <v>38473</v>
      </c>
      <c r="B65" s="140" t="n">
        <f aca="false">IF(A65="N/A"," ",IF(ISERROR(L65),B53*Inputs!$F$19,L65))</f>
        <v>30.25</v>
      </c>
      <c r="C65" s="141" t="n">
        <v>1.0666026645768</v>
      </c>
      <c r="D65" s="142" t="n">
        <f aca="false">IF(A65="N/A"," ",C65*B65)</f>
        <v>32.2647306034483</v>
      </c>
      <c r="E65" s="140" t="n">
        <f aca="false">IF(A65="N/A"," ",IF(ISERROR(M65),E53*Inputs!$F$19,M65))</f>
        <v>21</v>
      </c>
      <c r="F65" s="142" t="n">
        <f aca="false">IF(A65="N/A"," ",E65*C65)</f>
        <v>22.3986559561129</v>
      </c>
      <c r="G65" s="140" t="n">
        <f aca="false">IF(A65="N/A"," ",IF(ISERROR(N65),G53*Inputs!$F$19,N65))</f>
        <v>20.0049991607666</v>
      </c>
      <c r="H65" s="142" t="n">
        <f aca="false">IF(A65="N/A"," ",G65*C65)</f>
        <v>21.3373854097304</v>
      </c>
      <c r="I65" s="142" t="n">
        <f aca="false">IF(A65="N/A"," ",IF(ISERROR(O65),I53*Inputs!$F$19,O65))</f>
        <v>17.4500007629395</v>
      </c>
      <c r="J65" s="143" t="n">
        <f aca="false">IF(A65="N/A"," ",P65)</f>
        <v>2.753</v>
      </c>
      <c r="L65" s="145" t="n">
        <v>30.25</v>
      </c>
      <c r="M65" s="145" t="n">
        <v>21</v>
      </c>
      <c r="N65" s="145" t="n">
        <v>20.0049991607666</v>
      </c>
      <c r="O65" s="146" t="n">
        <v>17.4500007629395</v>
      </c>
      <c r="P65" s="147" t="n">
        <v>2.753</v>
      </c>
      <c r="S65" s="134" t="n">
        <v>38412</v>
      </c>
      <c r="T65" s="120" t="n">
        <v>23</v>
      </c>
      <c r="U65" s="120" t="n">
        <v>4</v>
      </c>
      <c r="V65" s="120" t="n">
        <v>4</v>
      </c>
      <c r="W65" s="120" t="n">
        <v>0</v>
      </c>
      <c r="X65" s="120" t="n">
        <v>31</v>
      </c>
    </row>
    <row r="66" customFormat="false" ht="12.75" hidden="false" customHeight="false" outlineLevel="0" collapsed="false">
      <c r="A66" s="139" t="n">
        <f aca="false">Calculations!A64</f>
        <v>38504</v>
      </c>
      <c r="B66" s="140" t="n">
        <f aca="false">IF(A66="N/A"," ",IF(ISERROR(L66),B54*Inputs!$F$19,L66))</f>
        <v>48.5</v>
      </c>
      <c r="C66" s="141" t="n">
        <v>1.54501939495439</v>
      </c>
      <c r="D66" s="142" t="n">
        <f aca="false">IF(A66="N/A"," ",C66*B66)</f>
        <v>74.9334406552877</v>
      </c>
      <c r="E66" s="140" t="n">
        <f aca="false">IF(A66="N/A"," ",IF(ISERROR(M66),E54*Inputs!$F$19,M66))</f>
        <v>26</v>
      </c>
      <c r="F66" s="142" t="n">
        <f aca="false">IF(A66="N/A"," ",E66*C66)</f>
        <v>40.1705042688141</v>
      </c>
      <c r="G66" s="140" t="n">
        <f aca="false">IF(A66="N/A"," ",IF(ISERROR(N66),G54*Inputs!$F$19,N66))</f>
        <v>24</v>
      </c>
      <c r="H66" s="142" t="n">
        <f aca="false">IF(A66="N/A"," ",G66*C66)</f>
        <v>37.0804654789053</v>
      </c>
      <c r="I66" s="142" t="n">
        <f aca="false">IF(A66="N/A"," ",IF(ISERROR(O66),I54*Inputs!$F$19,O66))</f>
        <v>16.9499998092651</v>
      </c>
      <c r="J66" s="143" t="n">
        <f aca="false">IF(A66="N/A"," ",P66)</f>
        <v>2.759</v>
      </c>
      <c r="L66" s="145" t="n">
        <v>48.5</v>
      </c>
      <c r="M66" s="145" t="n">
        <v>26</v>
      </c>
      <c r="N66" s="145" t="n">
        <v>24</v>
      </c>
      <c r="O66" s="146" t="n">
        <v>16.9499998092651</v>
      </c>
      <c r="P66" s="147" t="n">
        <v>2.759</v>
      </c>
      <c r="S66" s="134" t="n">
        <v>38443</v>
      </c>
      <c r="T66" s="120" t="n">
        <v>21</v>
      </c>
      <c r="U66" s="120" t="n">
        <v>5</v>
      </c>
      <c r="V66" s="120" t="n">
        <v>4</v>
      </c>
      <c r="W66" s="120" t="n">
        <v>0</v>
      </c>
      <c r="X66" s="120" t="n">
        <v>30</v>
      </c>
    </row>
    <row r="67" customFormat="false" ht="12.75" hidden="false" customHeight="false" outlineLevel="0" collapsed="false">
      <c r="A67" s="139" t="n">
        <f aca="false">Calculations!A65</f>
        <v>38534</v>
      </c>
      <c r="B67" s="140" t="n">
        <f aca="false">IF(A67="N/A"," ",IF(ISERROR(L67),B55*Inputs!$F$19,L67))</f>
        <v>75</v>
      </c>
      <c r="C67" s="141" t="n">
        <v>1.6419162974431</v>
      </c>
      <c r="D67" s="142" t="n">
        <f aca="false">IF(A67="N/A"," ",C67*B67)</f>
        <v>123.143722308232</v>
      </c>
      <c r="E67" s="140" t="n">
        <f aca="false">IF(A67="N/A"," ",IF(ISERROR(M67),E55*Inputs!$F$19,M67))</f>
        <v>35</v>
      </c>
      <c r="F67" s="142" t="n">
        <f aca="false">IF(A67="N/A"," ",E67*C67)</f>
        <v>57.4670704105085</v>
      </c>
      <c r="G67" s="140" t="n">
        <f aca="false">IF(A67="N/A"," ",IF(ISERROR(N67),G55*Inputs!$F$19,N67))</f>
        <v>30.9999980926514</v>
      </c>
      <c r="H67" s="142" t="n">
        <f aca="false">IF(A67="N/A"," ",G67*C67)</f>
        <v>50.8994020890293</v>
      </c>
      <c r="I67" s="142" t="n">
        <f aca="false">IF(A67="N/A"," ",IF(ISERROR(O67),I55*Inputs!$F$19,O67))</f>
        <v>17.8500003814697</v>
      </c>
      <c r="J67" s="143" t="n">
        <f aca="false">IF(A67="N/A"," ",P67)</f>
        <v>2.755</v>
      </c>
      <c r="L67" s="145" t="n">
        <v>75</v>
      </c>
      <c r="M67" s="145" t="n">
        <v>35</v>
      </c>
      <c r="N67" s="145" t="n">
        <v>30.9999980926514</v>
      </c>
      <c r="O67" s="146" t="n">
        <v>17.8500003814697</v>
      </c>
      <c r="P67" s="147" t="n">
        <v>2.755</v>
      </c>
      <c r="S67" s="134" t="n">
        <v>38473</v>
      </c>
      <c r="T67" s="120" t="n">
        <v>21</v>
      </c>
      <c r="U67" s="120" t="n">
        <v>4</v>
      </c>
      <c r="V67" s="120" t="n">
        <v>5</v>
      </c>
      <c r="W67" s="120" t="n">
        <v>1</v>
      </c>
      <c r="X67" s="120" t="n">
        <v>31</v>
      </c>
    </row>
    <row r="68" customFormat="false" ht="12.75" hidden="false" customHeight="false" outlineLevel="0" collapsed="false">
      <c r="A68" s="139" t="n">
        <f aca="false">Calculations!A66</f>
        <v>38565</v>
      </c>
      <c r="B68" s="140" t="n">
        <f aca="false">IF(A68="N/A"," ",IF(ISERROR(L68),B56*Inputs!$F$19,L68))</f>
        <v>75</v>
      </c>
      <c r="C68" s="141" t="n">
        <v>1.6419162974431</v>
      </c>
      <c r="D68" s="142" t="n">
        <f aca="false">IF(A68="N/A"," ",C68*B68)</f>
        <v>123.143722308232</v>
      </c>
      <c r="E68" s="140" t="n">
        <f aca="false">IF(A68="N/A"," ",IF(ISERROR(M68),E56*Inputs!$F$19,M68))</f>
        <v>35.0000038146973</v>
      </c>
      <c r="F68" s="142" t="n">
        <f aca="false">IF(A68="N/A"," ",E68*C68)</f>
        <v>57.4670766739221</v>
      </c>
      <c r="G68" s="140" t="n">
        <f aca="false">IF(A68="N/A"," ",IF(ISERROR(N68),G56*Inputs!$F$19,N68))</f>
        <v>31</v>
      </c>
      <c r="H68" s="142" t="n">
        <f aca="false">IF(A68="N/A"," ",G68*C68)</f>
        <v>50.8994052207361</v>
      </c>
      <c r="I68" s="142" t="n">
        <f aca="false">IF(A68="N/A"," ",IF(ISERROR(O68),I56*Inputs!$F$19,O68))</f>
        <v>17.8500003814697</v>
      </c>
      <c r="J68" s="143" t="n">
        <f aca="false">IF(A68="N/A"," ",P68)</f>
        <v>2.7605</v>
      </c>
      <c r="L68" s="145" t="n">
        <v>75</v>
      </c>
      <c r="M68" s="145" t="n">
        <v>35.0000038146973</v>
      </c>
      <c r="N68" s="145" t="n">
        <v>31</v>
      </c>
      <c r="O68" s="146" t="n">
        <v>17.8500003814697</v>
      </c>
      <c r="P68" s="147" t="n">
        <v>2.7605</v>
      </c>
      <c r="S68" s="134" t="n">
        <v>38504</v>
      </c>
      <c r="T68" s="120" t="n">
        <v>22</v>
      </c>
      <c r="U68" s="120" t="n">
        <v>4</v>
      </c>
      <c r="V68" s="120" t="n">
        <v>4</v>
      </c>
      <c r="W68" s="120" t="n">
        <v>0</v>
      </c>
      <c r="X68" s="120" t="n">
        <v>30</v>
      </c>
    </row>
    <row r="69" customFormat="false" ht="12.75" hidden="false" customHeight="false" outlineLevel="0" collapsed="false">
      <c r="A69" s="139" t="n">
        <f aca="false">Calculations!A67</f>
        <v>38596</v>
      </c>
      <c r="B69" s="140" t="n">
        <f aca="false">IF(A69="N/A"," ",IF(ISERROR(L69),B57*Inputs!$F$19,L69))</f>
        <v>32.5</v>
      </c>
      <c r="C69" s="141" t="n">
        <v>1.35125</v>
      </c>
      <c r="D69" s="142" t="n">
        <f aca="false">IF(A69="N/A"," ",C69*B69)</f>
        <v>43.915625</v>
      </c>
      <c r="E69" s="140" t="n">
        <f aca="false">IF(A69="N/A"," ",IF(ISERROR(M69),E57*Inputs!$F$19,M69))</f>
        <v>25</v>
      </c>
      <c r="F69" s="142" t="n">
        <f aca="false">IF(A69="N/A"," ",E69*C69)</f>
        <v>33.78125</v>
      </c>
      <c r="G69" s="140" t="n">
        <f aca="false">IF(A69="N/A"," ",IF(ISERROR(N69),G57*Inputs!$F$19,N69))</f>
        <v>24</v>
      </c>
      <c r="H69" s="142" t="n">
        <f aca="false">IF(A69="N/A"," ",G69*C69)</f>
        <v>32.43</v>
      </c>
      <c r="I69" s="142" t="n">
        <f aca="false">IF(A69="N/A"," ",IF(ISERROR(O69),I57*Inputs!$F$19,O69))</f>
        <v>18</v>
      </c>
      <c r="J69" s="143" t="n">
        <f aca="false">IF(A69="N/A"," ",P69)</f>
        <v>2.761</v>
      </c>
      <c r="L69" s="145" t="n">
        <v>32.5</v>
      </c>
      <c r="M69" s="145" t="n">
        <v>25</v>
      </c>
      <c r="N69" s="145" t="n">
        <v>24</v>
      </c>
      <c r="O69" s="146" t="n">
        <v>18</v>
      </c>
      <c r="P69" s="147" t="n">
        <v>2.761</v>
      </c>
      <c r="S69" s="134" t="n">
        <v>38534</v>
      </c>
      <c r="T69" s="120" t="n">
        <v>20</v>
      </c>
      <c r="U69" s="120" t="n">
        <v>5</v>
      </c>
      <c r="V69" s="120" t="n">
        <v>5</v>
      </c>
      <c r="W69" s="120" t="n">
        <v>1</v>
      </c>
      <c r="X69" s="120" t="n">
        <v>31</v>
      </c>
    </row>
    <row r="70" customFormat="false" ht="12.75" hidden="false" customHeight="false" outlineLevel="0" collapsed="false">
      <c r="A70" s="139" t="n">
        <f aca="false">Calculations!A68</f>
        <v>38626</v>
      </c>
      <c r="B70" s="140" t="n">
        <f aca="false">IF(A70="N/A"," ",IF(ISERROR(L70),B58*Inputs!$F$19,L70))</f>
        <v>25.2999973297119</v>
      </c>
      <c r="C70" s="141" t="n">
        <v>0.98875</v>
      </c>
      <c r="D70" s="142" t="n">
        <f aca="false">IF(A70="N/A"," ",C70*B70)</f>
        <v>25.0153723597527</v>
      </c>
      <c r="E70" s="140" t="n">
        <f aca="false">IF(A70="N/A"," ",IF(ISERROR(M70),E58*Inputs!$F$19,M70))</f>
        <v>19.996000289917</v>
      </c>
      <c r="F70" s="142" t="n">
        <f aca="false">IF(A70="N/A"," ",E70*C70)</f>
        <v>19.7710452866554</v>
      </c>
      <c r="G70" s="140" t="n">
        <f aca="false">IF(A70="N/A"," ",IF(ISERROR(N70),G58*Inputs!$F$19,N70))</f>
        <v>18.9965000152588</v>
      </c>
      <c r="H70" s="142" t="n">
        <f aca="false">IF(A70="N/A"," ",G70*C70)</f>
        <v>18.7827893900871</v>
      </c>
      <c r="I70" s="142" t="n">
        <f aca="false">IF(A70="N/A"," ",IF(ISERROR(O70),I58*Inputs!$F$19,O70))</f>
        <v>19.4000015258789</v>
      </c>
      <c r="J70" s="143" t="n">
        <f aca="false">IF(A70="N/A"," ",P70)</f>
        <v>2.81</v>
      </c>
      <c r="L70" s="145" t="n">
        <v>25.2999973297119</v>
      </c>
      <c r="M70" s="145" t="n">
        <v>19.996000289917</v>
      </c>
      <c r="N70" s="145" t="n">
        <v>18.9965000152588</v>
      </c>
      <c r="O70" s="146" t="n">
        <v>19.4000015258789</v>
      </c>
      <c r="P70" s="147" t="n">
        <v>2.81</v>
      </c>
      <c r="S70" s="134" t="n">
        <v>38565</v>
      </c>
      <c r="T70" s="120" t="n">
        <v>23</v>
      </c>
      <c r="U70" s="120" t="n">
        <v>4</v>
      </c>
      <c r="V70" s="120" t="n">
        <v>4</v>
      </c>
      <c r="W70" s="120" t="n">
        <v>0</v>
      </c>
      <c r="X70" s="120" t="n">
        <v>31</v>
      </c>
    </row>
    <row r="71" customFormat="false" ht="12.75" hidden="false" customHeight="false" outlineLevel="0" collapsed="false">
      <c r="A71" s="139" t="n">
        <f aca="false">Calculations!A69</f>
        <v>38657</v>
      </c>
      <c r="B71" s="140" t="n">
        <f aca="false">IF(A71="N/A"," ",IF(ISERROR(L71),B59*Inputs!$F$19,L71))</f>
        <v>25.1799983978272</v>
      </c>
      <c r="C71" s="141" t="n">
        <v>1.016875</v>
      </c>
      <c r="D71" s="142" t="n">
        <f aca="false">IF(A71="N/A"," ",C71*B71)</f>
        <v>25.6049108707905</v>
      </c>
      <c r="E71" s="140" t="n">
        <f aca="false">IF(A71="N/A"," ",IF(ISERROR(M71),E59*Inputs!$F$19,M71))</f>
        <v>20</v>
      </c>
      <c r="F71" s="142" t="n">
        <f aca="false">IF(A71="N/A"," ",E71*C71)</f>
        <v>20.3375</v>
      </c>
      <c r="G71" s="140" t="n">
        <f aca="false">IF(A71="N/A"," ",IF(ISERROR(N71),G59*Inputs!$F$19,N71))</f>
        <v>19</v>
      </c>
      <c r="H71" s="142" t="n">
        <f aca="false">IF(A71="N/A"," ",G71*C71)</f>
        <v>19.320625</v>
      </c>
      <c r="I71" s="142" t="n">
        <f aca="false">IF(A71="N/A"," ",IF(ISERROR(O71),I59*Inputs!$F$19,O71))</f>
        <v>19.7999992370605</v>
      </c>
      <c r="J71" s="143" t="n">
        <f aca="false">IF(A71="N/A"," ",P71)</f>
        <v>3.0205</v>
      </c>
      <c r="L71" s="145" t="n">
        <v>25.1799983978272</v>
      </c>
      <c r="M71" s="145" t="n">
        <v>20</v>
      </c>
      <c r="N71" s="145" t="n">
        <v>19</v>
      </c>
      <c r="O71" s="146" t="n">
        <v>19.7999992370605</v>
      </c>
      <c r="P71" s="147" t="n">
        <v>3.0205</v>
      </c>
      <c r="S71" s="134" t="n">
        <v>38596</v>
      </c>
      <c r="T71" s="120" t="n">
        <v>21</v>
      </c>
      <c r="U71" s="120" t="n">
        <v>4</v>
      </c>
      <c r="V71" s="120" t="n">
        <v>4</v>
      </c>
      <c r="W71" s="120" t="n">
        <v>1</v>
      </c>
      <c r="X71" s="120" t="n">
        <v>30</v>
      </c>
    </row>
    <row r="72" customFormat="false" ht="12.75" hidden="false" customHeight="false" outlineLevel="0" collapsed="false">
      <c r="A72" s="139" t="n">
        <f aca="false">Calculations!A70</f>
        <v>38687</v>
      </c>
      <c r="B72" s="140" t="n">
        <f aca="false">IF(A72="N/A"," ",IF(ISERROR(L72),B60*Inputs!$F$19,L72))</f>
        <v>25.6499977111816</v>
      </c>
      <c r="C72" s="141" t="n">
        <v>0.99375</v>
      </c>
      <c r="D72" s="142" t="n">
        <f aca="false">IF(A72="N/A"," ",C72*B72)</f>
        <v>25.4896852254868</v>
      </c>
      <c r="E72" s="140" t="n">
        <f aca="false">IF(A72="N/A"," ",IF(ISERROR(M72),E60*Inputs!$F$19,M72))</f>
        <v>20</v>
      </c>
      <c r="F72" s="142" t="n">
        <f aca="false">IF(A72="N/A"," ",E72*C72)</f>
        <v>19.875</v>
      </c>
      <c r="G72" s="140" t="n">
        <f aca="false">IF(A72="N/A"," ",IF(ISERROR(N72),G60*Inputs!$F$19,N72))</f>
        <v>19</v>
      </c>
      <c r="H72" s="142" t="n">
        <f aca="false">IF(A72="N/A"," ",G72*C72)</f>
        <v>18.88125</v>
      </c>
      <c r="I72" s="142" t="n">
        <f aca="false">IF(A72="N/A"," ",IF(ISERROR(O72),I60*Inputs!$F$19,O72))</f>
        <v>19.9500007629395</v>
      </c>
      <c r="J72" s="143" t="n">
        <f aca="false">IF(A72="N/A"," ",P72)</f>
        <v>3.1865</v>
      </c>
      <c r="L72" s="145" t="n">
        <v>25.6499977111816</v>
      </c>
      <c r="M72" s="145" t="n">
        <v>20</v>
      </c>
      <c r="N72" s="145" t="n">
        <v>19</v>
      </c>
      <c r="O72" s="146" t="n">
        <v>19.9500007629395</v>
      </c>
      <c r="P72" s="147" t="n">
        <v>3.1865</v>
      </c>
      <c r="S72" s="134" t="n">
        <v>38626</v>
      </c>
      <c r="T72" s="120" t="n">
        <v>21</v>
      </c>
      <c r="U72" s="120" t="n">
        <v>5</v>
      </c>
      <c r="V72" s="120" t="n">
        <v>5</v>
      </c>
      <c r="W72" s="120" t="n">
        <v>0</v>
      </c>
      <c r="X72" s="120" t="n">
        <v>31</v>
      </c>
    </row>
    <row r="73" customFormat="false" ht="12.75" hidden="false" customHeight="false" outlineLevel="0" collapsed="false">
      <c r="A73" s="139" t="n">
        <f aca="false">Calculations!A71</f>
        <v>38718</v>
      </c>
      <c r="B73" s="140" t="n">
        <f aca="false">IF(A73="N/A"," ",IF(ISERROR(L73),B61*Inputs!$F$19,L73))</f>
        <v>29.8999996185303</v>
      </c>
      <c r="C73" s="141" t="n">
        <v>0.95625</v>
      </c>
      <c r="D73" s="142" t="n">
        <f aca="false">IF(A73="N/A"," ",C73*B73)</f>
        <v>28.5918746352196</v>
      </c>
      <c r="E73" s="140" t="n">
        <f aca="false">IF(A73="N/A"," ",IF(ISERROR(M73),E61*Inputs!$F$19,M73))</f>
        <v>22</v>
      </c>
      <c r="F73" s="142" t="n">
        <f aca="false">IF(A73="N/A"," ",E73*C73)</f>
        <v>21.0375</v>
      </c>
      <c r="G73" s="140" t="n">
        <f aca="false">IF(A73="N/A"," ",IF(ISERROR(N73),G61*Inputs!$F$19,N73))</f>
        <v>21</v>
      </c>
      <c r="H73" s="142" t="n">
        <f aca="false">IF(A73="N/A"," ",G73*C73)</f>
        <v>20.08125</v>
      </c>
      <c r="I73" s="142" t="n">
        <f aca="false">IF(A73="N/A"," ",IF(ISERROR(O73),I61*Inputs!$F$19,O73))</f>
        <v>20.2000007629395</v>
      </c>
      <c r="J73" s="143" t="n">
        <f aca="false">IF(A73="N/A"," ",P73)</f>
        <v>3.2875</v>
      </c>
      <c r="L73" s="145" t="n">
        <v>29.8999996185303</v>
      </c>
      <c r="M73" s="145" t="n">
        <v>22</v>
      </c>
      <c r="N73" s="145" t="n">
        <v>21</v>
      </c>
      <c r="O73" s="146" t="n">
        <v>20.2000007629395</v>
      </c>
      <c r="P73" s="147" t="n">
        <v>3.2875</v>
      </c>
      <c r="S73" s="134" t="n">
        <v>38657</v>
      </c>
      <c r="T73" s="120" t="n">
        <v>21</v>
      </c>
      <c r="U73" s="120" t="n">
        <v>4</v>
      </c>
      <c r="V73" s="120" t="n">
        <v>4</v>
      </c>
      <c r="W73" s="120" t="n">
        <v>1</v>
      </c>
      <c r="X73" s="120" t="n">
        <v>30</v>
      </c>
    </row>
    <row r="74" customFormat="false" ht="12.75" hidden="false" customHeight="false" outlineLevel="0" collapsed="false">
      <c r="A74" s="139" t="n">
        <f aca="false">Calculations!A72</f>
        <v>38749</v>
      </c>
      <c r="B74" s="140" t="n">
        <f aca="false">IF(A74="N/A"," ",IF(ISERROR(L74),B62*Inputs!$F$19,L74))</f>
        <v>30</v>
      </c>
      <c r="C74" s="141" t="n">
        <v>0.95625</v>
      </c>
      <c r="D74" s="142" t="n">
        <f aca="false">IF(A74="N/A"," ",C74*B74)</f>
        <v>28.6875</v>
      </c>
      <c r="E74" s="140" t="n">
        <f aca="false">IF(A74="N/A"," ",IF(ISERROR(M74),E62*Inputs!$F$19,M74))</f>
        <v>21.996000289917</v>
      </c>
      <c r="F74" s="142" t="n">
        <f aca="false">IF(A74="N/A"," ",E74*C74)</f>
        <v>21.0336752772331</v>
      </c>
      <c r="G74" s="140" t="n">
        <f aca="false">IF(A74="N/A"," ",IF(ISERROR(N74),G62*Inputs!$F$19,N74))</f>
        <v>20.9965019226074</v>
      </c>
      <c r="H74" s="142" t="n">
        <f aca="false">IF(A74="N/A"," ",G74*C74)</f>
        <v>20.0779049634934</v>
      </c>
      <c r="I74" s="142" t="n">
        <f aca="false">IF(A74="N/A"," ",IF(ISERROR(O74),I62*Inputs!$F$19,O74))</f>
        <v>18.5</v>
      </c>
      <c r="J74" s="143" t="n">
        <f aca="false">IF(A74="N/A"," ",P74)</f>
        <v>3.1445</v>
      </c>
      <c r="L74" s="145" t="n">
        <v>30</v>
      </c>
      <c r="M74" s="145" t="n">
        <v>21.996000289917</v>
      </c>
      <c r="N74" s="145" t="n">
        <v>20.9965019226074</v>
      </c>
      <c r="O74" s="146" t="n">
        <v>18.5</v>
      </c>
      <c r="P74" s="147" t="n">
        <v>3.1445</v>
      </c>
      <c r="S74" s="134" t="n">
        <v>38687</v>
      </c>
      <c r="T74" s="120" t="n">
        <v>21</v>
      </c>
      <c r="U74" s="120" t="n">
        <v>5</v>
      </c>
      <c r="V74" s="120" t="n">
        <v>4</v>
      </c>
      <c r="W74" s="120" t="n">
        <v>1</v>
      </c>
      <c r="X74" s="120" t="n">
        <v>31</v>
      </c>
    </row>
    <row r="75" customFormat="false" ht="12.75" hidden="false" customHeight="false" outlineLevel="0" collapsed="false">
      <c r="A75" s="139" t="n">
        <f aca="false">Calculations!A73</f>
        <v>38777</v>
      </c>
      <c r="B75" s="140" t="n">
        <f aca="false">IF(A75="N/A"," ",IF(ISERROR(L75),B63*Inputs!$F$19,L75))</f>
        <v>25.5</v>
      </c>
      <c r="C75" s="141" t="n">
        <v>0.971098265895954</v>
      </c>
      <c r="D75" s="142" t="n">
        <f aca="false">IF(A75="N/A"," ",C75*B75)</f>
        <v>24.7630057803468</v>
      </c>
      <c r="E75" s="140" t="n">
        <f aca="false">IF(A75="N/A"," ",IF(ISERROR(M75),E63*Inputs!$F$19,M75))</f>
        <v>20</v>
      </c>
      <c r="F75" s="142" t="n">
        <f aca="false">IF(A75="N/A"," ",E75*C75)</f>
        <v>19.4219653179191</v>
      </c>
      <c r="G75" s="140" t="n">
        <f aca="false">IF(A75="N/A"," ",IF(ISERROR(N75),G63*Inputs!$F$19,N75))</f>
        <v>19</v>
      </c>
      <c r="H75" s="142" t="n">
        <f aca="false">IF(A75="N/A"," ",G75*C75)</f>
        <v>18.4508670520231</v>
      </c>
      <c r="I75" s="142" t="n">
        <f aca="false">IF(A75="N/A"," ",IF(ISERROR(O75),I63*Inputs!$F$19,O75))</f>
        <v>18.9000015258789</v>
      </c>
      <c r="J75" s="143" t="n">
        <f aca="false">IF(A75="N/A"," ",P75)</f>
        <v>3.0605</v>
      </c>
      <c r="L75" s="145" t="n">
        <v>25.5</v>
      </c>
      <c r="M75" s="145" t="n">
        <v>20</v>
      </c>
      <c r="N75" s="145" t="n">
        <v>19</v>
      </c>
      <c r="O75" s="146" t="n">
        <v>18.9000015258789</v>
      </c>
      <c r="P75" s="147" t="n">
        <v>3.0605</v>
      </c>
      <c r="S75" s="134" t="n">
        <v>38718</v>
      </c>
      <c r="T75" s="120" t="n">
        <v>21</v>
      </c>
      <c r="U75" s="120" t="n">
        <v>4</v>
      </c>
      <c r="V75" s="120" t="n">
        <v>5</v>
      </c>
      <c r="W75" s="120" t="n">
        <v>1</v>
      </c>
      <c r="X75" s="120" t="n">
        <v>31</v>
      </c>
    </row>
    <row r="76" customFormat="false" ht="12.75" hidden="false" customHeight="false" outlineLevel="0" collapsed="false">
      <c r="A76" s="139" t="n">
        <f aca="false">Calculations!A74</f>
        <v>38808</v>
      </c>
      <c r="B76" s="140" t="n">
        <f aca="false">IF(A76="N/A"," ",IF(ISERROR(L76),B64*Inputs!$F$19,L76))</f>
        <v>26.25</v>
      </c>
      <c r="C76" s="141" t="n">
        <v>0.98875</v>
      </c>
      <c r="D76" s="142" t="n">
        <f aca="false">IF(A76="N/A"," ",C76*B76)</f>
        <v>25.9546875</v>
      </c>
      <c r="E76" s="140" t="n">
        <f aca="false">IF(A76="N/A"," ",IF(ISERROR(M76),E64*Inputs!$F$19,M76))</f>
        <v>20</v>
      </c>
      <c r="F76" s="142" t="n">
        <f aca="false">IF(A76="N/A"," ",E76*C76)</f>
        <v>19.775</v>
      </c>
      <c r="G76" s="140" t="n">
        <f aca="false">IF(A76="N/A"," ",IF(ISERROR(N76),G64*Inputs!$F$19,N76))</f>
        <v>18.9950008392334</v>
      </c>
      <c r="H76" s="142" t="n">
        <f aca="false">IF(A76="N/A"," ",G76*C76)</f>
        <v>18.781307079792</v>
      </c>
      <c r="I76" s="142" t="n">
        <f aca="false">IF(A76="N/A"," ",IF(ISERROR(O76),I64*Inputs!$F$19,O76))</f>
        <v>18.1000003814697</v>
      </c>
      <c r="J76" s="143" t="n">
        <f aca="false">IF(A76="N/A"," ",P76)</f>
        <v>2.857</v>
      </c>
      <c r="L76" s="145" t="n">
        <v>26.25</v>
      </c>
      <c r="M76" s="145" t="n">
        <v>20</v>
      </c>
      <c r="N76" s="145" t="n">
        <v>18.9950008392334</v>
      </c>
      <c r="O76" s="146" t="n">
        <v>18.1000003814697</v>
      </c>
      <c r="P76" s="147" t="n">
        <v>2.857</v>
      </c>
      <c r="S76" s="134" t="n">
        <v>38749</v>
      </c>
      <c r="T76" s="120" t="n">
        <v>20</v>
      </c>
      <c r="U76" s="120" t="n">
        <v>4</v>
      </c>
      <c r="V76" s="120" t="n">
        <v>4</v>
      </c>
      <c r="W76" s="120" t="n">
        <v>0</v>
      </c>
      <c r="X76" s="120" t="n">
        <v>28</v>
      </c>
    </row>
    <row r="77" customFormat="false" ht="12.75" hidden="false" customHeight="false" outlineLevel="0" collapsed="false">
      <c r="A77" s="139" t="n">
        <f aca="false">Calculations!A75</f>
        <v>38838</v>
      </c>
      <c r="B77" s="140" t="n">
        <f aca="false">IF(A77="N/A"," ",IF(ISERROR(L77),B65*Inputs!$F$19,L77))</f>
        <v>30.75</v>
      </c>
      <c r="C77" s="141" t="n">
        <v>1.0666026645768</v>
      </c>
      <c r="D77" s="142" t="n">
        <f aca="false">IF(A77="N/A"," ",C77*B77)</f>
        <v>32.7980319357367</v>
      </c>
      <c r="E77" s="140" t="n">
        <f aca="false">IF(A77="N/A"," ",IF(ISERROR(M77),E65*Inputs!$F$19,M77))</f>
        <v>21</v>
      </c>
      <c r="F77" s="142" t="n">
        <f aca="false">IF(A77="N/A"," ",E77*C77)</f>
        <v>22.3986559561129</v>
      </c>
      <c r="G77" s="140" t="n">
        <f aca="false">IF(A77="N/A"," ",IF(ISERROR(N77),G65*Inputs!$F$19,N77))</f>
        <v>20.0049991607666</v>
      </c>
      <c r="H77" s="142" t="n">
        <f aca="false">IF(A77="N/A"," ",G77*C77)</f>
        <v>21.3373854097304</v>
      </c>
      <c r="I77" s="142" t="n">
        <f aca="false">IF(A77="N/A"," ",IF(ISERROR(O77),I65*Inputs!$F$19,O77))</f>
        <v>17.9500007629395</v>
      </c>
      <c r="J77" s="143" t="n">
        <f aca="false">IF(A77="N/A"," ",P77)</f>
        <v>2.8405</v>
      </c>
      <c r="L77" s="145" t="n">
        <v>30.75</v>
      </c>
      <c r="M77" s="145" t="n">
        <v>21</v>
      </c>
      <c r="N77" s="145" t="n">
        <v>20.0049991607666</v>
      </c>
      <c r="O77" s="146" t="n">
        <v>17.9500007629395</v>
      </c>
      <c r="P77" s="147" t="n">
        <v>2.8405</v>
      </c>
      <c r="S77" s="134" t="n">
        <v>38777</v>
      </c>
      <c r="T77" s="120" t="n">
        <v>23</v>
      </c>
      <c r="U77" s="120" t="n">
        <v>4</v>
      </c>
      <c r="V77" s="120" t="n">
        <v>4</v>
      </c>
      <c r="W77" s="120" t="n">
        <v>0</v>
      </c>
      <c r="X77" s="120" t="n">
        <v>31</v>
      </c>
    </row>
    <row r="78" customFormat="false" ht="12.75" hidden="false" customHeight="false" outlineLevel="0" collapsed="false">
      <c r="A78" s="139" t="n">
        <f aca="false">Calculations!A76</f>
        <v>38869</v>
      </c>
      <c r="B78" s="140" t="n">
        <f aca="false">IF(A78="N/A"," ",IF(ISERROR(L78),B66*Inputs!$F$19,L78))</f>
        <v>49.5</v>
      </c>
      <c r="C78" s="141" t="n">
        <v>1.54981229921236</v>
      </c>
      <c r="D78" s="142" t="n">
        <f aca="false">IF(A78="N/A"," ",C78*B78)</f>
        <v>76.7157088110117</v>
      </c>
      <c r="E78" s="140" t="n">
        <f aca="false">IF(A78="N/A"," ",IF(ISERROR(M78),E66*Inputs!$F$19,M78))</f>
        <v>26</v>
      </c>
      <c r="F78" s="142" t="n">
        <f aca="false">IF(A78="N/A"," ",E78*C78)</f>
        <v>40.2951197795213</v>
      </c>
      <c r="G78" s="140" t="n">
        <f aca="false">IF(A78="N/A"," ",IF(ISERROR(N78),G66*Inputs!$F$19,N78))</f>
        <v>24</v>
      </c>
      <c r="H78" s="142" t="n">
        <f aca="false">IF(A78="N/A"," ",G78*C78)</f>
        <v>37.1954951810966</v>
      </c>
      <c r="I78" s="142" t="n">
        <f aca="false">IF(A78="N/A"," ",IF(ISERROR(O78),I66*Inputs!$F$19,O78))</f>
        <v>17.4499998092651</v>
      </c>
      <c r="J78" s="143" t="n">
        <f aca="false">IF(A78="N/A"," ",P78)</f>
        <v>2.8465</v>
      </c>
      <c r="L78" s="145" t="n">
        <v>49.5</v>
      </c>
      <c r="M78" s="145" t="n">
        <v>26</v>
      </c>
      <c r="N78" s="145" t="n">
        <v>24</v>
      </c>
      <c r="O78" s="146" t="n">
        <v>17.4499998092651</v>
      </c>
      <c r="P78" s="147" t="n">
        <v>2.8465</v>
      </c>
      <c r="S78" s="134" t="n">
        <v>38808</v>
      </c>
      <c r="T78" s="120" t="n">
        <v>20</v>
      </c>
      <c r="U78" s="120" t="n">
        <v>5</v>
      </c>
      <c r="V78" s="120" t="n">
        <v>5</v>
      </c>
      <c r="W78" s="120" t="n">
        <v>0</v>
      </c>
      <c r="X78" s="120" t="n">
        <v>30</v>
      </c>
    </row>
    <row r="79" customFormat="false" ht="12.75" hidden="false" customHeight="false" outlineLevel="0" collapsed="false">
      <c r="A79" s="139" t="n">
        <f aca="false">Calculations!A77</f>
        <v>38899</v>
      </c>
      <c r="B79" s="140" t="n">
        <f aca="false">IF(A79="N/A"," ",IF(ISERROR(L79),B67*Inputs!$F$19,L79))</f>
        <v>78</v>
      </c>
      <c r="C79" s="141" t="n">
        <v>1.65004589836918</v>
      </c>
      <c r="D79" s="142" t="n">
        <f aca="false">IF(A79="N/A"," ",C79*B79)</f>
        <v>128.703580072796</v>
      </c>
      <c r="E79" s="140" t="n">
        <f aca="false">IF(A79="N/A"," ",IF(ISERROR(M79),E67*Inputs!$F$19,M79))</f>
        <v>35</v>
      </c>
      <c r="F79" s="142" t="n">
        <f aca="false">IF(A79="N/A"," ",E79*C79)</f>
        <v>57.7516064429213</v>
      </c>
      <c r="G79" s="140" t="n">
        <f aca="false">IF(A79="N/A"," ",IF(ISERROR(N79),G67*Inputs!$F$19,N79))</f>
        <v>30.9999980926514</v>
      </c>
      <c r="H79" s="142" t="n">
        <f aca="false">IF(A79="N/A"," ",G79*C79)</f>
        <v>51.1514197022318</v>
      </c>
      <c r="I79" s="142" t="n">
        <f aca="false">IF(A79="N/A"," ",IF(ISERROR(O79),I67*Inputs!$F$19,O79))</f>
        <v>18.3500003814697</v>
      </c>
      <c r="J79" s="143" t="n">
        <f aca="false">IF(A79="N/A"," ",P79)</f>
        <v>2.8425</v>
      </c>
      <c r="L79" s="145" t="n">
        <v>78</v>
      </c>
      <c r="M79" s="145" t="n">
        <v>35</v>
      </c>
      <c r="N79" s="145" t="n">
        <v>30.9999980926514</v>
      </c>
      <c r="O79" s="146" t="n">
        <v>18.3500003814697</v>
      </c>
      <c r="P79" s="147" t="n">
        <v>2.8425</v>
      </c>
      <c r="S79" s="134" t="n">
        <v>38838</v>
      </c>
      <c r="T79" s="120" t="n">
        <v>22</v>
      </c>
      <c r="U79" s="120" t="n">
        <v>4</v>
      </c>
      <c r="V79" s="120" t="n">
        <v>4</v>
      </c>
      <c r="W79" s="120" t="n">
        <v>1</v>
      </c>
      <c r="X79" s="120" t="n">
        <v>31</v>
      </c>
    </row>
    <row r="80" customFormat="false" ht="12.75" hidden="false" customHeight="false" outlineLevel="0" collapsed="false">
      <c r="A80" s="139" t="n">
        <f aca="false">Calculations!A78</f>
        <v>38930</v>
      </c>
      <c r="B80" s="140" t="n">
        <f aca="false">IF(A80="N/A"," ",IF(ISERROR(L80),B68*Inputs!$F$19,L80))</f>
        <v>78</v>
      </c>
      <c r="C80" s="141" t="n">
        <v>1.65004589836918</v>
      </c>
      <c r="D80" s="142" t="n">
        <f aca="false">IF(A80="N/A"," ",C80*B80)</f>
        <v>128.703580072796</v>
      </c>
      <c r="E80" s="140" t="n">
        <f aca="false">IF(A80="N/A"," ",IF(ISERROR(M80),E68*Inputs!$F$19,M80))</f>
        <v>35.0000038146973</v>
      </c>
      <c r="F80" s="142" t="n">
        <f aca="false">IF(A80="N/A"," ",E80*C80)</f>
        <v>57.7516127373469</v>
      </c>
      <c r="G80" s="140" t="n">
        <f aca="false">IF(A80="N/A"," ",IF(ISERROR(N80),G68*Inputs!$F$19,N80))</f>
        <v>31</v>
      </c>
      <c r="H80" s="142" t="n">
        <f aca="false">IF(A80="N/A"," ",G80*C80)</f>
        <v>51.1514228494446</v>
      </c>
      <c r="I80" s="142" t="n">
        <f aca="false">IF(A80="N/A"," ",IF(ISERROR(O80),I68*Inputs!$F$19,O80))</f>
        <v>18.3500003814697</v>
      </c>
      <c r="J80" s="143" t="n">
        <f aca="false">IF(A80="N/A"," ",P80)</f>
        <v>2.848</v>
      </c>
      <c r="L80" s="145" t="n">
        <v>78</v>
      </c>
      <c r="M80" s="145" t="n">
        <v>35.0000038146973</v>
      </c>
      <c r="N80" s="145" t="n">
        <v>31</v>
      </c>
      <c r="O80" s="146" t="n">
        <v>18.3500003814697</v>
      </c>
      <c r="P80" s="147" t="n">
        <v>2.848</v>
      </c>
      <c r="S80" s="134" t="n">
        <v>38869</v>
      </c>
      <c r="T80" s="120" t="n">
        <v>22</v>
      </c>
      <c r="U80" s="120" t="n">
        <v>4</v>
      </c>
      <c r="V80" s="120" t="n">
        <v>4</v>
      </c>
      <c r="W80" s="120" t="n">
        <v>0</v>
      </c>
      <c r="X80" s="120" t="n">
        <v>30</v>
      </c>
    </row>
    <row r="81" customFormat="false" ht="12.75" hidden="false" customHeight="false" outlineLevel="0" collapsed="false">
      <c r="A81" s="139" t="n">
        <f aca="false">Calculations!A79</f>
        <v>38961</v>
      </c>
      <c r="B81" s="140" t="n">
        <f aca="false">IF(A81="N/A"," ",IF(ISERROR(L81),B69*Inputs!$F$19,L81))</f>
        <v>33</v>
      </c>
      <c r="C81" s="141" t="n">
        <v>1.35125</v>
      </c>
      <c r="D81" s="142" t="n">
        <f aca="false">IF(A81="N/A"," ",C81*B81)</f>
        <v>44.59125</v>
      </c>
      <c r="E81" s="140" t="n">
        <f aca="false">IF(A81="N/A"," ",IF(ISERROR(M81),E69*Inputs!$F$19,M81))</f>
        <v>25</v>
      </c>
      <c r="F81" s="142" t="n">
        <f aca="false">IF(A81="N/A"," ",E81*C81)</f>
        <v>33.78125</v>
      </c>
      <c r="G81" s="140" t="n">
        <f aca="false">IF(A81="N/A"," ",IF(ISERROR(N81),G69*Inputs!$F$19,N81))</f>
        <v>24</v>
      </c>
      <c r="H81" s="142" t="n">
        <f aca="false">IF(A81="N/A"," ",G81*C81)</f>
        <v>32.43</v>
      </c>
      <c r="I81" s="142" t="n">
        <f aca="false">IF(A81="N/A"," ",IF(ISERROR(O81),I69*Inputs!$F$19,O81))</f>
        <v>18.5</v>
      </c>
      <c r="J81" s="143" t="n">
        <f aca="false">IF(A81="N/A"," ",P81)</f>
        <v>2.8485</v>
      </c>
      <c r="L81" s="145" t="n">
        <v>33</v>
      </c>
      <c r="M81" s="145" t="n">
        <v>25</v>
      </c>
      <c r="N81" s="145" t="n">
        <v>24</v>
      </c>
      <c r="O81" s="146" t="n">
        <v>18.5</v>
      </c>
      <c r="P81" s="147" t="n">
        <v>2.8485</v>
      </c>
      <c r="S81" s="134" t="n">
        <v>38899</v>
      </c>
      <c r="T81" s="120" t="n">
        <v>20</v>
      </c>
      <c r="U81" s="120" t="n">
        <v>5</v>
      </c>
      <c r="V81" s="120" t="n">
        <v>5</v>
      </c>
      <c r="W81" s="120" t="n">
        <v>1</v>
      </c>
      <c r="X81" s="120" t="n">
        <v>31</v>
      </c>
    </row>
    <row r="82" customFormat="false" ht="12.75" hidden="false" customHeight="false" outlineLevel="0" collapsed="false">
      <c r="A82" s="139" t="n">
        <f aca="false">Calculations!A80</f>
        <v>38991</v>
      </c>
      <c r="B82" s="140" t="n">
        <f aca="false">IF(A82="N/A"," ",IF(ISERROR(L82),B70*Inputs!$F$19,L82))</f>
        <v>25.7999973297119</v>
      </c>
      <c r="C82" s="141" t="n">
        <v>0.98875</v>
      </c>
      <c r="D82" s="142" t="n">
        <f aca="false">IF(A82="N/A"," ",C82*B82)</f>
        <v>25.5097473597527</v>
      </c>
      <c r="E82" s="140" t="n">
        <f aca="false">IF(A82="N/A"," ",IF(ISERROR(M82),E70*Inputs!$F$19,M82))</f>
        <v>19.996000289917</v>
      </c>
      <c r="F82" s="142" t="n">
        <f aca="false">IF(A82="N/A"," ",E82*C82)</f>
        <v>19.7710452866554</v>
      </c>
      <c r="G82" s="140" t="n">
        <f aca="false">IF(A82="N/A"," ",IF(ISERROR(N82),G70*Inputs!$F$19,N82))</f>
        <v>18.9965000152588</v>
      </c>
      <c r="H82" s="142" t="n">
        <f aca="false">IF(A82="N/A"," ",G82*C82)</f>
        <v>18.7827893900871</v>
      </c>
      <c r="I82" s="142" t="n">
        <f aca="false">IF(A82="N/A"," ",IF(ISERROR(O82),I70*Inputs!$F$19,O82))</f>
        <v>19.9000015258789</v>
      </c>
      <c r="J82" s="143" t="n">
        <f aca="false">IF(A82="N/A"," ",P82)</f>
        <v>2.8975</v>
      </c>
      <c r="L82" s="145" t="n">
        <v>25.7999973297119</v>
      </c>
      <c r="M82" s="145" t="n">
        <v>19.996000289917</v>
      </c>
      <c r="N82" s="145" t="n">
        <v>18.9965000152588</v>
      </c>
      <c r="O82" s="146" t="n">
        <v>19.9000015258789</v>
      </c>
      <c r="P82" s="147" t="n">
        <v>2.8975</v>
      </c>
      <c r="S82" s="134" t="n">
        <v>38930</v>
      </c>
      <c r="T82" s="120" t="n">
        <v>23</v>
      </c>
      <c r="U82" s="120" t="n">
        <v>4</v>
      </c>
      <c r="V82" s="120" t="n">
        <v>4</v>
      </c>
      <c r="W82" s="120" t="n">
        <v>0</v>
      </c>
      <c r="X82" s="120" t="n">
        <v>31</v>
      </c>
    </row>
    <row r="83" customFormat="false" ht="12.75" hidden="false" customHeight="false" outlineLevel="0" collapsed="false">
      <c r="A83" s="139" t="n">
        <f aca="false">Calculations!A81</f>
        <v>39022</v>
      </c>
      <c r="B83" s="140" t="n">
        <f aca="false">IF(A83="N/A"," ",IF(ISERROR(L83),B71*Inputs!$F$19,L83))</f>
        <v>25.6799983978272</v>
      </c>
      <c r="C83" s="141" t="n">
        <v>1.016875</v>
      </c>
      <c r="D83" s="142" t="n">
        <f aca="false">IF(A83="N/A"," ",C83*B83)</f>
        <v>26.1133483707905</v>
      </c>
      <c r="E83" s="140" t="n">
        <f aca="false">IF(A83="N/A"," ",IF(ISERROR(M83),E71*Inputs!$F$19,M83))</f>
        <v>20</v>
      </c>
      <c r="F83" s="142" t="n">
        <f aca="false">IF(A83="N/A"," ",E83*C83)</f>
        <v>20.3375</v>
      </c>
      <c r="G83" s="140" t="n">
        <f aca="false">IF(A83="N/A"," ",IF(ISERROR(N83),G71*Inputs!$F$19,N83))</f>
        <v>19</v>
      </c>
      <c r="H83" s="142" t="n">
        <f aca="false">IF(A83="N/A"," ",G83*C83)</f>
        <v>19.320625</v>
      </c>
      <c r="I83" s="142" t="n">
        <f aca="false">IF(A83="N/A"," ",IF(ISERROR(O83),I71*Inputs!$F$19,O83))</f>
        <v>20.2999992370605</v>
      </c>
      <c r="J83" s="143" t="n">
        <f aca="false">IF(A83="N/A"," ",P83)</f>
        <v>3.093</v>
      </c>
      <c r="L83" s="145" t="n">
        <v>25.6799983978272</v>
      </c>
      <c r="M83" s="145" t="n">
        <v>20</v>
      </c>
      <c r="N83" s="145" t="n">
        <v>19</v>
      </c>
      <c r="O83" s="146" t="n">
        <v>20.2999992370605</v>
      </c>
      <c r="P83" s="147" t="n">
        <v>3.093</v>
      </c>
      <c r="S83" s="134" t="n">
        <v>38961</v>
      </c>
      <c r="T83" s="120" t="n">
        <v>20</v>
      </c>
      <c r="U83" s="120" t="n">
        <v>5</v>
      </c>
      <c r="V83" s="120" t="n">
        <v>4</v>
      </c>
      <c r="W83" s="120" t="n">
        <v>1</v>
      </c>
      <c r="X83" s="120" t="n">
        <v>30</v>
      </c>
    </row>
    <row r="84" customFormat="false" ht="12.75" hidden="false" customHeight="false" outlineLevel="0" collapsed="false">
      <c r="A84" s="139" t="n">
        <f aca="false">Calculations!A82</f>
        <v>39052</v>
      </c>
      <c r="B84" s="140" t="n">
        <f aca="false">IF(A84="N/A"," ",IF(ISERROR(L84),B72*Inputs!$F$19,L84))</f>
        <v>26.1499977111816</v>
      </c>
      <c r="C84" s="141" t="n">
        <v>0.99375</v>
      </c>
      <c r="D84" s="142" t="n">
        <f aca="false">IF(A84="N/A"," ",C84*B84)</f>
        <v>25.9865602254868</v>
      </c>
      <c r="E84" s="140" t="n">
        <f aca="false">IF(A84="N/A"," ",IF(ISERROR(M84),E72*Inputs!$F$19,M84))</f>
        <v>20</v>
      </c>
      <c r="F84" s="142" t="n">
        <f aca="false">IF(A84="N/A"," ",E84*C84)</f>
        <v>19.875</v>
      </c>
      <c r="G84" s="140" t="n">
        <f aca="false">IF(A84="N/A"," ",IF(ISERROR(N84),G72*Inputs!$F$19,N84))</f>
        <v>19</v>
      </c>
      <c r="H84" s="142" t="n">
        <f aca="false">IF(A84="N/A"," ",G84*C84)</f>
        <v>18.88125</v>
      </c>
      <c r="I84" s="142" t="n">
        <f aca="false">IF(A84="N/A"," ",IF(ISERROR(O84),I72*Inputs!$F$19,O84))</f>
        <v>20.4500007629395</v>
      </c>
      <c r="J84" s="143" t="n">
        <f aca="false">IF(A84="N/A"," ",P84)</f>
        <v>3.259</v>
      </c>
      <c r="L84" s="145" t="n">
        <v>26.1499977111816</v>
      </c>
      <c r="M84" s="145" t="n">
        <v>20</v>
      </c>
      <c r="N84" s="145" t="n">
        <v>19</v>
      </c>
      <c r="O84" s="146" t="n">
        <v>20.4500007629395</v>
      </c>
      <c r="P84" s="147" t="n">
        <v>3.259</v>
      </c>
      <c r="S84" s="134" t="n">
        <v>38991</v>
      </c>
      <c r="T84" s="120" t="n">
        <v>22</v>
      </c>
      <c r="U84" s="120" t="n">
        <v>4</v>
      </c>
      <c r="V84" s="120" t="n">
        <v>5</v>
      </c>
      <c r="W84" s="120" t="n">
        <v>0</v>
      </c>
      <c r="X84" s="120" t="n">
        <v>31</v>
      </c>
    </row>
    <row r="85" customFormat="false" ht="12.75" hidden="false" customHeight="false" outlineLevel="0" collapsed="false">
      <c r="A85" s="139" t="n">
        <f aca="false">Calculations!A83</f>
        <v>39083</v>
      </c>
      <c r="B85" s="140" t="n">
        <f aca="false">IF(A85="N/A"," ",IF(ISERROR(L85),B73*Inputs!$F$19,L85))</f>
        <v>30.3999996185303</v>
      </c>
      <c r="C85" s="141" t="n">
        <v>0.95625</v>
      </c>
      <c r="D85" s="142" t="n">
        <f aca="false">IF(A85="N/A"," ",C85*B85)</f>
        <v>29.0699996352196</v>
      </c>
      <c r="E85" s="140" t="n">
        <f aca="false">IF(A85="N/A"," ",IF(ISERROR(M85),E73*Inputs!$F$19,M85))</f>
        <v>22</v>
      </c>
      <c r="F85" s="142" t="n">
        <f aca="false">IF(A85="N/A"," ",E85*C85)</f>
        <v>21.0375</v>
      </c>
      <c r="G85" s="140" t="n">
        <f aca="false">IF(A85="N/A"," ",IF(ISERROR(N85),G73*Inputs!$F$19,N85))</f>
        <v>21</v>
      </c>
      <c r="H85" s="142" t="n">
        <f aca="false">IF(A85="N/A"," ",G85*C85)</f>
        <v>20.08125</v>
      </c>
      <c r="I85" s="142" t="n">
        <f aca="false">IF(A85="N/A"," ",IF(ISERROR(O85),I73*Inputs!$F$19,O85))</f>
        <v>20.7000007629395</v>
      </c>
      <c r="J85" s="143" t="n">
        <f aca="false">IF(A85="N/A"," ",P85)</f>
        <v>3.365</v>
      </c>
      <c r="L85" s="145" t="n">
        <v>30.3999996185303</v>
      </c>
      <c r="M85" s="145" t="n">
        <v>22</v>
      </c>
      <c r="N85" s="145" t="n">
        <v>21</v>
      </c>
      <c r="O85" s="146" t="n">
        <v>20.7000007629395</v>
      </c>
      <c r="P85" s="147" t="n">
        <v>3.365</v>
      </c>
      <c r="S85" s="134" t="n">
        <v>39022</v>
      </c>
      <c r="T85" s="120" t="n">
        <v>21</v>
      </c>
      <c r="U85" s="120" t="n">
        <v>4</v>
      </c>
      <c r="V85" s="120" t="n">
        <v>4</v>
      </c>
      <c r="W85" s="120" t="n">
        <v>1</v>
      </c>
      <c r="X85" s="120" t="n">
        <v>30</v>
      </c>
    </row>
    <row r="86" customFormat="false" ht="12.75" hidden="false" customHeight="false" outlineLevel="0" collapsed="false">
      <c r="A86" s="139" t="n">
        <f aca="false">Calculations!A84</f>
        <v>39114</v>
      </c>
      <c r="B86" s="140" t="n">
        <f aca="false">IF(A86="N/A"," ",IF(ISERROR(L86),B74*Inputs!$F$19,L86))</f>
        <v>30.5</v>
      </c>
      <c r="C86" s="141" t="n">
        <v>0.95625</v>
      </c>
      <c r="D86" s="142" t="n">
        <f aca="false">IF(A86="N/A"," ",C86*B86)</f>
        <v>29.165625</v>
      </c>
      <c r="E86" s="140" t="n">
        <f aca="false">IF(A86="N/A"," ",IF(ISERROR(M86),E74*Inputs!$F$19,M86))</f>
        <v>21.996000289917</v>
      </c>
      <c r="F86" s="142" t="n">
        <f aca="false">IF(A86="N/A"," ",E86*C86)</f>
        <v>21.0336752772331</v>
      </c>
      <c r="G86" s="140" t="n">
        <f aca="false">IF(A86="N/A"," ",IF(ISERROR(N86),G74*Inputs!$F$19,N86))</f>
        <v>20.9965019226074</v>
      </c>
      <c r="H86" s="142" t="n">
        <f aca="false">IF(A86="N/A"," ",G86*C86)</f>
        <v>20.0779049634934</v>
      </c>
      <c r="I86" s="142" t="n">
        <f aca="false">IF(A86="N/A"," ",IF(ISERROR(O86),I74*Inputs!$F$19,O86))</f>
        <v>19</v>
      </c>
      <c r="J86" s="143" t="n">
        <f aca="false">IF(A86="N/A"," ",P86)</f>
        <v>3.222</v>
      </c>
      <c r="L86" s="145" t="n">
        <v>30.5</v>
      </c>
      <c r="M86" s="145" t="n">
        <v>21.996000289917</v>
      </c>
      <c r="N86" s="145" t="n">
        <v>20.9965019226074</v>
      </c>
      <c r="O86" s="146" t="n">
        <v>19</v>
      </c>
      <c r="P86" s="147" t="n">
        <v>3.222</v>
      </c>
      <c r="S86" s="134" t="n">
        <v>39052</v>
      </c>
      <c r="T86" s="120" t="n">
        <v>20</v>
      </c>
      <c r="U86" s="120" t="n">
        <v>5</v>
      </c>
      <c r="V86" s="120" t="n">
        <v>5</v>
      </c>
      <c r="W86" s="120" t="n">
        <v>1</v>
      </c>
      <c r="X86" s="120" t="n">
        <v>31</v>
      </c>
    </row>
    <row r="87" customFormat="false" ht="12.75" hidden="false" customHeight="false" outlineLevel="0" collapsed="false">
      <c r="A87" s="139" t="n">
        <f aca="false">Calculations!A85</f>
        <v>39142</v>
      </c>
      <c r="B87" s="140" t="n">
        <f aca="false">IF(A87="N/A"," ",IF(ISERROR(L87),B75*Inputs!$F$19,L87))</f>
        <v>26</v>
      </c>
      <c r="C87" s="141" t="n">
        <v>0.971098265895954</v>
      </c>
      <c r="D87" s="142" t="n">
        <f aca="false">IF(A87="N/A"," ",C87*B87)</f>
        <v>25.2485549132948</v>
      </c>
      <c r="E87" s="140" t="n">
        <f aca="false">IF(A87="N/A"," ",IF(ISERROR(M87),E75*Inputs!$F$19,M87))</f>
        <v>20</v>
      </c>
      <c r="F87" s="142" t="n">
        <f aca="false">IF(A87="N/A"," ",E87*C87)</f>
        <v>19.4219653179191</v>
      </c>
      <c r="G87" s="140" t="n">
        <f aca="false">IF(A87="N/A"," ",IF(ISERROR(N87),G75*Inputs!$F$19,N87))</f>
        <v>19</v>
      </c>
      <c r="H87" s="142" t="n">
        <f aca="false">IF(A87="N/A"," ",G87*C87)</f>
        <v>18.4508670520231</v>
      </c>
      <c r="I87" s="142" t="n">
        <f aca="false">IF(A87="N/A"," ",IF(ISERROR(O87),I75*Inputs!$F$19,O87))</f>
        <v>19.4000015258789</v>
      </c>
      <c r="J87" s="143" t="n">
        <f aca="false">IF(A87="N/A"," ",P87)</f>
        <v>3.138</v>
      </c>
      <c r="L87" s="145" t="n">
        <v>26</v>
      </c>
      <c r="M87" s="145" t="n">
        <v>20</v>
      </c>
      <c r="N87" s="145" t="n">
        <v>19</v>
      </c>
      <c r="O87" s="146" t="n">
        <v>19.4000015258789</v>
      </c>
      <c r="P87" s="147" t="n">
        <v>3.138</v>
      </c>
      <c r="S87" s="134" t="n">
        <v>39083</v>
      </c>
      <c r="T87" s="120" t="n">
        <v>22</v>
      </c>
      <c r="U87" s="120" t="n">
        <v>4</v>
      </c>
      <c r="V87" s="120" t="n">
        <v>4</v>
      </c>
      <c r="W87" s="120" t="n">
        <v>1</v>
      </c>
      <c r="X87" s="120" t="n">
        <v>31</v>
      </c>
    </row>
    <row r="88" customFormat="false" ht="12.75" hidden="false" customHeight="false" outlineLevel="0" collapsed="false">
      <c r="A88" s="139" t="n">
        <f aca="false">Calculations!A86</f>
        <v>39173</v>
      </c>
      <c r="B88" s="140" t="n">
        <f aca="false">IF(A88="N/A"," ",IF(ISERROR(L88),B76*Inputs!$F$19,L88))</f>
        <v>26.75</v>
      </c>
      <c r="C88" s="141" t="n">
        <v>0.98875</v>
      </c>
      <c r="D88" s="142" t="n">
        <f aca="false">IF(A88="N/A"," ",C88*B88)</f>
        <v>26.4490625</v>
      </c>
      <c r="E88" s="140" t="n">
        <f aca="false">IF(A88="N/A"," ",IF(ISERROR(M88),E76*Inputs!$F$19,M88))</f>
        <v>20</v>
      </c>
      <c r="F88" s="142" t="n">
        <f aca="false">IF(A88="N/A"," ",E88*C88)</f>
        <v>19.775</v>
      </c>
      <c r="G88" s="140" t="n">
        <f aca="false">IF(A88="N/A"," ",IF(ISERROR(N88),G76*Inputs!$F$19,N88))</f>
        <v>18.9950008392334</v>
      </c>
      <c r="H88" s="142" t="n">
        <f aca="false">IF(A88="N/A"," ",G88*C88)</f>
        <v>18.781307079792</v>
      </c>
      <c r="I88" s="142" t="n">
        <f aca="false">IF(A88="N/A"," ",IF(ISERROR(O88),I76*Inputs!$F$19,O88))</f>
        <v>18.6000003814697</v>
      </c>
      <c r="J88" s="143" t="n">
        <f aca="false">IF(A88="N/A"," ",P88)</f>
        <v>2.9395</v>
      </c>
      <c r="L88" s="145" t="n">
        <v>26.75</v>
      </c>
      <c r="M88" s="145" t="n">
        <v>20</v>
      </c>
      <c r="N88" s="145" t="n">
        <v>18.9950008392334</v>
      </c>
      <c r="O88" s="146" t="n">
        <v>18.6000003814697</v>
      </c>
      <c r="P88" s="147" t="n">
        <v>2.9395</v>
      </c>
      <c r="S88" s="134" t="n">
        <v>39114</v>
      </c>
      <c r="T88" s="120" t="n">
        <v>20</v>
      </c>
      <c r="U88" s="120" t="n">
        <v>4</v>
      </c>
      <c r="V88" s="120" t="n">
        <v>4</v>
      </c>
      <c r="W88" s="120" t="n">
        <v>0</v>
      </c>
      <c r="X88" s="120" t="n">
        <v>28</v>
      </c>
    </row>
    <row r="89" customFormat="false" ht="12.75" hidden="false" customHeight="false" outlineLevel="0" collapsed="false">
      <c r="A89" s="139" t="n">
        <f aca="false">Calculations!A87</f>
        <v>39203</v>
      </c>
      <c r="B89" s="140" t="n">
        <f aca="false">IF(A89="N/A"," ",IF(ISERROR(L89),B77*Inputs!$F$19,L89))</f>
        <v>31.25</v>
      </c>
      <c r="C89" s="141" t="n">
        <v>1.0666026645768</v>
      </c>
      <c r="D89" s="142" t="n">
        <f aca="false">IF(A89="N/A"," ",C89*B89)</f>
        <v>33.3313332680251</v>
      </c>
      <c r="E89" s="140" t="n">
        <f aca="false">IF(A89="N/A"," ",IF(ISERROR(M89),E77*Inputs!$F$19,M89))</f>
        <v>21</v>
      </c>
      <c r="F89" s="142" t="n">
        <f aca="false">IF(A89="N/A"," ",E89*C89)</f>
        <v>22.3986559561129</v>
      </c>
      <c r="G89" s="140" t="n">
        <f aca="false">IF(A89="N/A"," ",IF(ISERROR(N89),G77*Inputs!$F$19,N89))</f>
        <v>20.0049991607666</v>
      </c>
      <c r="H89" s="142" t="n">
        <f aca="false">IF(A89="N/A"," ",G89*C89)</f>
        <v>21.3373854097304</v>
      </c>
      <c r="I89" s="142" t="n">
        <f aca="false">IF(A89="N/A"," ",IF(ISERROR(O89),I77*Inputs!$F$19,O89))</f>
        <v>18.4500007629395</v>
      </c>
      <c r="J89" s="143" t="n">
        <f aca="false">IF(A89="N/A"," ",P89)</f>
        <v>2.923</v>
      </c>
      <c r="L89" s="145" t="n">
        <v>31.25</v>
      </c>
      <c r="M89" s="145" t="n">
        <v>21</v>
      </c>
      <c r="N89" s="145" t="n">
        <v>20.0049991607666</v>
      </c>
      <c r="O89" s="146" t="n">
        <v>18.4500007629395</v>
      </c>
      <c r="P89" s="147" t="n">
        <v>2.923</v>
      </c>
      <c r="S89" s="134" t="n">
        <v>39142</v>
      </c>
      <c r="T89" s="120" t="n">
        <v>22</v>
      </c>
      <c r="U89" s="120" t="n">
        <v>5</v>
      </c>
      <c r="V89" s="120" t="n">
        <v>4</v>
      </c>
      <c r="W89" s="120" t="n">
        <v>0</v>
      </c>
      <c r="X89" s="120" t="n">
        <v>31</v>
      </c>
    </row>
    <row r="90" customFormat="false" ht="12.75" hidden="false" customHeight="false" outlineLevel="0" collapsed="false">
      <c r="A90" s="139" t="n">
        <f aca="false">Calculations!A88</f>
        <v>39234</v>
      </c>
      <c r="B90" s="140" t="n">
        <f aca="false">IF(A90="N/A"," ",IF(ISERROR(L90),B78*Inputs!$F$19,L90))</f>
        <v>50.5</v>
      </c>
      <c r="C90" s="141" t="n">
        <v>1.55448618441184</v>
      </c>
      <c r="D90" s="142" t="n">
        <f aca="false">IF(A90="N/A"," ",C90*B90)</f>
        <v>78.5015523127982</v>
      </c>
      <c r="E90" s="140" t="n">
        <f aca="false">IF(A90="N/A"," ",IF(ISERROR(M90),E78*Inputs!$F$19,M90))</f>
        <v>26</v>
      </c>
      <c r="F90" s="142" t="n">
        <f aca="false">IF(A90="N/A"," ",E90*C90)</f>
        <v>40.416640794708</v>
      </c>
      <c r="G90" s="140" t="n">
        <f aca="false">IF(A90="N/A"," ",IF(ISERROR(N90),G78*Inputs!$F$19,N90))</f>
        <v>24</v>
      </c>
      <c r="H90" s="142" t="n">
        <f aca="false">IF(A90="N/A"," ",G90*C90)</f>
        <v>37.3076684258843</v>
      </c>
      <c r="I90" s="142" t="n">
        <f aca="false">IF(A90="N/A"," ",IF(ISERROR(O90),I78*Inputs!$F$19,O90))</f>
        <v>17.9499998092651</v>
      </c>
      <c r="J90" s="143" t="n">
        <f aca="false">IF(A90="N/A"," ",P90)</f>
        <v>2.929</v>
      </c>
      <c r="L90" s="145" t="n">
        <v>50.5</v>
      </c>
      <c r="M90" s="145" t="n">
        <v>26</v>
      </c>
      <c r="N90" s="145" t="n">
        <v>24</v>
      </c>
      <c r="O90" s="146" t="n">
        <v>17.9499998092651</v>
      </c>
      <c r="P90" s="147" t="n">
        <v>2.929</v>
      </c>
      <c r="S90" s="134" t="n">
        <v>39173</v>
      </c>
      <c r="T90" s="120" t="n">
        <v>21</v>
      </c>
      <c r="U90" s="120" t="n">
        <v>4</v>
      </c>
      <c r="V90" s="120" t="n">
        <v>5</v>
      </c>
      <c r="W90" s="120" t="n">
        <v>0</v>
      </c>
      <c r="X90" s="120" t="n">
        <v>30</v>
      </c>
    </row>
    <row r="91" customFormat="false" ht="12.75" hidden="false" customHeight="false" outlineLevel="0" collapsed="false">
      <c r="A91" s="139" t="n">
        <f aca="false">Calculations!A89</f>
        <v>39264</v>
      </c>
      <c r="B91" s="140" t="n">
        <f aca="false">IF(A91="N/A"," ",IF(ISERROR(L91),B79*Inputs!$F$19,L91))</f>
        <v>81</v>
      </c>
      <c r="C91" s="141" t="n">
        <v>1.65777420987654</v>
      </c>
      <c r="D91" s="142" t="n">
        <f aca="false">IF(A91="N/A"," ",C91*B91)</f>
        <v>134.279711</v>
      </c>
      <c r="E91" s="140" t="n">
        <f aca="false">IF(A91="N/A"," ",IF(ISERROR(M91),E79*Inputs!$F$19,M91))</f>
        <v>35</v>
      </c>
      <c r="F91" s="142" t="n">
        <f aca="false">IF(A91="N/A"," ",E91*C91)</f>
        <v>58.022097345679</v>
      </c>
      <c r="G91" s="140" t="n">
        <f aca="false">IF(A91="N/A"," ",IF(ISERROR(N91),G79*Inputs!$F$19,N91))</f>
        <v>30.9999980926514</v>
      </c>
      <c r="H91" s="142" t="n">
        <f aca="false">IF(A91="N/A"," ",G91*C91)</f>
        <v>51.3909973442195</v>
      </c>
      <c r="I91" s="142" t="n">
        <f aca="false">IF(A91="N/A"," ",IF(ISERROR(O91),I79*Inputs!$F$19,O91))</f>
        <v>18.8500003814697</v>
      </c>
      <c r="J91" s="143" t="n">
        <f aca="false">IF(A91="N/A"," ",P91)</f>
        <v>2.925</v>
      </c>
      <c r="L91" s="145" t="n">
        <v>81</v>
      </c>
      <c r="M91" s="145" t="n">
        <v>35</v>
      </c>
      <c r="N91" s="145" t="n">
        <v>30.9999980926514</v>
      </c>
      <c r="O91" s="146" t="n">
        <v>18.8500003814697</v>
      </c>
      <c r="P91" s="147" t="n">
        <v>2.925</v>
      </c>
      <c r="S91" s="134" t="n">
        <v>39203</v>
      </c>
      <c r="T91" s="120" t="n">
        <v>22</v>
      </c>
      <c r="U91" s="120" t="n">
        <v>4</v>
      </c>
      <c r="V91" s="120" t="n">
        <v>4</v>
      </c>
      <c r="W91" s="120" t="n">
        <v>1</v>
      </c>
      <c r="X91" s="120" t="n">
        <v>31</v>
      </c>
    </row>
    <row r="92" customFormat="false" ht="12.75" hidden="false" customHeight="false" outlineLevel="0" collapsed="false">
      <c r="A92" s="139" t="n">
        <f aca="false">Calculations!A90</f>
        <v>39295</v>
      </c>
      <c r="B92" s="140" t="n">
        <f aca="false">IF(A92="N/A"," ",IF(ISERROR(L92),B80*Inputs!$F$19,L92))</f>
        <v>81</v>
      </c>
      <c r="C92" s="141" t="n">
        <v>1.65777420987654</v>
      </c>
      <c r="D92" s="142" t="n">
        <f aca="false">IF(A92="N/A"," ",C92*B92)</f>
        <v>134.279711</v>
      </c>
      <c r="E92" s="140" t="n">
        <f aca="false">IF(A92="N/A"," ",IF(ISERROR(M92),E80*Inputs!$F$19,M92))</f>
        <v>35.0000038146973</v>
      </c>
      <c r="F92" s="142" t="n">
        <f aca="false">IF(A92="N/A"," ",E92*C92)</f>
        <v>58.0221036695858</v>
      </c>
      <c r="G92" s="140" t="n">
        <f aca="false">IF(A92="N/A"," ",IF(ISERROR(N92),G80*Inputs!$F$19,N92))</f>
        <v>31</v>
      </c>
      <c r="H92" s="142" t="n">
        <f aca="false">IF(A92="N/A"," ",G92*C92)</f>
        <v>51.3910005061728</v>
      </c>
      <c r="I92" s="142" t="n">
        <f aca="false">IF(A92="N/A"," ",IF(ISERROR(O92),I80*Inputs!$F$19,O92))</f>
        <v>18.8500003814697</v>
      </c>
      <c r="J92" s="143" t="n">
        <f aca="false">IF(A92="N/A"," ",P92)</f>
        <v>2.9305</v>
      </c>
      <c r="L92" s="145" t="n">
        <v>81</v>
      </c>
      <c r="M92" s="145" t="n">
        <v>35.0000038146973</v>
      </c>
      <c r="N92" s="145" t="n">
        <v>31</v>
      </c>
      <c r="O92" s="146" t="n">
        <v>18.8500003814697</v>
      </c>
      <c r="P92" s="147" t="n">
        <v>2.9305</v>
      </c>
      <c r="S92" s="134" t="n">
        <v>39234</v>
      </c>
      <c r="T92" s="120" t="n">
        <v>21</v>
      </c>
      <c r="U92" s="120" t="n">
        <v>5</v>
      </c>
      <c r="V92" s="120" t="n">
        <v>4</v>
      </c>
      <c r="W92" s="120" t="n">
        <v>0</v>
      </c>
      <c r="X92" s="120" t="n">
        <v>30</v>
      </c>
    </row>
    <row r="93" customFormat="false" ht="12.75" hidden="false" customHeight="false" outlineLevel="0" collapsed="false">
      <c r="A93" s="139" t="n">
        <f aca="false">Calculations!A91</f>
        <v>39326</v>
      </c>
      <c r="B93" s="140" t="n">
        <f aca="false">IF(A93="N/A"," ",IF(ISERROR(L93),B81*Inputs!$F$19,L93))</f>
        <v>33.5</v>
      </c>
      <c r="C93" s="141" t="n">
        <v>1.35125</v>
      </c>
      <c r="D93" s="142" t="n">
        <f aca="false">IF(A93="N/A"," ",C93*B93)</f>
        <v>45.266875</v>
      </c>
      <c r="E93" s="140" t="n">
        <f aca="false">IF(A93="N/A"," ",IF(ISERROR(M93),E81*Inputs!$F$19,M93))</f>
        <v>25</v>
      </c>
      <c r="F93" s="142" t="n">
        <f aca="false">IF(A93="N/A"," ",E93*C93)</f>
        <v>33.78125</v>
      </c>
      <c r="G93" s="140" t="n">
        <f aca="false">IF(A93="N/A"," ",IF(ISERROR(N93),G81*Inputs!$F$19,N93))</f>
        <v>24</v>
      </c>
      <c r="H93" s="142" t="n">
        <f aca="false">IF(A93="N/A"," ",G93*C93)</f>
        <v>32.43</v>
      </c>
      <c r="I93" s="142" t="n">
        <f aca="false">IF(A93="N/A"," ",IF(ISERROR(O93),I81*Inputs!$F$19,O93))</f>
        <v>19</v>
      </c>
      <c r="J93" s="143" t="n">
        <f aca="false">IF(A93="N/A"," ",P93)</f>
        <v>2.931</v>
      </c>
      <c r="L93" s="145" t="n">
        <v>33.5</v>
      </c>
      <c r="M93" s="145" t="n">
        <v>25</v>
      </c>
      <c r="N93" s="145" t="n">
        <v>24</v>
      </c>
      <c r="O93" s="146" t="n">
        <v>19</v>
      </c>
      <c r="P93" s="147" t="n">
        <v>2.931</v>
      </c>
      <c r="S93" s="134" t="n">
        <v>39264</v>
      </c>
      <c r="T93" s="120" t="n">
        <v>21</v>
      </c>
      <c r="U93" s="120" t="n">
        <v>4</v>
      </c>
      <c r="V93" s="120" t="n">
        <v>5</v>
      </c>
      <c r="W93" s="120" t="n">
        <v>1</v>
      </c>
      <c r="X93" s="120" t="n">
        <v>31</v>
      </c>
    </row>
    <row r="94" customFormat="false" ht="12.75" hidden="false" customHeight="false" outlineLevel="0" collapsed="false">
      <c r="A94" s="139" t="n">
        <f aca="false">Calculations!A92</f>
        <v>39356</v>
      </c>
      <c r="B94" s="140" t="n">
        <f aca="false">IF(A94="N/A"," ",IF(ISERROR(L94),B82*Inputs!$F$19,L94))</f>
        <v>26.2999973297119</v>
      </c>
      <c r="C94" s="141" t="n">
        <v>0.98875</v>
      </c>
      <c r="D94" s="142" t="n">
        <f aca="false">IF(A94="N/A"," ",C94*B94)</f>
        <v>26.0041223597527</v>
      </c>
      <c r="E94" s="140" t="n">
        <f aca="false">IF(A94="N/A"," ",IF(ISERROR(M94),E82*Inputs!$F$19,M94))</f>
        <v>19.996000289917</v>
      </c>
      <c r="F94" s="142" t="n">
        <f aca="false">IF(A94="N/A"," ",E94*C94)</f>
        <v>19.7710452866554</v>
      </c>
      <c r="G94" s="140" t="n">
        <f aca="false">IF(A94="N/A"," ",IF(ISERROR(N94),G82*Inputs!$F$19,N94))</f>
        <v>18.9965000152588</v>
      </c>
      <c r="H94" s="142" t="n">
        <f aca="false">IF(A94="N/A"," ",G94*C94)</f>
        <v>18.7827893900871</v>
      </c>
      <c r="I94" s="142" t="n">
        <f aca="false">IF(A94="N/A"," ",IF(ISERROR(O94),I82*Inputs!$F$19,O94))</f>
        <v>20.4000015258789</v>
      </c>
      <c r="J94" s="143" t="n">
        <f aca="false">IF(A94="N/A"," ",P94)</f>
        <v>2.98</v>
      </c>
      <c r="L94" s="145" t="n">
        <v>26.2999973297119</v>
      </c>
      <c r="M94" s="145" t="n">
        <v>19.996000289917</v>
      </c>
      <c r="N94" s="145" t="n">
        <v>18.9965000152588</v>
      </c>
      <c r="O94" s="146" t="n">
        <v>20.4000015258789</v>
      </c>
      <c r="P94" s="147" t="n">
        <v>2.98</v>
      </c>
      <c r="S94" s="134" t="n">
        <v>39295</v>
      </c>
      <c r="T94" s="120" t="n">
        <v>23</v>
      </c>
      <c r="U94" s="120" t="n">
        <v>4</v>
      </c>
      <c r="V94" s="120" t="n">
        <v>4</v>
      </c>
      <c r="W94" s="120" t="n">
        <v>0</v>
      </c>
      <c r="X94" s="120" t="n">
        <v>31</v>
      </c>
    </row>
    <row r="95" customFormat="false" ht="12.75" hidden="false" customHeight="false" outlineLevel="0" collapsed="false">
      <c r="A95" s="139" t="n">
        <f aca="false">Calculations!A93</f>
        <v>39387</v>
      </c>
      <c r="B95" s="140" t="n">
        <f aca="false">IF(A95="N/A"," ",IF(ISERROR(L95),B83*Inputs!$F$19,L95))</f>
        <v>26.1799983978272</v>
      </c>
      <c r="C95" s="141" t="n">
        <v>1.016875</v>
      </c>
      <c r="D95" s="142" t="n">
        <f aca="false">IF(A95="N/A"," ",C95*B95)</f>
        <v>26.6217858707905</v>
      </c>
      <c r="E95" s="140" t="n">
        <f aca="false">IF(A95="N/A"," ",IF(ISERROR(M95),E83*Inputs!$F$19,M95))</f>
        <v>20</v>
      </c>
      <c r="F95" s="142" t="n">
        <f aca="false">IF(A95="N/A"," ",E95*C95)</f>
        <v>20.3375</v>
      </c>
      <c r="G95" s="140" t="n">
        <f aca="false">IF(A95="N/A"," ",IF(ISERROR(N95),G83*Inputs!$F$19,N95))</f>
        <v>19</v>
      </c>
      <c r="H95" s="142" t="n">
        <f aca="false">IF(A95="N/A"," ",G95*C95)</f>
        <v>19.320625</v>
      </c>
      <c r="I95" s="142" t="n">
        <f aca="false">IF(A95="N/A"," ",IF(ISERROR(O95),I83*Inputs!$F$19,O95))</f>
        <v>20.7999992370605</v>
      </c>
      <c r="J95" s="143" t="n">
        <f aca="false">IF(A95="N/A"," ",P95)</f>
        <v>3.1955</v>
      </c>
      <c r="L95" s="145" t="n">
        <v>26.1799983978272</v>
      </c>
      <c r="M95" s="145" t="n">
        <v>20</v>
      </c>
      <c r="N95" s="145" t="n">
        <v>19</v>
      </c>
      <c r="O95" s="146" t="n">
        <v>20.7999992370605</v>
      </c>
      <c r="P95" s="147" t="n">
        <v>3.1955</v>
      </c>
      <c r="S95" s="134" t="n">
        <v>39326</v>
      </c>
      <c r="T95" s="120" t="n">
        <v>19</v>
      </c>
      <c r="U95" s="120" t="n">
        <v>5</v>
      </c>
      <c r="V95" s="120" t="n">
        <v>5</v>
      </c>
      <c r="W95" s="120" t="n">
        <v>1</v>
      </c>
      <c r="X95" s="120" t="n">
        <v>30</v>
      </c>
    </row>
    <row r="96" customFormat="false" ht="12.75" hidden="false" customHeight="false" outlineLevel="0" collapsed="false">
      <c r="A96" s="139" t="n">
        <f aca="false">Calculations!A94</f>
        <v>39417</v>
      </c>
      <c r="B96" s="140" t="n">
        <f aca="false">IF(A96="N/A"," ",IF(ISERROR(L96),B84*Inputs!$F$19,L96))</f>
        <v>26.6499977111816</v>
      </c>
      <c r="C96" s="141" t="n">
        <v>0.99375</v>
      </c>
      <c r="D96" s="142" t="n">
        <f aca="false">IF(A96="N/A"," ",C96*B96)</f>
        <v>26.4834352254868</v>
      </c>
      <c r="E96" s="140" t="n">
        <f aca="false">IF(A96="N/A"," ",IF(ISERROR(M96),E84*Inputs!$F$19,M96))</f>
        <v>20</v>
      </c>
      <c r="F96" s="142" t="n">
        <f aca="false">IF(A96="N/A"," ",E96*C96)</f>
        <v>19.875</v>
      </c>
      <c r="G96" s="140" t="n">
        <f aca="false">IF(A96="N/A"," ",IF(ISERROR(N96),G84*Inputs!$F$19,N96))</f>
        <v>19</v>
      </c>
      <c r="H96" s="142" t="n">
        <f aca="false">IF(A96="N/A"," ",G96*C96)</f>
        <v>18.88125</v>
      </c>
      <c r="I96" s="142" t="n">
        <f aca="false">IF(A96="N/A"," ",IF(ISERROR(O96),I84*Inputs!$F$19,O96))</f>
        <v>20.9500007629395</v>
      </c>
      <c r="J96" s="143" t="n">
        <f aca="false">IF(A96="N/A"," ",P96)</f>
        <v>3.3615</v>
      </c>
      <c r="L96" s="145" t="n">
        <v>26.6499977111816</v>
      </c>
      <c r="M96" s="145" t="n">
        <v>20</v>
      </c>
      <c r="N96" s="145" t="n">
        <v>19</v>
      </c>
      <c r="O96" s="146" t="n">
        <v>20.9500007629395</v>
      </c>
      <c r="P96" s="147" t="n">
        <v>3.3615</v>
      </c>
      <c r="S96" s="134" t="n">
        <v>39356</v>
      </c>
      <c r="T96" s="120" t="n">
        <v>23</v>
      </c>
      <c r="U96" s="120" t="n">
        <v>4</v>
      </c>
      <c r="V96" s="120" t="n">
        <v>4</v>
      </c>
      <c r="W96" s="120" t="n">
        <v>0</v>
      </c>
      <c r="X96" s="120" t="n">
        <v>31</v>
      </c>
    </row>
    <row r="97" customFormat="false" ht="12.75" hidden="false" customHeight="false" outlineLevel="0" collapsed="false">
      <c r="A97" s="139" t="n">
        <f aca="false">Calculations!A95</f>
        <v>39448</v>
      </c>
      <c r="B97" s="140" t="n">
        <f aca="false">IF(A97="N/A"," ",IF(ISERROR(L97),B85*Inputs!$F$19,L97))</f>
        <v>30.8999996185303</v>
      </c>
      <c r="C97" s="141" t="n">
        <v>0.95625</v>
      </c>
      <c r="D97" s="142" t="n">
        <f aca="false">IF(A97="N/A"," ",C97*B97)</f>
        <v>29.5481246352196</v>
      </c>
      <c r="E97" s="140" t="n">
        <f aca="false">IF(A97="N/A"," ",IF(ISERROR(M97),E85*Inputs!$F$19,M97))</f>
        <v>22</v>
      </c>
      <c r="F97" s="142" t="n">
        <f aca="false">IF(A97="N/A"," ",E97*C97)</f>
        <v>21.0375</v>
      </c>
      <c r="G97" s="140" t="n">
        <f aca="false">IF(A97="N/A"," ",IF(ISERROR(N97),G85*Inputs!$F$19,N97))</f>
        <v>21</v>
      </c>
      <c r="H97" s="142" t="n">
        <f aca="false">IF(A97="N/A"," ",G97*C97)</f>
        <v>20.08125</v>
      </c>
      <c r="I97" s="142" t="n">
        <f aca="false">IF(A97="N/A"," ",IF(ISERROR(O97),I85*Inputs!$F$19,O97))</f>
        <v>21.2000007629395</v>
      </c>
      <c r="J97" s="143" t="n">
        <f aca="false">IF(A97="N/A"," ",P97)</f>
        <v>3.4825</v>
      </c>
      <c r="L97" s="145" t="n">
        <v>30.8999996185303</v>
      </c>
      <c r="M97" s="145" t="n">
        <v>22</v>
      </c>
      <c r="N97" s="145" t="n">
        <v>21</v>
      </c>
      <c r="O97" s="146" t="n">
        <v>21.2000007629395</v>
      </c>
      <c r="P97" s="147" t="n">
        <v>3.4825</v>
      </c>
      <c r="S97" s="134" t="n">
        <v>39387</v>
      </c>
      <c r="T97" s="120" t="n">
        <v>21</v>
      </c>
      <c r="U97" s="120" t="n">
        <v>4</v>
      </c>
      <c r="V97" s="120" t="n">
        <v>4</v>
      </c>
      <c r="W97" s="120" t="n">
        <v>1</v>
      </c>
      <c r="X97" s="120" t="n">
        <v>30</v>
      </c>
    </row>
    <row r="98" customFormat="false" ht="12.75" hidden="false" customHeight="false" outlineLevel="0" collapsed="false">
      <c r="A98" s="139" t="n">
        <f aca="false">Calculations!A96</f>
        <v>39479</v>
      </c>
      <c r="B98" s="140" t="n">
        <f aca="false">IF(A98="N/A"," ",IF(ISERROR(L98),B86*Inputs!$F$19,L98))</f>
        <v>31</v>
      </c>
      <c r="C98" s="141" t="n">
        <v>0.95625</v>
      </c>
      <c r="D98" s="142" t="n">
        <f aca="false">IF(A98="N/A"," ",C98*B98)</f>
        <v>29.64375</v>
      </c>
      <c r="E98" s="140" t="n">
        <f aca="false">IF(A98="N/A"," ",IF(ISERROR(M98),E86*Inputs!$F$19,M98))</f>
        <v>21.996000289917</v>
      </c>
      <c r="F98" s="142" t="n">
        <f aca="false">IF(A98="N/A"," ",E98*C98)</f>
        <v>21.0336752772331</v>
      </c>
      <c r="G98" s="140" t="n">
        <f aca="false">IF(A98="N/A"," ",IF(ISERROR(N98),G86*Inputs!$F$19,N98))</f>
        <v>20.9965019226074</v>
      </c>
      <c r="H98" s="142" t="n">
        <f aca="false">IF(A98="N/A"," ",G98*C98)</f>
        <v>20.0779049634934</v>
      </c>
      <c r="I98" s="142" t="n">
        <f aca="false">IF(A98="N/A"," ",IF(ISERROR(O98),I86*Inputs!$F$19,O98))</f>
        <v>19.5</v>
      </c>
      <c r="J98" s="143" t="n">
        <f aca="false">IF(A98="N/A"," ",P98)</f>
        <v>3.3395</v>
      </c>
      <c r="L98" s="145" t="n">
        <v>31</v>
      </c>
      <c r="M98" s="145" t="n">
        <v>21.996000289917</v>
      </c>
      <c r="N98" s="145" t="n">
        <v>20.9965019226074</v>
      </c>
      <c r="O98" s="146" t="n">
        <v>19.5</v>
      </c>
      <c r="P98" s="147" t="n">
        <v>3.3395</v>
      </c>
      <c r="S98" s="134" t="n">
        <v>39417</v>
      </c>
      <c r="T98" s="120" t="n">
        <v>20</v>
      </c>
      <c r="U98" s="120" t="n">
        <v>5</v>
      </c>
      <c r="V98" s="120" t="n">
        <v>5</v>
      </c>
      <c r="W98" s="120" t="n">
        <v>1</v>
      </c>
      <c r="X98" s="120" t="n">
        <v>31</v>
      </c>
    </row>
    <row r="99" customFormat="false" ht="12.75" hidden="false" customHeight="false" outlineLevel="0" collapsed="false">
      <c r="A99" s="139" t="n">
        <f aca="false">Calculations!A97</f>
        <v>39508</v>
      </c>
      <c r="B99" s="140" t="n">
        <f aca="false">IF(A99="N/A"," ",IF(ISERROR(L99),B87*Inputs!$F$19,L99))</f>
        <v>26.5</v>
      </c>
      <c r="C99" s="141" t="n">
        <v>0.971098265895954</v>
      </c>
      <c r="D99" s="142" t="n">
        <f aca="false">IF(A99="N/A"," ",C99*B99)</f>
        <v>25.7341040462428</v>
      </c>
      <c r="E99" s="140" t="n">
        <f aca="false">IF(A99="N/A"," ",IF(ISERROR(M99),E87*Inputs!$F$19,M99))</f>
        <v>20</v>
      </c>
      <c r="F99" s="142" t="n">
        <f aca="false">IF(A99="N/A"," ",E99*C99)</f>
        <v>19.4219653179191</v>
      </c>
      <c r="G99" s="140" t="n">
        <f aca="false">IF(A99="N/A"," ",IF(ISERROR(N99),G87*Inputs!$F$19,N99))</f>
        <v>19</v>
      </c>
      <c r="H99" s="142" t="n">
        <f aca="false">IF(A99="N/A"," ",G99*C99)</f>
        <v>18.4508670520231</v>
      </c>
      <c r="I99" s="142" t="n">
        <f aca="false">IF(A99="N/A"," ",IF(ISERROR(O99),I87*Inputs!$F$19,O99))</f>
        <v>19.9000015258789</v>
      </c>
      <c r="J99" s="143" t="n">
        <f aca="false">IF(A99="N/A"," ",P99)</f>
        <v>3.2555</v>
      </c>
      <c r="L99" s="145" t="n">
        <v>26.5</v>
      </c>
      <c r="M99" s="145" t="n">
        <v>20</v>
      </c>
      <c r="N99" s="145" t="n">
        <v>19</v>
      </c>
      <c r="O99" s="146" t="n">
        <v>19.9000015258789</v>
      </c>
      <c r="P99" s="147" t="n">
        <v>3.2555</v>
      </c>
      <c r="S99" s="134" t="n">
        <v>39448</v>
      </c>
      <c r="T99" s="120" t="n">
        <v>22</v>
      </c>
      <c r="U99" s="120" t="n">
        <v>4</v>
      </c>
      <c r="V99" s="120" t="n">
        <v>4</v>
      </c>
      <c r="W99" s="120" t="n">
        <v>1</v>
      </c>
      <c r="X99" s="120" t="n">
        <v>31</v>
      </c>
    </row>
    <row r="100" customFormat="false" ht="12.75" hidden="false" customHeight="false" outlineLevel="0" collapsed="false">
      <c r="A100" s="139" t="n">
        <f aca="false">Calculations!A98</f>
        <v>39539</v>
      </c>
      <c r="B100" s="140" t="n">
        <f aca="false">IF(A100="N/A"," ",IF(ISERROR(L100),B88*Inputs!$F$19,L100))</f>
        <v>27.25</v>
      </c>
      <c r="C100" s="141" t="n">
        <v>0.98875</v>
      </c>
      <c r="D100" s="142" t="n">
        <f aca="false">IF(A100="N/A"," ",C100*B100)</f>
        <v>26.9434375</v>
      </c>
      <c r="E100" s="140" t="n">
        <f aca="false">IF(A100="N/A"," ",IF(ISERROR(M100),E88*Inputs!$F$19,M100))</f>
        <v>20</v>
      </c>
      <c r="F100" s="142" t="n">
        <f aca="false">IF(A100="N/A"," ",E100*C100)</f>
        <v>19.775</v>
      </c>
      <c r="G100" s="140" t="n">
        <f aca="false">IF(A100="N/A"," ",IF(ISERROR(N100),G88*Inputs!$F$19,N100))</f>
        <v>18.9950008392334</v>
      </c>
      <c r="H100" s="142" t="n">
        <f aca="false">IF(A100="N/A"," ",G100*C100)</f>
        <v>18.781307079792</v>
      </c>
      <c r="I100" s="142" t="n">
        <f aca="false">IF(A100="N/A"," ",IF(ISERROR(O100),I88*Inputs!$F$19,O100))</f>
        <v>19.1000003814697</v>
      </c>
      <c r="J100" s="143" t="n">
        <f aca="false">IF(A100="N/A"," ",P100)</f>
        <v>3.057</v>
      </c>
      <c r="L100" s="145" t="n">
        <v>27.25</v>
      </c>
      <c r="M100" s="145" t="n">
        <v>20</v>
      </c>
      <c r="N100" s="145" t="n">
        <v>18.9950008392334</v>
      </c>
      <c r="O100" s="146" t="n">
        <v>19.1000003814697</v>
      </c>
      <c r="P100" s="147" t="n">
        <v>3.057</v>
      </c>
      <c r="S100" s="134" t="n">
        <v>39479</v>
      </c>
      <c r="T100" s="120" t="n">
        <v>21</v>
      </c>
      <c r="U100" s="120" t="n">
        <v>4</v>
      </c>
      <c r="V100" s="120" t="n">
        <v>4</v>
      </c>
      <c r="W100" s="120" t="n">
        <v>0</v>
      </c>
      <c r="X100" s="120" t="n">
        <v>29</v>
      </c>
    </row>
    <row r="101" customFormat="false" ht="12.75" hidden="false" customHeight="false" outlineLevel="0" collapsed="false">
      <c r="A101" s="139" t="n">
        <f aca="false">Calculations!A99</f>
        <v>39569</v>
      </c>
      <c r="B101" s="140" t="n">
        <f aca="false">IF(A101="N/A"," ",IF(ISERROR(L101),B89*Inputs!$F$19,L101))</f>
        <v>31.75</v>
      </c>
      <c r="C101" s="141" t="n">
        <v>1.0666026645768</v>
      </c>
      <c r="D101" s="142" t="n">
        <f aca="false">IF(A101="N/A"," ",C101*B101)</f>
        <v>33.8646346003135</v>
      </c>
      <c r="E101" s="140" t="n">
        <f aca="false">IF(A101="N/A"," ",IF(ISERROR(M101),E89*Inputs!$F$19,M101))</f>
        <v>21</v>
      </c>
      <c r="F101" s="142" t="n">
        <f aca="false">IF(A101="N/A"," ",E101*C101)</f>
        <v>22.3986559561129</v>
      </c>
      <c r="G101" s="140" t="n">
        <f aca="false">IF(A101="N/A"," ",IF(ISERROR(N101),G89*Inputs!$F$19,N101))</f>
        <v>20.0049991607666</v>
      </c>
      <c r="H101" s="142" t="n">
        <f aca="false">IF(A101="N/A"," ",G101*C101)</f>
        <v>21.3373854097304</v>
      </c>
      <c r="I101" s="142" t="n">
        <f aca="false">IF(A101="N/A"," ",IF(ISERROR(O101),I89*Inputs!$F$19,O101))</f>
        <v>18.9500007629395</v>
      </c>
      <c r="J101" s="143" t="n">
        <f aca="false">IF(A101="N/A"," ",P101)</f>
        <v>3.0405</v>
      </c>
      <c r="L101" s="145" t="n">
        <v>31.75</v>
      </c>
      <c r="M101" s="145" t="n">
        <v>21</v>
      </c>
      <c r="N101" s="145" t="n">
        <v>20.0049991607666</v>
      </c>
      <c r="O101" s="146" t="n">
        <v>18.9500007629395</v>
      </c>
      <c r="P101" s="147" t="n">
        <v>3.0405</v>
      </c>
      <c r="S101" s="134" t="n">
        <v>39508</v>
      </c>
      <c r="T101" s="120" t="n">
        <v>21</v>
      </c>
      <c r="U101" s="120" t="n">
        <v>5</v>
      </c>
      <c r="V101" s="120" t="n">
        <v>5</v>
      </c>
      <c r="W101" s="120" t="n">
        <v>0</v>
      </c>
      <c r="X101" s="120" t="n">
        <v>31</v>
      </c>
    </row>
    <row r="102" customFormat="false" ht="12.75" hidden="false" customHeight="false" outlineLevel="0" collapsed="false">
      <c r="A102" s="139" t="n">
        <f aca="false">Calculations!A100</f>
        <v>39600</v>
      </c>
      <c r="B102" s="140" t="n">
        <f aca="false">IF(A102="N/A"," ",IF(ISERROR(L102),B90*Inputs!$F$19,L102))</f>
        <v>51.5</v>
      </c>
      <c r="C102" s="141" t="n">
        <v>1.55904593150243</v>
      </c>
      <c r="D102" s="142" t="n">
        <f aca="false">IF(A102="N/A"," ",C102*B102)</f>
        <v>80.2908654723752</v>
      </c>
      <c r="E102" s="140" t="n">
        <f aca="false">IF(A102="N/A"," ",IF(ISERROR(M102),E90*Inputs!$F$19,M102))</f>
        <v>26</v>
      </c>
      <c r="F102" s="142" t="n">
        <f aca="false">IF(A102="N/A"," ",E102*C102)</f>
        <v>40.5351942190632</v>
      </c>
      <c r="G102" s="140" t="n">
        <f aca="false">IF(A102="N/A"," ",IF(ISERROR(N102),G90*Inputs!$F$19,N102))</f>
        <v>24</v>
      </c>
      <c r="H102" s="142" t="n">
        <f aca="false">IF(A102="N/A"," ",G102*C102)</f>
        <v>37.4171023560583</v>
      </c>
      <c r="I102" s="142" t="n">
        <f aca="false">IF(A102="N/A"," ",IF(ISERROR(O102),I90*Inputs!$F$19,O102))</f>
        <v>18.4499998092651</v>
      </c>
      <c r="J102" s="143" t="n">
        <f aca="false">IF(A102="N/A"," ",P102)</f>
        <v>3.0465</v>
      </c>
      <c r="L102" s="145" t="n">
        <v>51.5</v>
      </c>
      <c r="M102" s="145" t="n">
        <v>26</v>
      </c>
      <c r="N102" s="145" t="n">
        <v>24</v>
      </c>
      <c r="O102" s="146" t="n">
        <v>18.4499998092651</v>
      </c>
      <c r="P102" s="147" t="n">
        <v>3.0465</v>
      </c>
      <c r="S102" s="134" t="n">
        <v>39539</v>
      </c>
      <c r="T102" s="120" t="n">
        <v>22</v>
      </c>
      <c r="U102" s="120" t="n">
        <v>4</v>
      </c>
      <c r="V102" s="120" t="n">
        <v>4</v>
      </c>
      <c r="W102" s="120" t="n">
        <v>0</v>
      </c>
      <c r="X102" s="120" t="n">
        <v>30</v>
      </c>
    </row>
    <row r="103" customFormat="false" ht="12.75" hidden="false" customHeight="false" outlineLevel="0" collapsed="false">
      <c r="A103" s="139" t="n">
        <f aca="false">Calculations!A101</f>
        <v>39630</v>
      </c>
      <c r="B103" s="140" t="n">
        <f aca="false">IF(A103="N/A"," ",IF(ISERROR(L103),B91*Inputs!$F$19,L103))</f>
        <v>84</v>
      </c>
      <c r="C103" s="141" t="n">
        <v>1.66513355870562</v>
      </c>
      <c r="D103" s="142" t="n">
        <f aca="false">IF(A103="N/A"," ",C103*B103)</f>
        <v>139.871218931272</v>
      </c>
      <c r="E103" s="140" t="n">
        <f aca="false">IF(A103="N/A"," ",IF(ISERROR(M103),E91*Inputs!$F$19,M103))</f>
        <v>35</v>
      </c>
      <c r="F103" s="142" t="n">
        <f aca="false">IF(A103="N/A"," ",E103*C103)</f>
        <v>58.2796745546966</v>
      </c>
      <c r="G103" s="140" t="n">
        <f aca="false">IF(A103="N/A"," ",IF(ISERROR(N103),G91*Inputs!$F$19,N103))</f>
        <v>30.9999980926514</v>
      </c>
      <c r="H103" s="142" t="n">
        <f aca="false">IF(A103="N/A"," ",G103*C103)</f>
        <v>51.6191371438839</v>
      </c>
      <c r="I103" s="142" t="n">
        <f aca="false">IF(A103="N/A"," ",IF(ISERROR(O103),I91*Inputs!$F$19,O103))</f>
        <v>19.3500003814697</v>
      </c>
      <c r="J103" s="143" t="n">
        <f aca="false">IF(A103="N/A"," ",P103)</f>
        <v>3.0425</v>
      </c>
      <c r="L103" s="145" t="n">
        <v>84</v>
      </c>
      <c r="M103" s="145" t="n">
        <v>35</v>
      </c>
      <c r="N103" s="145" t="n">
        <v>30.9999980926514</v>
      </c>
      <c r="O103" s="146" t="n">
        <v>19.3500003814697</v>
      </c>
      <c r="P103" s="147" t="n">
        <v>3.0425</v>
      </c>
      <c r="S103" s="134" t="n">
        <v>39569</v>
      </c>
      <c r="T103" s="120" t="n">
        <v>21</v>
      </c>
      <c r="U103" s="120" t="n">
        <v>5</v>
      </c>
      <c r="V103" s="120" t="n">
        <v>4</v>
      </c>
      <c r="W103" s="120" t="n">
        <v>1</v>
      </c>
      <c r="X103" s="120" t="n">
        <v>31</v>
      </c>
    </row>
    <row r="104" customFormat="false" ht="12.75" hidden="false" customHeight="false" outlineLevel="0" collapsed="false">
      <c r="A104" s="139" t="n">
        <f aca="false">Calculations!A102</f>
        <v>39661</v>
      </c>
      <c r="B104" s="140" t="n">
        <f aca="false">IF(A104="N/A"," ",IF(ISERROR(L104),B92*Inputs!$F$19,L104))</f>
        <v>84</v>
      </c>
      <c r="C104" s="141" t="n">
        <v>1.66513355870562</v>
      </c>
      <c r="D104" s="142" t="n">
        <f aca="false">IF(A104="N/A"," ",C104*B104)</f>
        <v>139.871218931272</v>
      </c>
      <c r="E104" s="140" t="n">
        <f aca="false">IF(A104="N/A"," ",IF(ISERROR(M104),E92*Inputs!$F$19,M104))</f>
        <v>35.0000038146973</v>
      </c>
      <c r="F104" s="142" t="n">
        <f aca="false">IF(A104="N/A"," ",E104*C104)</f>
        <v>58.279680906677</v>
      </c>
      <c r="G104" s="140" t="n">
        <f aca="false">IF(A104="N/A"," ",IF(ISERROR(N104),G92*Inputs!$F$19,N104))</f>
        <v>31</v>
      </c>
      <c r="H104" s="142" t="n">
        <f aca="false">IF(A104="N/A"," ",G104*C104)</f>
        <v>51.6191403198741</v>
      </c>
      <c r="I104" s="142" t="n">
        <f aca="false">IF(A104="N/A"," ",IF(ISERROR(O104),I92*Inputs!$F$19,O104))</f>
        <v>19.3500003814697</v>
      </c>
      <c r="J104" s="143" t="n">
        <f aca="false">IF(A104="N/A"," ",P104)</f>
        <v>3.048</v>
      </c>
      <c r="L104" s="145" t="n">
        <v>84</v>
      </c>
      <c r="M104" s="145" t="n">
        <v>35.0000038146973</v>
      </c>
      <c r="N104" s="145" t="n">
        <v>31</v>
      </c>
      <c r="O104" s="146" t="n">
        <v>19.3500003814697</v>
      </c>
      <c r="P104" s="147" t="n">
        <v>3.048</v>
      </c>
      <c r="S104" s="134" t="n">
        <v>39600</v>
      </c>
      <c r="T104" s="120" t="n">
        <v>21</v>
      </c>
      <c r="U104" s="120" t="n">
        <v>4</v>
      </c>
      <c r="V104" s="120" t="n">
        <v>5</v>
      </c>
      <c r="W104" s="120" t="n">
        <v>0</v>
      </c>
      <c r="X104" s="120" t="n">
        <v>30</v>
      </c>
    </row>
    <row r="105" customFormat="false" ht="12.75" hidden="false" customHeight="false" outlineLevel="0" collapsed="false">
      <c r="A105" s="139" t="n">
        <f aca="false">Calculations!A103</f>
        <v>39692</v>
      </c>
      <c r="B105" s="140" t="n">
        <f aca="false">IF(A105="N/A"," ",IF(ISERROR(L105),B93*Inputs!$F$19,L105))</f>
        <v>34</v>
      </c>
      <c r="C105" s="141" t="n">
        <v>1.35125</v>
      </c>
      <c r="D105" s="142" t="n">
        <f aca="false">IF(A105="N/A"," ",C105*B105)</f>
        <v>45.9425</v>
      </c>
      <c r="E105" s="140" t="n">
        <f aca="false">IF(A105="N/A"," ",IF(ISERROR(M105),E93*Inputs!$F$19,M105))</f>
        <v>25</v>
      </c>
      <c r="F105" s="142" t="n">
        <f aca="false">IF(A105="N/A"," ",E105*C105)</f>
        <v>33.78125</v>
      </c>
      <c r="G105" s="140" t="n">
        <f aca="false">IF(A105="N/A"," ",IF(ISERROR(N105),G93*Inputs!$F$19,N105))</f>
        <v>24</v>
      </c>
      <c r="H105" s="142" t="n">
        <f aca="false">IF(A105="N/A"," ",G105*C105)</f>
        <v>32.43</v>
      </c>
      <c r="I105" s="142" t="n">
        <f aca="false">IF(A105="N/A"," ",IF(ISERROR(O105),I93*Inputs!$F$19,O105))</f>
        <v>19.5</v>
      </c>
      <c r="J105" s="143" t="n">
        <f aca="false">IF(A105="N/A"," ",P105)</f>
        <v>3.0485</v>
      </c>
      <c r="L105" s="145" t="n">
        <v>34</v>
      </c>
      <c r="M105" s="145" t="n">
        <v>25</v>
      </c>
      <c r="N105" s="145" t="n">
        <v>24</v>
      </c>
      <c r="O105" s="146" t="n">
        <v>19.5</v>
      </c>
      <c r="P105" s="147" t="n">
        <v>3.0485</v>
      </c>
      <c r="S105" s="134" t="n">
        <v>39630</v>
      </c>
      <c r="T105" s="120" t="n">
        <v>22</v>
      </c>
      <c r="U105" s="120" t="n">
        <v>4</v>
      </c>
      <c r="V105" s="120" t="n">
        <v>4</v>
      </c>
      <c r="W105" s="120" t="n">
        <v>1</v>
      </c>
      <c r="X105" s="120" t="n">
        <v>31</v>
      </c>
    </row>
    <row r="106" customFormat="false" ht="12.75" hidden="false" customHeight="false" outlineLevel="0" collapsed="false">
      <c r="A106" s="139" t="n">
        <f aca="false">Calculations!A104</f>
        <v>39722</v>
      </c>
      <c r="B106" s="140" t="n">
        <f aca="false">IF(A106="N/A"," ",IF(ISERROR(L106),B94*Inputs!$F$19,L106))</f>
        <v>26.7999973297119</v>
      </c>
      <c r="C106" s="141" t="n">
        <v>0.98875</v>
      </c>
      <c r="D106" s="142" t="n">
        <f aca="false">IF(A106="N/A"," ",C106*B106)</f>
        <v>26.4984973597527</v>
      </c>
      <c r="E106" s="140" t="n">
        <f aca="false">IF(A106="N/A"," ",IF(ISERROR(M106),E94*Inputs!$F$19,M106))</f>
        <v>19.996000289917</v>
      </c>
      <c r="F106" s="142" t="n">
        <f aca="false">IF(A106="N/A"," ",E106*C106)</f>
        <v>19.7710452866554</v>
      </c>
      <c r="G106" s="140" t="n">
        <f aca="false">IF(A106="N/A"," ",IF(ISERROR(N106),G94*Inputs!$F$19,N106))</f>
        <v>18.9965000152588</v>
      </c>
      <c r="H106" s="142" t="n">
        <f aca="false">IF(A106="N/A"," ",G106*C106)</f>
        <v>18.7827893900871</v>
      </c>
      <c r="I106" s="142" t="n">
        <f aca="false">IF(A106="N/A"," ",IF(ISERROR(O106),I94*Inputs!$F$19,O106))</f>
        <v>20.9000015258789</v>
      </c>
      <c r="J106" s="143" t="n">
        <f aca="false">IF(A106="N/A"," ",P106)</f>
        <v>3.0975</v>
      </c>
      <c r="L106" s="145" t="n">
        <v>26.7999973297119</v>
      </c>
      <c r="M106" s="145" t="n">
        <v>19.996000289917</v>
      </c>
      <c r="N106" s="145" t="n">
        <v>18.9965000152588</v>
      </c>
      <c r="O106" s="146" t="n">
        <v>20.9000015258789</v>
      </c>
      <c r="P106" s="147" t="n">
        <v>3.0975</v>
      </c>
      <c r="S106" s="134" t="n">
        <v>39661</v>
      </c>
      <c r="T106" s="120" t="n">
        <v>21</v>
      </c>
      <c r="U106" s="120" t="n">
        <v>5</v>
      </c>
      <c r="V106" s="120" t="n">
        <v>5</v>
      </c>
      <c r="W106" s="120" t="n">
        <v>0</v>
      </c>
      <c r="X106" s="120" t="n">
        <v>31</v>
      </c>
    </row>
    <row r="107" customFormat="false" ht="12.75" hidden="false" customHeight="false" outlineLevel="0" collapsed="false">
      <c r="A107" s="139" t="n">
        <f aca="false">Calculations!A105</f>
        <v>39753</v>
      </c>
      <c r="B107" s="140" t="n">
        <f aca="false">IF(A107="N/A"," ",IF(ISERROR(L107),B95*Inputs!$F$19,L107))</f>
        <v>26.6799983978272</v>
      </c>
      <c r="C107" s="141" t="n">
        <v>1.016875</v>
      </c>
      <c r="D107" s="142" t="n">
        <f aca="false">IF(A107="N/A"," ",C107*B107)</f>
        <v>27.1302233707905</v>
      </c>
      <c r="E107" s="140" t="n">
        <f aca="false">IF(A107="N/A"," ",IF(ISERROR(M107),E95*Inputs!$F$19,M107))</f>
        <v>20</v>
      </c>
      <c r="F107" s="142" t="n">
        <f aca="false">IF(A107="N/A"," ",E107*C107)</f>
        <v>20.3375</v>
      </c>
      <c r="G107" s="140" t="n">
        <f aca="false">IF(A107="N/A"," ",IF(ISERROR(N107),G95*Inputs!$F$19,N107))</f>
        <v>19</v>
      </c>
      <c r="H107" s="142" t="n">
        <f aca="false">IF(A107="N/A"," ",G107*C107)</f>
        <v>19.320625</v>
      </c>
      <c r="I107" s="142" t="n">
        <f aca="false">IF(A107="N/A"," ",IF(ISERROR(O107),I95*Inputs!$F$19,O107))</f>
        <v>21.2999992370605</v>
      </c>
      <c r="J107" s="143" t="n">
        <f aca="false">IF(A107="N/A"," ",P107)</f>
        <v>3.313</v>
      </c>
      <c r="L107" s="145" t="n">
        <v>26.6799983978272</v>
      </c>
      <c r="M107" s="145" t="n">
        <v>20</v>
      </c>
      <c r="N107" s="145" t="n">
        <v>19</v>
      </c>
      <c r="O107" s="146" t="n">
        <v>21.2999992370605</v>
      </c>
      <c r="P107" s="147" t="n">
        <v>3.313</v>
      </c>
      <c r="S107" s="134" t="n">
        <v>39692</v>
      </c>
      <c r="T107" s="120" t="n">
        <v>21</v>
      </c>
      <c r="U107" s="120" t="n">
        <v>4</v>
      </c>
      <c r="V107" s="120" t="n">
        <v>4</v>
      </c>
      <c r="W107" s="120" t="n">
        <v>1</v>
      </c>
      <c r="X107" s="120" t="n">
        <v>30</v>
      </c>
    </row>
    <row r="108" customFormat="false" ht="12.75" hidden="false" customHeight="false" outlineLevel="0" collapsed="false">
      <c r="A108" s="139" t="n">
        <f aca="false">Calculations!A106</f>
        <v>39783</v>
      </c>
      <c r="B108" s="140" t="n">
        <f aca="false">IF(A108="N/A"," ",IF(ISERROR(L108),B96*Inputs!$F$19,L108))</f>
        <v>27.1499977111816</v>
      </c>
      <c r="C108" s="141" t="n">
        <v>0.99375</v>
      </c>
      <c r="D108" s="142" t="n">
        <f aca="false">IF(A108="N/A"," ",C108*B108)</f>
        <v>26.9803102254868</v>
      </c>
      <c r="E108" s="140" t="n">
        <f aca="false">IF(A108="N/A"," ",IF(ISERROR(M108),E96*Inputs!$F$19,M108))</f>
        <v>20</v>
      </c>
      <c r="F108" s="142" t="n">
        <f aca="false">IF(A108="N/A"," ",E108*C108)</f>
        <v>19.875</v>
      </c>
      <c r="G108" s="140" t="n">
        <f aca="false">IF(A108="N/A"," ",IF(ISERROR(N108),G96*Inputs!$F$19,N108))</f>
        <v>19</v>
      </c>
      <c r="H108" s="142" t="n">
        <f aca="false">IF(A108="N/A"," ",G108*C108)</f>
        <v>18.88125</v>
      </c>
      <c r="I108" s="142" t="n">
        <f aca="false">IF(A108="N/A"," ",IF(ISERROR(O108),I96*Inputs!$F$19,O108))</f>
        <v>21.4500007629395</v>
      </c>
      <c r="J108" s="143" t="n">
        <f aca="false">IF(A108="N/A"," ",P108)</f>
        <v>3.479</v>
      </c>
      <c r="L108" s="145" t="n">
        <v>27.1499977111816</v>
      </c>
      <c r="M108" s="145" t="n">
        <v>20</v>
      </c>
      <c r="N108" s="145" t="n">
        <v>19</v>
      </c>
      <c r="O108" s="146" t="n">
        <v>21.4500007629395</v>
      </c>
      <c r="P108" s="147" t="n">
        <v>3.479</v>
      </c>
      <c r="S108" s="134" t="n">
        <v>39722</v>
      </c>
      <c r="T108" s="120" t="n">
        <v>23</v>
      </c>
      <c r="U108" s="120" t="n">
        <v>4</v>
      </c>
      <c r="V108" s="120" t="n">
        <v>4</v>
      </c>
      <c r="W108" s="120" t="n">
        <v>0</v>
      </c>
      <c r="X108" s="120" t="n">
        <v>31</v>
      </c>
    </row>
    <row r="109" customFormat="false" ht="12.75" hidden="false" customHeight="false" outlineLevel="0" collapsed="false">
      <c r="A109" s="139" t="n">
        <f aca="false">Calculations!A107</f>
        <v>39814</v>
      </c>
      <c r="B109" s="140" t="n">
        <f aca="false">IF(A109="N/A"," ",IF(ISERROR(L109),B97*Inputs!$F$19,L109))</f>
        <v>31.3999996185303</v>
      </c>
      <c r="C109" s="141" t="n">
        <v>0.95625</v>
      </c>
      <c r="D109" s="142" t="n">
        <f aca="false">IF(A109="N/A"," ",C109*B109)</f>
        <v>30.0262496352196</v>
      </c>
      <c r="E109" s="140" t="n">
        <f aca="false">IF(A109="N/A"," ",IF(ISERROR(M109),E97*Inputs!$F$19,M109))</f>
        <v>22</v>
      </c>
      <c r="F109" s="142" t="n">
        <f aca="false">IF(A109="N/A"," ",E109*C109)</f>
        <v>21.0375</v>
      </c>
      <c r="G109" s="140" t="n">
        <f aca="false">IF(A109="N/A"," ",IF(ISERROR(N109),G97*Inputs!$F$19,N109))</f>
        <v>21</v>
      </c>
      <c r="H109" s="142" t="n">
        <f aca="false">IF(A109="N/A"," ",G109*C109)</f>
        <v>20.08125</v>
      </c>
      <c r="I109" s="142" t="n">
        <f aca="false">IF(A109="N/A"," ",IF(ISERROR(O109),I97*Inputs!$F$19,O109))</f>
        <v>21.7000007629395</v>
      </c>
      <c r="J109" s="143" t="n">
        <f aca="false">IF(A109="N/A"," ",P109)</f>
        <v>3.615</v>
      </c>
      <c r="L109" s="145" t="n">
        <v>31.3999996185303</v>
      </c>
      <c r="M109" s="145" t="n">
        <v>22</v>
      </c>
      <c r="N109" s="145" t="n">
        <v>21</v>
      </c>
      <c r="O109" s="146" t="n">
        <v>21.7000007629395</v>
      </c>
      <c r="P109" s="147" t="n">
        <v>3.615</v>
      </c>
      <c r="S109" s="134" t="n">
        <v>39753</v>
      </c>
      <c r="T109" s="120" t="n">
        <v>19</v>
      </c>
      <c r="U109" s="120" t="n">
        <v>5</v>
      </c>
      <c r="V109" s="120" t="n">
        <v>5</v>
      </c>
      <c r="W109" s="120" t="n">
        <v>1</v>
      </c>
      <c r="X109" s="120" t="n">
        <v>30</v>
      </c>
    </row>
    <row r="110" customFormat="false" ht="12.75" hidden="false" customHeight="false" outlineLevel="0" collapsed="false">
      <c r="A110" s="139" t="n">
        <f aca="false">Calculations!A108</f>
        <v>39845</v>
      </c>
      <c r="B110" s="140" t="n">
        <f aca="false">IF(A110="N/A"," ",IF(ISERROR(L110),B98*Inputs!$F$19,L110))</f>
        <v>31.5</v>
      </c>
      <c r="C110" s="141" t="n">
        <v>0.95625</v>
      </c>
      <c r="D110" s="142" t="n">
        <f aca="false">IF(A110="N/A"," ",C110*B110)</f>
        <v>30.121875</v>
      </c>
      <c r="E110" s="140" t="n">
        <f aca="false">IF(A110="N/A"," ",IF(ISERROR(M110),E98*Inputs!$F$19,M110))</f>
        <v>21.996000289917</v>
      </c>
      <c r="F110" s="142" t="n">
        <f aca="false">IF(A110="N/A"," ",E110*C110)</f>
        <v>21.0336752772331</v>
      </c>
      <c r="G110" s="140" t="n">
        <f aca="false">IF(A110="N/A"," ",IF(ISERROR(N110),G98*Inputs!$F$19,N110))</f>
        <v>20.9965019226074</v>
      </c>
      <c r="H110" s="142" t="n">
        <f aca="false">IF(A110="N/A"," ",G110*C110)</f>
        <v>20.0779049634934</v>
      </c>
      <c r="I110" s="142" t="n">
        <f aca="false">IF(A110="N/A"," ",IF(ISERROR(O110),I98*Inputs!$F$19,O110))</f>
        <v>20</v>
      </c>
      <c r="J110" s="143" t="n">
        <f aca="false">IF(A110="N/A"," ",P110)</f>
        <v>3.472</v>
      </c>
      <c r="L110" s="145" t="n">
        <v>31.5</v>
      </c>
      <c r="M110" s="145" t="n">
        <v>21.996000289917</v>
      </c>
      <c r="N110" s="145" t="n">
        <v>20.9965019226074</v>
      </c>
      <c r="O110" s="146" t="n">
        <v>20</v>
      </c>
      <c r="P110" s="147" t="n">
        <v>3.472</v>
      </c>
      <c r="S110" s="134" t="n">
        <v>39783</v>
      </c>
      <c r="T110" s="120" t="n">
        <v>22</v>
      </c>
      <c r="U110" s="120" t="n">
        <v>4</v>
      </c>
      <c r="V110" s="120" t="n">
        <v>4</v>
      </c>
      <c r="W110" s="120" t="n">
        <v>1</v>
      </c>
      <c r="X110" s="120" t="n">
        <v>31</v>
      </c>
    </row>
    <row r="111" customFormat="false" ht="12.75" hidden="false" customHeight="false" outlineLevel="0" collapsed="false">
      <c r="A111" s="139" t="n">
        <f aca="false">Calculations!A109</f>
        <v>39873</v>
      </c>
      <c r="B111" s="140" t="n">
        <f aca="false">IF(A111="N/A"," ",IF(ISERROR(L111),B99*Inputs!$F$19,L111))</f>
        <v>27</v>
      </c>
      <c r="C111" s="141" t="n">
        <v>0.971098265895954</v>
      </c>
      <c r="D111" s="142" t="n">
        <f aca="false">IF(A111="N/A"," ",C111*B111)</f>
        <v>26.2196531791908</v>
      </c>
      <c r="E111" s="140" t="n">
        <f aca="false">IF(A111="N/A"," ",IF(ISERROR(M111),E99*Inputs!$F$19,M111))</f>
        <v>20</v>
      </c>
      <c r="F111" s="142" t="n">
        <f aca="false">IF(A111="N/A"," ",E111*C111)</f>
        <v>19.4219653179191</v>
      </c>
      <c r="G111" s="140" t="n">
        <f aca="false">IF(A111="N/A"," ",IF(ISERROR(N111),G99*Inputs!$F$19,N111))</f>
        <v>19</v>
      </c>
      <c r="H111" s="142" t="n">
        <f aca="false">IF(A111="N/A"," ",G111*C111)</f>
        <v>18.4508670520231</v>
      </c>
      <c r="I111" s="142" t="n">
        <f aca="false">IF(A111="N/A"," ",IF(ISERROR(O111),I99*Inputs!$F$19,O111))</f>
        <v>20.4000015258789</v>
      </c>
      <c r="J111" s="143" t="n">
        <f aca="false">IF(A111="N/A"," ",P111)</f>
        <v>3.388</v>
      </c>
      <c r="L111" s="145" t="n">
        <v>27</v>
      </c>
      <c r="M111" s="145" t="n">
        <v>20</v>
      </c>
      <c r="N111" s="145" t="n">
        <v>19</v>
      </c>
      <c r="O111" s="146" t="n">
        <v>20.4000015258789</v>
      </c>
      <c r="P111" s="147" t="n">
        <v>3.388</v>
      </c>
      <c r="S111" s="134" t="n">
        <v>39814</v>
      </c>
      <c r="T111" s="120" t="n">
        <v>21</v>
      </c>
      <c r="U111" s="120" t="n">
        <v>5</v>
      </c>
      <c r="V111" s="120" t="n">
        <v>4</v>
      </c>
      <c r="W111" s="120" t="n">
        <v>1</v>
      </c>
      <c r="X111" s="120" t="n">
        <v>31</v>
      </c>
    </row>
    <row r="112" customFormat="false" ht="12.75" hidden="false" customHeight="false" outlineLevel="0" collapsed="false">
      <c r="A112" s="139" t="n">
        <f aca="false">Calculations!A110</f>
        <v>39904</v>
      </c>
      <c r="B112" s="140" t="n">
        <f aca="false">IF(A112="N/A"," ",IF(ISERROR(L112),B100*Inputs!$F$19,L112))</f>
        <v>27.75</v>
      </c>
      <c r="C112" s="141" t="n">
        <v>0.98875</v>
      </c>
      <c r="D112" s="142" t="n">
        <f aca="false">IF(A112="N/A"," ",C112*B112)</f>
        <v>27.4378125</v>
      </c>
      <c r="E112" s="140" t="n">
        <f aca="false">IF(A112="N/A"," ",IF(ISERROR(M112),E100*Inputs!$F$19,M112))</f>
        <v>20</v>
      </c>
      <c r="F112" s="142" t="n">
        <f aca="false">IF(A112="N/A"," ",E112*C112)</f>
        <v>19.775</v>
      </c>
      <c r="G112" s="140" t="n">
        <f aca="false">IF(A112="N/A"," ",IF(ISERROR(N112),G100*Inputs!$F$19,N112))</f>
        <v>18.9950008392334</v>
      </c>
      <c r="H112" s="142" t="n">
        <f aca="false">IF(A112="N/A"," ",G112*C112)</f>
        <v>18.781307079792</v>
      </c>
      <c r="I112" s="142" t="n">
        <f aca="false">IF(A112="N/A"," ",IF(ISERROR(O112),I100*Inputs!$F$19,O112))</f>
        <v>19.6000003814697</v>
      </c>
      <c r="J112" s="143" t="n">
        <f aca="false">IF(A112="N/A"," ",P112)</f>
        <v>3.1895</v>
      </c>
      <c r="L112" s="145" t="n">
        <v>27.75</v>
      </c>
      <c r="M112" s="145" t="n">
        <v>20</v>
      </c>
      <c r="N112" s="145" t="n">
        <v>18.9950008392334</v>
      </c>
      <c r="O112" s="146" t="n">
        <v>19.6000003814697</v>
      </c>
      <c r="P112" s="147" t="n">
        <v>3.1895</v>
      </c>
      <c r="S112" s="134" t="n">
        <v>39845</v>
      </c>
      <c r="T112" s="120" t="n">
        <v>20</v>
      </c>
      <c r="U112" s="120" t="n">
        <v>4</v>
      </c>
      <c r="V112" s="120" t="n">
        <v>4</v>
      </c>
      <c r="W112" s="120" t="n">
        <v>0</v>
      </c>
      <c r="X112" s="120" t="n">
        <v>28</v>
      </c>
    </row>
    <row r="113" customFormat="false" ht="12.75" hidden="false" customHeight="false" outlineLevel="0" collapsed="false">
      <c r="A113" s="139" t="n">
        <f aca="false">Calculations!A111</f>
        <v>39934</v>
      </c>
      <c r="B113" s="140" t="n">
        <f aca="false">IF(A113="N/A"," ",IF(ISERROR(L113),B101*Inputs!$F$19,L113))</f>
        <v>32.25</v>
      </c>
      <c r="C113" s="141" t="n">
        <v>1.0666026645768</v>
      </c>
      <c r="D113" s="142" t="n">
        <f aca="false">IF(A113="N/A"," ",C113*B113)</f>
        <v>34.3979359326019</v>
      </c>
      <c r="E113" s="140" t="n">
        <f aca="false">IF(A113="N/A"," ",IF(ISERROR(M113),E101*Inputs!$F$19,M113))</f>
        <v>21</v>
      </c>
      <c r="F113" s="142" t="n">
        <f aca="false">IF(A113="N/A"," ",E113*C113)</f>
        <v>22.3986559561129</v>
      </c>
      <c r="G113" s="140" t="n">
        <f aca="false">IF(A113="N/A"," ",IF(ISERROR(N113),G101*Inputs!$F$19,N113))</f>
        <v>20.0049991607666</v>
      </c>
      <c r="H113" s="142" t="n">
        <f aca="false">IF(A113="N/A"," ",G113*C113)</f>
        <v>21.3373854097304</v>
      </c>
      <c r="I113" s="142" t="n">
        <f aca="false">IF(A113="N/A"," ",IF(ISERROR(O113),I101*Inputs!$F$19,O113))</f>
        <v>19.4500007629395</v>
      </c>
      <c r="J113" s="143" t="n">
        <f aca="false">IF(A113="N/A"," ",P113)</f>
        <v>3.173</v>
      </c>
      <c r="L113" s="145" t="n">
        <v>32.25</v>
      </c>
      <c r="M113" s="145" t="n">
        <v>21</v>
      </c>
      <c r="N113" s="145" t="n">
        <v>20.0049991607666</v>
      </c>
      <c r="O113" s="146" t="n">
        <v>19.4500007629395</v>
      </c>
      <c r="P113" s="147" t="n">
        <v>3.173</v>
      </c>
      <c r="S113" s="134" t="n">
        <v>39873</v>
      </c>
      <c r="T113" s="120" t="n">
        <v>22</v>
      </c>
      <c r="U113" s="120" t="n">
        <v>4</v>
      </c>
      <c r="V113" s="120" t="n">
        <v>5</v>
      </c>
      <c r="W113" s="120" t="n">
        <v>0</v>
      </c>
      <c r="X113" s="120" t="n">
        <v>31</v>
      </c>
    </row>
    <row r="114" customFormat="false" ht="12.75" hidden="false" customHeight="false" outlineLevel="0" collapsed="false">
      <c r="A114" s="139" t="n">
        <f aca="false">Calculations!A112</f>
        <v>39965</v>
      </c>
      <c r="B114" s="140" t="n">
        <f aca="false">IF(A114="N/A"," ",IF(ISERROR(L114),B102*Inputs!$F$19,L114))</f>
        <v>52.5</v>
      </c>
      <c r="C114" s="141" t="n">
        <v>1.5634961468198</v>
      </c>
      <c r="D114" s="142" t="n">
        <f aca="false">IF(A114="N/A"," ",C114*B114)</f>
        <v>82.0835477080395</v>
      </c>
      <c r="E114" s="140" t="n">
        <f aca="false">IF(A114="N/A"," ",IF(ISERROR(M114),E102*Inputs!$F$19,M114))</f>
        <v>26</v>
      </c>
      <c r="F114" s="142" t="n">
        <f aca="false">IF(A114="N/A"," ",E114*C114)</f>
        <v>40.6508998173148</v>
      </c>
      <c r="G114" s="140" t="n">
        <f aca="false">IF(A114="N/A"," ",IF(ISERROR(N114),G102*Inputs!$F$19,N114))</f>
        <v>24</v>
      </c>
      <c r="H114" s="142" t="n">
        <f aca="false">IF(A114="N/A"," ",G114*C114)</f>
        <v>37.5239075236752</v>
      </c>
      <c r="I114" s="142" t="n">
        <f aca="false">IF(A114="N/A"," ",IF(ISERROR(O114),I102*Inputs!$F$19,O114))</f>
        <v>18.9499998092651</v>
      </c>
      <c r="J114" s="143" t="n">
        <f aca="false">IF(A114="N/A"," ",P114)</f>
        <v>3.179</v>
      </c>
      <c r="L114" s="145" t="n">
        <v>52.5</v>
      </c>
      <c r="M114" s="145" t="n">
        <v>26</v>
      </c>
      <c r="N114" s="145" t="n">
        <v>24</v>
      </c>
      <c r="O114" s="146" t="n">
        <v>18.9499998092651</v>
      </c>
      <c r="P114" s="147" t="n">
        <v>3.179</v>
      </c>
      <c r="S114" s="134" t="n">
        <v>39904</v>
      </c>
      <c r="T114" s="120" t="n">
        <v>22</v>
      </c>
      <c r="U114" s="120" t="n">
        <v>4</v>
      </c>
      <c r="V114" s="120" t="n">
        <v>4</v>
      </c>
      <c r="W114" s="120" t="n">
        <v>0</v>
      </c>
      <c r="X114" s="120" t="n">
        <v>30</v>
      </c>
    </row>
    <row r="115" customFormat="false" ht="12.75" hidden="false" customHeight="false" outlineLevel="0" collapsed="false">
      <c r="A115" s="139" t="n">
        <f aca="false">Calculations!A113</f>
        <v>39995</v>
      </c>
      <c r="B115" s="140" t="n">
        <f aca="false">IF(A115="N/A"," ",IF(ISERROR(L115),B103*Inputs!$F$19,L115))</f>
        <v>87</v>
      </c>
      <c r="C115" s="141" t="n">
        <v>1.67215272482402</v>
      </c>
      <c r="D115" s="142" t="n">
        <f aca="false">IF(A115="N/A"," ",C115*B115)</f>
        <v>145.47728705969</v>
      </c>
      <c r="E115" s="140" t="n">
        <f aca="false">IF(A115="N/A"," ",IF(ISERROR(M115),E103*Inputs!$F$19,M115))</f>
        <v>35</v>
      </c>
      <c r="F115" s="142" t="n">
        <f aca="false">IF(A115="N/A"," ",E115*C115)</f>
        <v>58.5253453688408</v>
      </c>
      <c r="G115" s="140" t="n">
        <f aca="false">IF(A115="N/A"," ",IF(ISERROR(N115),G103*Inputs!$F$19,N115))</f>
        <v>30.9999980926514</v>
      </c>
      <c r="H115" s="142" t="n">
        <f aca="false">IF(A115="N/A"," ",G115*C115)</f>
        <v>51.8367312801665</v>
      </c>
      <c r="I115" s="142" t="n">
        <f aca="false">IF(A115="N/A"," ",IF(ISERROR(O115),I103*Inputs!$F$19,O115))</f>
        <v>19.8500003814697</v>
      </c>
      <c r="J115" s="143" t="n">
        <f aca="false">IF(A115="N/A"," ",P115)</f>
        <v>3.175</v>
      </c>
      <c r="L115" s="145" t="n">
        <v>87</v>
      </c>
      <c r="M115" s="145" t="n">
        <v>35</v>
      </c>
      <c r="N115" s="145" t="n">
        <v>30.9999980926514</v>
      </c>
      <c r="O115" s="146" t="n">
        <v>19.8500003814697</v>
      </c>
      <c r="P115" s="147" t="n">
        <v>3.175</v>
      </c>
      <c r="S115" s="134" t="n">
        <v>39934</v>
      </c>
      <c r="T115" s="120" t="n">
        <v>20</v>
      </c>
      <c r="U115" s="120" t="n">
        <v>5</v>
      </c>
      <c r="V115" s="120" t="n">
        <v>5</v>
      </c>
      <c r="W115" s="120" t="n">
        <v>1</v>
      </c>
      <c r="X115" s="120" t="n">
        <v>31</v>
      </c>
    </row>
    <row r="116" customFormat="false" ht="12.75" hidden="false" customHeight="false" outlineLevel="0" collapsed="false">
      <c r="A116" s="139" t="n">
        <f aca="false">Calculations!A114</f>
        <v>40026</v>
      </c>
      <c r="B116" s="140" t="n">
        <f aca="false">IF(A116="N/A"," ",IF(ISERROR(L116),B104*Inputs!$F$19,L116))</f>
        <v>87</v>
      </c>
      <c r="C116" s="141" t="n">
        <v>1.67215272482402</v>
      </c>
      <c r="D116" s="142" t="n">
        <f aca="false">IF(A116="N/A"," ",C116*B116)</f>
        <v>145.47728705969</v>
      </c>
      <c r="E116" s="140" t="n">
        <f aca="false">IF(A116="N/A"," ",IF(ISERROR(M116),E104*Inputs!$F$19,M116))</f>
        <v>35.0000038146973</v>
      </c>
      <c r="F116" s="142" t="n">
        <f aca="false">IF(A116="N/A"," ",E116*C116)</f>
        <v>58.5253517475972</v>
      </c>
      <c r="G116" s="140" t="n">
        <f aca="false">IF(A116="N/A"," ",IF(ISERROR(N116),G104*Inputs!$F$19,N116))</f>
        <v>31</v>
      </c>
      <c r="H116" s="142" t="n">
        <f aca="false">IF(A116="N/A"," ",G116*C116)</f>
        <v>51.8367344695447</v>
      </c>
      <c r="I116" s="142" t="n">
        <f aca="false">IF(A116="N/A"," ",IF(ISERROR(O116),I104*Inputs!$F$19,O116))</f>
        <v>19.8500003814697</v>
      </c>
      <c r="J116" s="143" t="n">
        <f aca="false">IF(A116="N/A"," ",P116)</f>
        <v>3.1805</v>
      </c>
      <c r="L116" s="145" t="n">
        <v>87</v>
      </c>
      <c r="M116" s="145" t="n">
        <v>35.0000038146973</v>
      </c>
      <c r="N116" s="145" t="n">
        <v>31</v>
      </c>
      <c r="O116" s="146" t="n">
        <v>19.8500003814697</v>
      </c>
      <c r="P116" s="147" t="n">
        <v>3.1805</v>
      </c>
      <c r="S116" s="134" t="n">
        <v>39965</v>
      </c>
      <c r="T116" s="120" t="n">
        <v>22</v>
      </c>
      <c r="U116" s="120" t="n">
        <v>4</v>
      </c>
      <c r="V116" s="120" t="n">
        <v>4</v>
      </c>
      <c r="W116" s="120" t="n">
        <v>0</v>
      </c>
      <c r="X116" s="120" t="n">
        <v>30</v>
      </c>
    </row>
    <row r="117" customFormat="false" ht="12.75" hidden="false" customHeight="false" outlineLevel="0" collapsed="false">
      <c r="A117" s="139" t="n">
        <f aca="false">Calculations!A115</f>
        <v>40057</v>
      </c>
      <c r="B117" s="140" t="n">
        <f aca="false">IF(A117="N/A"," ",IF(ISERROR(L117),B105*Inputs!$F$19,L117))</f>
        <v>34.5</v>
      </c>
      <c r="C117" s="141" t="n">
        <v>1.35125</v>
      </c>
      <c r="D117" s="142" t="n">
        <f aca="false">IF(A117="N/A"," ",C117*B117)</f>
        <v>46.618125</v>
      </c>
      <c r="E117" s="140" t="n">
        <f aca="false">IF(A117="N/A"," ",IF(ISERROR(M117),E105*Inputs!$F$19,M117))</f>
        <v>25</v>
      </c>
      <c r="F117" s="142" t="n">
        <f aca="false">IF(A117="N/A"," ",E117*C117)</f>
        <v>33.78125</v>
      </c>
      <c r="G117" s="140" t="n">
        <f aca="false">IF(A117="N/A"," ",IF(ISERROR(N117),G105*Inputs!$F$19,N117))</f>
        <v>24</v>
      </c>
      <c r="H117" s="142" t="n">
        <f aca="false">IF(A117="N/A"," ",G117*C117)</f>
        <v>32.43</v>
      </c>
      <c r="I117" s="142" t="n">
        <f aca="false">IF(A117="N/A"," ",IF(ISERROR(O117),I105*Inputs!$F$19,O117))</f>
        <v>20</v>
      </c>
      <c r="J117" s="143" t="n">
        <f aca="false">IF(A117="N/A"," ",P117)</f>
        <v>3.181</v>
      </c>
      <c r="L117" s="145" t="n">
        <v>34.5</v>
      </c>
      <c r="M117" s="145" t="n">
        <v>25</v>
      </c>
      <c r="N117" s="145" t="n">
        <v>24</v>
      </c>
      <c r="O117" s="146" t="n">
        <v>20</v>
      </c>
      <c r="P117" s="147" t="n">
        <v>3.181</v>
      </c>
      <c r="S117" s="134" t="n">
        <v>39995</v>
      </c>
      <c r="T117" s="120" t="n">
        <v>23</v>
      </c>
      <c r="U117" s="120" t="n">
        <v>3</v>
      </c>
      <c r="V117" s="120" t="n">
        <v>4</v>
      </c>
      <c r="W117" s="120" t="n">
        <v>1</v>
      </c>
      <c r="X117" s="120" t="n">
        <v>31</v>
      </c>
    </row>
    <row r="118" customFormat="false" ht="12.75" hidden="false" customHeight="false" outlineLevel="0" collapsed="false">
      <c r="A118" s="139" t="n">
        <f aca="false">Calculations!A116</f>
        <v>40087</v>
      </c>
      <c r="B118" s="140" t="n">
        <f aca="false">IF(A118="N/A"," ",IF(ISERROR(L118),B106*Inputs!$F$19,L118))</f>
        <v>27.2999973297119</v>
      </c>
      <c r="C118" s="141" t="n">
        <v>0.98875</v>
      </c>
      <c r="D118" s="142" t="n">
        <f aca="false">IF(A118="N/A"," ",C118*B118)</f>
        <v>26.9928723597527</v>
      </c>
      <c r="E118" s="140" t="n">
        <f aca="false">IF(A118="N/A"," ",IF(ISERROR(M118),E106*Inputs!$F$19,M118))</f>
        <v>19.996000289917</v>
      </c>
      <c r="F118" s="142" t="n">
        <f aca="false">IF(A118="N/A"," ",E118*C118)</f>
        <v>19.7710452866554</v>
      </c>
      <c r="G118" s="140" t="n">
        <f aca="false">IF(A118="N/A"," ",IF(ISERROR(N118),G106*Inputs!$F$19,N118))</f>
        <v>18.9965000152588</v>
      </c>
      <c r="H118" s="142" t="n">
        <f aca="false">IF(A118="N/A"," ",G118*C118)</f>
        <v>18.7827893900871</v>
      </c>
      <c r="I118" s="142" t="n">
        <f aca="false">IF(A118="N/A"," ",IF(ISERROR(O118),I106*Inputs!$F$19,O118))</f>
        <v>21.4000015258789</v>
      </c>
      <c r="J118" s="143" t="n">
        <f aca="false">IF(A118="N/A"," ",P118)</f>
        <v>3.23</v>
      </c>
      <c r="L118" s="145" t="n">
        <v>27.2999973297119</v>
      </c>
      <c r="M118" s="145" t="n">
        <v>19.996000289917</v>
      </c>
      <c r="N118" s="145" t="n">
        <v>18.9965000152588</v>
      </c>
      <c r="O118" s="146" t="n">
        <v>21.4000015258789</v>
      </c>
      <c r="P118" s="147" t="n">
        <v>3.23</v>
      </c>
      <c r="S118" s="134" t="n">
        <v>40026</v>
      </c>
      <c r="T118" s="120" t="n">
        <v>21</v>
      </c>
      <c r="U118" s="120" t="n">
        <v>5</v>
      </c>
      <c r="V118" s="120" t="n">
        <v>5</v>
      </c>
      <c r="W118" s="120" t="n">
        <v>0</v>
      </c>
      <c r="X118" s="120" t="n">
        <v>31</v>
      </c>
    </row>
    <row r="119" customFormat="false" ht="12.75" hidden="false" customHeight="false" outlineLevel="0" collapsed="false">
      <c r="A119" s="139" t="n">
        <f aca="false">Calculations!A117</f>
        <v>40118</v>
      </c>
      <c r="B119" s="140" t="n">
        <f aca="false">IF(A119="N/A"," ",IF(ISERROR(L119),B107*Inputs!$F$19,L119))</f>
        <v>27.1799983978272</v>
      </c>
      <c r="C119" s="141" t="n">
        <v>1.016875</v>
      </c>
      <c r="D119" s="142" t="n">
        <f aca="false">IF(A119="N/A"," ",C119*B119)</f>
        <v>27.6386608707905</v>
      </c>
      <c r="E119" s="140" t="n">
        <f aca="false">IF(A119="N/A"," ",IF(ISERROR(M119),E107*Inputs!$F$19,M119))</f>
        <v>20</v>
      </c>
      <c r="F119" s="142" t="n">
        <f aca="false">IF(A119="N/A"," ",E119*C119)</f>
        <v>20.3375</v>
      </c>
      <c r="G119" s="140" t="n">
        <f aca="false">IF(A119="N/A"," ",IF(ISERROR(N119),G107*Inputs!$F$19,N119))</f>
        <v>19</v>
      </c>
      <c r="H119" s="142" t="n">
        <f aca="false">IF(A119="N/A"," ",G119*C119)</f>
        <v>19.320625</v>
      </c>
      <c r="I119" s="142" t="n">
        <f aca="false">IF(A119="N/A"," ",IF(ISERROR(O119),I107*Inputs!$F$19,O119))</f>
        <v>21.7999992370605</v>
      </c>
      <c r="J119" s="143" t="n">
        <f aca="false">IF(A119="N/A"," ",P119)</f>
        <v>3.4455</v>
      </c>
      <c r="L119" s="145" t="n">
        <v>27.1799983978272</v>
      </c>
      <c r="M119" s="145" t="n">
        <v>20</v>
      </c>
      <c r="N119" s="145" t="n">
        <v>19</v>
      </c>
      <c r="O119" s="146" t="n">
        <v>21.7999992370605</v>
      </c>
      <c r="P119" s="147" t="n">
        <v>3.4455</v>
      </c>
      <c r="S119" s="134" t="n">
        <v>40057</v>
      </c>
      <c r="T119" s="120" t="n">
        <v>21</v>
      </c>
      <c r="U119" s="120" t="n">
        <v>4</v>
      </c>
      <c r="V119" s="120" t="n">
        <v>4</v>
      </c>
      <c r="W119" s="120" t="n">
        <v>1</v>
      </c>
      <c r="X119" s="120" t="n">
        <v>30</v>
      </c>
    </row>
    <row r="120" customFormat="false" ht="12.75" hidden="false" customHeight="false" outlineLevel="0" collapsed="false">
      <c r="A120" s="139" t="n">
        <f aca="false">Calculations!A118</f>
        <v>40148</v>
      </c>
      <c r="B120" s="140" t="n">
        <f aca="false">IF(A120="N/A"," ",IF(ISERROR(L120),B108*Inputs!$F$19,L120))</f>
        <v>27.6499977111816</v>
      </c>
      <c r="C120" s="141" t="n">
        <v>0.99375</v>
      </c>
      <c r="D120" s="142" t="n">
        <f aca="false">IF(A120="N/A"," ",C120*B120)</f>
        <v>27.4771852254868</v>
      </c>
      <c r="E120" s="140" t="n">
        <f aca="false">IF(A120="N/A"," ",IF(ISERROR(M120),E108*Inputs!$F$19,M120))</f>
        <v>20</v>
      </c>
      <c r="F120" s="142" t="n">
        <f aca="false">IF(A120="N/A"," ",E120*C120)</f>
        <v>19.875</v>
      </c>
      <c r="G120" s="140" t="n">
        <f aca="false">IF(A120="N/A"," ",IF(ISERROR(N120),G108*Inputs!$F$19,N120))</f>
        <v>19</v>
      </c>
      <c r="H120" s="142" t="n">
        <f aca="false">IF(A120="N/A"," ",G120*C120)</f>
        <v>18.88125</v>
      </c>
      <c r="I120" s="142" t="n">
        <f aca="false">IF(A120="N/A"," ",IF(ISERROR(O120),I108*Inputs!$F$19,O120))</f>
        <v>21.9500007629395</v>
      </c>
      <c r="J120" s="143" t="n">
        <f aca="false">IF(A120="N/A"," ",P120)</f>
        <v>3.6115</v>
      </c>
      <c r="L120" s="145" t="n">
        <v>27.6499977111816</v>
      </c>
      <c r="M120" s="145" t="n">
        <v>20</v>
      </c>
      <c r="N120" s="145" t="n">
        <v>19</v>
      </c>
      <c r="O120" s="146" t="n">
        <v>21.9500007629395</v>
      </c>
      <c r="P120" s="147" t="n">
        <v>3.6115</v>
      </c>
      <c r="S120" s="134" t="n">
        <v>40087</v>
      </c>
      <c r="T120" s="120" t="n">
        <v>22</v>
      </c>
      <c r="U120" s="120" t="n">
        <v>5</v>
      </c>
      <c r="V120" s="120" t="n">
        <v>4</v>
      </c>
      <c r="W120" s="120" t="n">
        <v>0</v>
      </c>
      <c r="X120" s="120" t="n">
        <v>31</v>
      </c>
    </row>
    <row r="121" customFormat="false" ht="12.75" hidden="false" customHeight="false" outlineLevel="0" collapsed="false">
      <c r="A121" s="139" t="n">
        <f aca="false">Calculations!A119</f>
        <v>40179</v>
      </c>
      <c r="B121" s="140" t="n">
        <f aca="false">IF(A121="N/A"," ",IF(ISERROR(L121),B109*Inputs!$F$19,L121))</f>
        <v>31.8999996185303</v>
      </c>
      <c r="C121" s="141" t="n">
        <v>0.95625</v>
      </c>
      <c r="D121" s="142" t="n">
        <f aca="false">IF(A121="N/A"," ",C121*B121)</f>
        <v>30.5043746352196</v>
      </c>
      <c r="E121" s="140" t="n">
        <f aca="false">IF(A121="N/A"," ",IF(ISERROR(M121),E109*Inputs!$F$19,M121))</f>
        <v>22</v>
      </c>
      <c r="F121" s="142" t="n">
        <f aca="false">IF(A121="N/A"," ",E121*C121)</f>
        <v>21.0375</v>
      </c>
      <c r="G121" s="140" t="n">
        <f aca="false">IF(A121="N/A"," ",IF(ISERROR(N121),G109*Inputs!$F$19,N121))</f>
        <v>21</v>
      </c>
      <c r="H121" s="142" t="n">
        <f aca="false">IF(A121="N/A"," ",G121*C121)</f>
        <v>20.08125</v>
      </c>
      <c r="I121" s="142" t="n">
        <f aca="false">IF(A121="N/A"," ",IF(ISERROR(O121),I109*Inputs!$F$19,O121))</f>
        <v>22.2000007629395</v>
      </c>
      <c r="J121" s="143" t="n">
        <f aca="false">IF(A121="N/A"," ",P121)</f>
        <v>3.6975</v>
      </c>
      <c r="L121" s="145" t="n">
        <v>31.8999996185303</v>
      </c>
      <c r="M121" s="145" t="n">
        <v>22</v>
      </c>
      <c r="N121" s="145" t="n">
        <v>21</v>
      </c>
      <c r="O121" s="146" t="n">
        <v>22.2000007629395</v>
      </c>
      <c r="P121" s="147" t="n">
        <v>3.6975</v>
      </c>
      <c r="S121" s="134" t="n">
        <v>40118</v>
      </c>
      <c r="T121" s="120" t="n">
        <v>20</v>
      </c>
      <c r="U121" s="120" t="n">
        <v>4</v>
      </c>
      <c r="V121" s="120" t="n">
        <v>5</v>
      </c>
      <c r="W121" s="120" t="n">
        <v>1</v>
      </c>
      <c r="X121" s="120" t="n">
        <v>30</v>
      </c>
    </row>
    <row r="122" customFormat="false" ht="12.75" hidden="false" customHeight="false" outlineLevel="0" collapsed="false">
      <c r="A122" s="139" t="n">
        <f aca="false">Calculations!A120</f>
        <v>40210</v>
      </c>
      <c r="B122" s="140" t="n">
        <f aca="false">IF(A122="N/A"," ",IF(ISERROR(L122),B110*Inputs!$F$19,L122))</f>
        <v>32</v>
      </c>
      <c r="C122" s="141" t="n">
        <v>0.95625</v>
      </c>
      <c r="D122" s="142" t="n">
        <f aca="false">IF(A122="N/A"," ",C122*B122)</f>
        <v>30.6</v>
      </c>
      <c r="E122" s="140" t="n">
        <f aca="false">IF(A122="N/A"," ",IF(ISERROR(M122),E110*Inputs!$F$19,M122))</f>
        <v>21.996000289917</v>
      </c>
      <c r="F122" s="142" t="n">
        <f aca="false">IF(A122="N/A"," ",E122*C122)</f>
        <v>21.0336752772331</v>
      </c>
      <c r="G122" s="140" t="n">
        <f aca="false">IF(A122="N/A"," ",IF(ISERROR(N122),G110*Inputs!$F$19,N122))</f>
        <v>20.9965019226074</v>
      </c>
      <c r="H122" s="142" t="n">
        <f aca="false">IF(A122="N/A"," ",G122*C122)</f>
        <v>20.0779049634934</v>
      </c>
      <c r="I122" s="142" t="n">
        <f aca="false">IF(A122="N/A"," ",IF(ISERROR(O122),I110*Inputs!$F$19,O122))</f>
        <v>20.5</v>
      </c>
      <c r="J122" s="143" t="n">
        <f aca="false">IF(A122="N/A"," ",P122)</f>
        <v>3.5545</v>
      </c>
      <c r="L122" s="145" t="n">
        <v>32</v>
      </c>
      <c r="M122" s="145" t="n">
        <v>21.996000289917</v>
      </c>
      <c r="N122" s="145" t="n">
        <v>20.9965019226074</v>
      </c>
      <c r="O122" s="146" t="n">
        <v>20.5</v>
      </c>
      <c r="P122" s="147" t="n">
        <v>3.5545</v>
      </c>
      <c r="S122" s="134" t="n">
        <v>40148</v>
      </c>
      <c r="T122" s="120" t="n">
        <v>22</v>
      </c>
      <c r="U122" s="120" t="n">
        <v>4</v>
      </c>
      <c r="V122" s="120" t="n">
        <v>4</v>
      </c>
      <c r="W122" s="120" t="n">
        <v>1</v>
      </c>
      <c r="X122" s="120" t="n">
        <v>31</v>
      </c>
    </row>
    <row r="123" customFormat="false" ht="12.75" hidden="false" customHeight="false" outlineLevel="0" collapsed="false">
      <c r="A123" s="139" t="n">
        <f aca="false">Calculations!A121</f>
        <v>40238</v>
      </c>
      <c r="B123" s="140" t="n">
        <f aca="false">IF(A123="N/A"," ",IF(ISERROR(L123),B111*Inputs!$F$19,L123))</f>
        <v>27.5</v>
      </c>
      <c r="C123" s="141" t="n">
        <v>0.971098265895954</v>
      </c>
      <c r="D123" s="142" t="n">
        <f aca="false">IF(A123="N/A"," ",C123*B123)</f>
        <v>26.7052023121387</v>
      </c>
      <c r="E123" s="140" t="n">
        <f aca="false">IF(A123="N/A"," ",IF(ISERROR(M123),E111*Inputs!$F$19,M123))</f>
        <v>20</v>
      </c>
      <c r="F123" s="142" t="n">
        <f aca="false">IF(A123="N/A"," ",E123*C123)</f>
        <v>19.4219653179191</v>
      </c>
      <c r="G123" s="140" t="n">
        <f aca="false">IF(A123="N/A"," ",IF(ISERROR(N123),G111*Inputs!$F$19,N123))</f>
        <v>19</v>
      </c>
      <c r="H123" s="142" t="n">
        <f aca="false">IF(A123="N/A"," ",G123*C123)</f>
        <v>18.4508670520231</v>
      </c>
      <c r="I123" s="142" t="n">
        <f aca="false">IF(A123="N/A"," ",IF(ISERROR(O123),I111*Inputs!$F$19,O123))</f>
        <v>20.9000015258789</v>
      </c>
      <c r="J123" s="143" t="n">
        <f aca="false">IF(A123="N/A"," ",P123)</f>
        <v>3.47</v>
      </c>
      <c r="L123" s="145" t="n">
        <v>27.5</v>
      </c>
      <c r="M123" s="145" t="n">
        <v>20</v>
      </c>
      <c r="N123" s="145" t="n">
        <v>19</v>
      </c>
      <c r="O123" s="146" t="n">
        <v>20.9000015258789</v>
      </c>
      <c r="P123" s="147" t="n">
        <v>3.47</v>
      </c>
      <c r="S123" s="134" t="n">
        <v>40179</v>
      </c>
      <c r="T123" s="120" t="n">
        <v>20</v>
      </c>
      <c r="U123" s="120" t="n">
        <v>5</v>
      </c>
      <c r="V123" s="120" t="n">
        <v>5</v>
      </c>
      <c r="W123" s="120" t="n">
        <v>1</v>
      </c>
      <c r="X123" s="120" t="n">
        <v>31</v>
      </c>
    </row>
    <row r="124" customFormat="false" ht="12.75" hidden="false" customHeight="false" outlineLevel="0" collapsed="false">
      <c r="A124" s="139" t="n">
        <f aca="false">Calculations!A122</f>
        <v>40269</v>
      </c>
      <c r="B124" s="140" t="n">
        <f aca="false">IF(A124="N/A"," ",IF(ISERROR(L124),B112*Inputs!$F$19,L124))</f>
        <v>28.25</v>
      </c>
      <c r="C124" s="141" t="n">
        <v>0.98875</v>
      </c>
      <c r="D124" s="142" t="n">
        <f aca="false">IF(A124="N/A"," ",C124*B124)</f>
        <v>27.9321875</v>
      </c>
      <c r="E124" s="140" t="n">
        <f aca="false">IF(A124="N/A"," ",IF(ISERROR(M124),E112*Inputs!$F$19,M124))</f>
        <v>20</v>
      </c>
      <c r="F124" s="142" t="n">
        <f aca="false">IF(A124="N/A"," ",E124*C124)</f>
        <v>19.775</v>
      </c>
      <c r="G124" s="140" t="n">
        <f aca="false">IF(A124="N/A"," ",IF(ISERROR(N124),G112*Inputs!$F$19,N124))</f>
        <v>18.9950008392334</v>
      </c>
      <c r="H124" s="142" t="n">
        <f aca="false">IF(A124="N/A"," ",G124*C124)</f>
        <v>18.781307079792</v>
      </c>
      <c r="I124" s="142" t="n">
        <f aca="false">IF(A124="N/A"," ",IF(ISERROR(O124),I112*Inputs!$F$19,O124))</f>
        <v>20.1000003814697</v>
      </c>
      <c r="J124" s="143" t="n">
        <f aca="false">IF(A124="N/A"," ",P124)</f>
        <v>3.272</v>
      </c>
      <c r="L124" s="145" t="n">
        <v>28.25</v>
      </c>
      <c r="M124" s="145" t="n">
        <v>20</v>
      </c>
      <c r="N124" s="145" t="n">
        <v>18.9950008392334</v>
      </c>
      <c r="O124" s="146" t="n">
        <v>20.1000003814697</v>
      </c>
      <c r="P124" s="147" t="n">
        <v>3.272</v>
      </c>
      <c r="S124" s="134" t="n">
        <v>40210</v>
      </c>
      <c r="T124" s="120" t="n">
        <v>20</v>
      </c>
      <c r="U124" s="120" t="n">
        <v>4</v>
      </c>
      <c r="V124" s="120" t="n">
        <v>4</v>
      </c>
      <c r="W124" s="120" t="n">
        <v>0</v>
      </c>
      <c r="X124" s="120" t="n">
        <v>28</v>
      </c>
    </row>
    <row r="125" customFormat="false" ht="12.75" hidden="false" customHeight="false" outlineLevel="0" collapsed="false">
      <c r="A125" s="139" t="n">
        <f aca="false">Calculations!A123</f>
        <v>40299</v>
      </c>
      <c r="B125" s="140" t="n">
        <f aca="false">IF(A125="N/A"," ",IF(ISERROR(L125),B113*Inputs!$F$19,L125))</f>
        <v>32.75</v>
      </c>
      <c r="C125" s="141" t="n">
        <v>1.0666026645768</v>
      </c>
      <c r="D125" s="142" t="n">
        <f aca="false">IF(A125="N/A"," ",C125*B125)</f>
        <v>34.9312372648903</v>
      </c>
      <c r="E125" s="140" t="n">
        <f aca="false">IF(A125="N/A"," ",IF(ISERROR(M125),E113*Inputs!$F$19,M125))</f>
        <v>21</v>
      </c>
      <c r="F125" s="142" t="n">
        <f aca="false">IF(A125="N/A"," ",E125*C125)</f>
        <v>22.3986559561129</v>
      </c>
      <c r="G125" s="140" t="n">
        <f aca="false">IF(A125="N/A"," ",IF(ISERROR(N125),G113*Inputs!$F$19,N125))</f>
        <v>20.0049991607666</v>
      </c>
      <c r="H125" s="142" t="n">
        <f aca="false">IF(A125="N/A"," ",G125*C125)</f>
        <v>21.3373854097304</v>
      </c>
      <c r="I125" s="142" t="n">
        <f aca="false">IF(A125="N/A"," ",IF(ISERROR(O125),I113*Inputs!$F$19,O125))</f>
        <v>19.9500007629395</v>
      </c>
      <c r="J125" s="143" t="n">
        <f aca="false">IF(A125="N/A"," ",P125)</f>
        <v>3.256</v>
      </c>
      <c r="L125" s="145" t="n">
        <v>32.75</v>
      </c>
      <c r="M125" s="145" t="n">
        <v>21</v>
      </c>
      <c r="N125" s="145" t="n">
        <v>20.0049991607666</v>
      </c>
      <c r="O125" s="146" t="n">
        <v>19.9500007629395</v>
      </c>
      <c r="P125" s="147" t="n">
        <v>3.256</v>
      </c>
      <c r="S125" s="134" t="n">
        <v>40238</v>
      </c>
      <c r="T125" s="120" t="n">
        <v>23</v>
      </c>
      <c r="U125" s="120" t="n">
        <v>4</v>
      </c>
      <c r="V125" s="120" t="n">
        <v>4</v>
      </c>
      <c r="W125" s="120" t="n">
        <v>0</v>
      </c>
      <c r="X125" s="120" t="n">
        <v>31</v>
      </c>
    </row>
    <row r="126" customFormat="false" ht="12.75" hidden="false" customHeight="false" outlineLevel="0" collapsed="false">
      <c r="A126" s="139" t="n">
        <f aca="false">Calculations!A124</f>
        <v>40330</v>
      </c>
      <c r="B126" s="140" t="n">
        <f aca="false">IF(A126="N/A"," ",IF(ISERROR(L126),B114*Inputs!$F$19,L126))</f>
        <v>53.5</v>
      </c>
      <c r="C126" s="141" t="n">
        <v>1.5678411814161</v>
      </c>
      <c r="D126" s="142" t="n">
        <f aca="false">IF(A126="N/A"," ",C126*B126)</f>
        <v>83.8795032057614</v>
      </c>
      <c r="E126" s="140" t="n">
        <f aca="false">IF(A126="N/A"," ",IF(ISERROR(M126),E114*Inputs!$F$19,M126))</f>
        <v>26</v>
      </c>
      <c r="F126" s="142" t="n">
        <f aca="false">IF(A126="N/A"," ",E126*C126)</f>
        <v>40.7638707168186</v>
      </c>
      <c r="G126" s="140" t="n">
        <f aca="false">IF(A126="N/A"," ",IF(ISERROR(N126),G114*Inputs!$F$19,N126))</f>
        <v>24</v>
      </c>
      <c r="H126" s="142" t="n">
        <f aca="false">IF(A126="N/A"," ",G126*C126)</f>
        <v>37.6281883539864</v>
      </c>
      <c r="I126" s="142" t="n">
        <f aca="false">IF(A126="N/A"," ",IF(ISERROR(O126),I114*Inputs!$F$19,O126))</f>
        <v>19.4499998092651</v>
      </c>
      <c r="J126" s="143" t="n">
        <f aca="false">IF(A126="N/A"," ",P126)</f>
        <v>3.262</v>
      </c>
      <c r="L126" s="145" t="n">
        <v>53.5</v>
      </c>
      <c r="M126" s="145" t="n">
        <v>26</v>
      </c>
      <c r="N126" s="145" t="n">
        <v>24</v>
      </c>
      <c r="O126" s="146" t="n">
        <v>19.4499998092651</v>
      </c>
      <c r="P126" s="147" t="n">
        <v>3.262</v>
      </c>
      <c r="S126" s="134" t="n">
        <v>40269</v>
      </c>
      <c r="T126" s="120" t="n">
        <v>22</v>
      </c>
      <c r="U126" s="120" t="n">
        <v>4</v>
      </c>
      <c r="V126" s="120" t="n">
        <v>4</v>
      </c>
      <c r="W126" s="120" t="n">
        <v>0</v>
      </c>
      <c r="X126" s="120" t="n">
        <v>30</v>
      </c>
    </row>
    <row r="127" customFormat="false" ht="12.75" hidden="false" customHeight="false" outlineLevel="0" collapsed="false">
      <c r="A127" s="139" t="n">
        <f aca="false">Calculations!A125</f>
        <v>40360</v>
      </c>
      <c r="B127" s="140" t="n">
        <f aca="false">IF(A127="N/A"," ",IF(ISERROR(L127),B115*Inputs!$F$19,L127))</f>
        <v>90</v>
      </c>
      <c r="C127" s="141" t="n">
        <v>1.67885742698062</v>
      </c>
      <c r="D127" s="142" t="n">
        <f aca="false">IF(A127="N/A"," ",C127*B127)</f>
        <v>151.097168428256</v>
      </c>
      <c r="E127" s="140" t="n">
        <f aca="false">IF(A127="N/A"," ",IF(ISERROR(M127),E115*Inputs!$F$19,M127))</f>
        <v>35</v>
      </c>
      <c r="F127" s="142" t="n">
        <f aca="false">IF(A127="N/A"," ",E127*C127)</f>
        <v>58.7600099443217</v>
      </c>
      <c r="G127" s="140" t="n">
        <f aca="false">IF(A127="N/A"," ",IF(ISERROR(N127),G115*Inputs!$F$19,N127))</f>
        <v>30.9999980926514</v>
      </c>
      <c r="H127" s="142" t="n">
        <f aca="false">IF(A127="N/A"," ",G127*C127)</f>
        <v>52.0445770342328</v>
      </c>
      <c r="I127" s="142" t="n">
        <f aca="false">IF(A127="N/A"," ",IF(ISERROR(O127),I115*Inputs!$F$19,O127))</f>
        <v>20.3500003814697</v>
      </c>
      <c r="J127" s="143" t="n">
        <f aca="false">IF(A127="N/A"," ",P127)</f>
        <v>3.257</v>
      </c>
      <c r="L127" s="145" t="n">
        <v>90</v>
      </c>
      <c r="M127" s="145" t="n">
        <v>35</v>
      </c>
      <c r="N127" s="145" t="n">
        <v>30.9999980926514</v>
      </c>
      <c r="O127" s="146" t="n">
        <v>20.3500003814697</v>
      </c>
      <c r="P127" s="147" t="n">
        <v>3.257</v>
      </c>
      <c r="S127" s="134" t="n">
        <v>40299</v>
      </c>
      <c r="T127" s="120" t="n">
        <v>20</v>
      </c>
      <c r="U127" s="120" t="n">
        <v>5</v>
      </c>
      <c r="V127" s="120" t="n">
        <v>5</v>
      </c>
      <c r="W127" s="120" t="n">
        <v>1</v>
      </c>
      <c r="X127" s="120" t="n">
        <v>31</v>
      </c>
    </row>
    <row r="128" customFormat="false" ht="12.75" hidden="false" customHeight="false" outlineLevel="0" collapsed="false">
      <c r="A128" s="139" t="n">
        <f aca="false">Calculations!A126</f>
        <v>40391</v>
      </c>
      <c r="B128" s="140" t="n">
        <f aca="false">IF(A128="N/A"," ",IF(ISERROR(L128),B116*Inputs!$F$19,L128))</f>
        <v>90</v>
      </c>
      <c r="C128" s="141" t="n">
        <v>1.67885742698062</v>
      </c>
      <c r="D128" s="142" t="n">
        <f aca="false">IF(A128="N/A"," ",C128*B128)</f>
        <v>151.097168428256</v>
      </c>
      <c r="E128" s="140" t="n">
        <f aca="false">IF(A128="N/A"," ",IF(ISERROR(M128),E116*Inputs!$F$19,M128))</f>
        <v>35.0000038146973</v>
      </c>
      <c r="F128" s="142" t="n">
        <f aca="false">IF(A128="N/A"," ",E128*C128)</f>
        <v>58.7600163486545</v>
      </c>
      <c r="G128" s="140" t="n">
        <f aca="false">IF(A128="N/A"," ",IF(ISERROR(N128),G116*Inputs!$F$19,N128))</f>
        <v>31</v>
      </c>
      <c r="H128" s="142" t="n">
        <f aca="false">IF(A128="N/A"," ",G128*C128)</f>
        <v>52.0445802363992</v>
      </c>
      <c r="I128" s="142" t="n">
        <f aca="false">IF(A128="N/A"," ",IF(ISERROR(O128),I116*Inputs!$F$19,O128))</f>
        <v>20.3500003814697</v>
      </c>
      <c r="J128" s="143" t="n">
        <f aca="false">IF(A128="N/A"," ",P128)</f>
        <v>3.263</v>
      </c>
      <c r="L128" s="145" t="n">
        <v>90</v>
      </c>
      <c r="M128" s="145" t="n">
        <v>35.0000038146973</v>
      </c>
      <c r="N128" s="145" t="n">
        <v>31</v>
      </c>
      <c r="O128" s="146" t="n">
        <v>20.3500003814697</v>
      </c>
      <c r="P128" s="147" t="n">
        <v>3.263</v>
      </c>
      <c r="S128" s="134" t="n">
        <v>40330</v>
      </c>
      <c r="T128" s="120" t="n">
        <v>22</v>
      </c>
      <c r="U128" s="120" t="n">
        <v>4</v>
      </c>
      <c r="V128" s="120" t="n">
        <v>4</v>
      </c>
      <c r="W128" s="120" t="n">
        <v>0</v>
      </c>
      <c r="X128" s="120" t="n">
        <v>30</v>
      </c>
    </row>
    <row r="129" customFormat="false" ht="12.75" hidden="false" customHeight="false" outlineLevel="0" collapsed="false">
      <c r="A129" s="139" t="n">
        <f aca="false">Calculations!A127</f>
        <v>40422</v>
      </c>
      <c r="B129" s="140" t="n">
        <f aca="false">IF(A129="N/A"," ",IF(ISERROR(L129),B117*Inputs!$F$19,L129))</f>
        <v>35</v>
      </c>
      <c r="C129" s="141" t="n">
        <v>1.35125</v>
      </c>
      <c r="D129" s="142" t="n">
        <f aca="false">IF(A129="N/A"," ",C129*B129)</f>
        <v>47.29375</v>
      </c>
      <c r="E129" s="140" t="n">
        <f aca="false">IF(A129="N/A"," ",IF(ISERROR(M129),E117*Inputs!$F$19,M129))</f>
        <v>25</v>
      </c>
      <c r="F129" s="142" t="n">
        <f aca="false">IF(A129="N/A"," ",E129*C129)</f>
        <v>33.78125</v>
      </c>
      <c r="G129" s="140" t="n">
        <f aca="false">IF(A129="N/A"," ",IF(ISERROR(N129),G117*Inputs!$F$19,N129))</f>
        <v>24</v>
      </c>
      <c r="H129" s="142" t="n">
        <f aca="false">IF(A129="N/A"," ",G129*C129)</f>
        <v>32.43</v>
      </c>
      <c r="I129" s="142" t="n">
        <f aca="false">IF(A129="N/A"," ",IF(ISERROR(O129),I117*Inputs!$F$19,O129))</f>
        <v>20.5</v>
      </c>
      <c r="J129" s="143" t="n">
        <f aca="false">IF(A129="N/A"," ",P129)</f>
        <v>3.263</v>
      </c>
      <c r="L129" s="145" t="n">
        <v>35</v>
      </c>
      <c r="M129" s="145" t="n">
        <v>25</v>
      </c>
      <c r="N129" s="145" t="n">
        <v>24</v>
      </c>
      <c r="O129" s="146" t="n">
        <v>20.5</v>
      </c>
      <c r="P129" s="147" t="n">
        <v>3.263</v>
      </c>
      <c r="S129" s="134" t="n">
        <v>40360</v>
      </c>
      <c r="T129" s="120" t="n">
        <v>21</v>
      </c>
      <c r="U129" s="120" t="n">
        <v>5</v>
      </c>
      <c r="V129" s="120" t="n">
        <v>4</v>
      </c>
      <c r="W129" s="120" t="n">
        <v>1</v>
      </c>
      <c r="X129" s="120" t="n">
        <v>31</v>
      </c>
    </row>
    <row r="130" customFormat="false" ht="12.75" hidden="false" customHeight="false" outlineLevel="0" collapsed="false">
      <c r="A130" s="139" t="n">
        <f aca="false">Calculations!A128</f>
        <v>40452</v>
      </c>
      <c r="B130" s="140" t="n">
        <f aca="false">IF(A130="N/A"," ",IF(ISERROR(L130),B118*Inputs!$F$19,L130))</f>
        <v>27.7999973297119</v>
      </c>
      <c r="C130" s="141" t="n">
        <v>0.98875</v>
      </c>
      <c r="D130" s="142" t="n">
        <f aca="false">IF(A130="N/A"," ",C130*B130)</f>
        <v>27.4872473597527</v>
      </c>
      <c r="E130" s="140" t="n">
        <f aca="false">IF(A130="N/A"," ",IF(ISERROR(M130),E118*Inputs!$F$19,M130))</f>
        <v>19.996000289917</v>
      </c>
      <c r="F130" s="142" t="n">
        <f aca="false">IF(A130="N/A"," ",E130*C130)</f>
        <v>19.7710452866554</v>
      </c>
      <c r="G130" s="140" t="n">
        <f aca="false">IF(A130="N/A"," ",IF(ISERROR(N130),G118*Inputs!$F$19,N130))</f>
        <v>18.9965000152588</v>
      </c>
      <c r="H130" s="142" t="n">
        <f aca="false">IF(A130="N/A"," ",G130*C130)</f>
        <v>18.7827893900871</v>
      </c>
      <c r="I130" s="142" t="n">
        <f aca="false">IF(A130="N/A"," ",IF(ISERROR(O130),I118*Inputs!$F$19,O130))</f>
        <v>21.9000015258789</v>
      </c>
      <c r="J130" s="143" t="n">
        <f aca="false">IF(A130="N/A"," ",P130)</f>
        <v>3.313</v>
      </c>
      <c r="L130" s="145" t="n">
        <v>27.7999973297119</v>
      </c>
      <c r="M130" s="145" t="n">
        <v>19.996000289917</v>
      </c>
      <c r="N130" s="145" t="n">
        <v>18.9965000152588</v>
      </c>
      <c r="O130" s="146" t="n">
        <v>21.9000015258789</v>
      </c>
      <c r="P130" s="147" t="n">
        <v>3.313</v>
      </c>
      <c r="S130" s="134" t="n">
        <v>40391</v>
      </c>
      <c r="T130" s="120" t="n">
        <v>22</v>
      </c>
      <c r="U130" s="120" t="n">
        <v>4</v>
      </c>
      <c r="V130" s="120" t="n">
        <v>5</v>
      </c>
      <c r="W130" s="120" t="n">
        <v>0</v>
      </c>
      <c r="X130" s="120" t="n">
        <v>31</v>
      </c>
    </row>
    <row r="131" customFormat="false" ht="12.75" hidden="false" customHeight="false" outlineLevel="0" collapsed="false">
      <c r="A131" s="139" t="n">
        <f aca="false">Calculations!A129</f>
        <v>40483</v>
      </c>
      <c r="B131" s="140" t="n">
        <f aca="false">IF(A131="N/A"," ",IF(ISERROR(L131),B119*Inputs!$F$19,L131))</f>
        <v>27.6799983978272</v>
      </c>
      <c r="C131" s="141" t="n">
        <v>1.016875</v>
      </c>
      <c r="D131" s="142" t="n">
        <f aca="false">IF(A131="N/A"," ",C131*B131)</f>
        <v>28.1470983707905</v>
      </c>
      <c r="E131" s="140" t="n">
        <f aca="false">IF(A131="N/A"," ",IF(ISERROR(M131),E119*Inputs!$F$19,M131))</f>
        <v>20</v>
      </c>
      <c r="F131" s="142" t="n">
        <f aca="false">IF(A131="N/A"," ",E131*C131)</f>
        <v>20.3375</v>
      </c>
      <c r="G131" s="140" t="n">
        <f aca="false">IF(A131="N/A"," ",IF(ISERROR(N131),G119*Inputs!$F$19,N131))</f>
        <v>19</v>
      </c>
      <c r="H131" s="142" t="n">
        <f aca="false">IF(A131="N/A"," ",G131*C131)</f>
        <v>19.320625</v>
      </c>
      <c r="I131" s="142" t="n">
        <f aca="false">IF(A131="N/A"," ",IF(ISERROR(O131),I119*Inputs!$F$19,O131))</f>
        <v>22.2999992370605</v>
      </c>
      <c r="J131" s="143" t="n">
        <f aca="false">IF(A131="N/A"," ",P131)</f>
        <v>3.528</v>
      </c>
      <c r="L131" s="145" t="n">
        <v>27.6799983978272</v>
      </c>
      <c r="M131" s="145" t="n">
        <v>20</v>
      </c>
      <c r="N131" s="145" t="n">
        <v>19</v>
      </c>
      <c r="O131" s="146" t="n">
        <v>22.2999992370605</v>
      </c>
      <c r="P131" s="147" t="n">
        <v>3.528</v>
      </c>
      <c r="S131" s="134" t="n">
        <v>40422</v>
      </c>
      <c r="T131" s="120" t="n">
        <v>21</v>
      </c>
      <c r="U131" s="120" t="n">
        <v>4</v>
      </c>
      <c r="V131" s="120" t="n">
        <v>4</v>
      </c>
      <c r="W131" s="120" t="n">
        <v>1</v>
      </c>
      <c r="X131" s="120" t="n">
        <v>30</v>
      </c>
    </row>
    <row r="132" customFormat="false" ht="12.75" hidden="false" customHeight="false" outlineLevel="0" collapsed="false">
      <c r="A132" s="139" t="n">
        <f aca="false">Calculations!A130</f>
        <v>40513</v>
      </c>
      <c r="B132" s="140" t="n">
        <f aca="false">IF(A132="N/A"," ",IF(ISERROR(L132),B120*Inputs!$F$19,L132))</f>
        <v>28.1499977111816</v>
      </c>
      <c r="C132" s="141" t="n">
        <v>0.99375</v>
      </c>
      <c r="D132" s="142" t="n">
        <f aca="false">IF(A132="N/A"," ",C132*B132)</f>
        <v>27.9740602254868</v>
      </c>
      <c r="E132" s="140" t="n">
        <f aca="false">IF(A132="N/A"," ",IF(ISERROR(M132),E120*Inputs!$F$19,M132))</f>
        <v>20</v>
      </c>
      <c r="F132" s="142" t="n">
        <f aca="false">IF(A132="N/A"," ",E132*C132)</f>
        <v>19.875</v>
      </c>
      <c r="G132" s="140" t="n">
        <f aca="false">IF(A132="N/A"," ",IF(ISERROR(N132),G120*Inputs!$F$19,N132))</f>
        <v>19</v>
      </c>
      <c r="H132" s="142" t="n">
        <f aca="false">IF(A132="N/A"," ",G132*C132)</f>
        <v>18.88125</v>
      </c>
      <c r="I132" s="142" t="n">
        <f aca="false">IF(A132="N/A"," ",IF(ISERROR(O132),I120*Inputs!$F$19,O132))</f>
        <v>22.4500007629395</v>
      </c>
      <c r="J132" s="143" t="n">
        <f aca="false">IF(A132="N/A"," ",P132)</f>
        <v>3.694</v>
      </c>
      <c r="L132" s="145" t="n">
        <v>28.1499977111816</v>
      </c>
      <c r="M132" s="145" t="n">
        <v>20</v>
      </c>
      <c r="N132" s="145" t="n">
        <v>19</v>
      </c>
      <c r="O132" s="146" t="n">
        <v>22.4500007629395</v>
      </c>
      <c r="P132" s="147" t="n">
        <v>3.694</v>
      </c>
      <c r="S132" s="134" t="n">
        <v>40452</v>
      </c>
      <c r="T132" s="120" t="n">
        <v>21</v>
      </c>
      <c r="U132" s="120" t="n">
        <v>5</v>
      </c>
      <c r="V132" s="120" t="n">
        <v>5</v>
      </c>
      <c r="W132" s="120" t="n">
        <v>0</v>
      </c>
      <c r="X132" s="120" t="n">
        <v>31</v>
      </c>
    </row>
    <row r="133" customFormat="false" ht="12.75" hidden="false" customHeight="false" outlineLevel="0" collapsed="false">
      <c r="A133" s="139" t="n">
        <f aca="false">Calculations!A131</f>
        <v>40544</v>
      </c>
      <c r="B133" s="140" t="n">
        <f aca="false">IF(A133="N/A"," ",IF(ISERROR(L133),B121*Inputs!$F$19,L133))</f>
        <v>32.3999996185303</v>
      </c>
      <c r="C133" s="141" t="n">
        <v>0.95625</v>
      </c>
      <c r="D133" s="142" t="n">
        <f aca="false">IF(A133="N/A"," ",C133*B133)</f>
        <v>30.9824996352196</v>
      </c>
      <c r="E133" s="140" t="n">
        <f aca="false">IF(A133="N/A"," ",IF(ISERROR(M133),E121*Inputs!$F$19,M133))</f>
        <v>22</v>
      </c>
      <c r="F133" s="142" t="n">
        <f aca="false">IF(A133="N/A"," ",E133*C133)</f>
        <v>21.0375</v>
      </c>
      <c r="G133" s="140" t="n">
        <f aca="false">IF(A133="N/A"," ",IF(ISERROR(N133),G121*Inputs!$F$19,N133))</f>
        <v>21</v>
      </c>
      <c r="H133" s="142" t="n">
        <f aca="false">IF(A133="N/A"," ",G133*C133)</f>
        <v>20.08125</v>
      </c>
      <c r="I133" s="142" t="n">
        <f aca="false">IF(A133="N/A"," ",IF(ISERROR(O133),I121*Inputs!$F$19,O133))</f>
        <v>22.7000007629395</v>
      </c>
      <c r="J133" s="143" t="n">
        <f aca="false">IF(A133="N/A"," ",P133)</f>
        <v>3.785</v>
      </c>
      <c r="L133" s="145" t="n">
        <v>32.3999996185303</v>
      </c>
      <c r="M133" s="145" t="n">
        <v>22</v>
      </c>
      <c r="N133" s="145" t="n">
        <v>21</v>
      </c>
      <c r="O133" s="146" t="n">
        <v>22.7000007629395</v>
      </c>
      <c r="P133" s="147" t="n">
        <v>3.785</v>
      </c>
      <c r="S133" s="134" t="n">
        <v>40483</v>
      </c>
      <c r="T133" s="120" t="n">
        <v>21</v>
      </c>
      <c r="U133" s="120" t="n">
        <v>4</v>
      </c>
      <c r="V133" s="120" t="n">
        <v>4</v>
      </c>
      <c r="W133" s="120" t="n">
        <v>1</v>
      </c>
      <c r="X133" s="120" t="n">
        <v>30</v>
      </c>
    </row>
    <row r="134" customFormat="false" ht="12.75" hidden="false" customHeight="false" outlineLevel="0" collapsed="false">
      <c r="A134" s="139" t="n">
        <f aca="false">Calculations!A132</f>
        <v>40575</v>
      </c>
      <c r="B134" s="140" t="n">
        <f aca="false">IF(A134="N/A"," ",IF(ISERROR(L134),B122*Inputs!$F$19,L134))</f>
        <v>32.5</v>
      </c>
      <c r="C134" s="141" t="n">
        <v>0.95625</v>
      </c>
      <c r="D134" s="142" t="n">
        <f aca="false">IF(A134="N/A"," ",C134*B134)</f>
        <v>31.078125</v>
      </c>
      <c r="E134" s="140" t="n">
        <f aca="false">IF(A134="N/A"," ",IF(ISERROR(M134),E122*Inputs!$F$19,M134))</f>
        <v>21.996000289917</v>
      </c>
      <c r="F134" s="142" t="n">
        <f aca="false">IF(A134="N/A"," ",E134*C134)</f>
        <v>21.0336752772331</v>
      </c>
      <c r="G134" s="140" t="n">
        <f aca="false">IF(A134="N/A"," ",IF(ISERROR(N134),G122*Inputs!$F$19,N134))</f>
        <v>20.9965019226074</v>
      </c>
      <c r="H134" s="142" t="n">
        <f aca="false">IF(A134="N/A"," ",G134*C134)</f>
        <v>20.0779049634934</v>
      </c>
      <c r="I134" s="142" t="n">
        <f aca="false">IF(A134="N/A"," ",IF(ISERROR(O134),I122*Inputs!$F$19,O134))</f>
        <v>21</v>
      </c>
      <c r="J134" s="143" t="n">
        <f aca="false">IF(A134="N/A"," ",P134)</f>
        <v>3.642</v>
      </c>
      <c r="L134" s="145" t="n">
        <v>32.5</v>
      </c>
      <c r="M134" s="145" t="n">
        <v>21.996000289917</v>
      </c>
      <c r="N134" s="145" t="n">
        <v>20.9965019226074</v>
      </c>
      <c r="O134" s="146" t="n">
        <v>21</v>
      </c>
      <c r="P134" s="147" t="n">
        <v>3.642</v>
      </c>
      <c r="S134" s="134" t="n">
        <v>40513</v>
      </c>
      <c r="T134" s="120" t="n">
        <v>23</v>
      </c>
      <c r="U134" s="120" t="n">
        <v>3</v>
      </c>
      <c r="V134" s="120" t="n">
        <v>4</v>
      </c>
      <c r="W134" s="120" t="n">
        <v>1</v>
      </c>
      <c r="X134" s="120" t="n">
        <v>31</v>
      </c>
    </row>
    <row r="135" customFormat="false" ht="12.75" hidden="false" customHeight="false" outlineLevel="0" collapsed="false">
      <c r="A135" s="139" t="n">
        <f aca="false">Calculations!A133</f>
        <v>40603</v>
      </c>
      <c r="B135" s="140" t="n">
        <f aca="false">IF(A135="N/A"," ",IF(ISERROR(L135),B123*Inputs!$F$19,L135))</f>
        <v>28</v>
      </c>
      <c r="C135" s="141" t="n">
        <v>0.971098265895954</v>
      </c>
      <c r="D135" s="142" t="n">
        <f aca="false">IF(A135="N/A"," ",C135*B135)</f>
        <v>27.1907514450867</v>
      </c>
      <c r="E135" s="140" t="n">
        <f aca="false">IF(A135="N/A"," ",IF(ISERROR(M135),E123*Inputs!$F$19,M135))</f>
        <v>20</v>
      </c>
      <c r="F135" s="142" t="n">
        <f aca="false">IF(A135="N/A"," ",E135*C135)</f>
        <v>19.4219653179191</v>
      </c>
      <c r="G135" s="140" t="n">
        <f aca="false">IF(A135="N/A"," ",IF(ISERROR(N135),G123*Inputs!$F$19,N135))</f>
        <v>19</v>
      </c>
      <c r="H135" s="142" t="n">
        <f aca="false">IF(A135="N/A"," ",G135*C135)</f>
        <v>18.4508670520231</v>
      </c>
      <c r="I135" s="142" t="n">
        <f aca="false">IF(A135="N/A"," ",IF(ISERROR(O135),I123*Inputs!$F$19,O135))</f>
        <v>21.4000015258789</v>
      </c>
      <c r="J135" s="143" t="n">
        <f aca="false">IF(A135="N/A"," ",P135)</f>
        <v>3.5575</v>
      </c>
      <c r="L135" s="145" t="n">
        <v>28</v>
      </c>
      <c r="M135" s="145" t="n">
        <v>20</v>
      </c>
      <c r="N135" s="145" t="n">
        <v>19</v>
      </c>
      <c r="O135" s="146" t="n">
        <v>21.4000015258789</v>
      </c>
      <c r="P135" s="147" t="n">
        <v>3.5575</v>
      </c>
      <c r="S135" s="134" t="n">
        <v>40544</v>
      </c>
      <c r="T135" s="120" t="n">
        <v>21</v>
      </c>
      <c r="U135" s="120" t="n">
        <v>4</v>
      </c>
      <c r="V135" s="120" t="n">
        <v>5</v>
      </c>
      <c r="W135" s="120" t="n">
        <v>1</v>
      </c>
      <c r="X135" s="120" t="n">
        <v>31</v>
      </c>
    </row>
    <row r="136" customFormat="false" ht="12.75" hidden="false" customHeight="false" outlineLevel="0" collapsed="false">
      <c r="A136" s="139" t="n">
        <f aca="false">Calculations!A134</f>
        <v>40634</v>
      </c>
      <c r="B136" s="140" t="n">
        <f aca="false">IF(A136="N/A"," ",IF(ISERROR(L136),B124*Inputs!$F$19,L136))</f>
        <v>28.75</v>
      </c>
      <c r="C136" s="141" t="n">
        <v>0.98875</v>
      </c>
      <c r="D136" s="142" t="n">
        <f aca="false">IF(A136="N/A"," ",C136*B136)</f>
        <v>28.4265625</v>
      </c>
      <c r="E136" s="140" t="n">
        <f aca="false">IF(A136="N/A"," ",IF(ISERROR(M136),E124*Inputs!$F$19,M136))</f>
        <v>20</v>
      </c>
      <c r="F136" s="142" t="n">
        <f aca="false">IF(A136="N/A"," ",E136*C136)</f>
        <v>19.775</v>
      </c>
      <c r="G136" s="140" t="n">
        <f aca="false">IF(A136="N/A"," ",IF(ISERROR(N136),G124*Inputs!$F$19,N136))</f>
        <v>18.9950008392334</v>
      </c>
      <c r="H136" s="142" t="n">
        <f aca="false">IF(A136="N/A"," ",G136*C136)</f>
        <v>18.781307079792</v>
      </c>
      <c r="I136" s="142" t="n">
        <f aca="false">IF(A136="N/A"," ",IF(ISERROR(O136),I124*Inputs!$F$19,O136))</f>
        <v>20.6000003814697</v>
      </c>
      <c r="J136" s="143" t="n">
        <f aca="false">IF(A136="N/A"," ",P136)</f>
        <v>3.3595</v>
      </c>
      <c r="L136" s="145" t="n">
        <v>28.75</v>
      </c>
      <c r="M136" s="145" t="n">
        <v>20</v>
      </c>
      <c r="N136" s="145" t="n">
        <v>18.9950008392334</v>
      </c>
      <c r="O136" s="146" t="n">
        <v>20.6000003814697</v>
      </c>
      <c r="P136" s="147" t="n">
        <v>3.3595</v>
      </c>
      <c r="S136" s="134" t="n">
        <v>40575</v>
      </c>
      <c r="T136" s="120" t="n">
        <v>20</v>
      </c>
      <c r="U136" s="120" t="n">
        <v>4</v>
      </c>
      <c r="V136" s="120" t="n">
        <v>4</v>
      </c>
      <c r="W136" s="120" t="n">
        <v>0</v>
      </c>
      <c r="X136" s="120" t="n">
        <v>28</v>
      </c>
    </row>
    <row r="137" customFormat="false" ht="12.75" hidden="false" customHeight="false" outlineLevel="0" collapsed="false">
      <c r="A137" s="139" t="n">
        <f aca="false">Calculations!A135</f>
        <v>40664</v>
      </c>
      <c r="B137" s="140" t="n">
        <f aca="false">IF(A137="N/A"," ",IF(ISERROR(L137),B125*Inputs!$F$19,L137))</f>
        <v>33.25</v>
      </c>
      <c r="C137" s="141" t="n">
        <v>1.0666026645768</v>
      </c>
      <c r="D137" s="142" t="n">
        <f aca="false">IF(A137="N/A"," ",C137*B137)</f>
        <v>35.4645385971787</v>
      </c>
      <c r="E137" s="140" t="n">
        <f aca="false">IF(A137="N/A"," ",IF(ISERROR(M137),E125*Inputs!$F$19,M137))</f>
        <v>21</v>
      </c>
      <c r="F137" s="142" t="n">
        <f aca="false">IF(A137="N/A"," ",E137*C137)</f>
        <v>22.3986559561129</v>
      </c>
      <c r="G137" s="140" t="n">
        <f aca="false">IF(A137="N/A"," ",IF(ISERROR(N137),G125*Inputs!$F$19,N137))</f>
        <v>20.0049991607666</v>
      </c>
      <c r="H137" s="142" t="n">
        <f aca="false">IF(A137="N/A"," ",G137*C137)</f>
        <v>21.3373854097304</v>
      </c>
      <c r="I137" s="142" t="n">
        <f aca="false">IF(A137="N/A"," ",IF(ISERROR(O137),I125*Inputs!$F$19,O137))</f>
        <v>20.4500007629395</v>
      </c>
      <c r="J137" s="143" t="n">
        <f aca="false">IF(A137="N/A"," ",P137)</f>
        <v>3.3435</v>
      </c>
      <c r="L137" s="145" t="n">
        <v>33.25</v>
      </c>
      <c r="M137" s="145" t="n">
        <v>21</v>
      </c>
      <c r="N137" s="145" t="n">
        <v>20.0049991607666</v>
      </c>
      <c r="O137" s="146" t="n">
        <v>20.4500007629395</v>
      </c>
      <c r="P137" s="147" t="n">
        <v>3.3435</v>
      </c>
      <c r="S137" s="134" t="n">
        <v>40603</v>
      </c>
      <c r="T137" s="120" t="n">
        <v>23</v>
      </c>
      <c r="U137" s="120" t="n">
        <v>4</v>
      </c>
      <c r="V137" s="120" t="n">
        <v>4</v>
      </c>
      <c r="W137" s="120" t="n">
        <v>0</v>
      </c>
      <c r="X137" s="120" t="n">
        <v>31</v>
      </c>
    </row>
    <row r="138" customFormat="false" ht="12.75" hidden="false" customHeight="false" outlineLevel="0" collapsed="false">
      <c r="A138" s="139" t="n">
        <f aca="false">Calculations!A136</f>
        <v>40695</v>
      </c>
      <c r="B138" s="140" t="n">
        <f aca="false">IF(A138="N/A"," ",IF(ISERROR(L138),B126*Inputs!$F$19,L138))</f>
        <v>54.5</v>
      </c>
      <c r="C138" s="141" t="n">
        <v>1.57208514878292</v>
      </c>
      <c r="D138" s="142" t="n">
        <f aca="false">IF(A138="N/A"," ",C138*B138)</f>
        <v>85.6786406086689</v>
      </c>
      <c r="E138" s="140" t="n">
        <f aca="false">IF(A138="N/A"," ",IF(ISERROR(M138),E126*Inputs!$F$19,M138))</f>
        <v>26</v>
      </c>
      <c r="F138" s="142" t="n">
        <f aca="false">IF(A138="N/A"," ",E138*C138)</f>
        <v>40.8742138683558</v>
      </c>
      <c r="G138" s="140" t="n">
        <f aca="false">IF(A138="N/A"," ",IF(ISERROR(N138),G126*Inputs!$F$19,N138))</f>
        <v>24</v>
      </c>
      <c r="H138" s="142" t="n">
        <f aca="false">IF(A138="N/A"," ",G138*C138)</f>
        <v>37.73004357079</v>
      </c>
      <c r="I138" s="142" t="n">
        <f aca="false">IF(A138="N/A"," ",IF(ISERROR(O138),I126*Inputs!$F$19,O138))</f>
        <v>19.9499998092651</v>
      </c>
      <c r="J138" s="143" t="n">
        <f aca="false">IF(A138="N/A"," ",P138)</f>
        <v>3.3495</v>
      </c>
      <c r="L138" s="145" t="n">
        <v>54.5</v>
      </c>
      <c r="M138" s="145" t="n">
        <v>26</v>
      </c>
      <c r="N138" s="145" t="n">
        <v>24</v>
      </c>
      <c r="O138" s="146" t="n">
        <v>19.9499998092651</v>
      </c>
      <c r="P138" s="147" t="n">
        <v>3.3495</v>
      </c>
      <c r="S138" s="134" t="n">
        <v>40634</v>
      </c>
      <c r="T138" s="120" t="n">
        <v>21</v>
      </c>
      <c r="U138" s="120" t="n">
        <v>5</v>
      </c>
      <c r="V138" s="120" t="n">
        <v>4</v>
      </c>
      <c r="W138" s="120" t="n">
        <v>0</v>
      </c>
      <c r="X138" s="120" t="n">
        <v>30</v>
      </c>
    </row>
    <row r="139" customFormat="false" ht="12.75" hidden="false" customHeight="false" outlineLevel="0" collapsed="false">
      <c r="A139" s="139" t="n">
        <f aca="false">Calculations!A137</f>
        <v>40725</v>
      </c>
      <c r="B139" s="140" t="n">
        <f aca="false">IF(A139="N/A"," ",IF(ISERROR(L139),B127*Inputs!$F$19,L139))</f>
        <v>93</v>
      </c>
      <c r="C139" s="141" t="n">
        <v>1.68527072949242</v>
      </c>
      <c r="D139" s="142" t="n">
        <f aca="false">IF(A139="N/A"," ",C139*B139)</f>
        <v>156.730177842795</v>
      </c>
      <c r="E139" s="140" t="n">
        <f aca="false">IF(A139="N/A"," ",IF(ISERROR(M139),E127*Inputs!$F$19,M139))</f>
        <v>35</v>
      </c>
      <c r="F139" s="142" t="n">
        <f aca="false">IF(A139="N/A"," ",E139*C139)</f>
        <v>58.9844755322348</v>
      </c>
      <c r="G139" s="140" t="n">
        <f aca="false">IF(A139="N/A"," ",IF(ISERROR(N139),G127*Inputs!$F$19,N139))</f>
        <v>30.9999980926514</v>
      </c>
      <c r="H139" s="142" t="n">
        <f aca="false">IF(A139="N/A"," ",G139*C139)</f>
        <v>52.2433893998662</v>
      </c>
      <c r="I139" s="142" t="n">
        <f aca="false">IF(A139="N/A"," ",IF(ISERROR(O139),I127*Inputs!$F$19,O139))</f>
        <v>20.8500003814697</v>
      </c>
      <c r="J139" s="143" t="n">
        <f aca="false">IF(A139="N/A"," ",P139)</f>
        <v>3.3445</v>
      </c>
      <c r="L139" s="145" t="n">
        <v>93</v>
      </c>
      <c r="M139" s="145" t="n">
        <v>35</v>
      </c>
      <c r="N139" s="145" t="n">
        <v>30.9999980926514</v>
      </c>
      <c r="O139" s="146" t="n">
        <v>20.8500003814697</v>
      </c>
      <c r="P139" s="147" t="n">
        <v>3.3445</v>
      </c>
      <c r="S139" s="134" t="n">
        <v>40664</v>
      </c>
      <c r="T139" s="120" t="n">
        <v>21</v>
      </c>
      <c r="U139" s="120" t="n">
        <v>4</v>
      </c>
      <c r="V139" s="120" t="n">
        <v>5</v>
      </c>
      <c r="W139" s="120" t="n">
        <v>1</v>
      </c>
      <c r="X139" s="120" t="n">
        <v>31</v>
      </c>
    </row>
    <row r="140" customFormat="false" ht="12.75" hidden="false" customHeight="false" outlineLevel="0" collapsed="false">
      <c r="A140" s="139" t="n">
        <f aca="false">Calculations!A138</f>
        <v>40756</v>
      </c>
      <c r="B140" s="140" t="n">
        <f aca="false">IF(A140="N/A"," ",IF(ISERROR(L140),B128*Inputs!$F$19,L140))</f>
        <v>93</v>
      </c>
      <c r="C140" s="141" t="n">
        <v>1.68527072949242</v>
      </c>
      <c r="D140" s="142" t="n">
        <f aca="false">IF(A140="N/A"," ",C140*B140)</f>
        <v>156.730177842795</v>
      </c>
      <c r="E140" s="140" t="n">
        <f aca="false">IF(A140="N/A"," ",IF(ISERROR(M140),E128*Inputs!$F$19,M140))</f>
        <v>35.0000038146973</v>
      </c>
      <c r="F140" s="142" t="n">
        <f aca="false">IF(A140="N/A"," ",E140*C140)</f>
        <v>58.9844819610324</v>
      </c>
      <c r="G140" s="140" t="n">
        <f aca="false">IF(A140="N/A"," ",IF(ISERROR(N140),G128*Inputs!$F$19,N140))</f>
        <v>31</v>
      </c>
      <c r="H140" s="142" t="n">
        <f aca="false">IF(A140="N/A"," ",G140*C140)</f>
        <v>52.2433926142651</v>
      </c>
      <c r="I140" s="142" t="n">
        <f aca="false">IF(A140="N/A"," ",IF(ISERROR(O140),I128*Inputs!$F$19,O140))</f>
        <v>20.8500003814697</v>
      </c>
      <c r="J140" s="143" t="n">
        <f aca="false">IF(A140="N/A"," ",P140)</f>
        <v>3.3505</v>
      </c>
      <c r="L140" s="145" t="n">
        <v>93</v>
      </c>
      <c r="M140" s="145" t="n">
        <v>35.0000038146973</v>
      </c>
      <c r="N140" s="145" t="n">
        <v>31</v>
      </c>
      <c r="O140" s="146" t="n">
        <v>20.8500003814697</v>
      </c>
      <c r="P140" s="147" t="n">
        <v>3.3505</v>
      </c>
      <c r="S140" s="134" t="n">
        <v>40695</v>
      </c>
      <c r="T140" s="120" t="n">
        <v>22</v>
      </c>
      <c r="U140" s="120" t="n">
        <v>4</v>
      </c>
      <c r="V140" s="120" t="n">
        <v>4</v>
      </c>
      <c r="W140" s="120" t="n">
        <v>0</v>
      </c>
      <c r="X140" s="120" t="n">
        <v>30</v>
      </c>
    </row>
    <row r="141" customFormat="false" ht="12.75" hidden="false" customHeight="false" outlineLevel="0" collapsed="false">
      <c r="A141" s="139" t="n">
        <f aca="false">Calculations!A139</f>
        <v>40787</v>
      </c>
      <c r="B141" s="140" t="n">
        <f aca="false">IF(A141="N/A"," ",IF(ISERROR(L141),B129*Inputs!$F$19,L141))</f>
        <v>35.5</v>
      </c>
      <c r="C141" s="141" t="n">
        <v>1.35125</v>
      </c>
      <c r="D141" s="142" t="n">
        <f aca="false">IF(A141="N/A"," ",C141*B141)</f>
        <v>47.969375</v>
      </c>
      <c r="E141" s="140" t="n">
        <f aca="false">IF(A141="N/A"," ",IF(ISERROR(M141),E129*Inputs!$F$19,M141))</f>
        <v>25</v>
      </c>
      <c r="F141" s="142" t="n">
        <f aca="false">IF(A141="N/A"," ",E141*C141)</f>
        <v>33.78125</v>
      </c>
      <c r="G141" s="140" t="n">
        <f aca="false">IF(A141="N/A"," ",IF(ISERROR(N141),G129*Inputs!$F$19,N141))</f>
        <v>24</v>
      </c>
      <c r="H141" s="142" t="n">
        <f aca="false">IF(A141="N/A"," ",G141*C141)</f>
        <v>32.43</v>
      </c>
      <c r="I141" s="142" t="n">
        <f aca="false">IF(A141="N/A"," ",IF(ISERROR(O141),I129*Inputs!$F$19,O141))</f>
        <v>21</v>
      </c>
      <c r="J141" s="143" t="n">
        <f aca="false">IF(A141="N/A"," ",P141)</f>
        <v>3.3505</v>
      </c>
      <c r="L141" s="145" t="n">
        <v>35.5</v>
      </c>
      <c r="M141" s="145" t="n">
        <v>25</v>
      </c>
      <c r="N141" s="145" t="n">
        <v>24</v>
      </c>
      <c r="O141" s="146" t="n">
        <v>21</v>
      </c>
      <c r="P141" s="147" t="n">
        <v>3.3505</v>
      </c>
      <c r="S141" s="134" t="n">
        <v>40725</v>
      </c>
      <c r="T141" s="120" t="n">
        <v>20</v>
      </c>
      <c r="U141" s="120" t="n">
        <v>5</v>
      </c>
      <c r="V141" s="120" t="n">
        <v>5</v>
      </c>
      <c r="W141" s="120" t="n">
        <v>1</v>
      </c>
      <c r="X141" s="120" t="n">
        <v>31</v>
      </c>
    </row>
    <row r="142" customFormat="false" ht="12.75" hidden="false" customHeight="false" outlineLevel="0" collapsed="false">
      <c r="A142" s="139" t="n">
        <f aca="false">Calculations!A140</f>
        <v>40817</v>
      </c>
      <c r="B142" s="140" t="n">
        <f aca="false">IF(A142="N/A"," ",IF(ISERROR(L142),B130*Inputs!$F$19,L142))</f>
        <v>28.2999973297119</v>
      </c>
      <c r="C142" s="141" t="n">
        <v>0.98875</v>
      </c>
      <c r="D142" s="142" t="n">
        <f aca="false">IF(A142="N/A"," ",C142*B142)</f>
        <v>27.9816223597527</v>
      </c>
      <c r="E142" s="140" t="n">
        <f aca="false">IF(A142="N/A"," ",IF(ISERROR(M142),E130*Inputs!$F$19,M142))</f>
        <v>19.996000289917</v>
      </c>
      <c r="F142" s="142" t="n">
        <f aca="false">IF(A142="N/A"," ",E142*C142)</f>
        <v>19.7710452866554</v>
      </c>
      <c r="G142" s="140" t="n">
        <f aca="false">IF(A142="N/A"," ",IF(ISERROR(N142),G130*Inputs!$F$19,N142))</f>
        <v>18.9965000152588</v>
      </c>
      <c r="H142" s="142" t="n">
        <f aca="false">IF(A142="N/A"," ",G142*C142)</f>
        <v>18.7827893900871</v>
      </c>
      <c r="I142" s="142" t="n">
        <f aca="false">IF(A142="N/A"," ",IF(ISERROR(O142),I130*Inputs!$F$19,O142))</f>
        <v>22.4000015258789</v>
      </c>
      <c r="J142" s="143" t="n">
        <f aca="false">IF(A142="N/A"," ",P142)</f>
        <v>3.4005</v>
      </c>
      <c r="L142" s="145" t="n">
        <v>28.2999973297119</v>
      </c>
      <c r="M142" s="145" t="n">
        <v>19.996000289917</v>
      </c>
      <c r="N142" s="145" t="n">
        <v>18.9965000152588</v>
      </c>
      <c r="O142" s="146" t="n">
        <v>22.4000015258789</v>
      </c>
      <c r="P142" s="147" t="n">
        <v>3.4005</v>
      </c>
      <c r="S142" s="134" t="n">
        <v>40756</v>
      </c>
      <c r="T142" s="120" t="n">
        <v>23</v>
      </c>
      <c r="U142" s="120" t="n">
        <v>4</v>
      </c>
      <c r="V142" s="120" t="n">
        <v>4</v>
      </c>
      <c r="W142" s="120" t="n">
        <v>0</v>
      </c>
      <c r="X142" s="120" t="n">
        <v>31</v>
      </c>
    </row>
    <row r="143" customFormat="false" ht="12.75" hidden="false" customHeight="false" outlineLevel="0" collapsed="false">
      <c r="A143" s="139" t="n">
        <f aca="false">Calculations!A141</f>
        <v>40848</v>
      </c>
      <c r="B143" s="140" t="n">
        <f aca="false">IF(A143="N/A"," ",IF(ISERROR(L143),B131*Inputs!$F$19,L143))</f>
        <v>28.1799983978272</v>
      </c>
      <c r="C143" s="141" t="n">
        <v>1.016875</v>
      </c>
      <c r="D143" s="142" t="n">
        <f aca="false">IF(A143="N/A"," ",C143*B143)</f>
        <v>28.6555358707905</v>
      </c>
      <c r="E143" s="140" t="n">
        <f aca="false">IF(A143="N/A"," ",IF(ISERROR(M143),E131*Inputs!$F$19,M143))</f>
        <v>20</v>
      </c>
      <c r="F143" s="142" t="n">
        <f aca="false">IF(A143="N/A"," ",E143*C143)</f>
        <v>20.3375</v>
      </c>
      <c r="G143" s="140" t="n">
        <f aca="false">IF(A143="N/A"," ",IF(ISERROR(N143),G131*Inputs!$F$19,N143))</f>
        <v>19</v>
      </c>
      <c r="H143" s="142" t="n">
        <f aca="false">IF(A143="N/A"," ",G143*C143)</f>
        <v>19.320625</v>
      </c>
      <c r="I143" s="142" t="n">
        <f aca="false">IF(A143="N/A"," ",IF(ISERROR(O143),I131*Inputs!$F$19,O143))</f>
        <v>22.7999992370605</v>
      </c>
      <c r="J143" s="143" t="n">
        <f aca="false">IF(A143="N/A"," ",P143)</f>
        <v>3.6155</v>
      </c>
      <c r="L143" s="145" t="n">
        <v>28.1799983978272</v>
      </c>
      <c r="M143" s="145" t="n">
        <v>20</v>
      </c>
      <c r="N143" s="145" t="n">
        <v>19</v>
      </c>
      <c r="O143" s="146" t="n">
        <v>22.7999992370605</v>
      </c>
      <c r="P143" s="147" t="n">
        <v>3.6155</v>
      </c>
      <c r="S143" s="134" t="n">
        <v>40787</v>
      </c>
      <c r="T143" s="120" t="n">
        <v>21</v>
      </c>
      <c r="U143" s="120" t="n">
        <v>4</v>
      </c>
      <c r="V143" s="120" t="n">
        <v>4</v>
      </c>
      <c r="W143" s="120" t="n">
        <v>1</v>
      </c>
      <c r="X143" s="120" t="n">
        <v>30</v>
      </c>
    </row>
    <row r="144" customFormat="false" ht="12.75" hidden="false" customHeight="false" outlineLevel="0" collapsed="false">
      <c r="A144" s="139" t="n">
        <f aca="false">Calculations!A142</f>
        <v>40878</v>
      </c>
      <c r="B144" s="140" t="n">
        <f aca="false">IF(A144="N/A"," ",IF(ISERROR(L144),B132*Inputs!$F$19,L144))</f>
        <v>28.6499977111816</v>
      </c>
      <c r="C144" s="141" t="n">
        <v>0.99375</v>
      </c>
      <c r="D144" s="142" t="n">
        <f aca="false">IF(A144="N/A"," ",C144*B144)</f>
        <v>28.4709352254868</v>
      </c>
      <c r="E144" s="140" t="n">
        <f aca="false">IF(A144="N/A"," ",IF(ISERROR(M144),E132*Inputs!$F$19,M144))</f>
        <v>20</v>
      </c>
      <c r="F144" s="142" t="n">
        <f aca="false">IF(A144="N/A"," ",E144*C144)</f>
        <v>19.875</v>
      </c>
      <c r="G144" s="140" t="n">
        <f aca="false">IF(A144="N/A"," ",IF(ISERROR(N144),G132*Inputs!$F$19,N144))</f>
        <v>19</v>
      </c>
      <c r="H144" s="142" t="n">
        <f aca="false">IF(A144="N/A"," ",G144*C144)</f>
        <v>18.88125</v>
      </c>
      <c r="I144" s="142" t="n">
        <f aca="false">IF(A144="N/A"," ",IF(ISERROR(O144),I132*Inputs!$F$19,O144))</f>
        <v>22.9500007629395</v>
      </c>
      <c r="J144" s="143" t="n">
        <f aca="false">IF(A144="N/A"," ",P144)</f>
        <v>3.7815</v>
      </c>
      <c r="L144" s="145" t="n">
        <v>28.6499977111816</v>
      </c>
      <c r="M144" s="145" t="n">
        <v>20</v>
      </c>
      <c r="N144" s="145" t="n">
        <v>19</v>
      </c>
      <c r="O144" s="146" t="n">
        <v>22.9500007629395</v>
      </c>
      <c r="P144" s="147" t="n">
        <v>3.7815</v>
      </c>
      <c r="S144" s="134" t="n">
        <v>40817</v>
      </c>
      <c r="T144" s="120" t="n">
        <v>21</v>
      </c>
      <c r="U144" s="120" t="n">
        <v>5</v>
      </c>
      <c r="V144" s="120" t="n">
        <v>5</v>
      </c>
      <c r="W144" s="120" t="n">
        <v>0</v>
      </c>
      <c r="X144" s="120" t="n">
        <v>31</v>
      </c>
    </row>
    <row r="145" customFormat="false" ht="12.75" hidden="false" customHeight="false" outlineLevel="0" collapsed="false">
      <c r="A145" s="139" t="n">
        <f aca="false">Calculations!A143</f>
        <v>40909</v>
      </c>
      <c r="B145" s="140" t="n">
        <f aca="false">IF(A145="N/A"," ",IF(ISERROR(L145),B133*Inputs!$F$19,L145))</f>
        <v>32.8999996185303</v>
      </c>
      <c r="C145" s="141" t="n">
        <v>0.95625</v>
      </c>
      <c r="D145" s="142" t="n">
        <f aca="false">IF(A145="N/A"," ",C145*B145)</f>
        <v>31.4606246352196</v>
      </c>
      <c r="E145" s="140" t="n">
        <f aca="false">IF(A145="N/A"," ",IF(ISERROR(M145),E133*Inputs!$F$19,M145))</f>
        <v>22</v>
      </c>
      <c r="F145" s="142" t="n">
        <f aca="false">IF(A145="N/A"," ",E145*C145)</f>
        <v>21.0375</v>
      </c>
      <c r="G145" s="140" t="n">
        <f aca="false">IF(A145="N/A"," ",IF(ISERROR(N145),G133*Inputs!$F$19,N145))</f>
        <v>21</v>
      </c>
      <c r="H145" s="142" t="n">
        <f aca="false">IF(A145="N/A"," ",G145*C145)</f>
        <v>20.08125</v>
      </c>
      <c r="I145" s="142" t="n">
        <f aca="false">IF(A145="N/A"," ",IF(ISERROR(O145),I133*Inputs!$F$19,O145))</f>
        <v>23.2000007629395</v>
      </c>
      <c r="J145" s="143" t="n">
        <f aca="false">IF(A145="N/A"," ",P145)</f>
        <v>3.8775</v>
      </c>
      <c r="L145" s="145" t="n">
        <v>32.8999996185303</v>
      </c>
      <c r="M145" s="145" t="n">
        <v>22</v>
      </c>
      <c r="N145" s="145" t="n">
        <v>21</v>
      </c>
      <c r="O145" s="146" t="n">
        <v>23.2000007629395</v>
      </c>
      <c r="P145" s="147" t="n">
        <v>3.8775</v>
      </c>
      <c r="S145" s="134" t="n">
        <v>40848</v>
      </c>
      <c r="T145" s="120" t="n">
        <v>21</v>
      </c>
      <c r="U145" s="120" t="n">
        <v>4</v>
      </c>
      <c r="V145" s="120" t="n">
        <v>4</v>
      </c>
      <c r="W145" s="120" t="n">
        <v>1</v>
      </c>
      <c r="X145" s="120" t="n">
        <v>30</v>
      </c>
    </row>
    <row r="146" customFormat="false" ht="12.75" hidden="false" customHeight="false" outlineLevel="0" collapsed="false">
      <c r="A146" s="139" t="n">
        <f aca="false">Calculations!A144</f>
        <v>40940</v>
      </c>
      <c r="B146" s="140" t="n">
        <f aca="false">IF(A146="N/A"," ",IF(ISERROR(L146),B134*Inputs!$F$19,L146))</f>
        <v>33</v>
      </c>
      <c r="C146" s="141" t="n">
        <v>0.95625</v>
      </c>
      <c r="D146" s="142" t="n">
        <f aca="false">IF(A146="N/A"," ",C146*B146)</f>
        <v>31.55625</v>
      </c>
      <c r="E146" s="140" t="n">
        <f aca="false">IF(A146="N/A"," ",IF(ISERROR(M146),E134*Inputs!$F$19,M146))</f>
        <v>21.996000289917</v>
      </c>
      <c r="F146" s="142" t="n">
        <f aca="false">IF(A146="N/A"," ",E146*C146)</f>
        <v>21.0336752772331</v>
      </c>
      <c r="G146" s="140" t="n">
        <f aca="false">IF(A146="N/A"," ",IF(ISERROR(N146),G134*Inputs!$F$19,N146))</f>
        <v>20.9965019226074</v>
      </c>
      <c r="H146" s="142" t="n">
        <f aca="false">IF(A146="N/A"," ",G146*C146)</f>
        <v>20.0779049634934</v>
      </c>
      <c r="I146" s="142" t="n">
        <f aca="false">IF(A146="N/A"," ",IF(ISERROR(O146),I134*Inputs!$F$19,O146))</f>
        <v>21.5</v>
      </c>
      <c r="J146" s="143" t="n">
        <f aca="false">IF(A146="N/A"," ",P146)</f>
        <v>3.7345</v>
      </c>
      <c r="L146" s="145" t="n">
        <v>33</v>
      </c>
      <c r="M146" s="145" t="n">
        <v>21.996000289917</v>
      </c>
      <c r="N146" s="145" t="n">
        <v>20.9965019226074</v>
      </c>
      <c r="O146" s="146" t="n">
        <v>21.5</v>
      </c>
      <c r="P146" s="147" t="n">
        <v>3.7345</v>
      </c>
      <c r="S146" s="134" t="n">
        <v>40878</v>
      </c>
      <c r="T146" s="120" t="n">
        <v>21</v>
      </c>
      <c r="U146" s="120" t="n">
        <v>5</v>
      </c>
      <c r="V146" s="120" t="n">
        <v>4</v>
      </c>
      <c r="W146" s="120" t="n">
        <v>1</v>
      </c>
      <c r="X146" s="120" t="n">
        <v>31</v>
      </c>
    </row>
    <row r="147" customFormat="false" ht="12.75" hidden="false" customHeight="false" outlineLevel="0" collapsed="false">
      <c r="A147" s="139" t="n">
        <f aca="false">Calculations!A145</f>
        <v>40969</v>
      </c>
      <c r="B147" s="140" t="n">
        <f aca="false">IF(A147="N/A"," ",IF(ISERROR(L147),B135*Inputs!$F$19,L147))</f>
        <v>28.5</v>
      </c>
      <c r="C147" s="141" t="n">
        <v>0.971098265895954</v>
      </c>
      <c r="D147" s="142" t="n">
        <f aca="false">IF(A147="N/A"," ",C147*B147)</f>
        <v>27.6763005780347</v>
      </c>
      <c r="E147" s="140" t="n">
        <f aca="false">IF(A147="N/A"," ",IF(ISERROR(M147),E135*Inputs!$F$19,M147))</f>
        <v>20</v>
      </c>
      <c r="F147" s="142" t="n">
        <f aca="false">IF(A147="N/A"," ",E147*C147)</f>
        <v>19.4219653179191</v>
      </c>
      <c r="G147" s="140" t="n">
        <f aca="false">IF(A147="N/A"," ",IF(ISERROR(N147),G135*Inputs!$F$19,N147))</f>
        <v>19</v>
      </c>
      <c r="H147" s="142" t="n">
        <f aca="false">IF(A147="N/A"," ",G147*C147)</f>
        <v>18.4508670520231</v>
      </c>
      <c r="I147" s="142" t="n">
        <f aca="false">IF(A147="N/A"," ",IF(ISERROR(O147),I135*Inputs!$F$19,O147))</f>
        <v>21.9000015258789</v>
      </c>
      <c r="J147" s="143" t="n">
        <f aca="false">IF(A147="N/A"," ",P147)</f>
        <v>3.65</v>
      </c>
      <c r="L147" s="145" t="n">
        <v>28.5</v>
      </c>
      <c r="M147" s="145" t="n">
        <v>20</v>
      </c>
      <c r="N147" s="145" t="n">
        <v>19</v>
      </c>
      <c r="O147" s="146" t="n">
        <v>21.9000015258789</v>
      </c>
      <c r="P147" s="147" t="n">
        <v>3.65</v>
      </c>
      <c r="S147" s="134" t="n">
        <v>40909</v>
      </c>
      <c r="T147" s="120" t="n">
        <v>21</v>
      </c>
      <c r="U147" s="120" t="n">
        <v>4</v>
      </c>
      <c r="V147" s="120" t="n">
        <v>5</v>
      </c>
      <c r="W147" s="120" t="n">
        <v>1</v>
      </c>
      <c r="X147" s="120" t="n">
        <v>31</v>
      </c>
    </row>
    <row r="148" customFormat="false" ht="12.75" hidden="false" customHeight="false" outlineLevel="0" collapsed="false">
      <c r="A148" s="139" t="n">
        <f aca="false">Calculations!A146</f>
        <v>41000</v>
      </c>
      <c r="B148" s="140" t="n">
        <f aca="false">IF(A148="N/A"," ",IF(ISERROR(L148),B136*Inputs!$F$19,L148))</f>
        <v>29.25</v>
      </c>
      <c r="C148" s="141" t="n">
        <v>0.98875</v>
      </c>
      <c r="D148" s="142" t="n">
        <f aca="false">IF(A148="N/A"," ",C148*B148)</f>
        <v>28.9209375</v>
      </c>
      <c r="E148" s="140" t="n">
        <f aca="false">IF(A148="N/A"," ",IF(ISERROR(M148),E136*Inputs!$F$19,M148))</f>
        <v>20</v>
      </c>
      <c r="F148" s="142" t="n">
        <f aca="false">IF(A148="N/A"," ",E148*C148)</f>
        <v>19.775</v>
      </c>
      <c r="G148" s="140" t="n">
        <f aca="false">IF(A148="N/A"," ",IF(ISERROR(N148),G136*Inputs!$F$19,N148))</f>
        <v>18.9950008392334</v>
      </c>
      <c r="H148" s="142" t="n">
        <f aca="false">IF(A148="N/A"," ",G148*C148)</f>
        <v>18.781307079792</v>
      </c>
      <c r="I148" s="142" t="n">
        <f aca="false">IF(A148="N/A"," ",IF(ISERROR(O148),I136*Inputs!$F$19,O148))</f>
        <v>21.1000003814697</v>
      </c>
      <c r="J148" s="143" t="n">
        <f aca="false">IF(A148="N/A"," ",P148)</f>
        <v>3.452</v>
      </c>
      <c r="L148" s="145" t="n">
        <v>29.25</v>
      </c>
      <c r="M148" s="145" t="n">
        <v>20</v>
      </c>
      <c r="N148" s="145" t="n">
        <v>18.9950008392334</v>
      </c>
      <c r="O148" s="146" t="n">
        <v>21.1000003814697</v>
      </c>
      <c r="P148" s="147" t="n">
        <v>3.452</v>
      </c>
      <c r="S148" s="134" t="n">
        <v>40940</v>
      </c>
      <c r="T148" s="120" t="n">
        <v>21</v>
      </c>
      <c r="U148" s="120" t="n">
        <v>4</v>
      </c>
      <c r="V148" s="120" t="n">
        <v>4</v>
      </c>
      <c r="W148" s="120" t="n">
        <v>0</v>
      </c>
      <c r="X148" s="120" t="n">
        <v>29</v>
      </c>
    </row>
    <row r="149" customFormat="false" ht="12.75" hidden="false" customHeight="false" outlineLevel="0" collapsed="false">
      <c r="A149" s="139" t="n">
        <f aca="false">Calculations!A147</f>
        <v>41030</v>
      </c>
      <c r="B149" s="140" t="n">
        <f aca="false">IF(A149="N/A"," ",IF(ISERROR(L149),B137*Inputs!$F$19,L149))</f>
        <v>33.75</v>
      </c>
      <c r="C149" s="141" t="n">
        <v>1.0666026645768</v>
      </c>
      <c r="D149" s="142" t="n">
        <f aca="false">IF(A149="N/A"," ",C149*B149)</f>
        <v>35.9978399294671</v>
      </c>
      <c r="E149" s="140" t="n">
        <f aca="false">IF(A149="N/A"," ",IF(ISERROR(M149),E137*Inputs!$F$19,M149))</f>
        <v>21</v>
      </c>
      <c r="F149" s="142" t="n">
        <f aca="false">IF(A149="N/A"," ",E149*C149)</f>
        <v>22.3986559561129</v>
      </c>
      <c r="G149" s="140" t="n">
        <f aca="false">IF(A149="N/A"," ",IF(ISERROR(N149),G137*Inputs!$F$19,N149))</f>
        <v>20.0049991607666</v>
      </c>
      <c r="H149" s="142" t="n">
        <f aca="false">IF(A149="N/A"," ",G149*C149)</f>
        <v>21.3373854097304</v>
      </c>
      <c r="I149" s="142" t="n">
        <f aca="false">IF(A149="N/A"," ",IF(ISERROR(O149),I137*Inputs!$F$19,O149))</f>
        <v>20.9500007629395</v>
      </c>
      <c r="J149" s="143" t="n">
        <f aca="false">IF(A149="N/A"," ",P149)</f>
        <v>3.436</v>
      </c>
      <c r="L149" s="145" t="n">
        <v>33.75</v>
      </c>
      <c r="M149" s="145" t="n">
        <v>21</v>
      </c>
      <c r="N149" s="145" t="n">
        <v>20.0049991607666</v>
      </c>
      <c r="O149" s="146" t="n">
        <v>20.9500007629395</v>
      </c>
      <c r="P149" s="147" t="n">
        <v>3.436</v>
      </c>
      <c r="S149" s="134" t="n">
        <v>40969</v>
      </c>
      <c r="T149" s="120" t="n">
        <v>22</v>
      </c>
      <c r="U149" s="120" t="n">
        <v>5</v>
      </c>
      <c r="V149" s="120" t="n">
        <v>4</v>
      </c>
      <c r="W149" s="120" t="n">
        <v>0</v>
      </c>
      <c r="X149" s="120" t="n">
        <v>31</v>
      </c>
    </row>
    <row r="150" customFormat="false" ht="12.75" hidden="false" customHeight="false" outlineLevel="0" collapsed="false">
      <c r="A150" s="139" t="n">
        <f aca="false">Calculations!A148</f>
        <v>41061</v>
      </c>
      <c r="B150" s="140" t="n">
        <f aca="false">IF(A150="N/A"," ",IF(ISERROR(L150),B138*Inputs!$F$19,L150))</f>
        <v>55.5</v>
      </c>
      <c r="C150" s="141" t="n">
        <v>1.57623194111821</v>
      </c>
      <c r="D150" s="142" t="n">
        <f aca="false">IF(A150="N/A"," ",C150*B150)</f>
        <v>87.4808727320604</v>
      </c>
      <c r="E150" s="140" t="n">
        <f aca="false">IF(A150="N/A"," ",IF(ISERROR(M150),E138*Inputs!$F$19,M150))</f>
        <v>26</v>
      </c>
      <c r="F150" s="142" t="n">
        <f aca="false">IF(A150="N/A"," ",E150*C150)</f>
        <v>40.9820304690733</v>
      </c>
      <c r="G150" s="140" t="n">
        <f aca="false">IF(A150="N/A"," ",IF(ISERROR(N150),G138*Inputs!$F$19,N150))</f>
        <v>24</v>
      </c>
      <c r="H150" s="142" t="n">
        <f aca="false">IF(A150="N/A"," ",G150*C150)</f>
        <v>37.8295665868369</v>
      </c>
      <c r="I150" s="142" t="n">
        <f aca="false">IF(A150="N/A"," ",IF(ISERROR(O150),I138*Inputs!$F$19,O150))</f>
        <v>20.4499998092651</v>
      </c>
      <c r="J150" s="143" t="n">
        <f aca="false">IF(A150="N/A"," ",P150)</f>
        <v>3.442</v>
      </c>
      <c r="L150" s="145" t="n">
        <v>55.5</v>
      </c>
      <c r="M150" s="145" t="n">
        <v>26</v>
      </c>
      <c r="N150" s="145" t="n">
        <v>24</v>
      </c>
      <c r="O150" s="146" t="n">
        <v>20.4499998092651</v>
      </c>
      <c r="P150" s="147" t="n">
        <v>3.442</v>
      </c>
      <c r="S150" s="134" t="n">
        <v>41000</v>
      </c>
      <c r="T150" s="120" t="n">
        <v>21</v>
      </c>
      <c r="U150" s="120" t="n">
        <v>4</v>
      </c>
      <c r="V150" s="120" t="n">
        <v>5</v>
      </c>
      <c r="W150" s="120" t="n">
        <v>0</v>
      </c>
      <c r="X150" s="120" t="n">
        <v>30</v>
      </c>
    </row>
    <row r="151" customFormat="false" ht="12.75" hidden="false" customHeight="false" outlineLevel="0" collapsed="false">
      <c r="A151" s="139" t="n">
        <f aca="false">Calculations!A149</f>
        <v>41091</v>
      </c>
      <c r="B151" s="140" t="n">
        <f aca="false">IF(A151="N/A"," ",IF(ISERROR(L151),B139*Inputs!$F$19,L151))</f>
        <v>96</v>
      </c>
      <c r="C151" s="141" t="n">
        <v>1.69141338489888</v>
      </c>
      <c r="D151" s="142" t="n">
        <f aca="false">IF(A151="N/A"," ",C151*B151)</f>
        <v>162.375684950292</v>
      </c>
      <c r="E151" s="140" t="n">
        <f aca="false">IF(A151="N/A"," ",IF(ISERROR(M151),E139*Inputs!$F$19,M151))</f>
        <v>35</v>
      </c>
      <c r="F151" s="142" t="n">
        <f aca="false">IF(A151="N/A"," ",E151*C151)</f>
        <v>59.1994684714608</v>
      </c>
      <c r="G151" s="140" t="n">
        <f aca="false">IF(A151="N/A"," ",IF(ISERROR(N151),G139*Inputs!$F$19,N151))</f>
        <v>30.9999980926514</v>
      </c>
      <c r="H151" s="142" t="n">
        <f aca="false">IF(A151="N/A"," ",G151*C151)</f>
        <v>52.4338117057503</v>
      </c>
      <c r="I151" s="142" t="n">
        <f aca="false">IF(A151="N/A"," ",IF(ISERROR(O151),I139*Inputs!$F$19,O151))</f>
        <v>21.3500003814697</v>
      </c>
      <c r="J151" s="143" t="n">
        <f aca="false">IF(A151="N/A"," ",P151)</f>
        <v>3.437</v>
      </c>
      <c r="L151" s="145" t="n">
        <v>96</v>
      </c>
      <c r="M151" s="145" t="n">
        <v>35</v>
      </c>
      <c r="N151" s="145" t="n">
        <v>30.9999980926514</v>
      </c>
      <c r="O151" s="146" t="n">
        <v>21.3500003814697</v>
      </c>
      <c r="P151" s="147" t="n">
        <v>3.437</v>
      </c>
      <c r="S151" s="134" t="n">
        <v>41030</v>
      </c>
      <c r="T151" s="120" t="n">
        <v>22</v>
      </c>
      <c r="U151" s="120" t="n">
        <v>4</v>
      </c>
      <c r="V151" s="120" t="n">
        <v>4</v>
      </c>
      <c r="W151" s="120" t="n">
        <v>1</v>
      </c>
      <c r="X151" s="120" t="n">
        <v>31</v>
      </c>
    </row>
    <row r="152" customFormat="false" ht="12.75" hidden="false" customHeight="false" outlineLevel="0" collapsed="false">
      <c r="A152" s="139" t="n">
        <f aca="false">Calculations!A150</f>
        <v>41122</v>
      </c>
      <c r="B152" s="140" t="n">
        <f aca="false">IF(A152="N/A"," ",IF(ISERROR(L152),B140*Inputs!$F$19,L152))</f>
        <v>96</v>
      </c>
      <c r="C152" s="141" t="n">
        <v>1.69141338489888</v>
      </c>
      <c r="D152" s="142" t="n">
        <f aca="false">IF(A152="N/A"," ",C152*B152)</f>
        <v>162.375684950292</v>
      </c>
      <c r="E152" s="140" t="n">
        <f aca="false">IF(A152="N/A"," ",IF(ISERROR(M152),E140*Inputs!$F$19,M152))</f>
        <v>35.0000038146973</v>
      </c>
      <c r="F152" s="142" t="n">
        <f aca="false">IF(A152="N/A"," ",E152*C152)</f>
        <v>59.1994749236908</v>
      </c>
      <c r="G152" s="140" t="n">
        <f aca="false">IF(A152="N/A"," ",IF(ISERROR(N152),G140*Inputs!$F$19,N152))</f>
        <v>31</v>
      </c>
      <c r="H152" s="142" t="n">
        <f aca="false">IF(A152="N/A"," ",G152*C152)</f>
        <v>52.4338149318653</v>
      </c>
      <c r="I152" s="142" t="n">
        <f aca="false">IF(A152="N/A"," ",IF(ISERROR(O152),I140*Inputs!$F$19,O152))</f>
        <v>21.3500003814697</v>
      </c>
      <c r="J152" s="143" t="n">
        <f aca="false">IF(A152="N/A"," ",P152)</f>
        <v>3.443</v>
      </c>
      <c r="L152" s="145" t="n">
        <v>96</v>
      </c>
      <c r="M152" s="145" t="n">
        <v>35.0000038146973</v>
      </c>
      <c r="N152" s="145" t="n">
        <v>31</v>
      </c>
      <c r="O152" s="146" t="n">
        <v>21.3500003814697</v>
      </c>
      <c r="P152" s="147" t="n">
        <v>3.443</v>
      </c>
      <c r="S152" s="134" t="n">
        <v>41061</v>
      </c>
      <c r="T152" s="120" t="n">
        <v>21</v>
      </c>
      <c r="U152" s="120" t="n">
        <v>5</v>
      </c>
      <c r="V152" s="120" t="n">
        <v>4</v>
      </c>
      <c r="W152" s="120" t="n">
        <v>0</v>
      </c>
      <c r="X152" s="120" t="n">
        <v>30</v>
      </c>
    </row>
    <row r="153" customFormat="false" ht="12.75" hidden="false" customHeight="false" outlineLevel="0" collapsed="false">
      <c r="A153" s="139" t="n">
        <f aca="false">Calculations!A151</f>
        <v>41153</v>
      </c>
      <c r="B153" s="140" t="n">
        <f aca="false">IF(A153="N/A"," ",IF(ISERROR(L153),B141*Inputs!$F$19,L153))</f>
        <v>36</v>
      </c>
      <c r="C153" s="141" t="n">
        <v>1.35125</v>
      </c>
      <c r="D153" s="142" t="n">
        <f aca="false">IF(A153="N/A"," ",C153*B153)</f>
        <v>48.645</v>
      </c>
      <c r="E153" s="140" t="n">
        <f aca="false">IF(A153="N/A"," ",IF(ISERROR(M153),E141*Inputs!$F$19,M153))</f>
        <v>25</v>
      </c>
      <c r="F153" s="142" t="n">
        <f aca="false">IF(A153="N/A"," ",E153*C153)</f>
        <v>33.78125</v>
      </c>
      <c r="G153" s="140" t="n">
        <f aca="false">IF(A153="N/A"," ",IF(ISERROR(N153),G141*Inputs!$F$19,N153))</f>
        <v>24</v>
      </c>
      <c r="H153" s="142" t="n">
        <f aca="false">IF(A153="N/A"," ",G153*C153)</f>
        <v>32.43</v>
      </c>
      <c r="I153" s="142" t="n">
        <f aca="false">IF(A153="N/A"," ",IF(ISERROR(O153),I141*Inputs!$F$19,O153))</f>
        <v>21.5</v>
      </c>
      <c r="J153" s="143" t="n">
        <f aca="false">IF(A153="N/A"," ",P153)</f>
        <v>3.443</v>
      </c>
      <c r="L153" s="145" t="n">
        <v>36</v>
      </c>
      <c r="M153" s="145" t="n">
        <v>25</v>
      </c>
      <c r="N153" s="145" t="n">
        <v>24</v>
      </c>
      <c r="O153" s="146" t="n">
        <v>21.5</v>
      </c>
      <c r="P153" s="147" t="n">
        <v>3.443</v>
      </c>
      <c r="S153" s="134" t="n">
        <v>41091</v>
      </c>
      <c r="T153" s="120" t="n">
        <v>21</v>
      </c>
      <c r="U153" s="120" t="n">
        <v>4</v>
      </c>
      <c r="V153" s="120" t="n">
        <v>5</v>
      </c>
      <c r="W153" s="120" t="n">
        <v>1</v>
      </c>
      <c r="X153" s="120" t="n">
        <v>31</v>
      </c>
    </row>
    <row r="154" customFormat="false" ht="12.75" hidden="false" customHeight="false" outlineLevel="0" collapsed="false">
      <c r="A154" s="139" t="n">
        <f aca="false">Calculations!A152</f>
        <v>41183</v>
      </c>
      <c r="B154" s="140" t="n">
        <f aca="false">IF(A154="N/A"," ",IF(ISERROR(L154),B142*Inputs!$F$19,L154))</f>
        <v>28.7999973297119</v>
      </c>
      <c r="C154" s="141" t="n">
        <v>0.98875</v>
      </c>
      <c r="D154" s="142" t="n">
        <f aca="false">IF(A154="N/A"," ",C154*B154)</f>
        <v>28.4759973597527</v>
      </c>
      <c r="E154" s="140" t="n">
        <f aca="false">IF(A154="N/A"," ",IF(ISERROR(M154),E142*Inputs!$F$19,M154))</f>
        <v>19.996000289917</v>
      </c>
      <c r="F154" s="142" t="n">
        <f aca="false">IF(A154="N/A"," ",E154*C154)</f>
        <v>19.7710452866554</v>
      </c>
      <c r="G154" s="140" t="n">
        <f aca="false">IF(A154="N/A"," ",IF(ISERROR(N154),G142*Inputs!$F$19,N154))</f>
        <v>18.9965000152588</v>
      </c>
      <c r="H154" s="142" t="n">
        <f aca="false">IF(A154="N/A"," ",G154*C154)</f>
        <v>18.7827893900871</v>
      </c>
      <c r="I154" s="142" t="n">
        <f aca="false">IF(A154="N/A"," ",IF(ISERROR(O154),I142*Inputs!$F$19,O154))</f>
        <v>22.9000015258789</v>
      </c>
      <c r="J154" s="143" t="n">
        <f aca="false">IF(A154="N/A"," ",P154)</f>
        <v>3.493</v>
      </c>
      <c r="L154" s="145" t="n">
        <v>28.7999973297119</v>
      </c>
      <c r="M154" s="145" t="n">
        <v>19.996000289917</v>
      </c>
      <c r="N154" s="145" t="n">
        <v>18.9965000152588</v>
      </c>
      <c r="O154" s="146" t="n">
        <v>22.9000015258789</v>
      </c>
      <c r="P154" s="147" t="n">
        <v>3.493</v>
      </c>
      <c r="S154" s="134" t="n">
        <v>41122</v>
      </c>
      <c r="T154" s="120" t="n">
        <v>23</v>
      </c>
      <c r="U154" s="120" t="n">
        <v>4</v>
      </c>
      <c r="V154" s="120" t="n">
        <v>4</v>
      </c>
      <c r="W154" s="120" t="n">
        <v>0</v>
      </c>
      <c r="X154" s="120" t="n">
        <v>31</v>
      </c>
    </row>
    <row r="155" customFormat="false" ht="12.75" hidden="false" customHeight="false" outlineLevel="0" collapsed="false">
      <c r="A155" s="139" t="n">
        <f aca="false">Calculations!A153</f>
        <v>41214</v>
      </c>
      <c r="B155" s="140" t="n">
        <f aca="false">IF(A155="N/A"," ",IF(ISERROR(L155),B143*Inputs!$F$19,L155))</f>
        <v>28.6799983978272</v>
      </c>
      <c r="C155" s="141" t="n">
        <v>1.016875</v>
      </c>
      <c r="D155" s="142" t="n">
        <f aca="false">IF(A155="N/A"," ",C155*B155)</f>
        <v>29.1639733707905</v>
      </c>
      <c r="E155" s="140" t="n">
        <f aca="false">IF(A155="N/A"," ",IF(ISERROR(M155),E143*Inputs!$F$19,M155))</f>
        <v>20</v>
      </c>
      <c r="F155" s="142" t="n">
        <f aca="false">IF(A155="N/A"," ",E155*C155)</f>
        <v>20.3375</v>
      </c>
      <c r="G155" s="140" t="n">
        <f aca="false">IF(A155="N/A"," ",IF(ISERROR(N155),G143*Inputs!$F$19,N155))</f>
        <v>19</v>
      </c>
      <c r="H155" s="142" t="n">
        <f aca="false">IF(A155="N/A"," ",G155*C155)</f>
        <v>19.320625</v>
      </c>
      <c r="I155" s="142" t="n">
        <f aca="false">IF(A155="N/A"," ",IF(ISERROR(O155),I143*Inputs!$F$19,O155))</f>
        <v>23.2999992370605</v>
      </c>
      <c r="J155" s="143" t="n">
        <f aca="false">IF(A155="N/A"," ",P155)</f>
        <v>3.708</v>
      </c>
      <c r="L155" s="145" t="n">
        <v>28.6799983978272</v>
      </c>
      <c r="M155" s="145" t="n">
        <v>20</v>
      </c>
      <c r="N155" s="145" t="n">
        <v>19</v>
      </c>
      <c r="O155" s="146" t="n">
        <v>23.2999992370605</v>
      </c>
      <c r="P155" s="147" t="n">
        <v>3.708</v>
      </c>
      <c r="S155" s="134" t="n">
        <v>41153</v>
      </c>
      <c r="T155" s="120" t="n">
        <v>19</v>
      </c>
      <c r="U155" s="120" t="n">
        <v>5</v>
      </c>
      <c r="V155" s="120" t="n">
        <v>5</v>
      </c>
      <c r="W155" s="120" t="n">
        <v>1</v>
      </c>
      <c r="X155" s="120" t="n">
        <v>30</v>
      </c>
    </row>
    <row r="156" customFormat="false" ht="12.75" hidden="false" customHeight="false" outlineLevel="0" collapsed="false">
      <c r="A156" s="139" t="n">
        <f aca="false">Calculations!A154</f>
        <v>41244</v>
      </c>
      <c r="B156" s="140" t="n">
        <f aca="false">IF(A156="N/A"," ",IF(ISERROR(L156),B144*Inputs!$F$19,L156))</f>
        <v>29.1499977111816</v>
      </c>
      <c r="C156" s="141" t="n">
        <v>0.99375</v>
      </c>
      <c r="D156" s="142" t="n">
        <f aca="false">IF(A156="N/A"," ",C156*B156)</f>
        <v>28.9678102254868</v>
      </c>
      <c r="E156" s="140" t="n">
        <f aca="false">IF(A156="N/A"," ",IF(ISERROR(M156),E144*Inputs!$F$19,M156))</f>
        <v>20</v>
      </c>
      <c r="F156" s="142" t="n">
        <f aca="false">IF(A156="N/A"," ",E156*C156)</f>
        <v>19.875</v>
      </c>
      <c r="G156" s="140" t="n">
        <f aca="false">IF(A156="N/A"," ",IF(ISERROR(N156),G144*Inputs!$F$19,N156))</f>
        <v>19</v>
      </c>
      <c r="H156" s="142" t="n">
        <f aca="false">IF(A156="N/A"," ",G156*C156)</f>
        <v>18.88125</v>
      </c>
      <c r="I156" s="142" t="n">
        <f aca="false">IF(A156="N/A"," ",IF(ISERROR(O156),I144*Inputs!$F$19,O156))</f>
        <v>23.4500007629395</v>
      </c>
      <c r="J156" s="143" t="n">
        <f aca="false">IF(A156="N/A"," ",P156)</f>
        <v>3.874</v>
      </c>
      <c r="L156" s="145" t="n">
        <v>29.1499977111816</v>
      </c>
      <c r="M156" s="145" t="n">
        <v>20</v>
      </c>
      <c r="N156" s="145" t="n">
        <v>19</v>
      </c>
      <c r="O156" s="146" t="n">
        <v>23.4500007629395</v>
      </c>
      <c r="P156" s="147" t="n">
        <v>3.874</v>
      </c>
      <c r="S156" s="134" t="n">
        <v>41183</v>
      </c>
      <c r="T156" s="120" t="n">
        <v>23</v>
      </c>
      <c r="U156" s="120" t="n">
        <v>4</v>
      </c>
      <c r="V156" s="120" t="n">
        <v>4</v>
      </c>
      <c r="W156" s="120" t="n">
        <v>0</v>
      </c>
      <c r="X156" s="120" t="n">
        <v>31</v>
      </c>
    </row>
    <row r="157" customFormat="false" ht="12.75" hidden="false" customHeight="false" outlineLevel="0" collapsed="false">
      <c r="A157" s="139" t="n">
        <f aca="false">Calculations!A155</f>
        <v>41275</v>
      </c>
      <c r="B157" s="140" t="n">
        <f aca="false">IF(A157="N/A"," ",IF(ISERROR(L157),B145*Inputs!$F$19,L157))</f>
        <v>33.3999996185303</v>
      </c>
      <c r="C157" s="141" t="n">
        <v>0.95625</v>
      </c>
      <c r="D157" s="142" t="n">
        <f aca="false">IF(A157="N/A"," ",C157*B157)</f>
        <v>31.9387496352196</v>
      </c>
      <c r="E157" s="140" t="n">
        <f aca="false">IF(A157="N/A"," ",IF(ISERROR(M157),E145*Inputs!$F$19,M157))</f>
        <v>22</v>
      </c>
      <c r="F157" s="142" t="n">
        <f aca="false">IF(A157="N/A"," ",E157*C157)</f>
        <v>21.0375</v>
      </c>
      <c r="G157" s="140" t="n">
        <f aca="false">IF(A157="N/A"," ",IF(ISERROR(N157),G145*Inputs!$F$19,N157))</f>
        <v>21</v>
      </c>
      <c r="H157" s="142" t="n">
        <f aca="false">IF(A157="N/A"," ",G157*C157)</f>
        <v>20.08125</v>
      </c>
      <c r="I157" s="142" t="n">
        <f aca="false">IF(A157="N/A"," ",IF(ISERROR(O157),I145*Inputs!$F$19,O157))</f>
        <v>23.7000007629395</v>
      </c>
      <c r="J157" s="143" t="n">
        <f aca="false">IF(A157="N/A"," ",P157)</f>
        <v>3.975</v>
      </c>
      <c r="L157" s="145" t="n">
        <v>33.3999996185303</v>
      </c>
      <c r="M157" s="145" t="n">
        <v>22</v>
      </c>
      <c r="N157" s="145" t="n">
        <v>21</v>
      </c>
      <c r="O157" s="146" t="n">
        <v>23.7000007629395</v>
      </c>
      <c r="P157" s="147" t="n">
        <v>3.975</v>
      </c>
      <c r="S157" s="134" t="n">
        <v>41214</v>
      </c>
      <c r="T157" s="120" t="n">
        <v>21</v>
      </c>
      <c r="U157" s="120" t="n">
        <v>4</v>
      </c>
      <c r="V157" s="120" t="n">
        <v>4</v>
      </c>
      <c r="W157" s="120" t="n">
        <v>1</v>
      </c>
      <c r="X157" s="120" t="n">
        <v>30</v>
      </c>
    </row>
    <row r="158" customFormat="false" ht="12.75" hidden="false" customHeight="false" outlineLevel="0" collapsed="false">
      <c r="A158" s="139" t="n">
        <f aca="false">Calculations!A156</f>
        <v>41306</v>
      </c>
      <c r="B158" s="140" t="n">
        <f aca="false">IF(A158="N/A"," ",IF(ISERROR(L158),B146*Inputs!$F$19,L158))</f>
        <v>33.5</v>
      </c>
      <c r="C158" s="141" t="n">
        <v>0.95625</v>
      </c>
      <c r="D158" s="142" t="n">
        <f aca="false">IF(A158="N/A"," ",C158*B158)</f>
        <v>32.034375</v>
      </c>
      <c r="E158" s="140" t="n">
        <f aca="false">IF(A158="N/A"," ",IF(ISERROR(M158),E146*Inputs!$F$19,M158))</f>
        <v>21.996000289917</v>
      </c>
      <c r="F158" s="142" t="n">
        <f aca="false">IF(A158="N/A"," ",E158*C158)</f>
        <v>21.0336752772331</v>
      </c>
      <c r="G158" s="140" t="n">
        <f aca="false">IF(A158="N/A"," ",IF(ISERROR(N158),G146*Inputs!$F$19,N158))</f>
        <v>20.9965019226074</v>
      </c>
      <c r="H158" s="142" t="n">
        <f aca="false">IF(A158="N/A"," ",G158*C158)</f>
        <v>20.0779049634934</v>
      </c>
      <c r="I158" s="142" t="n">
        <f aca="false">IF(A158="N/A"," ",IF(ISERROR(O158),I146*Inputs!$F$19,O158))</f>
        <v>22</v>
      </c>
      <c r="J158" s="143" t="n">
        <f aca="false">IF(A158="N/A"," ",P158)</f>
        <v>3.832</v>
      </c>
      <c r="L158" s="145" t="n">
        <v>33.5</v>
      </c>
      <c r="M158" s="145" t="n">
        <v>21.996000289917</v>
      </c>
      <c r="N158" s="145" t="n">
        <v>20.9965019226074</v>
      </c>
      <c r="O158" s="146" t="n">
        <v>22</v>
      </c>
      <c r="P158" s="147" t="n">
        <v>3.832</v>
      </c>
      <c r="S158" s="134" t="n">
        <v>41244</v>
      </c>
      <c r="T158" s="120" t="n">
        <v>20</v>
      </c>
      <c r="U158" s="120" t="n">
        <v>5</v>
      </c>
      <c r="V158" s="120" t="n">
        <v>5</v>
      </c>
      <c r="W158" s="120" t="n">
        <v>1</v>
      </c>
      <c r="X158" s="120" t="n">
        <v>31</v>
      </c>
    </row>
    <row r="159" customFormat="false" ht="12.75" hidden="false" customHeight="false" outlineLevel="0" collapsed="false">
      <c r="A159" s="139" t="n">
        <f aca="false">Calculations!A157</f>
        <v>41334</v>
      </c>
      <c r="B159" s="140" t="n">
        <f aca="false">IF(A159="N/A"," ",IF(ISERROR(L159),B147*Inputs!$F$19,L159))</f>
        <v>29</v>
      </c>
      <c r="C159" s="141" t="n">
        <v>0.971098265895954</v>
      </c>
      <c r="D159" s="142" t="n">
        <f aca="false">IF(A159="N/A"," ",C159*B159)</f>
        <v>28.1618497109827</v>
      </c>
      <c r="E159" s="140" t="n">
        <f aca="false">IF(A159="N/A"," ",IF(ISERROR(M159),E147*Inputs!$F$19,M159))</f>
        <v>20</v>
      </c>
      <c r="F159" s="142" t="n">
        <f aca="false">IF(A159="N/A"," ",E159*C159)</f>
        <v>19.4219653179191</v>
      </c>
      <c r="G159" s="140" t="n">
        <f aca="false">IF(A159="N/A"," ",IF(ISERROR(N159),G147*Inputs!$F$19,N159))</f>
        <v>19</v>
      </c>
      <c r="H159" s="142" t="n">
        <f aca="false">IF(A159="N/A"," ",G159*C159)</f>
        <v>18.4508670520231</v>
      </c>
      <c r="I159" s="142" t="n">
        <f aca="false">IF(A159="N/A"," ",IF(ISERROR(O159),I147*Inputs!$F$19,O159))</f>
        <v>22.4000015258789</v>
      </c>
      <c r="J159" s="143" t="n">
        <f aca="false">IF(A159="N/A"," ",P159)</f>
        <v>3.7475</v>
      </c>
      <c r="L159" s="145" t="n">
        <v>29</v>
      </c>
      <c r="M159" s="145" t="n">
        <v>20</v>
      </c>
      <c r="N159" s="145" t="n">
        <v>19</v>
      </c>
      <c r="O159" s="146" t="n">
        <v>22.4000015258789</v>
      </c>
      <c r="P159" s="147" t="n">
        <v>3.7475</v>
      </c>
      <c r="S159" s="134" t="n">
        <v>41275</v>
      </c>
      <c r="T159" s="120" t="n">
        <v>22</v>
      </c>
      <c r="U159" s="120" t="n">
        <v>4</v>
      </c>
      <c r="V159" s="120" t="n">
        <v>4</v>
      </c>
      <c r="W159" s="120" t="n">
        <v>1</v>
      </c>
      <c r="X159" s="120" t="n">
        <v>31</v>
      </c>
    </row>
    <row r="160" customFormat="false" ht="12.75" hidden="false" customHeight="false" outlineLevel="0" collapsed="false">
      <c r="A160" s="139" t="n">
        <f aca="false">Calculations!A158</f>
        <v>41365</v>
      </c>
      <c r="B160" s="140" t="n">
        <f aca="false">IF(A160="N/A"," ",IF(ISERROR(L160),B148*Inputs!$F$19,L160))</f>
        <v>29.75</v>
      </c>
      <c r="C160" s="141" t="n">
        <v>0.98875</v>
      </c>
      <c r="D160" s="142" t="n">
        <f aca="false">IF(A160="N/A"," ",C160*B160)</f>
        <v>29.4153125</v>
      </c>
      <c r="E160" s="140" t="n">
        <f aca="false">IF(A160="N/A"," ",IF(ISERROR(M160),E148*Inputs!$F$19,M160))</f>
        <v>20</v>
      </c>
      <c r="F160" s="142" t="n">
        <f aca="false">IF(A160="N/A"," ",E160*C160)</f>
        <v>19.775</v>
      </c>
      <c r="G160" s="140" t="n">
        <f aca="false">IF(A160="N/A"," ",IF(ISERROR(N160),G148*Inputs!$F$19,N160))</f>
        <v>18.9950008392334</v>
      </c>
      <c r="H160" s="142" t="n">
        <f aca="false">IF(A160="N/A"," ",G160*C160)</f>
        <v>18.781307079792</v>
      </c>
      <c r="I160" s="142" t="n">
        <f aca="false">IF(A160="N/A"," ",IF(ISERROR(O160),I148*Inputs!$F$19,O160))</f>
        <v>21.6000003814697</v>
      </c>
      <c r="J160" s="143" t="n">
        <f aca="false">IF(A160="N/A"," ",P160)</f>
        <v>3.5495</v>
      </c>
      <c r="L160" s="145" t="n">
        <v>29.75</v>
      </c>
      <c r="M160" s="145" t="n">
        <v>20</v>
      </c>
      <c r="N160" s="145" t="n">
        <v>18.9950008392334</v>
      </c>
      <c r="O160" s="146" t="n">
        <v>21.6000003814697</v>
      </c>
      <c r="P160" s="147" t="n">
        <v>3.5495</v>
      </c>
      <c r="S160" s="134" t="n">
        <v>41306</v>
      </c>
      <c r="T160" s="120" t="n">
        <v>20</v>
      </c>
      <c r="U160" s="120" t="n">
        <v>4</v>
      </c>
      <c r="V160" s="120" t="n">
        <v>4</v>
      </c>
      <c r="W160" s="120" t="n">
        <v>0</v>
      </c>
      <c r="X160" s="120" t="n">
        <v>28</v>
      </c>
    </row>
    <row r="161" customFormat="false" ht="12.75" hidden="false" customHeight="false" outlineLevel="0" collapsed="false">
      <c r="A161" s="139" t="n">
        <f aca="false">Calculations!A159</f>
        <v>41395</v>
      </c>
      <c r="B161" s="140" t="n">
        <f aca="false">IF(A161="N/A"," ",IF(ISERROR(L161),B149*Inputs!$F$19,L161))</f>
        <v>34.25</v>
      </c>
      <c r="C161" s="141" t="n">
        <v>1.0666026645768</v>
      </c>
      <c r="D161" s="142" t="n">
        <f aca="false">IF(A161="N/A"," ",C161*B161)</f>
        <v>36.5311412617555</v>
      </c>
      <c r="E161" s="140" t="n">
        <f aca="false">IF(A161="N/A"," ",IF(ISERROR(M161),E149*Inputs!$F$19,M161))</f>
        <v>21</v>
      </c>
      <c r="F161" s="142" t="n">
        <f aca="false">IF(A161="N/A"," ",E161*C161)</f>
        <v>22.3986559561129</v>
      </c>
      <c r="G161" s="140" t="n">
        <f aca="false">IF(A161="N/A"," ",IF(ISERROR(N161),G149*Inputs!$F$19,N161))</f>
        <v>20.0049991607666</v>
      </c>
      <c r="H161" s="142" t="n">
        <f aca="false">IF(A161="N/A"," ",G161*C161)</f>
        <v>21.3373854097304</v>
      </c>
      <c r="I161" s="142" t="n">
        <f aca="false">IF(A161="N/A"," ",IF(ISERROR(O161),I149*Inputs!$F$19,O161))</f>
        <v>21.4500007629395</v>
      </c>
      <c r="J161" s="143" t="n">
        <f aca="false">IF(A161="N/A"," ",P161)</f>
        <v>3.5335</v>
      </c>
      <c r="L161" s="145" t="n">
        <v>34.25</v>
      </c>
      <c r="M161" s="145" t="n">
        <v>21</v>
      </c>
      <c r="N161" s="145" t="n">
        <v>20.0049991607666</v>
      </c>
      <c r="O161" s="146" t="n">
        <v>21.4500007629395</v>
      </c>
      <c r="P161" s="147" t="n">
        <v>3.5335</v>
      </c>
      <c r="S161" s="134" t="n">
        <v>41334</v>
      </c>
      <c r="T161" s="120" t="n">
        <v>21</v>
      </c>
      <c r="U161" s="120" t="n">
        <v>5</v>
      </c>
      <c r="V161" s="120" t="n">
        <v>5</v>
      </c>
      <c r="W161" s="120" t="n">
        <v>0</v>
      </c>
      <c r="X161" s="120" t="n">
        <v>31</v>
      </c>
    </row>
    <row r="162" customFormat="false" ht="12.75" hidden="false" customHeight="false" outlineLevel="0" collapsed="false">
      <c r="A162" s="139" t="n">
        <f aca="false">Calculations!A160</f>
        <v>41426</v>
      </c>
      <c r="B162" s="140" t="n">
        <f aca="false">IF(A162="N/A"," ",IF(ISERROR(L162),B150*Inputs!$F$19,L162))</f>
        <v>56.5</v>
      </c>
      <c r="C162" s="141" t="n">
        <v>1.58028524427301</v>
      </c>
      <c r="D162" s="142" t="n">
        <f aca="false">IF(A162="N/A"," ",C162*B162)</f>
        <v>89.286116301425</v>
      </c>
      <c r="E162" s="140" t="n">
        <f aca="false">IF(A162="N/A"," ",IF(ISERROR(M162),E150*Inputs!$F$19,M162))</f>
        <v>26</v>
      </c>
      <c r="F162" s="142" t="n">
        <f aca="false">IF(A162="N/A"," ",E162*C162)</f>
        <v>41.0874163510982</v>
      </c>
      <c r="G162" s="140" t="n">
        <f aca="false">IF(A162="N/A"," ",IF(ISERROR(N162),G150*Inputs!$F$19,N162))</f>
        <v>24</v>
      </c>
      <c r="H162" s="142" t="n">
        <f aca="false">IF(A162="N/A"," ",G162*C162)</f>
        <v>37.9268458625522</v>
      </c>
      <c r="I162" s="142" t="n">
        <f aca="false">IF(A162="N/A"," ",IF(ISERROR(O162),I150*Inputs!$F$19,O162))</f>
        <v>20.9499998092651</v>
      </c>
      <c r="J162" s="143" t="n">
        <f aca="false">IF(A162="N/A"," ",P162)</f>
        <v>3.5395</v>
      </c>
      <c r="L162" s="145" t="n">
        <v>56.5</v>
      </c>
      <c r="M162" s="145" t="n">
        <v>26</v>
      </c>
      <c r="N162" s="145" t="n">
        <v>24</v>
      </c>
      <c r="O162" s="146" t="n">
        <v>20.9499998092651</v>
      </c>
      <c r="P162" s="147" t="n">
        <v>3.5395</v>
      </c>
      <c r="S162" s="134" t="n">
        <v>41365</v>
      </c>
      <c r="T162" s="120" t="n">
        <v>22</v>
      </c>
      <c r="U162" s="120" t="n">
        <v>4</v>
      </c>
      <c r="V162" s="120" t="n">
        <v>4</v>
      </c>
      <c r="W162" s="120" t="n">
        <v>0</v>
      </c>
      <c r="X162" s="120" t="n">
        <v>30</v>
      </c>
    </row>
    <row r="163" customFormat="false" ht="12.75" hidden="false" customHeight="false" outlineLevel="0" collapsed="false">
      <c r="A163" s="139" t="n">
        <f aca="false">Calculations!A161</f>
        <v>41456</v>
      </c>
      <c r="B163" s="140" t="n">
        <f aca="false">IF(A163="N/A"," ",IF(ISERROR(L163),B151*Inputs!$F$19,L163))</f>
        <v>99</v>
      </c>
      <c r="C163" s="141" t="n">
        <v>1.69730412407802</v>
      </c>
      <c r="D163" s="142" t="n">
        <f aca="false">IF(A163="N/A"," ",C163*B163)</f>
        <v>168.033108283724</v>
      </c>
      <c r="E163" s="140" t="n">
        <f aca="false">IF(A163="N/A"," ",IF(ISERROR(M163),E151*Inputs!$F$19,M163))</f>
        <v>35</v>
      </c>
      <c r="F163" s="142" t="n">
        <f aca="false">IF(A163="N/A"," ",E163*C163)</f>
        <v>59.4056443427305</v>
      </c>
      <c r="G163" s="140" t="n">
        <f aca="false">IF(A163="N/A"," ",IF(ISERROR(N163),G151*Inputs!$F$19,N163))</f>
        <v>30.9999980926514</v>
      </c>
      <c r="H163" s="142" t="n">
        <f aca="false">IF(A163="N/A"," ",G163*C163)</f>
        <v>52.6164246090678</v>
      </c>
      <c r="I163" s="142" t="n">
        <f aca="false">IF(A163="N/A"," ",IF(ISERROR(O163),I151*Inputs!$F$19,O163))</f>
        <v>21.8500003814697</v>
      </c>
      <c r="J163" s="143" t="n">
        <f aca="false">IF(A163="N/A"," ",P163)</f>
        <v>3.5345</v>
      </c>
      <c r="L163" s="145" t="n">
        <v>99</v>
      </c>
      <c r="M163" s="145" t="n">
        <v>35</v>
      </c>
      <c r="N163" s="145" t="n">
        <v>30.9999980926514</v>
      </c>
      <c r="O163" s="146" t="n">
        <v>21.8500003814697</v>
      </c>
      <c r="P163" s="147" t="n">
        <v>3.5345</v>
      </c>
      <c r="S163" s="134" t="n">
        <v>41395</v>
      </c>
      <c r="T163" s="120" t="n">
        <v>22</v>
      </c>
      <c r="U163" s="120" t="n">
        <v>4</v>
      </c>
      <c r="V163" s="120" t="n">
        <v>4</v>
      </c>
      <c r="W163" s="120" t="n">
        <v>1</v>
      </c>
      <c r="X163" s="120" t="n">
        <v>31</v>
      </c>
    </row>
    <row r="164" customFormat="false" ht="12.75" hidden="false" customHeight="false" outlineLevel="0" collapsed="false">
      <c r="A164" s="139" t="n">
        <f aca="false">Calculations!A162</f>
        <v>41487</v>
      </c>
      <c r="B164" s="140" t="n">
        <f aca="false">IF(A164="N/A"," ",IF(ISERROR(L164),B152*Inputs!$F$19,L164))</f>
        <v>99</v>
      </c>
      <c r="C164" s="141" t="n">
        <v>1.69730412407802</v>
      </c>
      <c r="D164" s="142" t="n">
        <f aca="false">IF(A164="N/A"," ",C164*B164)</f>
        <v>168.033108283724</v>
      </c>
      <c r="E164" s="140" t="n">
        <f aca="false">IF(A164="N/A"," ",IF(ISERROR(M164),E152*Inputs!$F$19,M164))</f>
        <v>35.0000038146973</v>
      </c>
      <c r="F164" s="142" t="n">
        <f aca="false">IF(A164="N/A"," ",E164*C164)</f>
        <v>59.4056508174319</v>
      </c>
      <c r="G164" s="140" t="n">
        <f aca="false">IF(A164="N/A"," ",IF(ISERROR(N164),G152*Inputs!$F$19,N164))</f>
        <v>31</v>
      </c>
      <c r="H164" s="142" t="n">
        <f aca="false">IF(A164="N/A"," ",G164*C164)</f>
        <v>52.6164278464185</v>
      </c>
      <c r="I164" s="142" t="n">
        <f aca="false">IF(A164="N/A"," ",IF(ISERROR(O164),I152*Inputs!$F$19,O164))</f>
        <v>21.8500003814697</v>
      </c>
      <c r="J164" s="143" t="n">
        <f aca="false">IF(A164="N/A"," ",P164)</f>
        <v>3.5405</v>
      </c>
      <c r="L164" s="145" t="n">
        <v>99</v>
      </c>
      <c r="M164" s="145" t="n">
        <v>35.0000038146973</v>
      </c>
      <c r="N164" s="145" t="n">
        <v>31</v>
      </c>
      <c r="O164" s="146" t="n">
        <v>21.8500003814697</v>
      </c>
      <c r="P164" s="147" t="n">
        <v>3.5405</v>
      </c>
      <c r="S164" s="134" t="n">
        <v>41426</v>
      </c>
      <c r="T164" s="120" t="n">
        <v>20</v>
      </c>
      <c r="U164" s="120" t="n">
        <v>5</v>
      </c>
      <c r="V164" s="120" t="n">
        <v>5</v>
      </c>
      <c r="W164" s="120" t="n">
        <v>0</v>
      </c>
      <c r="X164" s="120" t="n">
        <v>30</v>
      </c>
    </row>
    <row r="165" customFormat="false" ht="12.75" hidden="false" customHeight="false" outlineLevel="0" collapsed="false">
      <c r="A165" s="139" t="n">
        <f aca="false">Calculations!A163</f>
        <v>41518</v>
      </c>
      <c r="B165" s="140" t="n">
        <f aca="false">IF(A165="N/A"," ",IF(ISERROR(L165),B153*Inputs!$F$19,L165))</f>
        <v>36.5</v>
      </c>
      <c r="C165" s="141" t="n">
        <v>1.35125</v>
      </c>
      <c r="D165" s="142" t="n">
        <f aca="false">IF(A165="N/A"," ",C165*B165)</f>
        <v>49.320625</v>
      </c>
      <c r="E165" s="140" t="n">
        <f aca="false">IF(A165="N/A"," ",IF(ISERROR(M165),E153*Inputs!$F$19,M165))</f>
        <v>25</v>
      </c>
      <c r="F165" s="142" t="n">
        <f aca="false">IF(A165="N/A"," ",E165*C165)</f>
        <v>33.78125</v>
      </c>
      <c r="G165" s="140" t="n">
        <f aca="false">IF(A165="N/A"," ",IF(ISERROR(N165),G153*Inputs!$F$19,N165))</f>
        <v>24</v>
      </c>
      <c r="H165" s="142" t="n">
        <f aca="false">IF(A165="N/A"," ",G165*C165)</f>
        <v>32.43</v>
      </c>
      <c r="I165" s="142" t="n">
        <f aca="false">IF(A165="N/A"," ",IF(ISERROR(O165),I153*Inputs!$F$19,O165))</f>
        <v>22</v>
      </c>
      <c r="J165" s="143" t="n">
        <f aca="false">IF(A165="N/A"," ",P165)</f>
        <v>3.5405</v>
      </c>
      <c r="L165" s="145" t="n">
        <v>36.5</v>
      </c>
      <c r="M165" s="145" t="n">
        <v>25</v>
      </c>
      <c r="N165" s="145" t="n">
        <v>24</v>
      </c>
      <c r="O165" s="146" t="n">
        <v>22</v>
      </c>
      <c r="P165" s="147" t="n">
        <v>3.5405</v>
      </c>
      <c r="S165" s="134" t="n">
        <v>41456</v>
      </c>
      <c r="T165" s="120" t="n">
        <v>22</v>
      </c>
      <c r="U165" s="120" t="n">
        <v>4</v>
      </c>
      <c r="V165" s="120" t="n">
        <v>4</v>
      </c>
      <c r="W165" s="120" t="n">
        <v>1</v>
      </c>
      <c r="X165" s="120" t="n">
        <v>31</v>
      </c>
    </row>
    <row r="166" customFormat="false" ht="12.75" hidden="false" customHeight="false" outlineLevel="0" collapsed="false">
      <c r="A166" s="139" t="n">
        <f aca="false">Calculations!A164</f>
        <v>41548</v>
      </c>
      <c r="B166" s="140" t="n">
        <f aca="false">IF(A166="N/A"," ",IF(ISERROR(L166),B154*Inputs!$F$19,L166))</f>
        <v>29.2999973297119</v>
      </c>
      <c r="C166" s="141" t="n">
        <v>0.98875</v>
      </c>
      <c r="D166" s="142" t="n">
        <f aca="false">IF(A166="N/A"," ",C166*B166)</f>
        <v>28.9703723597527</v>
      </c>
      <c r="E166" s="140" t="n">
        <f aca="false">IF(A166="N/A"," ",IF(ISERROR(M166),E154*Inputs!$F$19,M166))</f>
        <v>19.996000289917</v>
      </c>
      <c r="F166" s="142" t="n">
        <f aca="false">IF(A166="N/A"," ",E166*C166)</f>
        <v>19.7710452866554</v>
      </c>
      <c r="G166" s="140" t="n">
        <f aca="false">IF(A166="N/A"," ",IF(ISERROR(N166),G154*Inputs!$F$19,N166))</f>
        <v>18.9965000152588</v>
      </c>
      <c r="H166" s="142" t="n">
        <f aca="false">IF(A166="N/A"," ",G166*C166)</f>
        <v>18.7827893900871</v>
      </c>
      <c r="I166" s="142" t="n">
        <f aca="false">IF(A166="N/A"," ",IF(ISERROR(O166),I154*Inputs!$F$19,O166))</f>
        <v>23.4000015258789</v>
      </c>
      <c r="J166" s="143" t="n">
        <f aca="false">IF(A166="N/A"," ",P166)</f>
        <v>3.5905</v>
      </c>
      <c r="L166" s="145" t="n">
        <v>29.2999973297119</v>
      </c>
      <c r="M166" s="145" t="n">
        <v>19.996000289917</v>
      </c>
      <c r="N166" s="145" t="n">
        <v>18.9965000152588</v>
      </c>
      <c r="O166" s="146" t="n">
        <v>23.4000015258789</v>
      </c>
      <c r="P166" s="147" t="n">
        <v>3.5905</v>
      </c>
      <c r="S166" s="134" t="n">
        <v>41487</v>
      </c>
      <c r="T166" s="120" t="n">
        <v>22</v>
      </c>
      <c r="U166" s="120" t="n">
        <v>5</v>
      </c>
      <c r="V166" s="120" t="n">
        <v>4</v>
      </c>
      <c r="W166" s="120" t="n">
        <v>0</v>
      </c>
      <c r="X166" s="120" t="n">
        <v>31</v>
      </c>
    </row>
    <row r="167" customFormat="false" ht="12.75" hidden="false" customHeight="false" outlineLevel="0" collapsed="false">
      <c r="A167" s="139" t="n">
        <f aca="false">Calculations!A165</f>
        <v>41579</v>
      </c>
      <c r="B167" s="140" t="n">
        <f aca="false">IF(A167="N/A"," ",IF(ISERROR(L167),B155*Inputs!$F$19,L167))</f>
        <v>29.1799983978272</v>
      </c>
      <c r="C167" s="141" t="n">
        <v>1.016875</v>
      </c>
      <c r="D167" s="142" t="n">
        <f aca="false">IF(A167="N/A"," ",C167*B167)</f>
        <v>29.6724108707905</v>
      </c>
      <c r="E167" s="140" t="n">
        <f aca="false">IF(A167="N/A"," ",IF(ISERROR(M167),E155*Inputs!$F$19,M167))</f>
        <v>20</v>
      </c>
      <c r="F167" s="142" t="n">
        <f aca="false">IF(A167="N/A"," ",E167*C167)</f>
        <v>20.3375</v>
      </c>
      <c r="G167" s="140" t="n">
        <f aca="false">IF(A167="N/A"," ",IF(ISERROR(N167),G155*Inputs!$F$19,N167))</f>
        <v>19</v>
      </c>
      <c r="H167" s="142" t="n">
        <f aca="false">IF(A167="N/A"," ",G167*C167)</f>
        <v>19.320625</v>
      </c>
      <c r="I167" s="142" t="n">
        <f aca="false">IF(A167="N/A"," ",IF(ISERROR(O167),I155*Inputs!$F$19,O167))</f>
        <v>23.7999992370605</v>
      </c>
      <c r="J167" s="143" t="n">
        <f aca="false">IF(A167="N/A"," ",P167)</f>
        <v>3.8055</v>
      </c>
      <c r="L167" s="145" t="n">
        <v>29.1799983978272</v>
      </c>
      <c r="M167" s="145" t="n">
        <v>20</v>
      </c>
      <c r="N167" s="145" t="n">
        <v>19</v>
      </c>
      <c r="O167" s="146" t="n">
        <v>23.7999992370605</v>
      </c>
      <c r="P167" s="147" t="n">
        <v>3.8055</v>
      </c>
      <c r="S167" s="134" t="n">
        <v>41518</v>
      </c>
      <c r="T167" s="120" t="n">
        <v>20</v>
      </c>
      <c r="U167" s="120" t="n">
        <v>4</v>
      </c>
      <c r="V167" s="120" t="n">
        <v>5</v>
      </c>
      <c r="W167" s="120" t="n">
        <v>1</v>
      </c>
      <c r="X167" s="120" t="n">
        <v>30</v>
      </c>
    </row>
    <row r="168" customFormat="false" ht="12.75" hidden="false" customHeight="false" outlineLevel="0" collapsed="false">
      <c r="A168" s="139" t="n">
        <f aca="false">Calculations!A166</f>
        <v>41609</v>
      </c>
      <c r="B168" s="140" t="n">
        <f aca="false">IF(A168="N/A"," ",IF(ISERROR(L168),B156*Inputs!$F$19,L168))</f>
        <v>29.6499977111816</v>
      </c>
      <c r="C168" s="141" t="n">
        <v>0.99375</v>
      </c>
      <c r="D168" s="142" t="n">
        <f aca="false">IF(A168="N/A"," ",C168*B168)</f>
        <v>29.4646852254868</v>
      </c>
      <c r="E168" s="140" t="n">
        <f aca="false">IF(A168="N/A"," ",IF(ISERROR(M168),E156*Inputs!$F$19,M168))</f>
        <v>20</v>
      </c>
      <c r="F168" s="142" t="n">
        <f aca="false">IF(A168="N/A"," ",E168*C168)</f>
        <v>19.875</v>
      </c>
      <c r="G168" s="140" t="n">
        <f aca="false">IF(A168="N/A"," ",IF(ISERROR(N168),G156*Inputs!$F$19,N168))</f>
        <v>19</v>
      </c>
      <c r="H168" s="142" t="n">
        <f aca="false">IF(A168="N/A"," ",G168*C168)</f>
        <v>18.88125</v>
      </c>
      <c r="I168" s="142" t="n">
        <f aca="false">IF(A168="N/A"," ",IF(ISERROR(O168),I156*Inputs!$F$19,O168))</f>
        <v>23.9500007629395</v>
      </c>
      <c r="J168" s="143" t="n">
        <f aca="false">IF(A168="N/A"," ",P168)</f>
        <v>3.9715</v>
      </c>
      <c r="L168" s="145" t="n">
        <v>29.6499977111816</v>
      </c>
      <c r="M168" s="145" t="n">
        <v>20</v>
      </c>
      <c r="N168" s="145" t="n">
        <v>19</v>
      </c>
      <c r="O168" s="146" t="n">
        <v>23.9500007629395</v>
      </c>
      <c r="P168" s="147" t="n">
        <v>3.9715</v>
      </c>
      <c r="S168" s="134" t="n">
        <v>41548</v>
      </c>
      <c r="T168" s="120" t="n">
        <v>23</v>
      </c>
      <c r="U168" s="120" t="n">
        <v>4</v>
      </c>
      <c r="V168" s="120" t="n">
        <v>4</v>
      </c>
      <c r="W168" s="120" t="n">
        <v>0</v>
      </c>
      <c r="X168" s="120" t="n">
        <v>31</v>
      </c>
    </row>
    <row r="169" customFormat="false" ht="12.75" hidden="false" customHeight="false" outlineLevel="0" collapsed="false">
      <c r="A169" s="139" t="n">
        <f aca="false">Calculations!A167</f>
        <v>41640</v>
      </c>
      <c r="B169" s="140" t="n">
        <f aca="false">IF(A169="N/A"," ",IF(ISERROR(L169),B157*Inputs!$F$19,L169))</f>
        <v>33.8999996185303</v>
      </c>
      <c r="C169" s="141" t="n">
        <v>0.95625</v>
      </c>
      <c r="D169" s="142" t="n">
        <f aca="false">IF(A169="N/A"," ",C169*B169)</f>
        <v>32.4168746352196</v>
      </c>
      <c r="E169" s="140" t="n">
        <f aca="false">IF(A169="N/A"," ",IF(ISERROR(M169),E157*Inputs!$F$19,M169))</f>
        <v>22</v>
      </c>
      <c r="F169" s="142" t="n">
        <f aca="false">IF(A169="N/A"," ",E169*C169)</f>
        <v>21.0375</v>
      </c>
      <c r="G169" s="140" t="n">
        <f aca="false">IF(A169="N/A"," ",IF(ISERROR(N169),G157*Inputs!$F$19,N169))</f>
        <v>21</v>
      </c>
      <c r="H169" s="142" t="n">
        <f aca="false">IF(A169="N/A"," ",G169*C169)</f>
        <v>20.08125</v>
      </c>
      <c r="I169" s="142" t="n">
        <f aca="false">IF(A169="N/A"," ",IF(ISERROR(O169),I157*Inputs!$F$19,O169))</f>
        <v>24.2000007629395</v>
      </c>
      <c r="J169" s="143" t="n">
        <f aca="false">IF(A169="N/A"," ",P169)</f>
        <v>4.0775</v>
      </c>
      <c r="L169" s="145" t="n">
        <v>33.8999996185303</v>
      </c>
      <c r="M169" s="145" t="n">
        <v>22</v>
      </c>
      <c r="N169" s="145" t="n">
        <v>21</v>
      </c>
      <c r="O169" s="146" t="n">
        <v>24.2000007629395</v>
      </c>
      <c r="P169" s="147" t="n">
        <v>4.0775</v>
      </c>
      <c r="S169" s="134" t="n">
        <v>41579</v>
      </c>
      <c r="T169" s="120" t="n">
        <v>20</v>
      </c>
      <c r="U169" s="120" t="n">
        <v>5</v>
      </c>
      <c r="V169" s="120" t="n">
        <v>4</v>
      </c>
      <c r="W169" s="120" t="n">
        <v>1</v>
      </c>
      <c r="X169" s="120" t="n">
        <v>30</v>
      </c>
    </row>
    <row r="170" customFormat="false" ht="12.75" hidden="false" customHeight="false" outlineLevel="0" collapsed="false">
      <c r="A170" s="139" t="n">
        <f aca="false">Calculations!A168</f>
        <v>41671</v>
      </c>
      <c r="B170" s="140" t="n">
        <f aca="false">IF(A170="N/A"," ",IF(ISERROR(L170),B158*Inputs!$F$19,L170))</f>
        <v>34</v>
      </c>
      <c r="C170" s="141" t="n">
        <v>0.95625</v>
      </c>
      <c r="D170" s="142" t="n">
        <f aca="false">IF(A170="N/A"," ",C170*B170)</f>
        <v>32.5125</v>
      </c>
      <c r="E170" s="140" t="n">
        <f aca="false">IF(A170="N/A"," ",IF(ISERROR(M170),E158*Inputs!$F$19,M170))</f>
        <v>21.996000289917</v>
      </c>
      <c r="F170" s="142" t="n">
        <f aca="false">IF(A170="N/A"," ",E170*C170)</f>
        <v>21.0336752772331</v>
      </c>
      <c r="G170" s="140" t="n">
        <f aca="false">IF(A170="N/A"," ",IF(ISERROR(N170),G158*Inputs!$F$19,N170))</f>
        <v>20.9965019226074</v>
      </c>
      <c r="H170" s="142" t="n">
        <f aca="false">IF(A170="N/A"," ",G170*C170)</f>
        <v>20.0779049634934</v>
      </c>
      <c r="I170" s="142" t="n">
        <f aca="false">IF(A170="N/A"," ",IF(ISERROR(O170),I158*Inputs!$F$19,O170))</f>
        <v>22.5</v>
      </c>
      <c r="J170" s="143" t="n">
        <f aca="false">IF(A170="N/A"," ",P170)</f>
        <v>3.9345</v>
      </c>
      <c r="L170" s="145" t="n">
        <v>34</v>
      </c>
      <c r="M170" s="145" t="n">
        <v>21.996000289917</v>
      </c>
      <c r="N170" s="145" t="n">
        <v>20.9965019226074</v>
      </c>
      <c r="O170" s="146" t="n">
        <v>22.5</v>
      </c>
      <c r="P170" s="147" t="n">
        <v>3.9345</v>
      </c>
      <c r="S170" s="134" t="n">
        <v>41609</v>
      </c>
      <c r="T170" s="120" t="n">
        <v>21</v>
      </c>
      <c r="U170" s="120" t="n">
        <v>4</v>
      </c>
      <c r="V170" s="120" t="n">
        <v>5</v>
      </c>
      <c r="W170" s="120" t="n">
        <v>1</v>
      </c>
      <c r="X170" s="120" t="n">
        <v>31</v>
      </c>
    </row>
    <row r="171" customFormat="false" ht="12.75" hidden="false" customHeight="false" outlineLevel="0" collapsed="false">
      <c r="A171" s="139" t="n">
        <f aca="false">Calculations!A169</f>
        <v>41699</v>
      </c>
      <c r="B171" s="140" t="n">
        <f aca="false">IF(A171="N/A"," ",IF(ISERROR(L171),B159*Inputs!$F$19,L171))</f>
        <v>29.5</v>
      </c>
      <c r="C171" s="141" t="n">
        <v>0.971098265895954</v>
      </c>
      <c r="D171" s="142" t="n">
        <f aca="false">IF(A171="N/A"," ",C171*B171)</f>
        <v>28.6473988439306</v>
      </c>
      <c r="E171" s="140" t="n">
        <f aca="false">IF(A171="N/A"," ",IF(ISERROR(M171),E159*Inputs!$F$19,M171))</f>
        <v>20</v>
      </c>
      <c r="F171" s="142" t="n">
        <f aca="false">IF(A171="N/A"," ",E171*C171)</f>
        <v>19.4219653179191</v>
      </c>
      <c r="G171" s="140" t="n">
        <f aca="false">IF(A171="N/A"," ",IF(ISERROR(N171),G159*Inputs!$F$19,N171))</f>
        <v>19</v>
      </c>
      <c r="H171" s="142" t="n">
        <f aca="false">IF(A171="N/A"," ",G171*C171)</f>
        <v>18.4508670520231</v>
      </c>
      <c r="I171" s="142" t="n">
        <f aca="false">IF(A171="N/A"," ",IF(ISERROR(O171),I159*Inputs!$F$19,O171))</f>
        <v>22.9000015258789</v>
      </c>
      <c r="J171" s="143" t="n">
        <f aca="false">IF(A171="N/A"," ",P171)</f>
        <v>3.85</v>
      </c>
      <c r="L171" s="145" t="n">
        <v>29.5</v>
      </c>
      <c r="M171" s="145" t="n">
        <v>20</v>
      </c>
      <c r="N171" s="145" t="n">
        <v>19</v>
      </c>
      <c r="O171" s="146" t="n">
        <v>22.9000015258789</v>
      </c>
      <c r="P171" s="147" t="n">
        <v>3.85</v>
      </c>
      <c r="S171" s="134" t="n">
        <v>41640</v>
      </c>
      <c r="T171" s="120" t="n">
        <v>22</v>
      </c>
      <c r="U171" s="120" t="n">
        <v>4</v>
      </c>
      <c r="V171" s="120" t="n">
        <v>4</v>
      </c>
      <c r="W171" s="120" t="n">
        <v>1</v>
      </c>
      <c r="X171" s="120" t="n">
        <v>31</v>
      </c>
    </row>
    <row r="172" customFormat="false" ht="12.75" hidden="false" customHeight="false" outlineLevel="0" collapsed="false">
      <c r="A172" s="139" t="n">
        <f aca="false">Calculations!A170</f>
        <v>41730</v>
      </c>
      <c r="B172" s="140" t="n">
        <f aca="false">IF(A172="N/A"," ",IF(ISERROR(L172),B160*Inputs!$F$19,L172))</f>
        <v>30.25</v>
      </c>
      <c r="C172" s="141" t="n">
        <v>0.98875</v>
      </c>
      <c r="D172" s="142" t="n">
        <f aca="false">IF(A172="N/A"," ",C172*B172)</f>
        <v>29.9096875</v>
      </c>
      <c r="E172" s="140" t="n">
        <f aca="false">IF(A172="N/A"," ",IF(ISERROR(M172),E160*Inputs!$F$19,M172))</f>
        <v>20</v>
      </c>
      <c r="F172" s="142" t="n">
        <f aca="false">IF(A172="N/A"," ",E172*C172)</f>
        <v>19.775</v>
      </c>
      <c r="G172" s="140" t="n">
        <f aca="false">IF(A172="N/A"," ",IF(ISERROR(N172),G160*Inputs!$F$19,N172))</f>
        <v>18.9950008392334</v>
      </c>
      <c r="H172" s="142" t="n">
        <f aca="false">IF(A172="N/A"," ",G172*C172)</f>
        <v>18.781307079792</v>
      </c>
      <c r="I172" s="142" t="n">
        <f aca="false">IF(A172="N/A"," ",IF(ISERROR(O172),I160*Inputs!$F$19,O172))</f>
        <v>22.1000003814697</v>
      </c>
      <c r="J172" s="143" t="n">
        <f aca="false">IF(A172="N/A"," ",P172)</f>
        <v>3.652</v>
      </c>
      <c r="L172" s="145" t="n">
        <v>30.25</v>
      </c>
      <c r="M172" s="145" t="n">
        <v>20</v>
      </c>
      <c r="N172" s="145" t="n">
        <v>18.9950008392334</v>
      </c>
      <c r="O172" s="146" t="n">
        <v>22.1000003814697</v>
      </c>
      <c r="P172" s="147" t="n">
        <v>3.652</v>
      </c>
      <c r="S172" s="134" t="n">
        <v>41671</v>
      </c>
      <c r="T172" s="120" t="n">
        <v>20</v>
      </c>
      <c r="U172" s="120" t="n">
        <v>4</v>
      </c>
      <c r="V172" s="120" t="n">
        <v>4</v>
      </c>
      <c r="W172" s="120" t="n">
        <v>0</v>
      </c>
      <c r="X172" s="120" t="n">
        <v>28</v>
      </c>
    </row>
    <row r="173" customFormat="false" ht="12.75" hidden="false" customHeight="false" outlineLevel="0" collapsed="false">
      <c r="A173" s="139" t="n">
        <f aca="false">Calculations!A171</f>
        <v>41760</v>
      </c>
      <c r="B173" s="140" t="n">
        <f aca="false">IF(A173="N/A"," ",IF(ISERROR(L173),B161*Inputs!$F$19,L173))</f>
        <v>34.75</v>
      </c>
      <c r="C173" s="141" t="n">
        <v>1.0666026645768</v>
      </c>
      <c r="D173" s="142" t="n">
        <f aca="false">IF(A173="N/A"," ",C173*B173)</f>
        <v>37.0644425940439</v>
      </c>
      <c r="E173" s="140" t="n">
        <f aca="false">IF(A173="N/A"," ",IF(ISERROR(M173),E161*Inputs!$F$19,M173))</f>
        <v>21</v>
      </c>
      <c r="F173" s="142" t="n">
        <f aca="false">IF(A173="N/A"," ",E173*C173)</f>
        <v>22.3986559561129</v>
      </c>
      <c r="G173" s="140" t="n">
        <f aca="false">IF(A173="N/A"," ",IF(ISERROR(N173),G161*Inputs!$F$19,N173))</f>
        <v>20.0049991607666</v>
      </c>
      <c r="H173" s="142" t="n">
        <f aca="false">IF(A173="N/A"," ",G173*C173)</f>
        <v>21.3373854097304</v>
      </c>
      <c r="I173" s="142" t="n">
        <f aca="false">IF(A173="N/A"," ",IF(ISERROR(O173),I161*Inputs!$F$19,O173))</f>
        <v>21.9500007629395</v>
      </c>
      <c r="J173" s="143" t="n">
        <f aca="false">IF(A173="N/A"," ",P173)</f>
        <v>3.636</v>
      </c>
      <c r="L173" s="145" t="n">
        <v>34.75</v>
      </c>
      <c r="M173" s="145" t="n">
        <v>21</v>
      </c>
      <c r="N173" s="145" t="n">
        <v>20.0049991607666</v>
      </c>
      <c r="O173" s="146" t="n">
        <v>21.9500007629395</v>
      </c>
      <c r="P173" s="147" t="n">
        <v>3.636</v>
      </c>
      <c r="S173" s="134" t="n">
        <v>41699</v>
      </c>
      <c r="T173" s="120" t="n">
        <v>21</v>
      </c>
      <c r="U173" s="120" t="n">
        <v>5</v>
      </c>
      <c r="V173" s="120" t="n">
        <v>5</v>
      </c>
      <c r="W173" s="120" t="n">
        <v>0</v>
      </c>
      <c r="X173" s="120" t="n">
        <v>31</v>
      </c>
    </row>
    <row r="174" customFormat="false" ht="12.75" hidden="false" customHeight="false" outlineLevel="0" collapsed="false">
      <c r="A174" s="139" t="n">
        <f aca="false">Calculations!A172</f>
        <v>41791</v>
      </c>
      <c r="B174" s="140" t="n">
        <f aca="false">IF(A174="N/A"," ",IF(ISERROR(L174),B162*Inputs!$F$19,L174))</f>
        <v>57.5</v>
      </c>
      <c r="C174" s="141" t="n">
        <v>1.58424855149987</v>
      </c>
      <c r="D174" s="142" t="n">
        <f aca="false">IF(A174="N/A"," ",C174*B174)</f>
        <v>91.0942917112425</v>
      </c>
      <c r="E174" s="140" t="n">
        <f aca="false">IF(A174="N/A"," ",IF(ISERROR(M174),E162*Inputs!$F$19,M174))</f>
        <v>26</v>
      </c>
      <c r="F174" s="142" t="n">
        <f aca="false">IF(A174="N/A"," ",E174*C174)</f>
        <v>41.1904623389966</v>
      </c>
      <c r="G174" s="140" t="n">
        <f aca="false">IF(A174="N/A"," ",IF(ISERROR(N174),G162*Inputs!$F$19,N174))</f>
        <v>24</v>
      </c>
      <c r="H174" s="142" t="n">
        <f aca="false">IF(A174="N/A"," ",G174*C174)</f>
        <v>38.0219652359969</v>
      </c>
      <c r="I174" s="142" t="n">
        <f aca="false">IF(A174="N/A"," ",IF(ISERROR(O174),I162*Inputs!$F$19,O174))</f>
        <v>21.4499998092651</v>
      </c>
      <c r="J174" s="143" t="n">
        <f aca="false">IF(A174="N/A"," ",P174)</f>
        <v>3.642</v>
      </c>
      <c r="L174" s="145" t="n">
        <v>57.5</v>
      </c>
      <c r="M174" s="145" t="n">
        <v>26</v>
      </c>
      <c r="N174" s="145" t="n">
        <v>24</v>
      </c>
      <c r="O174" s="146" t="n">
        <v>21.4499998092651</v>
      </c>
      <c r="P174" s="147" t="n">
        <v>3.642</v>
      </c>
      <c r="S174" s="134" t="n">
        <v>41730</v>
      </c>
      <c r="T174" s="120" t="n">
        <v>22</v>
      </c>
      <c r="U174" s="120" t="n">
        <v>4</v>
      </c>
      <c r="V174" s="120" t="n">
        <v>4</v>
      </c>
      <c r="W174" s="120" t="n">
        <v>0</v>
      </c>
      <c r="X174" s="120" t="n">
        <v>30</v>
      </c>
    </row>
    <row r="175" customFormat="false" ht="12.75" hidden="false" customHeight="false" outlineLevel="0" collapsed="false">
      <c r="A175" s="139" t="n">
        <f aca="false">Calculations!A173</f>
        <v>41821</v>
      </c>
      <c r="B175" s="140" t="n">
        <f aca="false">IF(A175="N/A"," ",IF(ISERROR(L175),B163*Inputs!$F$19,L175))</f>
        <v>102</v>
      </c>
      <c r="C175" s="141" t="n">
        <v>1.70295990307248</v>
      </c>
      <c r="D175" s="142" t="n">
        <f aca="false">IF(A175="N/A"," ",C175*B175)</f>
        <v>173.701910113393</v>
      </c>
      <c r="E175" s="140" t="n">
        <f aca="false">IF(A175="N/A"," ",IF(ISERROR(M175),E163*Inputs!$F$19,M175))</f>
        <v>35</v>
      </c>
      <c r="F175" s="142" t="n">
        <f aca="false">IF(A175="N/A"," ",E175*C175)</f>
        <v>59.6035966075367</v>
      </c>
      <c r="G175" s="140" t="n">
        <f aca="false">IF(A175="N/A"," ",IF(ISERROR(N175),G163*Inputs!$F$19,N175))</f>
        <v>30.9999980926514</v>
      </c>
      <c r="H175" s="142" t="n">
        <f aca="false">IF(A175="N/A"," ",G175*C175)</f>
        <v>52.7917537471086</v>
      </c>
      <c r="I175" s="142" t="n">
        <f aca="false">IF(A175="N/A"," ",IF(ISERROR(O175),I163*Inputs!$F$19,O175))</f>
        <v>22.3500003814697</v>
      </c>
      <c r="J175" s="143" t="n">
        <f aca="false">IF(A175="N/A"," ",P175)</f>
        <v>3.637</v>
      </c>
      <c r="L175" s="145" t="n">
        <v>102</v>
      </c>
      <c r="M175" s="145" t="n">
        <v>35</v>
      </c>
      <c r="N175" s="145" t="n">
        <v>30.9999980926514</v>
      </c>
      <c r="O175" s="146" t="n">
        <v>22.3500003814697</v>
      </c>
      <c r="P175" s="147" t="n">
        <v>3.637</v>
      </c>
      <c r="S175" s="134" t="n">
        <v>41760</v>
      </c>
      <c r="T175" s="120" t="n">
        <v>21</v>
      </c>
      <c r="U175" s="120" t="n">
        <v>5</v>
      </c>
      <c r="V175" s="120" t="n">
        <v>4</v>
      </c>
      <c r="W175" s="120" t="n">
        <v>1</v>
      </c>
      <c r="X175" s="120" t="n">
        <v>31</v>
      </c>
    </row>
    <row r="176" customFormat="false" ht="12.75" hidden="false" customHeight="false" outlineLevel="0" collapsed="false">
      <c r="A176" s="139" t="n">
        <f aca="false">Calculations!A174</f>
        <v>41852</v>
      </c>
      <c r="B176" s="140" t="n">
        <f aca="false">IF(A176="N/A"," ",IF(ISERROR(L176),B164*Inputs!$F$19,L176))</f>
        <v>102</v>
      </c>
      <c r="C176" s="141" t="n">
        <v>1.70295990307248</v>
      </c>
      <c r="D176" s="142" t="n">
        <f aca="false">IF(A176="N/A"," ",C176*B176)</f>
        <v>173.701910113393</v>
      </c>
      <c r="E176" s="140" t="n">
        <f aca="false">IF(A176="N/A"," ",IF(ISERROR(M176),E164*Inputs!$F$19,M176))</f>
        <v>35.0000038146973</v>
      </c>
      <c r="F176" s="142" t="n">
        <f aca="false">IF(A176="N/A"," ",E176*C176)</f>
        <v>59.6036031038132</v>
      </c>
      <c r="G176" s="140" t="n">
        <f aca="false">IF(A176="N/A"," ",IF(ISERROR(N176),G164*Inputs!$F$19,N176))</f>
        <v>31</v>
      </c>
      <c r="H176" s="142" t="n">
        <f aca="false">IF(A176="N/A"," ",G176*C176)</f>
        <v>52.7917569952468</v>
      </c>
      <c r="I176" s="142" t="n">
        <f aca="false">IF(A176="N/A"," ",IF(ISERROR(O176),I164*Inputs!$F$19,O176))</f>
        <v>22.3500003814697</v>
      </c>
      <c r="J176" s="143" t="n">
        <f aca="false">IF(A176="N/A"," ",P176)</f>
        <v>3.643</v>
      </c>
      <c r="L176" s="145" t="n">
        <v>102</v>
      </c>
      <c r="M176" s="145" t="n">
        <v>35.0000038146973</v>
      </c>
      <c r="N176" s="145" t="n">
        <v>31</v>
      </c>
      <c r="O176" s="146" t="n">
        <v>22.3500003814697</v>
      </c>
      <c r="P176" s="147" t="n">
        <v>3.643</v>
      </c>
      <c r="S176" s="134" t="n">
        <v>41791</v>
      </c>
      <c r="T176" s="120" t="n">
        <v>21</v>
      </c>
      <c r="U176" s="120" t="n">
        <v>4</v>
      </c>
      <c r="V176" s="120" t="n">
        <v>5</v>
      </c>
      <c r="W176" s="120" t="n">
        <v>0</v>
      </c>
      <c r="X176" s="120" t="n">
        <v>30</v>
      </c>
    </row>
    <row r="177" customFormat="false" ht="12.75" hidden="false" customHeight="false" outlineLevel="0" collapsed="false">
      <c r="A177" s="139" t="n">
        <f aca="false">Calculations!A175</f>
        <v>41883</v>
      </c>
      <c r="B177" s="140" t="n">
        <f aca="false">IF(A177="N/A"," ",IF(ISERROR(L177),B165*Inputs!$F$19,L177))</f>
        <v>37</v>
      </c>
      <c r="C177" s="141" t="n">
        <v>1.35125</v>
      </c>
      <c r="D177" s="142" t="n">
        <f aca="false">IF(A177="N/A"," ",C177*B177)</f>
        <v>49.99625</v>
      </c>
      <c r="E177" s="140" t="n">
        <f aca="false">IF(A177="N/A"," ",IF(ISERROR(M177),E165*Inputs!$F$19,M177))</f>
        <v>25</v>
      </c>
      <c r="F177" s="142" t="n">
        <f aca="false">IF(A177="N/A"," ",E177*C177)</f>
        <v>33.78125</v>
      </c>
      <c r="G177" s="140" t="n">
        <f aca="false">IF(A177="N/A"," ",IF(ISERROR(N177),G165*Inputs!$F$19,N177))</f>
        <v>24</v>
      </c>
      <c r="H177" s="142" t="n">
        <f aca="false">IF(A177="N/A"," ",G177*C177)</f>
        <v>32.43</v>
      </c>
      <c r="I177" s="142" t="n">
        <f aca="false">IF(A177="N/A"," ",IF(ISERROR(O177),I165*Inputs!$F$19,O177))</f>
        <v>22.5</v>
      </c>
      <c r="J177" s="143" t="n">
        <f aca="false">IF(A177="N/A"," ",P177)</f>
        <v>3.643</v>
      </c>
      <c r="L177" s="145" t="n">
        <v>37</v>
      </c>
      <c r="M177" s="145" t="n">
        <v>25</v>
      </c>
      <c r="N177" s="145" t="n">
        <v>24</v>
      </c>
      <c r="O177" s="146" t="n">
        <v>22.5</v>
      </c>
      <c r="P177" s="147" t="n">
        <v>3.643</v>
      </c>
      <c r="S177" s="134" t="n">
        <v>41821</v>
      </c>
      <c r="T177" s="120" t="n">
        <v>22</v>
      </c>
      <c r="U177" s="120" t="n">
        <v>4</v>
      </c>
      <c r="V177" s="120" t="n">
        <v>4</v>
      </c>
      <c r="W177" s="120" t="n">
        <v>1</v>
      </c>
      <c r="X177" s="120" t="n">
        <v>31</v>
      </c>
    </row>
    <row r="178" customFormat="false" ht="12.75" hidden="false" customHeight="false" outlineLevel="0" collapsed="false">
      <c r="A178" s="139" t="n">
        <f aca="false">Calculations!A176</f>
        <v>41913</v>
      </c>
      <c r="B178" s="140" t="n">
        <f aca="false">IF(A178="N/A"," ",IF(ISERROR(L178),B166*Inputs!$F$19,L178))</f>
        <v>29.7999973297119</v>
      </c>
      <c r="C178" s="141" t="n">
        <v>0.98875</v>
      </c>
      <c r="D178" s="142" t="n">
        <f aca="false">IF(A178="N/A"," ",C178*B178)</f>
        <v>29.4647473597527</v>
      </c>
      <c r="E178" s="140" t="n">
        <f aca="false">IF(A178="N/A"," ",IF(ISERROR(M178),E166*Inputs!$F$19,M178))</f>
        <v>19.996000289917</v>
      </c>
      <c r="F178" s="142" t="n">
        <f aca="false">IF(A178="N/A"," ",E178*C178)</f>
        <v>19.7710452866554</v>
      </c>
      <c r="G178" s="140" t="n">
        <f aca="false">IF(A178="N/A"," ",IF(ISERROR(N178),G166*Inputs!$F$19,N178))</f>
        <v>18.9965000152588</v>
      </c>
      <c r="H178" s="142" t="n">
        <f aca="false">IF(A178="N/A"," ",G178*C178)</f>
        <v>18.7827893900871</v>
      </c>
      <c r="I178" s="142" t="n">
        <f aca="false">IF(A178="N/A"," ",IF(ISERROR(O178),I166*Inputs!$F$19,O178))</f>
        <v>23.9000015258789</v>
      </c>
      <c r="J178" s="143" t="n">
        <f aca="false">IF(A178="N/A"," ",P178)</f>
        <v>3.693</v>
      </c>
      <c r="L178" s="145" t="n">
        <v>29.7999973297119</v>
      </c>
      <c r="M178" s="145" t="n">
        <v>19.996000289917</v>
      </c>
      <c r="N178" s="145" t="n">
        <v>18.9965000152588</v>
      </c>
      <c r="O178" s="146" t="n">
        <v>23.9000015258789</v>
      </c>
      <c r="P178" s="147" t="n">
        <v>3.693</v>
      </c>
      <c r="S178" s="134" t="n">
        <v>41852</v>
      </c>
      <c r="T178" s="120" t="n">
        <v>21</v>
      </c>
      <c r="U178" s="120" t="n">
        <v>5</v>
      </c>
      <c r="V178" s="120" t="n">
        <v>5</v>
      </c>
      <c r="W178" s="120" t="n">
        <v>0</v>
      </c>
      <c r="X178" s="120" t="n">
        <v>31</v>
      </c>
    </row>
    <row r="179" customFormat="false" ht="12.75" hidden="false" customHeight="false" outlineLevel="0" collapsed="false">
      <c r="A179" s="139" t="n">
        <f aca="false">Calculations!A177</f>
        <v>41944</v>
      </c>
      <c r="B179" s="140" t="n">
        <f aca="false">IF(A179="N/A"," ",IF(ISERROR(L179),B167*Inputs!$F$19,L179))</f>
        <v>29.6799983978272</v>
      </c>
      <c r="C179" s="141" t="n">
        <v>1.016875</v>
      </c>
      <c r="D179" s="142" t="n">
        <f aca="false">IF(A179="N/A"," ",C179*B179)</f>
        <v>30.1808483707905</v>
      </c>
      <c r="E179" s="140" t="n">
        <f aca="false">IF(A179="N/A"," ",IF(ISERROR(M179),E167*Inputs!$F$19,M179))</f>
        <v>20</v>
      </c>
      <c r="F179" s="142" t="n">
        <f aca="false">IF(A179="N/A"," ",E179*C179)</f>
        <v>20.3375</v>
      </c>
      <c r="G179" s="140" t="n">
        <f aca="false">IF(A179="N/A"," ",IF(ISERROR(N179),G167*Inputs!$F$19,N179))</f>
        <v>19</v>
      </c>
      <c r="H179" s="142" t="n">
        <f aca="false">IF(A179="N/A"," ",G179*C179)</f>
        <v>19.320625</v>
      </c>
      <c r="I179" s="142" t="n">
        <f aca="false">IF(A179="N/A"," ",IF(ISERROR(O179),I167*Inputs!$F$19,O179))</f>
        <v>24.2999992370605</v>
      </c>
      <c r="J179" s="143" t="n">
        <f aca="false">IF(A179="N/A"," ",P179)</f>
        <v>3.908</v>
      </c>
      <c r="L179" s="145" t="n">
        <v>29.6799983978272</v>
      </c>
      <c r="M179" s="145" t="n">
        <v>20</v>
      </c>
      <c r="N179" s="145" t="n">
        <v>19</v>
      </c>
      <c r="O179" s="146" t="n">
        <v>24.2999992370605</v>
      </c>
      <c r="P179" s="147" t="n">
        <v>3.908</v>
      </c>
      <c r="S179" s="134" t="n">
        <v>41883</v>
      </c>
      <c r="T179" s="120" t="n">
        <v>21</v>
      </c>
      <c r="U179" s="120" t="n">
        <v>4</v>
      </c>
      <c r="V179" s="120" t="n">
        <v>4</v>
      </c>
      <c r="W179" s="120" t="n">
        <v>1</v>
      </c>
      <c r="X179" s="120" t="n">
        <v>30</v>
      </c>
    </row>
    <row r="180" customFormat="false" ht="12.75" hidden="false" customHeight="false" outlineLevel="0" collapsed="false">
      <c r="A180" s="139" t="n">
        <f aca="false">Calculations!A178</f>
        <v>41974</v>
      </c>
      <c r="B180" s="140" t="n">
        <f aca="false">IF(A180="N/A"," ",IF(ISERROR(L180),B168*Inputs!$F$19,L180))</f>
        <v>30.1499977111816</v>
      </c>
      <c r="C180" s="141" t="n">
        <v>0.99375</v>
      </c>
      <c r="D180" s="142" t="n">
        <f aca="false">IF(A180="N/A"," ",C180*B180)</f>
        <v>29.9615602254868</v>
      </c>
      <c r="E180" s="140" t="n">
        <f aca="false">IF(A180="N/A"," ",IF(ISERROR(M180),E168*Inputs!$F$19,M180))</f>
        <v>20</v>
      </c>
      <c r="F180" s="142" t="n">
        <f aca="false">IF(A180="N/A"," ",E180*C180)</f>
        <v>19.875</v>
      </c>
      <c r="G180" s="140" t="n">
        <f aca="false">IF(A180="N/A"," ",IF(ISERROR(N180),G168*Inputs!$F$19,N180))</f>
        <v>19</v>
      </c>
      <c r="H180" s="142" t="n">
        <f aca="false">IF(A180="N/A"," ",G180*C180)</f>
        <v>18.88125</v>
      </c>
      <c r="I180" s="142" t="n">
        <f aca="false">IF(A180="N/A"," ",IF(ISERROR(O180),I168*Inputs!$F$19,O180))</f>
        <v>24.4500007629395</v>
      </c>
      <c r="J180" s="143" t="n">
        <f aca="false">IF(A180="N/A"," ",P180)</f>
        <v>4.074</v>
      </c>
      <c r="L180" s="145" t="n">
        <v>30.1499977111816</v>
      </c>
      <c r="M180" s="145" t="n">
        <v>20</v>
      </c>
      <c r="N180" s="145" t="n">
        <v>19</v>
      </c>
      <c r="O180" s="146" t="n">
        <v>24.4500007629395</v>
      </c>
      <c r="P180" s="147" t="n">
        <v>4.074</v>
      </c>
      <c r="S180" s="134" t="n">
        <v>41913</v>
      </c>
      <c r="T180" s="120" t="n">
        <v>23</v>
      </c>
      <c r="U180" s="120" t="n">
        <v>4</v>
      </c>
      <c r="V180" s="120" t="n">
        <v>4</v>
      </c>
      <c r="W180" s="120" t="n">
        <v>0</v>
      </c>
      <c r="X180" s="120" t="n">
        <v>31</v>
      </c>
    </row>
    <row r="181" customFormat="false" ht="12.75" hidden="false" customHeight="false" outlineLevel="0" collapsed="false">
      <c r="A181" s="139" t="n">
        <f aca="false">Calculations!A179</f>
        <v>42005</v>
      </c>
      <c r="B181" s="140" t="n">
        <f aca="false">IF(A181="N/A"," ",IF(ISERROR(L181),B169*Inputs!$F$19,L181))</f>
        <v>34.3999996185303</v>
      </c>
      <c r="C181" s="141" t="n">
        <v>0.95625</v>
      </c>
      <c r="D181" s="142" t="n">
        <f aca="false">IF(A181="N/A"," ",C181*B181)</f>
        <v>32.8949996352196</v>
      </c>
      <c r="E181" s="140" t="n">
        <f aca="false">IF(A181="N/A"," ",IF(ISERROR(M181),E169*Inputs!$F$19,M181))</f>
        <v>22</v>
      </c>
      <c r="F181" s="142" t="n">
        <f aca="false">IF(A181="N/A"," ",E181*C181)</f>
        <v>21.0375</v>
      </c>
      <c r="G181" s="140" t="n">
        <f aca="false">IF(A181="N/A"," ",IF(ISERROR(N181),G169*Inputs!$F$19,N181))</f>
        <v>21</v>
      </c>
      <c r="H181" s="142" t="n">
        <f aca="false">IF(A181="N/A"," ",G181*C181)</f>
        <v>20.08125</v>
      </c>
      <c r="I181" s="142" t="n">
        <f aca="false">IF(A181="N/A"," ",IF(ISERROR(O181),I169*Inputs!$F$19,O181))</f>
        <v>24.7000007629395</v>
      </c>
      <c r="J181" s="143" t="n">
        <f aca="false">IF(A181="N/A"," ",P181)</f>
        <v>4.185</v>
      </c>
      <c r="L181" s="145" t="n">
        <v>34.3999996185303</v>
      </c>
      <c r="M181" s="145" t="n">
        <v>22</v>
      </c>
      <c r="N181" s="145" t="n">
        <v>21</v>
      </c>
      <c r="O181" s="146" t="n">
        <v>24.7000007629395</v>
      </c>
      <c r="P181" s="147" t="n">
        <v>4.185</v>
      </c>
      <c r="S181" s="134" t="n">
        <v>41944</v>
      </c>
      <c r="T181" s="120" t="n">
        <v>19</v>
      </c>
      <c r="U181" s="120" t="n">
        <v>5</v>
      </c>
      <c r="V181" s="120" t="n">
        <v>5</v>
      </c>
      <c r="W181" s="120" t="n">
        <v>1</v>
      </c>
      <c r="X181" s="120" t="n">
        <v>30</v>
      </c>
    </row>
    <row r="182" customFormat="false" ht="12.75" hidden="false" customHeight="false" outlineLevel="0" collapsed="false">
      <c r="A182" s="139" t="n">
        <f aca="false">Calculations!A180</f>
        <v>42036</v>
      </c>
      <c r="B182" s="140" t="n">
        <f aca="false">IF(A182="N/A"," ",IF(ISERROR(L182),B170*Inputs!$F$19,L182))</f>
        <v>34.5</v>
      </c>
      <c r="C182" s="141" t="n">
        <v>0.95625</v>
      </c>
      <c r="D182" s="142" t="n">
        <f aca="false">IF(A182="N/A"," ",C182*B182)</f>
        <v>32.990625</v>
      </c>
      <c r="E182" s="140" t="n">
        <f aca="false">IF(A182="N/A"," ",IF(ISERROR(M182),E170*Inputs!$F$19,M182))</f>
        <v>21.996000289917</v>
      </c>
      <c r="F182" s="142" t="n">
        <f aca="false">IF(A182="N/A"," ",E182*C182)</f>
        <v>21.0336752772331</v>
      </c>
      <c r="G182" s="140" t="n">
        <f aca="false">IF(A182="N/A"," ",IF(ISERROR(N182),G170*Inputs!$F$19,N182))</f>
        <v>20.9965019226074</v>
      </c>
      <c r="H182" s="142" t="n">
        <f aca="false">IF(A182="N/A"," ",G182*C182)</f>
        <v>20.0779049634934</v>
      </c>
      <c r="I182" s="142" t="n">
        <f aca="false">IF(A182="N/A"," ",IF(ISERROR(O182),I170*Inputs!$F$19,O182))</f>
        <v>23</v>
      </c>
      <c r="J182" s="143" t="n">
        <f aca="false">IF(A182="N/A"," ",P182)</f>
        <v>4.042</v>
      </c>
      <c r="L182" s="145" t="n">
        <v>34.5</v>
      </c>
      <c r="M182" s="145" t="n">
        <v>21.996000289917</v>
      </c>
      <c r="N182" s="145" t="n">
        <v>20.9965019226074</v>
      </c>
      <c r="O182" s="146" t="n">
        <v>23</v>
      </c>
      <c r="P182" s="147" t="n">
        <v>4.042</v>
      </c>
      <c r="S182" s="134" t="n">
        <v>41974</v>
      </c>
      <c r="T182" s="120" t="n">
        <v>22</v>
      </c>
      <c r="U182" s="120" t="n">
        <v>4</v>
      </c>
      <c r="V182" s="120" t="n">
        <v>4</v>
      </c>
      <c r="W182" s="120" t="n">
        <v>1</v>
      </c>
      <c r="X182" s="120" t="n">
        <v>31</v>
      </c>
    </row>
    <row r="183" customFormat="false" ht="12.75" hidden="false" customHeight="false" outlineLevel="0" collapsed="false">
      <c r="A183" s="139" t="n">
        <f aca="false">Calculations!A181</f>
        <v>42064</v>
      </c>
      <c r="B183" s="140" t="n">
        <f aca="false">IF(A183="N/A"," ",IF(ISERROR(L183),B171*Inputs!$F$19,L183))</f>
        <v>30</v>
      </c>
      <c r="C183" s="141" t="n">
        <v>0.971098265895954</v>
      </c>
      <c r="D183" s="142" t="n">
        <f aca="false">IF(A183="N/A"," ",C183*B183)</f>
        <v>29.1329479768786</v>
      </c>
      <c r="E183" s="140" t="n">
        <f aca="false">IF(A183="N/A"," ",IF(ISERROR(M183),E171*Inputs!$F$19,M183))</f>
        <v>20</v>
      </c>
      <c r="F183" s="142" t="n">
        <f aca="false">IF(A183="N/A"," ",E183*C183)</f>
        <v>19.4219653179191</v>
      </c>
      <c r="G183" s="140" t="n">
        <f aca="false">IF(A183="N/A"," ",IF(ISERROR(N183),G171*Inputs!$F$19,N183))</f>
        <v>19</v>
      </c>
      <c r="H183" s="142" t="n">
        <f aca="false">IF(A183="N/A"," ",G183*C183)</f>
        <v>18.4508670520231</v>
      </c>
      <c r="I183" s="142" t="n">
        <f aca="false">IF(A183="N/A"," ",IF(ISERROR(O183),I171*Inputs!$F$19,O183))</f>
        <v>23.4000015258789</v>
      </c>
      <c r="J183" s="143" t="n">
        <f aca="false">IF(A183="N/A"," ",P183)</f>
        <v>3.9575</v>
      </c>
      <c r="L183" s="145" t="n">
        <v>30</v>
      </c>
      <c r="M183" s="145" t="n">
        <v>20</v>
      </c>
      <c r="N183" s="145" t="n">
        <v>19</v>
      </c>
      <c r="O183" s="146" t="n">
        <v>23.4000015258789</v>
      </c>
      <c r="P183" s="147" t="n">
        <v>3.9575</v>
      </c>
      <c r="S183" s="134" t="n">
        <v>42005</v>
      </c>
      <c r="T183" s="120" t="n">
        <v>21</v>
      </c>
      <c r="U183" s="120" t="n">
        <v>5</v>
      </c>
      <c r="V183" s="120" t="n">
        <v>4</v>
      </c>
      <c r="W183" s="120" t="n">
        <v>1</v>
      </c>
      <c r="X183" s="120" t="n">
        <v>31</v>
      </c>
    </row>
    <row r="184" customFormat="false" ht="12.75" hidden="false" customHeight="false" outlineLevel="0" collapsed="false">
      <c r="A184" s="139" t="n">
        <f aca="false">Calculations!A182</f>
        <v>42095</v>
      </c>
      <c r="B184" s="140" t="n">
        <f aca="false">IF(A184="N/A"," ",IF(ISERROR(L184),B172*Inputs!$F$19,L184))</f>
        <v>30.75</v>
      </c>
      <c r="C184" s="141" t="n">
        <v>0.98875</v>
      </c>
      <c r="D184" s="142" t="n">
        <f aca="false">IF(A184="N/A"," ",C184*B184)</f>
        <v>30.4040625</v>
      </c>
      <c r="E184" s="140" t="n">
        <f aca="false">IF(A184="N/A"," ",IF(ISERROR(M184),E172*Inputs!$F$19,M184))</f>
        <v>20</v>
      </c>
      <c r="F184" s="142" t="n">
        <f aca="false">IF(A184="N/A"," ",E184*C184)</f>
        <v>19.775</v>
      </c>
      <c r="G184" s="140" t="n">
        <f aca="false">IF(A184="N/A"," ",IF(ISERROR(N184),G172*Inputs!$F$19,N184))</f>
        <v>18.9950008392334</v>
      </c>
      <c r="H184" s="142" t="n">
        <f aca="false">IF(A184="N/A"," ",G184*C184)</f>
        <v>18.781307079792</v>
      </c>
      <c r="I184" s="142" t="n">
        <f aca="false">IF(A184="N/A"," ",IF(ISERROR(O184),I172*Inputs!$F$19,O184))</f>
        <v>22.6000003814697</v>
      </c>
      <c r="J184" s="143" t="n">
        <f aca="false">IF(A184="N/A"," ",P184)</f>
        <v>3.7595</v>
      </c>
      <c r="L184" s="145" t="n">
        <v>30.75</v>
      </c>
      <c r="M184" s="145" t="n">
        <v>20</v>
      </c>
      <c r="N184" s="145" t="n">
        <v>18.9950008392334</v>
      </c>
      <c r="O184" s="146" t="n">
        <v>22.6000003814697</v>
      </c>
      <c r="P184" s="147" t="n">
        <v>3.7595</v>
      </c>
      <c r="S184" s="134" t="n">
        <v>42036</v>
      </c>
      <c r="T184" s="120" t="n">
        <v>20</v>
      </c>
      <c r="U184" s="120" t="n">
        <v>4</v>
      </c>
      <c r="V184" s="120" t="n">
        <v>4</v>
      </c>
      <c r="W184" s="120" t="n">
        <v>0</v>
      </c>
      <c r="X184" s="120" t="n">
        <v>28</v>
      </c>
    </row>
    <row r="185" customFormat="false" ht="12.75" hidden="false" customHeight="false" outlineLevel="0" collapsed="false">
      <c r="A185" s="139" t="n">
        <f aca="false">Calculations!A183</f>
        <v>42125</v>
      </c>
      <c r="B185" s="140" t="n">
        <f aca="false">IF(A185="N/A"," ",IF(ISERROR(L185),B173*Inputs!$F$19,L185))</f>
        <v>35.25</v>
      </c>
      <c r="C185" s="141" t="n">
        <v>1.0666026645768</v>
      </c>
      <c r="D185" s="142" t="n">
        <f aca="false">IF(A185="N/A"," ",C185*B185)</f>
        <v>37.5977439263323</v>
      </c>
      <c r="E185" s="140" t="n">
        <f aca="false">IF(A185="N/A"," ",IF(ISERROR(M185),E173*Inputs!$F$19,M185))</f>
        <v>21</v>
      </c>
      <c r="F185" s="142" t="n">
        <f aca="false">IF(A185="N/A"," ",E185*C185)</f>
        <v>22.3986559561129</v>
      </c>
      <c r="G185" s="140" t="n">
        <f aca="false">IF(A185="N/A"," ",IF(ISERROR(N185),G173*Inputs!$F$19,N185))</f>
        <v>20.0049991607666</v>
      </c>
      <c r="H185" s="142" t="n">
        <f aca="false">IF(A185="N/A"," ",G185*C185)</f>
        <v>21.3373854097304</v>
      </c>
      <c r="I185" s="142" t="n">
        <f aca="false">IF(A185="N/A"," ",IF(ISERROR(O185),I173*Inputs!$F$19,O185))</f>
        <v>22.4500007629395</v>
      </c>
      <c r="J185" s="143" t="n">
        <f aca="false">IF(A185="N/A"," ",P185)</f>
        <v>3.7435</v>
      </c>
      <c r="L185" s="145" t="n">
        <v>35.25</v>
      </c>
      <c r="M185" s="145" t="n">
        <v>21</v>
      </c>
      <c r="N185" s="145" t="n">
        <v>20.0049991607666</v>
      </c>
      <c r="O185" s="146" t="n">
        <v>22.4500007629395</v>
      </c>
      <c r="P185" s="147" t="n">
        <v>3.7435</v>
      </c>
      <c r="S185" s="134" t="n">
        <v>42064</v>
      </c>
      <c r="T185" s="120" t="n">
        <v>22</v>
      </c>
      <c r="U185" s="120" t="n">
        <v>4</v>
      </c>
      <c r="V185" s="120" t="n">
        <v>5</v>
      </c>
      <c r="W185" s="120" t="n">
        <v>0</v>
      </c>
      <c r="X185" s="120" t="n">
        <v>31</v>
      </c>
    </row>
    <row r="186" customFormat="false" ht="12.75" hidden="false" customHeight="false" outlineLevel="0" collapsed="false">
      <c r="A186" s="139" t="n">
        <f aca="false">Calculations!A184</f>
        <v>42156</v>
      </c>
      <c r="B186" s="140" t="n">
        <f aca="false">IF(A186="N/A"," ",IF(ISERROR(L186),B174*Inputs!$F$19,L186))</f>
        <v>58.5</v>
      </c>
      <c r="C186" s="141" t="n">
        <v>1.5881251761125</v>
      </c>
      <c r="D186" s="142" t="n">
        <f aca="false">IF(A186="N/A"," ",C186*B186)</f>
        <v>92.9053228025814</v>
      </c>
      <c r="E186" s="140" t="n">
        <f aca="false">IF(A186="N/A"," ",IF(ISERROR(M186),E174*Inputs!$F$19,M186))</f>
        <v>26</v>
      </c>
      <c r="F186" s="142" t="n">
        <f aca="false">IF(A186="N/A"," ",E186*C186)</f>
        <v>41.2912545789251</v>
      </c>
      <c r="G186" s="140" t="n">
        <f aca="false">IF(A186="N/A"," ",IF(ISERROR(N186),G174*Inputs!$F$19,N186))</f>
        <v>24</v>
      </c>
      <c r="H186" s="142" t="n">
        <f aca="false">IF(A186="N/A"," ",G186*C186)</f>
        <v>38.1150042267001</v>
      </c>
      <c r="I186" s="142" t="n">
        <f aca="false">IF(A186="N/A"," ",IF(ISERROR(O186),I174*Inputs!$F$19,O186))</f>
        <v>21.9499998092651</v>
      </c>
      <c r="J186" s="143" t="n">
        <f aca="false">IF(A186="N/A"," ",P186)</f>
        <v>3.7495</v>
      </c>
      <c r="L186" s="145" t="n">
        <v>58.5</v>
      </c>
      <c r="M186" s="145" t="n">
        <v>26</v>
      </c>
      <c r="N186" s="145" t="n">
        <v>24</v>
      </c>
      <c r="O186" s="146" t="n">
        <v>21.9499998092651</v>
      </c>
      <c r="P186" s="147" t="n">
        <v>3.7495</v>
      </c>
      <c r="S186" s="134" t="n">
        <v>42095</v>
      </c>
      <c r="T186" s="120" t="n">
        <v>22</v>
      </c>
      <c r="U186" s="120" t="n">
        <v>4</v>
      </c>
      <c r="V186" s="120" t="n">
        <v>4</v>
      </c>
      <c r="W186" s="120" t="n">
        <v>0</v>
      </c>
      <c r="X186" s="120" t="n">
        <v>30</v>
      </c>
    </row>
    <row r="187" customFormat="false" ht="12.75" hidden="false" customHeight="false" outlineLevel="0" collapsed="false">
      <c r="A187" s="139" t="n">
        <f aca="false">Calculations!A185</f>
        <v>42186</v>
      </c>
      <c r="B187" s="140" t="n">
        <f aca="false">IF(A187="N/A"," ",IF(ISERROR(L187),B175*Inputs!$F$19,L187))</f>
        <v>105</v>
      </c>
      <c r="C187" s="141" t="n">
        <v>1.70839611404915</v>
      </c>
      <c r="D187" s="142" t="n">
        <f aca="false">IF(A187="N/A"," ",C187*B187)</f>
        <v>179.381591975161</v>
      </c>
      <c r="E187" s="140" t="n">
        <f aca="false">IF(A187="N/A"," ",IF(ISERROR(M187),E175*Inputs!$F$19,M187))</f>
        <v>35</v>
      </c>
      <c r="F187" s="142" t="n">
        <f aca="false">IF(A187="N/A"," ",E187*C187)</f>
        <v>59.7938639917204</v>
      </c>
      <c r="G187" s="140" t="n">
        <f aca="false">IF(A187="N/A"," ",IF(ISERROR(N187),G175*Inputs!$F$19,N187))</f>
        <v>30.9999980926514</v>
      </c>
      <c r="H187" s="142" t="n">
        <f aca="false">IF(A187="N/A"," ",G187*C187)</f>
        <v>52.9602762770168</v>
      </c>
      <c r="I187" s="142" t="n">
        <f aca="false">IF(A187="N/A"," ",IF(ISERROR(O187),I175*Inputs!$F$19,O187))</f>
        <v>22.8500003814697</v>
      </c>
      <c r="J187" s="143" t="n">
        <f aca="false">IF(A187="N/A"," ",P187)</f>
        <v>3.7445</v>
      </c>
      <c r="L187" s="145" t="n">
        <v>105</v>
      </c>
      <c r="M187" s="145" t="n">
        <v>35</v>
      </c>
      <c r="N187" s="145" t="n">
        <v>30.9999980926514</v>
      </c>
      <c r="O187" s="146" t="n">
        <v>22.8500003814697</v>
      </c>
      <c r="P187" s="147" t="n">
        <v>3.7445</v>
      </c>
      <c r="S187" s="134" t="n">
        <v>42125</v>
      </c>
      <c r="T187" s="120" t="n">
        <v>20</v>
      </c>
      <c r="U187" s="120" t="n">
        <v>5</v>
      </c>
      <c r="V187" s="120" t="n">
        <v>5</v>
      </c>
      <c r="W187" s="120" t="n">
        <v>1</v>
      </c>
      <c r="X187" s="120" t="n">
        <v>31</v>
      </c>
    </row>
    <row r="188" customFormat="false" ht="12.75" hidden="false" customHeight="false" outlineLevel="0" collapsed="false">
      <c r="A188" s="139" t="n">
        <f aca="false">Calculations!A186</f>
        <v>42217</v>
      </c>
      <c r="B188" s="140" t="n">
        <f aca="false">IF(A188="N/A"," ",IF(ISERROR(L188),B176*Inputs!$F$19,L188))</f>
        <v>105</v>
      </c>
      <c r="C188" s="141" t="n">
        <v>1.70839611404915</v>
      </c>
      <c r="D188" s="142" t="n">
        <f aca="false">IF(A188="N/A"," ",C188*B188)</f>
        <v>179.381591975161</v>
      </c>
      <c r="E188" s="140" t="n">
        <f aca="false">IF(A188="N/A"," ",IF(ISERROR(M188),E176*Inputs!$F$19,M188))</f>
        <v>35.0000038146973</v>
      </c>
      <c r="F188" s="142" t="n">
        <f aca="false">IF(A188="N/A"," ",E188*C188)</f>
        <v>59.7938705087344</v>
      </c>
      <c r="G188" s="140" t="n">
        <f aca="false">IF(A188="N/A"," ",IF(ISERROR(N188),G176*Inputs!$F$19,N188))</f>
        <v>31</v>
      </c>
      <c r="H188" s="142" t="n">
        <f aca="false">IF(A188="N/A"," ",G188*C188)</f>
        <v>52.9602795355238</v>
      </c>
      <c r="I188" s="142" t="n">
        <f aca="false">IF(A188="N/A"," ",IF(ISERROR(O188),I176*Inputs!$F$19,O188))</f>
        <v>22.8500003814697</v>
      </c>
      <c r="J188" s="143" t="n">
        <f aca="false">IF(A188="N/A"," ",P188)</f>
        <v>3.7505</v>
      </c>
      <c r="L188" s="145" t="n">
        <v>105</v>
      </c>
      <c r="M188" s="145" t="n">
        <v>35.0000038146973</v>
      </c>
      <c r="N188" s="145" t="n">
        <v>31</v>
      </c>
      <c r="O188" s="146" t="n">
        <v>22.8500003814697</v>
      </c>
      <c r="P188" s="147" t="n">
        <v>3.7505</v>
      </c>
      <c r="S188" s="134" t="n">
        <v>42156</v>
      </c>
      <c r="T188" s="120" t="n">
        <v>22</v>
      </c>
      <c r="U188" s="120" t="n">
        <v>4</v>
      </c>
      <c r="V188" s="120" t="n">
        <v>4</v>
      </c>
      <c r="W188" s="120" t="n">
        <v>0</v>
      </c>
      <c r="X188" s="120" t="n">
        <v>30</v>
      </c>
    </row>
    <row r="189" customFormat="false" ht="12.75" hidden="false" customHeight="false" outlineLevel="0" collapsed="false">
      <c r="A189" s="139" t="n">
        <f aca="false">Calculations!A187</f>
        <v>42248</v>
      </c>
      <c r="B189" s="140" t="n">
        <f aca="false">IF(A189="N/A"," ",IF(ISERROR(L189),B177*Inputs!$F$19,L189))</f>
        <v>37.5</v>
      </c>
      <c r="C189" s="141" t="n">
        <v>1.35125</v>
      </c>
      <c r="D189" s="142" t="n">
        <f aca="false">IF(A189="N/A"," ",C189*B189)</f>
        <v>50.671875</v>
      </c>
      <c r="E189" s="140" t="n">
        <f aca="false">IF(A189="N/A"," ",IF(ISERROR(M189),E177*Inputs!$F$19,M189))</f>
        <v>25</v>
      </c>
      <c r="F189" s="142" t="n">
        <f aca="false">IF(A189="N/A"," ",E189*C189)</f>
        <v>33.78125</v>
      </c>
      <c r="G189" s="140" t="n">
        <f aca="false">IF(A189="N/A"," ",IF(ISERROR(N189),G177*Inputs!$F$19,N189))</f>
        <v>24</v>
      </c>
      <c r="H189" s="142" t="n">
        <f aca="false">IF(A189="N/A"," ",G189*C189)</f>
        <v>32.43</v>
      </c>
      <c r="I189" s="142" t="n">
        <f aca="false">IF(A189="N/A"," ",IF(ISERROR(O189),I177*Inputs!$F$19,O189))</f>
        <v>23</v>
      </c>
      <c r="J189" s="143" t="n">
        <f aca="false">IF(A189="N/A"," ",P189)</f>
        <v>3.7505</v>
      </c>
      <c r="L189" s="145" t="n">
        <v>37.5</v>
      </c>
      <c r="M189" s="145" t="n">
        <v>25</v>
      </c>
      <c r="N189" s="145" t="n">
        <v>24</v>
      </c>
      <c r="O189" s="146" t="n">
        <v>23</v>
      </c>
      <c r="P189" s="147" t="n">
        <v>3.7505</v>
      </c>
      <c r="S189" s="134" t="n">
        <v>42186</v>
      </c>
      <c r="T189" s="120" t="n">
        <v>23</v>
      </c>
      <c r="U189" s="120" t="n">
        <v>3</v>
      </c>
      <c r="V189" s="120" t="n">
        <v>4</v>
      </c>
      <c r="W189" s="120" t="n">
        <v>1</v>
      </c>
      <c r="X189" s="120" t="n">
        <v>31</v>
      </c>
    </row>
    <row r="190" customFormat="false" ht="12.75" hidden="false" customHeight="false" outlineLevel="0" collapsed="false">
      <c r="A190" s="139" t="n">
        <f aca="false">Calculations!A188</f>
        <v>42278</v>
      </c>
      <c r="B190" s="140" t="n">
        <f aca="false">IF(A190="N/A"," ",IF(ISERROR(L190),B178*Inputs!$F$19,L190))</f>
        <v>30.2999973297119</v>
      </c>
      <c r="C190" s="141" t="n">
        <v>0.98875</v>
      </c>
      <c r="D190" s="142" t="n">
        <f aca="false">IF(A190="N/A"," ",C190*B190)</f>
        <v>29.9591223597527</v>
      </c>
      <c r="E190" s="140" t="n">
        <f aca="false">IF(A190="N/A"," ",IF(ISERROR(M190),E178*Inputs!$F$19,M190))</f>
        <v>19.996000289917</v>
      </c>
      <c r="F190" s="142" t="n">
        <f aca="false">IF(A190="N/A"," ",E190*C190)</f>
        <v>19.7710452866554</v>
      </c>
      <c r="G190" s="140" t="n">
        <f aca="false">IF(A190="N/A"," ",IF(ISERROR(N190),G178*Inputs!$F$19,N190))</f>
        <v>18.9965000152588</v>
      </c>
      <c r="H190" s="142" t="n">
        <f aca="false">IF(A190="N/A"," ",G190*C190)</f>
        <v>18.7827893900871</v>
      </c>
      <c r="I190" s="142" t="n">
        <f aca="false">IF(A190="N/A"," ",IF(ISERROR(O190),I178*Inputs!$F$19,O190))</f>
        <v>24.4000015258789</v>
      </c>
      <c r="J190" s="143" t="n">
        <f aca="false">IF(A190="N/A"," ",P190)</f>
        <v>3.8005</v>
      </c>
      <c r="L190" s="145" t="n">
        <v>30.2999973297119</v>
      </c>
      <c r="M190" s="145" t="n">
        <v>19.996000289917</v>
      </c>
      <c r="N190" s="145" t="n">
        <v>18.9965000152588</v>
      </c>
      <c r="O190" s="146" t="n">
        <v>24.4000015258789</v>
      </c>
      <c r="P190" s="147" t="n">
        <v>3.8005</v>
      </c>
      <c r="S190" s="134" t="n">
        <v>42217</v>
      </c>
      <c r="T190" s="120" t="n">
        <v>21</v>
      </c>
      <c r="U190" s="120" t="n">
        <v>5</v>
      </c>
      <c r="V190" s="120" t="n">
        <v>5</v>
      </c>
      <c r="W190" s="120" t="n">
        <v>0</v>
      </c>
      <c r="X190" s="120" t="n">
        <v>31</v>
      </c>
    </row>
    <row r="191" customFormat="false" ht="12.75" hidden="false" customHeight="false" outlineLevel="0" collapsed="false">
      <c r="A191" s="139" t="n">
        <f aca="false">Calculations!A189</f>
        <v>42309</v>
      </c>
      <c r="B191" s="140" t="n">
        <f aca="false">IF(A191="N/A"," ",IF(ISERROR(L191),B179*Inputs!$F$19,L191))</f>
        <v>30.1799983978272</v>
      </c>
      <c r="C191" s="141" t="n">
        <v>1.016875</v>
      </c>
      <c r="D191" s="142" t="n">
        <f aca="false">IF(A191="N/A"," ",C191*B191)</f>
        <v>30.6892858707905</v>
      </c>
      <c r="E191" s="140" t="n">
        <f aca="false">IF(A191="N/A"," ",IF(ISERROR(M191),E179*Inputs!$F$19,M191))</f>
        <v>20</v>
      </c>
      <c r="F191" s="142" t="n">
        <f aca="false">IF(A191="N/A"," ",E191*C191)</f>
        <v>20.3375</v>
      </c>
      <c r="G191" s="140" t="n">
        <f aca="false">IF(A191="N/A"," ",IF(ISERROR(N191),G179*Inputs!$F$19,N191))</f>
        <v>19</v>
      </c>
      <c r="H191" s="142" t="n">
        <f aca="false">IF(A191="N/A"," ",G191*C191)</f>
        <v>19.320625</v>
      </c>
      <c r="I191" s="142" t="n">
        <f aca="false">IF(A191="N/A"," ",IF(ISERROR(O191),I179*Inputs!$F$19,O191))</f>
        <v>24.7999992370605</v>
      </c>
      <c r="J191" s="143" t="n">
        <f aca="false">IF(A191="N/A"," ",P191)</f>
        <v>4.0155</v>
      </c>
      <c r="L191" s="145" t="n">
        <v>30.1799983978272</v>
      </c>
      <c r="M191" s="145" t="n">
        <v>20</v>
      </c>
      <c r="N191" s="145" t="n">
        <v>19</v>
      </c>
      <c r="O191" s="146" t="n">
        <v>24.7999992370605</v>
      </c>
      <c r="P191" s="147" t="n">
        <v>4.0155</v>
      </c>
      <c r="S191" s="134" t="n">
        <v>42248</v>
      </c>
      <c r="T191" s="120" t="n">
        <v>21</v>
      </c>
      <c r="U191" s="120" t="n">
        <v>4</v>
      </c>
      <c r="V191" s="120" t="n">
        <v>4</v>
      </c>
      <c r="W191" s="120" t="n">
        <v>1</v>
      </c>
      <c r="X191" s="120" t="n">
        <v>30</v>
      </c>
    </row>
    <row r="192" customFormat="false" ht="12.75" hidden="false" customHeight="false" outlineLevel="0" collapsed="false">
      <c r="A192" s="139" t="n">
        <f aca="false">Calculations!A190</f>
        <v>42339</v>
      </c>
      <c r="B192" s="140" t="n">
        <f aca="false">IF(A192="N/A"," ",IF(ISERROR(L192),B180*Inputs!$F$19,L192))</f>
        <v>30.6499977111816</v>
      </c>
      <c r="C192" s="141" t="n">
        <v>0.99375</v>
      </c>
      <c r="D192" s="142" t="n">
        <f aca="false">IF(A192="N/A"," ",C192*B192)</f>
        <v>30.4584352254868</v>
      </c>
      <c r="E192" s="140" t="n">
        <f aca="false">IF(A192="N/A"," ",IF(ISERROR(M192),E180*Inputs!$F$19,M192))</f>
        <v>20</v>
      </c>
      <c r="F192" s="142" t="n">
        <f aca="false">IF(A192="N/A"," ",E192*C192)</f>
        <v>19.875</v>
      </c>
      <c r="G192" s="140" t="n">
        <f aca="false">IF(A192="N/A"," ",IF(ISERROR(N192),G180*Inputs!$F$19,N192))</f>
        <v>19</v>
      </c>
      <c r="H192" s="142" t="n">
        <f aca="false">IF(A192="N/A"," ",G192*C192)</f>
        <v>18.88125</v>
      </c>
      <c r="I192" s="142" t="n">
        <f aca="false">IF(A192="N/A"," ",IF(ISERROR(O192),I180*Inputs!$F$19,O192))</f>
        <v>24.9500007629395</v>
      </c>
      <c r="J192" s="143" t="n">
        <f aca="false">IF(A192="N/A"," ",P192)</f>
        <v>4.1815</v>
      </c>
      <c r="L192" s="145" t="n">
        <v>30.6499977111816</v>
      </c>
      <c r="M192" s="145" t="n">
        <v>20</v>
      </c>
      <c r="N192" s="145" t="n">
        <v>19</v>
      </c>
      <c r="O192" s="146" t="n">
        <v>24.9500007629395</v>
      </c>
      <c r="P192" s="147" t="n">
        <v>4.1815</v>
      </c>
      <c r="S192" s="134" t="n">
        <v>42278</v>
      </c>
      <c r="T192" s="120" t="n">
        <v>22</v>
      </c>
      <c r="U192" s="120" t="n">
        <v>5</v>
      </c>
      <c r="V192" s="120" t="n">
        <v>4</v>
      </c>
      <c r="W192" s="120" t="n">
        <v>0</v>
      </c>
      <c r="X192" s="120" t="n">
        <v>31</v>
      </c>
    </row>
    <row r="193" customFormat="false" ht="12.75" hidden="false" customHeight="false" outlineLevel="0" collapsed="false">
      <c r="A193" s="139" t="n">
        <f aca="false">Calculations!A191</f>
        <v>42370</v>
      </c>
      <c r="B193" s="140" t="n">
        <f aca="false">IF(A193="N/A"," ",IF(ISERROR(L193),B181*Inputs!$F$19,L193))</f>
        <v>34.8999996185303</v>
      </c>
      <c r="C193" s="141" t="n">
        <v>0.95625</v>
      </c>
      <c r="D193" s="142" t="n">
        <f aca="false">IF(A193="N/A"," ",C193*B193)</f>
        <v>33.3731246352196</v>
      </c>
      <c r="E193" s="140" t="n">
        <f aca="false">IF(A193="N/A"," ",IF(ISERROR(M193),E181*Inputs!$F$19,M193))</f>
        <v>22</v>
      </c>
      <c r="F193" s="142" t="n">
        <f aca="false">IF(A193="N/A"," ",E193*C193)</f>
        <v>21.0375</v>
      </c>
      <c r="G193" s="140" t="n">
        <f aca="false">IF(A193="N/A"," ",IF(ISERROR(N193),G181*Inputs!$F$19,N193))</f>
        <v>21</v>
      </c>
      <c r="H193" s="142" t="n">
        <f aca="false">IF(A193="N/A"," ",G193*C193)</f>
        <v>20.08125</v>
      </c>
      <c r="I193" s="142" t="n">
        <f aca="false">IF(A193="N/A"," ",IF(ISERROR(O193),I181*Inputs!$F$19,O193))</f>
        <v>25.2000007629395</v>
      </c>
      <c r="J193" s="143" t="n">
        <f aca="false">IF(A193="N/A"," ",P193)</f>
        <v>4.2975</v>
      </c>
      <c r="L193" s="145" t="n">
        <v>34.8999996185303</v>
      </c>
      <c r="M193" s="145" t="n">
        <v>22</v>
      </c>
      <c r="N193" s="145" t="n">
        <v>21</v>
      </c>
      <c r="O193" s="146" t="n">
        <v>25.2000007629395</v>
      </c>
      <c r="P193" s="147" t="n">
        <v>4.2975</v>
      </c>
      <c r="S193" s="134" t="n">
        <v>42309</v>
      </c>
      <c r="T193" s="120" t="n">
        <v>20</v>
      </c>
      <c r="U193" s="120" t="n">
        <v>4</v>
      </c>
      <c r="V193" s="120" t="n">
        <v>5</v>
      </c>
      <c r="W193" s="120" t="n">
        <v>1</v>
      </c>
      <c r="X193" s="120" t="n">
        <v>30</v>
      </c>
    </row>
    <row r="194" customFormat="false" ht="12.75" hidden="false" customHeight="false" outlineLevel="0" collapsed="false">
      <c r="A194" s="139" t="n">
        <f aca="false">Calculations!A192</f>
        <v>42401</v>
      </c>
      <c r="B194" s="140" t="n">
        <f aca="false">IF(A194="N/A"," ",IF(ISERROR(L194),B182*Inputs!$F$19,L194))</f>
        <v>35</v>
      </c>
      <c r="C194" s="141" t="n">
        <v>0.95625</v>
      </c>
      <c r="D194" s="142" t="n">
        <f aca="false">IF(A194="N/A"," ",C194*B194)</f>
        <v>33.46875</v>
      </c>
      <c r="E194" s="140" t="n">
        <f aca="false">IF(A194="N/A"," ",IF(ISERROR(M194),E182*Inputs!$F$19,M194))</f>
        <v>21.996000289917</v>
      </c>
      <c r="F194" s="142" t="n">
        <f aca="false">IF(A194="N/A"," ",E194*C194)</f>
        <v>21.0336752772331</v>
      </c>
      <c r="G194" s="140" t="n">
        <f aca="false">IF(A194="N/A"," ",IF(ISERROR(N194),G182*Inputs!$F$19,N194))</f>
        <v>20.9965019226074</v>
      </c>
      <c r="H194" s="142" t="n">
        <f aca="false">IF(A194="N/A"," ",G194*C194)</f>
        <v>20.0779049634934</v>
      </c>
      <c r="I194" s="142" t="n">
        <f aca="false">IF(A194="N/A"," ",IF(ISERROR(O194),I182*Inputs!$F$19,O194))</f>
        <v>23.5</v>
      </c>
      <c r="J194" s="143" t="n">
        <f aca="false">IF(A194="N/A"," ",P194)</f>
        <v>4.1545</v>
      </c>
      <c r="L194" s="145" t="n">
        <v>35</v>
      </c>
      <c r="M194" s="145" t="n">
        <v>21.996000289917</v>
      </c>
      <c r="N194" s="145" t="n">
        <v>20.9965019226074</v>
      </c>
      <c r="O194" s="146" t="n">
        <v>23.5</v>
      </c>
      <c r="P194" s="147" t="n">
        <v>4.1545</v>
      </c>
      <c r="S194" s="134" t="n">
        <v>42339</v>
      </c>
      <c r="T194" s="120" t="n">
        <v>22</v>
      </c>
      <c r="U194" s="120" t="n">
        <v>4</v>
      </c>
      <c r="V194" s="120" t="n">
        <v>4</v>
      </c>
      <c r="W194" s="120" t="n">
        <v>1</v>
      </c>
      <c r="X194" s="120" t="n">
        <v>31</v>
      </c>
    </row>
    <row r="195" customFormat="false" ht="12.75" hidden="false" customHeight="false" outlineLevel="0" collapsed="false">
      <c r="A195" s="139" t="n">
        <f aca="false">Calculations!A193</f>
        <v>42430</v>
      </c>
      <c r="B195" s="140" t="n">
        <f aca="false">IF(A195="N/A"," ",IF(ISERROR(L195),B183*Inputs!$F$19,L195))</f>
        <v>30.5</v>
      </c>
      <c r="C195" s="141" t="n">
        <v>0.971098265895954</v>
      </c>
      <c r="D195" s="142" t="n">
        <f aca="false">IF(A195="N/A"," ",C195*B195)</f>
        <v>29.6184971098266</v>
      </c>
      <c r="E195" s="140" t="n">
        <f aca="false">IF(A195="N/A"," ",IF(ISERROR(M195),E183*Inputs!$F$19,M195))</f>
        <v>20</v>
      </c>
      <c r="F195" s="142" t="n">
        <f aca="false">IF(A195="N/A"," ",E195*C195)</f>
        <v>19.4219653179191</v>
      </c>
      <c r="G195" s="140" t="n">
        <f aca="false">IF(A195="N/A"," ",IF(ISERROR(N195),G183*Inputs!$F$19,N195))</f>
        <v>19</v>
      </c>
      <c r="H195" s="142" t="n">
        <f aca="false">IF(A195="N/A"," ",G195*C195)</f>
        <v>18.4508670520231</v>
      </c>
      <c r="I195" s="142" t="n">
        <f aca="false">IF(A195="N/A"," ",IF(ISERROR(O195),I183*Inputs!$F$19,O195))</f>
        <v>23.9000015258789</v>
      </c>
      <c r="J195" s="143" t="n">
        <f aca="false">IF(A195="N/A"," ",P195)</f>
        <v>4.07</v>
      </c>
      <c r="L195" s="145" t="n">
        <v>30.5</v>
      </c>
      <c r="M195" s="145" t="n">
        <v>20</v>
      </c>
      <c r="N195" s="145" t="n">
        <v>19</v>
      </c>
      <c r="O195" s="146" t="n">
        <v>23.9000015258789</v>
      </c>
      <c r="P195" s="147" t="n">
        <v>4.07</v>
      </c>
      <c r="S195" s="134" t="n">
        <v>42370</v>
      </c>
      <c r="T195" s="120" t="n">
        <v>20</v>
      </c>
      <c r="U195" s="120" t="n">
        <v>5</v>
      </c>
      <c r="V195" s="120" t="n">
        <v>5</v>
      </c>
      <c r="W195" s="120" t="n">
        <v>1</v>
      </c>
      <c r="X195" s="120" t="n">
        <v>31</v>
      </c>
    </row>
    <row r="196" customFormat="false" ht="12.75" hidden="false" customHeight="false" outlineLevel="0" collapsed="false">
      <c r="A196" s="139" t="n">
        <f aca="false">Calculations!A194</f>
        <v>42461</v>
      </c>
      <c r="B196" s="140" t="n">
        <f aca="false">IF(A196="N/A"," ",IF(ISERROR(L196),B184*Inputs!$F$19,L196))</f>
        <v>31.25</v>
      </c>
      <c r="C196" s="141" t="n">
        <v>0.98875</v>
      </c>
      <c r="D196" s="142" t="n">
        <f aca="false">IF(A196="N/A"," ",C196*B196)</f>
        <v>30.8984375</v>
      </c>
      <c r="E196" s="140" t="n">
        <f aca="false">IF(A196="N/A"," ",IF(ISERROR(M196),E184*Inputs!$F$19,M196))</f>
        <v>20</v>
      </c>
      <c r="F196" s="142" t="n">
        <f aca="false">IF(A196="N/A"," ",E196*C196)</f>
        <v>19.775</v>
      </c>
      <c r="G196" s="140" t="n">
        <f aca="false">IF(A196="N/A"," ",IF(ISERROR(N196),G184*Inputs!$F$19,N196))</f>
        <v>18.9950008392334</v>
      </c>
      <c r="H196" s="142" t="n">
        <f aca="false">IF(A196="N/A"," ",G196*C196)</f>
        <v>18.781307079792</v>
      </c>
      <c r="I196" s="142" t="n">
        <f aca="false">IF(A196="N/A"," ",IF(ISERROR(O196),I184*Inputs!$F$19,O196))</f>
        <v>23.1000003814697</v>
      </c>
      <c r="J196" s="143" t="n">
        <f aca="false">IF(A196="N/A"," ",P196)</f>
        <v>3.872</v>
      </c>
      <c r="L196" s="145" t="n">
        <v>31.25</v>
      </c>
      <c r="M196" s="145" t="n">
        <v>20</v>
      </c>
      <c r="N196" s="145" t="n">
        <v>18.9950008392334</v>
      </c>
      <c r="O196" s="146" t="n">
        <v>23.1000003814697</v>
      </c>
      <c r="P196" s="147" t="n">
        <v>3.872</v>
      </c>
      <c r="S196" s="134" t="n">
        <v>42401</v>
      </c>
      <c r="T196" s="120" t="n">
        <v>21</v>
      </c>
      <c r="U196" s="120" t="n">
        <v>4</v>
      </c>
      <c r="V196" s="120" t="n">
        <v>4</v>
      </c>
      <c r="W196" s="120" t="n">
        <v>0</v>
      </c>
      <c r="X196" s="120" t="n">
        <v>29</v>
      </c>
    </row>
    <row r="197" customFormat="false" ht="12.75" hidden="false" customHeight="false" outlineLevel="0" collapsed="false">
      <c r="A197" s="139" t="n">
        <f aca="false">Calculations!A195</f>
        <v>42491</v>
      </c>
      <c r="B197" s="140" t="n">
        <f aca="false">IF(A197="N/A"," ",IF(ISERROR(L197),B185*Inputs!$F$19,L197))</f>
        <v>35.75</v>
      </c>
      <c r="C197" s="141" t="n">
        <v>1.0666026645768</v>
      </c>
      <c r="D197" s="142" t="n">
        <f aca="false">IF(A197="N/A"," ",C197*B197)</f>
        <v>38.1310452586207</v>
      </c>
      <c r="E197" s="140" t="n">
        <f aca="false">IF(A197="N/A"," ",IF(ISERROR(M197),E185*Inputs!$F$19,M197))</f>
        <v>21</v>
      </c>
      <c r="F197" s="142" t="n">
        <f aca="false">IF(A197="N/A"," ",E197*C197)</f>
        <v>22.3986559561129</v>
      </c>
      <c r="G197" s="140" t="n">
        <f aca="false">IF(A197="N/A"," ",IF(ISERROR(N197),G185*Inputs!$F$19,N197))</f>
        <v>20.0049991607666</v>
      </c>
      <c r="H197" s="142" t="n">
        <f aca="false">IF(A197="N/A"," ",G197*C197)</f>
        <v>21.3373854097304</v>
      </c>
      <c r="I197" s="142" t="n">
        <f aca="false">IF(A197="N/A"," ",IF(ISERROR(O197),I185*Inputs!$F$19,O197))</f>
        <v>22.9500007629395</v>
      </c>
      <c r="J197" s="143" t="n">
        <f aca="false">IF(A197="N/A"," ",P197)</f>
        <v>3.708</v>
      </c>
      <c r="L197" s="145" t="n">
        <v>35.75</v>
      </c>
      <c r="M197" s="145" t="n">
        <v>21</v>
      </c>
      <c r="N197" s="145" t="n">
        <v>20.0049991607666</v>
      </c>
      <c r="O197" s="146" t="n">
        <v>22.9500007629395</v>
      </c>
      <c r="P197" s="147" t="n">
        <v>3.708</v>
      </c>
      <c r="S197" s="134" t="n">
        <v>42430</v>
      </c>
      <c r="T197" s="120" t="n">
        <v>23</v>
      </c>
      <c r="U197" s="120" t="n">
        <v>4</v>
      </c>
      <c r="V197" s="120" t="n">
        <v>4</v>
      </c>
      <c r="W197" s="120" t="n">
        <v>0</v>
      </c>
      <c r="X197" s="120" t="n">
        <v>31</v>
      </c>
    </row>
    <row r="198" customFormat="false" ht="12.75" hidden="false" customHeight="false" outlineLevel="0" collapsed="false">
      <c r="A198" s="139" t="n">
        <f aca="false">Calculations!A196</f>
        <v>42522</v>
      </c>
      <c r="B198" s="140" t="n">
        <f aca="false">IF(A198="N/A"," ",IF(ISERROR(L198),B186*Inputs!$F$19,L198))</f>
        <v>59.5</v>
      </c>
      <c r="C198" s="141" t="n">
        <v>1.59191826315522</v>
      </c>
      <c r="D198" s="142" t="n">
        <f aca="false">IF(A198="N/A"," ",C198*B198)</f>
        <v>94.7191366577356</v>
      </c>
      <c r="E198" s="140" t="n">
        <f aca="false">IF(A198="N/A"," ",IF(ISERROR(M198),E186*Inputs!$F$19,M198))</f>
        <v>26</v>
      </c>
      <c r="F198" s="142" t="n">
        <f aca="false">IF(A198="N/A"," ",E198*C198)</f>
        <v>41.3898748420357</v>
      </c>
      <c r="G198" s="140" t="n">
        <f aca="false">IF(A198="N/A"," ",IF(ISERROR(N198),G186*Inputs!$F$19,N198))</f>
        <v>24</v>
      </c>
      <c r="H198" s="142" t="n">
        <f aca="false">IF(A198="N/A"," ",G198*C198)</f>
        <v>38.2060383157253</v>
      </c>
      <c r="I198" s="142" t="n">
        <f aca="false">IF(A198="N/A"," ",IF(ISERROR(O198),I186*Inputs!$F$19,O198))</f>
        <v>22.4499998092651</v>
      </c>
      <c r="J198" s="143" t="n">
        <f aca="false">IF(A198="N/A"," ",P198)</f>
        <v>3.719</v>
      </c>
      <c r="L198" s="145" t="n">
        <v>59.5</v>
      </c>
      <c r="M198" s="145" t="n">
        <v>26</v>
      </c>
      <c r="N198" s="145" t="n">
        <v>24</v>
      </c>
      <c r="O198" s="146" t="n">
        <v>22.4499998092651</v>
      </c>
      <c r="P198" s="147" t="n">
        <v>3.719</v>
      </c>
      <c r="S198" s="134" t="n">
        <v>42461</v>
      </c>
      <c r="T198" s="120" t="n">
        <v>21</v>
      </c>
      <c r="U198" s="120" t="n">
        <v>5</v>
      </c>
      <c r="V198" s="120" t="n">
        <v>4</v>
      </c>
      <c r="W198" s="120" t="n">
        <v>0</v>
      </c>
      <c r="X198" s="120" t="n">
        <v>30</v>
      </c>
    </row>
    <row r="199" customFormat="false" ht="12.75" hidden="false" customHeight="false" outlineLevel="0" collapsed="false">
      <c r="A199" s="139" t="n">
        <f aca="false">Calculations!A197</f>
        <v>42552</v>
      </c>
      <c r="B199" s="140" t="n">
        <f aca="false">IF(A199="N/A"," ",IF(ISERROR(L199),B187*Inputs!$F$19,L199))</f>
        <v>108</v>
      </c>
      <c r="C199" s="141" t="n">
        <v>1.71362676638777</v>
      </c>
      <c r="D199" s="142" t="n">
        <f aca="false">IF(A199="N/A"," ",C199*B199)</f>
        <v>185.071690769879</v>
      </c>
      <c r="E199" s="140" t="n">
        <f aca="false">IF(A199="N/A"," ",IF(ISERROR(M199),E187*Inputs!$F$19,M199))</f>
        <v>35</v>
      </c>
      <c r="F199" s="142" t="n">
        <f aca="false">IF(A199="N/A"," ",E199*C199)</f>
        <v>59.9769368235719</v>
      </c>
      <c r="G199" s="140" t="n">
        <f aca="false">IF(A199="N/A"," ",IF(ISERROR(N199),G187*Inputs!$F$19,N199))</f>
        <v>30.9999980926514</v>
      </c>
      <c r="H199" s="142" t="n">
        <f aca="false">IF(A199="N/A"," ",G199*C199)</f>
        <v>53.1224264895372</v>
      </c>
      <c r="I199" s="142" t="n">
        <f aca="false">IF(A199="N/A"," ",IF(ISERROR(O199),I187*Inputs!$F$19,O199))</f>
        <v>23.3500003814697</v>
      </c>
      <c r="J199" s="143" t="n">
        <f aca="false">IF(A199="N/A"," ",P199)</f>
        <v>3.725</v>
      </c>
      <c r="L199" s="145" t="n">
        <v>108</v>
      </c>
      <c r="M199" s="145" t="n">
        <v>35</v>
      </c>
      <c r="N199" s="145" t="n">
        <v>30.9999980926514</v>
      </c>
      <c r="O199" s="146" t="n">
        <v>23.3500003814697</v>
      </c>
      <c r="P199" s="147" t="n">
        <v>3.725</v>
      </c>
      <c r="S199" s="134" t="n">
        <v>42491</v>
      </c>
      <c r="T199" s="120" t="n">
        <v>21</v>
      </c>
      <c r="U199" s="120" t="n">
        <v>4</v>
      </c>
      <c r="V199" s="120" t="n">
        <v>5</v>
      </c>
      <c r="W199" s="120" t="n">
        <v>1</v>
      </c>
      <c r="X199" s="120" t="n">
        <v>31</v>
      </c>
    </row>
    <row r="200" customFormat="false" ht="12.75" hidden="false" customHeight="false" outlineLevel="0" collapsed="false">
      <c r="A200" s="139" t="n">
        <f aca="false">Calculations!A198</f>
        <v>42583</v>
      </c>
      <c r="B200" s="140" t="n">
        <f aca="false">IF(A200="N/A"," ",IF(ISERROR(L200),B188*Inputs!$F$19,L200))</f>
        <v>108</v>
      </c>
      <c r="C200" s="141" t="n">
        <v>1.71362676638777</v>
      </c>
      <c r="D200" s="142" t="n">
        <f aca="false">IF(A200="N/A"," ",C200*B200)</f>
        <v>185.071690769879</v>
      </c>
      <c r="E200" s="140" t="n">
        <f aca="false">IF(A200="N/A"," ",IF(ISERROR(M200),E188*Inputs!$F$19,M200))</f>
        <v>35.0000038146973</v>
      </c>
      <c r="F200" s="142" t="n">
        <f aca="false">IF(A200="N/A"," ",E200*C200)</f>
        <v>59.9769433605392</v>
      </c>
      <c r="G200" s="140" t="n">
        <f aca="false">IF(A200="N/A"," ",IF(ISERROR(N200),G188*Inputs!$F$19,N200))</f>
        <v>31</v>
      </c>
      <c r="H200" s="142" t="n">
        <f aca="false">IF(A200="N/A"," ",G200*C200)</f>
        <v>53.1224297580208</v>
      </c>
      <c r="I200" s="142" t="n">
        <f aca="false">IF(A200="N/A"," ",IF(ISERROR(O200),I188*Inputs!$F$19,O200))</f>
        <v>23.3500003814697</v>
      </c>
      <c r="J200" s="143" t="n">
        <f aca="false">IF(A200="N/A"," ",P200)</f>
        <v>3.733</v>
      </c>
      <c r="L200" s="145" t="n">
        <v>108</v>
      </c>
      <c r="M200" s="145" t="n">
        <v>35.0000038146973</v>
      </c>
      <c r="N200" s="145" t="n">
        <v>31</v>
      </c>
      <c r="O200" s="146" t="n">
        <v>23.3500003814697</v>
      </c>
      <c r="P200" s="147" t="n">
        <v>3.733</v>
      </c>
      <c r="S200" s="134" t="n">
        <v>42522</v>
      </c>
      <c r="T200" s="120" t="n">
        <v>22</v>
      </c>
      <c r="U200" s="120" t="n">
        <v>4</v>
      </c>
      <c r="V200" s="120" t="n">
        <v>4</v>
      </c>
      <c r="W200" s="120" t="n">
        <v>0</v>
      </c>
      <c r="X200" s="120" t="n">
        <v>30</v>
      </c>
    </row>
    <row r="201" customFormat="false" ht="12.75" hidden="false" customHeight="false" outlineLevel="0" collapsed="false">
      <c r="A201" s="139" t="n">
        <f aca="false">Calculations!A199</f>
        <v>42614</v>
      </c>
      <c r="B201" s="140" t="n">
        <f aca="false">IF(A201="N/A"," ",IF(ISERROR(L201),B189*Inputs!$F$19,L201))</f>
        <v>38</v>
      </c>
      <c r="C201" s="141" t="n">
        <v>1.35125</v>
      </c>
      <c r="D201" s="142" t="n">
        <f aca="false">IF(A201="N/A"," ",C201*B201)</f>
        <v>51.3475</v>
      </c>
      <c r="E201" s="140" t="n">
        <f aca="false">IF(A201="N/A"," ",IF(ISERROR(M201),E189*Inputs!$F$19,M201))</f>
        <v>25</v>
      </c>
      <c r="F201" s="142" t="n">
        <f aca="false">IF(A201="N/A"," ",E201*C201)</f>
        <v>33.78125</v>
      </c>
      <c r="G201" s="140" t="n">
        <f aca="false">IF(A201="N/A"," ",IF(ISERROR(N201),G189*Inputs!$F$19,N201))</f>
        <v>24</v>
      </c>
      <c r="H201" s="142" t="n">
        <f aca="false">IF(A201="N/A"," ",G201*C201)</f>
        <v>32.43</v>
      </c>
      <c r="I201" s="142" t="n">
        <f aca="false">IF(A201="N/A"," ",IF(ISERROR(O201),I189*Inputs!$F$19,O201))</f>
        <v>23.5</v>
      </c>
      <c r="J201" s="143" t="n">
        <f aca="false">IF(A201="N/A"," ",P201)</f>
        <v>3.736</v>
      </c>
      <c r="L201" s="145" t="n">
        <v>38</v>
      </c>
      <c r="M201" s="145" t="n">
        <v>25</v>
      </c>
      <c r="N201" s="145" t="n">
        <v>24</v>
      </c>
      <c r="O201" s="146" t="n">
        <v>23.5</v>
      </c>
      <c r="P201" s="147" t="n">
        <v>3.736</v>
      </c>
      <c r="S201" s="134" t="n">
        <v>42552</v>
      </c>
      <c r="T201" s="120" t="n">
        <v>20</v>
      </c>
      <c r="U201" s="120" t="n">
        <v>5</v>
      </c>
      <c r="V201" s="120" t="n">
        <v>5</v>
      </c>
      <c r="W201" s="120" t="n">
        <v>1</v>
      </c>
      <c r="X201" s="120" t="n">
        <v>31</v>
      </c>
    </row>
    <row r="202" customFormat="false" ht="12.75" hidden="false" customHeight="false" outlineLevel="0" collapsed="false">
      <c r="A202" s="139" t="n">
        <f aca="false">Calculations!A200</f>
        <v>42644</v>
      </c>
      <c r="B202" s="140" t="n">
        <f aca="false">IF(A202="N/A"," ",IF(ISERROR(L202),B190*Inputs!$F$19,L202))</f>
        <v>30.7999973297119</v>
      </c>
      <c r="C202" s="141" t="n">
        <v>0.98875</v>
      </c>
      <c r="D202" s="142" t="n">
        <f aca="false">IF(A202="N/A"," ",C202*B202)</f>
        <v>30.4534973597527</v>
      </c>
      <c r="E202" s="140" t="n">
        <f aca="false">IF(A202="N/A"," ",IF(ISERROR(M202),E190*Inputs!$F$19,M202))</f>
        <v>19.996000289917</v>
      </c>
      <c r="F202" s="142" t="n">
        <f aca="false">IF(A202="N/A"," ",E202*C202)</f>
        <v>19.7710452866554</v>
      </c>
      <c r="G202" s="140" t="n">
        <f aca="false">IF(A202="N/A"," ",IF(ISERROR(N202),G190*Inputs!$F$19,N202))</f>
        <v>18.9965000152588</v>
      </c>
      <c r="H202" s="142" t="n">
        <f aca="false">IF(A202="N/A"," ",G202*C202)</f>
        <v>18.7827893900871</v>
      </c>
      <c r="I202" s="142" t="n">
        <f aca="false">IF(A202="N/A"," ",IF(ISERROR(O202),I190*Inputs!$F$19,O202))</f>
        <v>24.9000015258789</v>
      </c>
      <c r="J202" s="143" t="n">
        <f aca="false">IF(A202="N/A"," ",P202)</f>
        <v>3.77</v>
      </c>
      <c r="L202" s="145" t="n">
        <v>30.7999973297119</v>
      </c>
      <c r="M202" s="145" t="n">
        <v>19.996000289917</v>
      </c>
      <c r="N202" s="145" t="n">
        <v>18.9965000152588</v>
      </c>
      <c r="O202" s="146" t="n">
        <v>24.9000015258789</v>
      </c>
      <c r="P202" s="147" t="n">
        <v>3.77</v>
      </c>
      <c r="S202" s="134" t="n">
        <v>42583</v>
      </c>
      <c r="T202" s="120" t="n">
        <v>23</v>
      </c>
      <c r="U202" s="120" t="n">
        <v>4</v>
      </c>
      <c r="V202" s="120" t="n">
        <v>4</v>
      </c>
      <c r="W202" s="120" t="n">
        <v>0</v>
      </c>
      <c r="X202" s="120" t="n">
        <v>31</v>
      </c>
    </row>
    <row r="203" customFormat="false" ht="12.75" hidden="false" customHeight="false" outlineLevel="0" collapsed="false">
      <c r="A203" s="139" t="n">
        <f aca="false">Calculations!A201</f>
        <v>42675</v>
      </c>
      <c r="B203" s="140" t="n">
        <f aca="false">IF(A203="N/A"," ",IF(ISERROR(L203),B191*Inputs!$F$19,L203))</f>
        <v>30.6799983978272</v>
      </c>
      <c r="C203" s="141" t="n">
        <v>1.016875</v>
      </c>
      <c r="D203" s="142" t="n">
        <f aca="false">IF(A203="N/A"," ",C203*B203)</f>
        <v>31.1977233707905</v>
      </c>
      <c r="E203" s="140" t="n">
        <f aca="false">IF(A203="N/A"," ",IF(ISERROR(M203),E191*Inputs!$F$19,M203))</f>
        <v>20</v>
      </c>
      <c r="F203" s="142" t="n">
        <f aca="false">IF(A203="N/A"," ",E203*C203)</f>
        <v>20.3375</v>
      </c>
      <c r="G203" s="140" t="n">
        <f aca="false">IF(A203="N/A"," ",IF(ISERROR(N203),G191*Inputs!$F$19,N203))</f>
        <v>19</v>
      </c>
      <c r="H203" s="142" t="n">
        <f aca="false">IF(A203="N/A"," ",G203*C203)</f>
        <v>19.320625</v>
      </c>
      <c r="I203" s="142" t="n">
        <f aca="false">IF(A203="N/A"," ",IF(ISERROR(O203),I191*Inputs!$F$19,O203))</f>
        <v>25.2999992370605</v>
      </c>
      <c r="J203" s="143" t="n">
        <f aca="false">IF(A203="N/A"," ",P203)</f>
        <v>3.908</v>
      </c>
      <c r="L203" s="145" t="n">
        <v>30.6799983978272</v>
      </c>
      <c r="M203" s="145" t="n">
        <v>20</v>
      </c>
      <c r="N203" s="145" t="n">
        <v>19</v>
      </c>
      <c r="O203" s="146" t="n">
        <v>25.2999992370605</v>
      </c>
      <c r="P203" s="147" t="n">
        <v>3.908</v>
      </c>
      <c r="S203" s="134" t="n">
        <v>42614</v>
      </c>
      <c r="T203" s="120" t="n">
        <v>21</v>
      </c>
      <c r="U203" s="120" t="n">
        <v>4</v>
      </c>
      <c r="V203" s="120" t="n">
        <v>4</v>
      </c>
      <c r="W203" s="120" t="n">
        <v>1</v>
      </c>
      <c r="X203" s="120" t="n">
        <v>30</v>
      </c>
    </row>
    <row r="204" customFormat="false" ht="12.75" hidden="false" customHeight="false" outlineLevel="0" collapsed="false">
      <c r="A204" s="139" t="n">
        <f aca="false">Calculations!A202</f>
        <v>42705</v>
      </c>
      <c r="B204" s="140" t="n">
        <f aca="false">IF(A204="N/A"," ",IF(ISERROR(L204),B192*Inputs!$F$19,L204))</f>
        <v>31.1499977111816</v>
      </c>
      <c r="C204" s="141" t="n">
        <v>0.99375</v>
      </c>
      <c r="D204" s="142" t="n">
        <f aca="false">IF(A204="N/A"," ",C204*B204)</f>
        <v>30.9553102254868</v>
      </c>
      <c r="E204" s="140" t="n">
        <f aca="false">IF(A204="N/A"," ",IF(ISERROR(M204),E192*Inputs!$F$19,M204))</f>
        <v>20</v>
      </c>
      <c r="F204" s="142" t="n">
        <f aca="false">IF(A204="N/A"," ",E204*C204)</f>
        <v>19.875</v>
      </c>
      <c r="G204" s="140" t="n">
        <f aca="false">IF(A204="N/A"," ",IF(ISERROR(N204),G192*Inputs!$F$19,N204))</f>
        <v>19</v>
      </c>
      <c r="H204" s="142" t="n">
        <f aca="false">IF(A204="N/A"," ",G204*C204)</f>
        <v>18.88125</v>
      </c>
      <c r="I204" s="142" t="n">
        <f aca="false">IF(A204="N/A"," ",IF(ISERROR(O204),I192*Inputs!$F$19,O204))</f>
        <v>25.4500007629395</v>
      </c>
      <c r="J204" s="143" t="n">
        <f aca="false">IF(A204="N/A"," ",P204)</f>
        <v>4.034</v>
      </c>
      <c r="L204" s="145" t="n">
        <v>31.1499977111816</v>
      </c>
      <c r="M204" s="145" t="n">
        <v>20</v>
      </c>
      <c r="N204" s="145" t="n">
        <v>19</v>
      </c>
      <c r="O204" s="146" t="n">
        <v>25.4500007629395</v>
      </c>
      <c r="P204" s="147" t="n">
        <v>4.034</v>
      </c>
      <c r="S204" s="134" t="n">
        <v>42644</v>
      </c>
      <c r="T204" s="120" t="n">
        <v>21</v>
      </c>
      <c r="U204" s="120" t="n">
        <v>5</v>
      </c>
      <c r="V204" s="120" t="n">
        <v>5</v>
      </c>
      <c r="W204" s="120" t="n">
        <v>0</v>
      </c>
      <c r="X204" s="120" t="n">
        <v>31</v>
      </c>
    </row>
    <row r="205" customFormat="false" ht="12.75" hidden="false" customHeight="false" outlineLevel="0" collapsed="false">
      <c r="A205" s="139" t="n">
        <f aca="false">Calculations!A203</f>
        <v>42736</v>
      </c>
      <c r="B205" s="140" t="n">
        <f aca="false">IF(A205="N/A"," ",IF(ISERROR(L205),B193*Inputs!$F$19,L205))</f>
        <v>35.3999996185303</v>
      </c>
      <c r="C205" s="141" t="n">
        <v>0.95625</v>
      </c>
      <c r="D205" s="142" t="n">
        <f aca="false">IF(A205="N/A"," ",C205*B205)</f>
        <v>33.8512496352196</v>
      </c>
      <c r="E205" s="140" t="n">
        <f aca="false">IF(A205="N/A"," ",IF(ISERROR(M205),E193*Inputs!$F$19,M205))</f>
        <v>22</v>
      </c>
      <c r="F205" s="142" t="n">
        <f aca="false">IF(A205="N/A"," ",E205*C205)</f>
        <v>21.0375</v>
      </c>
      <c r="G205" s="140" t="n">
        <f aca="false">IF(A205="N/A"," ",IF(ISERROR(N205),G193*Inputs!$F$19,N205))</f>
        <v>21</v>
      </c>
      <c r="H205" s="142" t="n">
        <f aca="false">IF(A205="N/A"," ",G205*C205)</f>
        <v>20.08125</v>
      </c>
      <c r="I205" s="142" t="n">
        <f aca="false">IF(A205="N/A"," ",IF(ISERROR(O205),I193*Inputs!$F$19,O205))</f>
        <v>25.7000007629395</v>
      </c>
      <c r="J205" s="143" t="n">
        <f aca="false">IF(A205="N/A"," ",P205)</f>
        <v>4.145</v>
      </c>
      <c r="L205" s="145" t="n">
        <v>35.3999996185303</v>
      </c>
      <c r="M205" s="145" t="n">
        <v>22</v>
      </c>
      <c r="N205" s="145" t="n">
        <v>21</v>
      </c>
      <c r="O205" s="146" t="n">
        <v>25.7000007629395</v>
      </c>
      <c r="P205" s="147" t="n">
        <v>4.145</v>
      </c>
      <c r="S205" s="134" t="n">
        <v>42675</v>
      </c>
      <c r="T205" s="120" t="n">
        <v>21</v>
      </c>
      <c r="U205" s="120" t="n">
        <v>4</v>
      </c>
      <c r="V205" s="120" t="n">
        <v>4</v>
      </c>
      <c r="W205" s="120" t="n">
        <v>1</v>
      </c>
      <c r="X205" s="120" t="n">
        <v>30</v>
      </c>
    </row>
    <row r="206" customFormat="false" ht="12.75" hidden="false" customHeight="false" outlineLevel="0" collapsed="false">
      <c r="A206" s="139" t="n">
        <f aca="false">Calculations!A204</f>
        <v>42767</v>
      </c>
      <c r="B206" s="140" t="n">
        <f aca="false">IF(A206="N/A"," ",IF(ISERROR(L206),B194*Inputs!$F$19,L206))</f>
        <v>35.5</v>
      </c>
      <c r="C206" s="141" t="n">
        <v>0.95625</v>
      </c>
      <c r="D206" s="142" t="n">
        <f aca="false">IF(A206="N/A"," ",C206*B206)</f>
        <v>33.946875</v>
      </c>
      <c r="E206" s="140" t="n">
        <f aca="false">IF(A206="N/A"," ",IF(ISERROR(M206),E194*Inputs!$F$19,M206))</f>
        <v>21.996000289917</v>
      </c>
      <c r="F206" s="142" t="n">
        <f aca="false">IF(A206="N/A"," ",E206*C206)</f>
        <v>21.0336752772331</v>
      </c>
      <c r="G206" s="140" t="n">
        <f aca="false">IF(A206="N/A"," ",IF(ISERROR(N206),G194*Inputs!$F$19,N206))</f>
        <v>20.9965019226074</v>
      </c>
      <c r="H206" s="142" t="n">
        <f aca="false">IF(A206="N/A"," ",G206*C206)</f>
        <v>20.0779049634934</v>
      </c>
      <c r="I206" s="142" t="n">
        <f aca="false">IF(A206="N/A"," ",IF(ISERROR(O206),I194*Inputs!$F$19,O206))</f>
        <v>24</v>
      </c>
      <c r="J206" s="143" t="n">
        <f aca="false">IF(A206="N/A"," ",P206)</f>
        <v>4.027</v>
      </c>
      <c r="L206" s="145" t="n">
        <v>35.5</v>
      </c>
      <c r="M206" s="145" t="n">
        <v>21.996000289917</v>
      </c>
      <c r="N206" s="145" t="n">
        <v>20.9965019226074</v>
      </c>
      <c r="O206" s="146" t="n">
        <v>24</v>
      </c>
      <c r="P206" s="147" t="n">
        <v>4.027</v>
      </c>
      <c r="S206" s="134" t="n">
        <v>42705</v>
      </c>
      <c r="T206" s="120" t="n">
        <v>21</v>
      </c>
      <c r="U206" s="120" t="n">
        <v>5</v>
      </c>
      <c r="V206" s="120" t="n">
        <v>4</v>
      </c>
      <c r="W206" s="120" t="n">
        <v>1</v>
      </c>
      <c r="X206" s="120" t="n">
        <v>31</v>
      </c>
    </row>
    <row r="207" customFormat="false" ht="12.75" hidden="false" customHeight="false" outlineLevel="0" collapsed="false">
      <c r="A207" s="139" t="n">
        <f aca="false">Calculations!A205</f>
        <v>42795</v>
      </c>
      <c r="B207" s="140" t="n">
        <f aca="false">IF(A207="N/A"," ",IF(ISERROR(L207),B195*Inputs!$F$19,L207))</f>
        <v>31</v>
      </c>
      <c r="C207" s="141" t="n">
        <v>0.971098265895954</v>
      </c>
      <c r="D207" s="142" t="n">
        <f aca="false">IF(A207="N/A"," ",C207*B207)</f>
        <v>30.1040462427746</v>
      </c>
      <c r="E207" s="140" t="n">
        <f aca="false">IF(A207="N/A"," ",IF(ISERROR(M207),E195*Inputs!$F$19,M207))</f>
        <v>20</v>
      </c>
      <c r="F207" s="142" t="n">
        <f aca="false">IF(A207="N/A"," ",E207*C207)</f>
        <v>19.4219653179191</v>
      </c>
      <c r="G207" s="140" t="n">
        <f aca="false">IF(A207="N/A"," ",IF(ISERROR(N207),G195*Inputs!$F$19,N207))</f>
        <v>19</v>
      </c>
      <c r="H207" s="142" t="n">
        <f aca="false">IF(A207="N/A"," ",G207*C207)</f>
        <v>18.4508670520231</v>
      </c>
      <c r="I207" s="142" t="n">
        <f aca="false">IF(A207="N/A"," ",IF(ISERROR(O207),I195*Inputs!$F$19,O207))</f>
        <v>24.4000015258789</v>
      </c>
      <c r="J207" s="143" t="n">
        <f aca="false">IF(A207="N/A"," ",P207)</f>
        <v>3.9455</v>
      </c>
      <c r="L207" s="145" t="n">
        <v>31</v>
      </c>
      <c r="M207" s="145" t="n">
        <v>20</v>
      </c>
      <c r="N207" s="145" t="n">
        <v>19</v>
      </c>
      <c r="O207" s="146" t="n">
        <v>24.4000015258789</v>
      </c>
      <c r="P207" s="147" t="n">
        <v>3.9455</v>
      </c>
      <c r="S207" s="134" t="n">
        <v>42736</v>
      </c>
      <c r="T207" s="120" t="n">
        <v>21</v>
      </c>
      <c r="U207" s="120" t="n">
        <v>4</v>
      </c>
      <c r="V207" s="120" t="n">
        <v>5</v>
      </c>
      <c r="W207" s="120" t="n">
        <v>1</v>
      </c>
      <c r="X207" s="120" t="n">
        <v>31</v>
      </c>
    </row>
    <row r="208" customFormat="false" ht="12.75" hidden="false" customHeight="false" outlineLevel="0" collapsed="false">
      <c r="A208" s="139" t="n">
        <f aca="false">Calculations!A206</f>
        <v>42826</v>
      </c>
      <c r="B208" s="140" t="n">
        <f aca="false">IF(A208="N/A"," ",IF(ISERROR(L208),B196*Inputs!$F$19,L208))</f>
        <v>31.75</v>
      </c>
      <c r="C208" s="141" t="n">
        <v>0.98875</v>
      </c>
      <c r="D208" s="142" t="n">
        <f aca="false">IF(A208="N/A"," ",C208*B208)</f>
        <v>31.3928125</v>
      </c>
      <c r="E208" s="140" t="n">
        <f aca="false">IF(A208="N/A"," ",IF(ISERROR(M208),E196*Inputs!$F$19,M208))</f>
        <v>20</v>
      </c>
      <c r="F208" s="142" t="n">
        <f aca="false">IF(A208="N/A"," ",E208*C208)</f>
        <v>19.775</v>
      </c>
      <c r="G208" s="140" t="n">
        <f aca="false">IF(A208="N/A"," ",IF(ISERROR(N208),G196*Inputs!$F$19,N208))</f>
        <v>18.9950008392334</v>
      </c>
      <c r="H208" s="142" t="n">
        <f aca="false">IF(A208="N/A"," ",G208*C208)</f>
        <v>18.781307079792</v>
      </c>
      <c r="I208" s="142" t="n">
        <f aca="false">IF(A208="N/A"," ",IF(ISERROR(O208),I196*Inputs!$F$19,O208))</f>
        <v>23.6000003814697</v>
      </c>
      <c r="J208" s="143" t="n">
        <f aca="false">IF(A208="N/A"," ",P208)</f>
        <v>3.8495</v>
      </c>
      <c r="L208" s="145" t="n">
        <v>31.75</v>
      </c>
      <c r="M208" s="145" t="n">
        <v>20</v>
      </c>
      <c r="N208" s="145" t="n">
        <v>18.9950008392334</v>
      </c>
      <c r="O208" s="146" t="n">
        <v>23.6000003814697</v>
      </c>
      <c r="P208" s="147" t="n">
        <v>3.8495</v>
      </c>
      <c r="S208" s="134" t="n">
        <v>42767</v>
      </c>
      <c r="T208" s="120" t="n">
        <v>20</v>
      </c>
      <c r="U208" s="120" t="n">
        <v>4</v>
      </c>
      <c r="V208" s="120" t="n">
        <v>4</v>
      </c>
      <c r="W208" s="120" t="n">
        <v>0</v>
      </c>
      <c r="X208" s="120" t="n">
        <v>28</v>
      </c>
    </row>
    <row r="209" customFormat="false" ht="12.75" hidden="false" customHeight="false" outlineLevel="0" collapsed="false">
      <c r="A209" s="139" t="n">
        <f aca="false">Calculations!A207</f>
        <v>42856</v>
      </c>
      <c r="B209" s="140" t="n">
        <f aca="false">IF(A209="N/A"," ",IF(ISERROR(L209),B197*Inputs!$F$19,L209))</f>
        <v>36.25</v>
      </c>
      <c r="C209" s="141" t="n">
        <v>1.0666026645768</v>
      </c>
      <c r="D209" s="142" t="n">
        <f aca="false">IF(A209="N/A"," ",C209*B209)</f>
        <v>38.6643465909091</v>
      </c>
      <c r="E209" s="140" t="n">
        <f aca="false">IF(A209="N/A"," ",IF(ISERROR(M209),E197*Inputs!$F$19,M209))</f>
        <v>21</v>
      </c>
      <c r="F209" s="142" t="n">
        <f aca="false">IF(A209="N/A"," ",E209*C209)</f>
        <v>22.3986559561129</v>
      </c>
      <c r="G209" s="140" t="n">
        <f aca="false">IF(A209="N/A"," ",IF(ISERROR(N209),G197*Inputs!$F$19,N209))</f>
        <v>20.0049991607666</v>
      </c>
      <c r="H209" s="142" t="n">
        <f aca="false">IF(A209="N/A"," ",G209*C209)</f>
        <v>21.3373854097304</v>
      </c>
      <c r="I209" s="142" t="n">
        <f aca="false">IF(A209="N/A"," ",IF(ISERROR(O209),I197*Inputs!$F$19,O209))</f>
        <v>23.4500007629395</v>
      </c>
      <c r="J209" s="143" t="n">
        <f aca="false">IF(A209="N/A"," ",P209)</f>
        <v>3.8305</v>
      </c>
      <c r="L209" s="145" t="n">
        <v>36.25</v>
      </c>
      <c r="M209" s="145" t="n">
        <v>21</v>
      </c>
      <c r="N209" s="145" t="n">
        <v>20.0049991607666</v>
      </c>
      <c r="O209" s="146" t="n">
        <v>23.4500007629395</v>
      </c>
      <c r="P209" s="147" t="n">
        <v>3.8305</v>
      </c>
      <c r="S209" s="134" t="n">
        <v>42795</v>
      </c>
      <c r="T209" s="120" t="n">
        <v>23</v>
      </c>
      <c r="U209" s="120" t="n">
        <v>4</v>
      </c>
      <c r="V209" s="120" t="n">
        <v>4</v>
      </c>
      <c r="W209" s="120" t="n">
        <v>0</v>
      </c>
      <c r="X209" s="120" t="n">
        <v>31</v>
      </c>
    </row>
    <row r="210" customFormat="false" ht="12.75" hidden="false" customHeight="false" outlineLevel="0" collapsed="false">
      <c r="A210" s="139" t="n">
        <f aca="false">Calculations!A208</f>
        <v>42887</v>
      </c>
      <c r="B210" s="140" t="n">
        <f aca="false">IF(A210="N/A"," ",IF(ISERROR(L210),B198*Inputs!$F$19,L210))</f>
        <v>60.5</v>
      </c>
      <c r="C210" s="141" t="n">
        <v>1.59563080017076</v>
      </c>
      <c r="D210" s="142" t="n">
        <f aca="false">IF(A210="N/A"," ",C210*B210)</f>
        <v>96.5356634103312</v>
      </c>
      <c r="E210" s="140" t="n">
        <f aca="false">IF(A210="N/A"," ",IF(ISERROR(M210),E198*Inputs!$F$19,M210))</f>
        <v>26</v>
      </c>
      <c r="F210" s="142" t="n">
        <f aca="false">IF(A210="N/A"," ",E210*C210)</f>
        <v>41.4864008044399</v>
      </c>
      <c r="G210" s="140" t="n">
        <f aca="false">IF(A210="N/A"," ",IF(ISERROR(N210),G198*Inputs!$F$19,N210))</f>
        <v>24</v>
      </c>
      <c r="H210" s="142" t="n">
        <f aca="false">IF(A210="N/A"," ",G210*C210)</f>
        <v>38.2951392040983</v>
      </c>
      <c r="I210" s="142" t="n">
        <f aca="false">IF(A210="N/A"," ",IF(ISERROR(O210),I198*Inputs!$F$19,O210))</f>
        <v>22.9499998092651</v>
      </c>
      <c r="J210" s="143" t="n">
        <f aca="false">IF(A210="N/A"," ",P210)</f>
        <v>3.8415</v>
      </c>
      <c r="L210" s="145" t="n">
        <v>60.5</v>
      </c>
      <c r="M210" s="145" t="n">
        <v>26</v>
      </c>
      <c r="N210" s="145" t="n">
        <v>24</v>
      </c>
      <c r="O210" s="146" t="n">
        <v>22.9499998092651</v>
      </c>
      <c r="P210" s="147" t="n">
        <v>3.8415</v>
      </c>
      <c r="S210" s="134" t="n">
        <v>42826</v>
      </c>
      <c r="T210" s="120" t="n">
        <v>20</v>
      </c>
      <c r="U210" s="120" t="n">
        <v>5</v>
      </c>
      <c r="V210" s="120" t="n">
        <v>5</v>
      </c>
      <c r="W210" s="120" t="n">
        <v>0</v>
      </c>
      <c r="X210" s="120" t="n">
        <v>30</v>
      </c>
    </row>
    <row r="211" customFormat="false" ht="12.75" hidden="false" customHeight="false" outlineLevel="0" collapsed="false">
      <c r="A211" s="139" t="n">
        <f aca="false">Calculations!A209</f>
        <v>42917</v>
      </c>
      <c r="B211" s="140" t="n">
        <f aca="false">IF(A211="N/A"," ",IF(ISERROR(L211),B199*Inputs!$F$19,L211))</f>
        <v>111</v>
      </c>
      <c r="C211" s="141" t="n">
        <v>1.71866464276842</v>
      </c>
      <c r="D211" s="142" t="n">
        <f aca="false">IF(A211="N/A"," ",C211*B211)</f>
        <v>190.771775347295</v>
      </c>
      <c r="E211" s="140" t="n">
        <f aca="false">IF(A211="N/A"," ",IF(ISERROR(M211),E199*Inputs!$F$19,M211))</f>
        <v>35</v>
      </c>
      <c r="F211" s="142" t="n">
        <f aca="false">IF(A211="N/A"," ",E211*C211)</f>
        <v>60.1532624968947</v>
      </c>
      <c r="G211" s="140" t="n">
        <f aca="false">IF(A211="N/A"," ",IF(ISERROR(N211),G199*Inputs!$F$19,N211))</f>
        <v>30.9999980926514</v>
      </c>
      <c r="H211" s="142" t="n">
        <f aca="false">IF(A211="N/A"," ",G211*C211)</f>
        <v>53.2786006477284</v>
      </c>
      <c r="I211" s="142" t="n">
        <f aca="false">IF(A211="N/A"," ",IF(ISERROR(O211),I199*Inputs!$F$19,O211))</f>
        <v>23.8500003814697</v>
      </c>
      <c r="J211" s="143" t="n">
        <f aca="false">IF(A211="N/A"," ",P211)</f>
        <v>3.8475</v>
      </c>
      <c r="L211" s="145" t="n">
        <v>111</v>
      </c>
      <c r="M211" s="145" t="n">
        <v>35</v>
      </c>
      <c r="N211" s="145" t="n">
        <v>30.9999980926514</v>
      </c>
      <c r="O211" s="146" t="n">
        <v>23.8500003814697</v>
      </c>
      <c r="P211" s="147" t="n">
        <v>3.8475</v>
      </c>
      <c r="S211" s="134" t="n">
        <v>42856</v>
      </c>
      <c r="T211" s="120" t="n">
        <v>22</v>
      </c>
      <c r="U211" s="120" t="n">
        <v>4</v>
      </c>
      <c r="V211" s="120" t="n">
        <v>4</v>
      </c>
      <c r="W211" s="120" t="n">
        <v>1</v>
      </c>
      <c r="X211" s="120" t="n">
        <v>31</v>
      </c>
    </row>
    <row r="212" customFormat="false" ht="12.75" hidden="false" customHeight="false" outlineLevel="0" collapsed="false">
      <c r="A212" s="139" t="n">
        <f aca="false">Calculations!A210</f>
        <v>42948</v>
      </c>
      <c r="B212" s="140" t="n">
        <f aca="false">IF(A212="N/A"," ",IF(ISERROR(L212),B200*Inputs!$F$19,L212))</f>
        <v>111</v>
      </c>
      <c r="C212" s="141" t="n">
        <v>1.71866464276842</v>
      </c>
      <c r="D212" s="142" t="n">
        <f aca="false">IF(A212="N/A"," ",C212*B212)</f>
        <v>190.771775347295</v>
      </c>
      <c r="E212" s="140" t="n">
        <f aca="false">IF(A212="N/A"," ",IF(ISERROR(M212),E200*Inputs!$F$19,M212))</f>
        <v>35.0000038146973</v>
      </c>
      <c r="F212" s="142" t="n">
        <f aca="false">IF(A212="N/A"," ",E212*C212)</f>
        <v>60.15326905308</v>
      </c>
      <c r="G212" s="140" t="n">
        <f aca="false">IF(A212="N/A"," ",IF(ISERROR(N212),G200*Inputs!$F$19,N212))</f>
        <v>31</v>
      </c>
      <c r="H212" s="142" t="n">
        <f aca="false">IF(A212="N/A"," ",G212*C212)</f>
        <v>53.278603925821</v>
      </c>
      <c r="I212" s="142" t="n">
        <f aca="false">IF(A212="N/A"," ",IF(ISERROR(O212),I200*Inputs!$F$19,O212))</f>
        <v>23.8500003814697</v>
      </c>
      <c r="J212" s="143" t="n">
        <f aca="false">IF(A212="N/A"," ",P212)</f>
        <v>3.8555</v>
      </c>
      <c r="L212" s="145" t="n">
        <v>111</v>
      </c>
      <c r="M212" s="145" t="n">
        <v>35.0000038146973</v>
      </c>
      <c r="N212" s="145" t="n">
        <v>31</v>
      </c>
      <c r="O212" s="146" t="n">
        <v>23.8500003814697</v>
      </c>
      <c r="P212" s="147" t="n">
        <v>3.8555</v>
      </c>
      <c r="S212" s="134" t="n">
        <v>42887</v>
      </c>
      <c r="T212" s="120" t="n">
        <v>22</v>
      </c>
      <c r="U212" s="120" t="n">
        <v>4</v>
      </c>
      <c r="V212" s="120" t="n">
        <v>4</v>
      </c>
      <c r="W212" s="120" t="n">
        <v>0</v>
      </c>
      <c r="X212" s="120" t="n">
        <v>30</v>
      </c>
    </row>
    <row r="213" customFormat="false" ht="12.75" hidden="false" customHeight="false" outlineLevel="0" collapsed="false">
      <c r="A213" s="139" t="n">
        <f aca="false">Calculations!A211</f>
        <v>42979</v>
      </c>
      <c r="B213" s="140" t="n">
        <f aca="false">IF(A213="N/A"," ",IF(ISERROR(L213),B201*Inputs!$F$19,L213))</f>
        <v>38.5</v>
      </c>
      <c r="C213" s="141" t="n">
        <v>1.35125</v>
      </c>
      <c r="D213" s="142" t="n">
        <f aca="false">IF(A213="N/A"," ",C213*B213)</f>
        <v>52.023125</v>
      </c>
      <c r="E213" s="140" t="n">
        <f aca="false">IF(A213="N/A"," ",IF(ISERROR(M213),E201*Inputs!$F$19,M213))</f>
        <v>25</v>
      </c>
      <c r="F213" s="142" t="n">
        <f aca="false">IF(A213="N/A"," ",E213*C213)</f>
        <v>33.78125</v>
      </c>
      <c r="G213" s="140" t="n">
        <f aca="false">IF(A213="N/A"," ",IF(ISERROR(N213),G201*Inputs!$F$19,N213))</f>
        <v>24</v>
      </c>
      <c r="H213" s="142" t="n">
        <f aca="false">IF(A213="N/A"," ",G213*C213)</f>
        <v>32.43</v>
      </c>
      <c r="I213" s="142" t="n">
        <f aca="false">IF(A213="N/A"," ",IF(ISERROR(O213),I201*Inputs!$F$19,O213))</f>
        <v>24</v>
      </c>
      <c r="J213" s="143" t="n">
        <f aca="false">IF(A213="N/A"," ",P213)</f>
        <v>3.8585</v>
      </c>
      <c r="L213" s="145" t="n">
        <v>38.5</v>
      </c>
      <c r="M213" s="145" t="n">
        <v>25</v>
      </c>
      <c r="N213" s="145" t="n">
        <v>24</v>
      </c>
      <c r="O213" s="146" t="n">
        <v>24</v>
      </c>
      <c r="P213" s="147" t="n">
        <v>3.8585</v>
      </c>
      <c r="S213" s="134" t="n">
        <v>42917</v>
      </c>
      <c r="T213" s="120" t="n">
        <v>20</v>
      </c>
      <c r="U213" s="120" t="n">
        <v>5</v>
      </c>
      <c r="V213" s="120" t="n">
        <v>5</v>
      </c>
      <c r="W213" s="120" t="n">
        <v>1</v>
      </c>
      <c r="X213" s="120" t="n">
        <v>31</v>
      </c>
    </row>
    <row r="214" customFormat="false" ht="12.75" hidden="false" customHeight="false" outlineLevel="0" collapsed="false">
      <c r="A214" s="139" t="n">
        <f aca="false">Calculations!A212</f>
        <v>43009</v>
      </c>
      <c r="B214" s="140" t="n">
        <f aca="false">IF(A214="N/A"," ",IF(ISERROR(L214),B202*Inputs!$F$19,L214))</f>
        <v>31.2999973297119</v>
      </c>
      <c r="C214" s="141" t="n">
        <v>0.98875</v>
      </c>
      <c r="D214" s="142" t="n">
        <f aca="false">IF(A214="N/A"," ",C214*B214)</f>
        <v>30.9478723597527</v>
      </c>
      <c r="E214" s="140" t="n">
        <f aca="false">IF(A214="N/A"," ",IF(ISERROR(M214),E202*Inputs!$F$19,M214))</f>
        <v>19.996000289917</v>
      </c>
      <c r="F214" s="142" t="n">
        <f aca="false">IF(A214="N/A"," ",E214*C214)</f>
        <v>19.7710452866554</v>
      </c>
      <c r="G214" s="140" t="n">
        <f aca="false">IF(A214="N/A"," ",IF(ISERROR(N214),G202*Inputs!$F$19,N214))</f>
        <v>18.9965000152588</v>
      </c>
      <c r="H214" s="142" t="n">
        <f aca="false">IF(A214="N/A"," ",G214*C214)</f>
        <v>18.7827893900871</v>
      </c>
      <c r="I214" s="142" t="n">
        <f aca="false">IF(A214="N/A"," ",IF(ISERROR(O214),I202*Inputs!$F$19,O214))</f>
        <v>25.4000015258789</v>
      </c>
      <c r="J214" s="143" t="n">
        <f aca="false">IF(A214="N/A"," ",P214)</f>
        <v>3.8925</v>
      </c>
      <c r="L214" s="145" t="n">
        <v>31.2999973297119</v>
      </c>
      <c r="M214" s="145" t="n">
        <v>19.996000289917</v>
      </c>
      <c r="N214" s="145" t="n">
        <v>18.9965000152588</v>
      </c>
      <c r="O214" s="146" t="n">
        <v>25.4000015258789</v>
      </c>
      <c r="P214" s="147" t="n">
        <v>3.8925</v>
      </c>
      <c r="S214" s="134" t="n">
        <v>42948</v>
      </c>
      <c r="T214" s="120" t="n">
        <v>23</v>
      </c>
      <c r="U214" s="120" t="n">
        <v>4</v>
      </c>
      <c r="V214" s="120" t="n">
        <v>4</v>
      </c>
      <c r="W214" s="120" t="n">
        <v>0</v>
      </c>
      <c r="X214" s="120" t="n">
        <v>31</v>
      </c>
    </row>
    <row r="215" customFormat="false" ht="12.75" hidden="false" customHeight="false" outlineLevel="0" collapsed="false">
      <c r="A215" s="139" t="n">
        <f aca="false">Calculations!A213</f>
        <v>43040</v>
      </c>
      <c r="B215" s="140" t="n">
        <f aca="false">IF(A215="N/A"," ",IF(ISERROR(L215),B203*Inputs!$F$19,L215))</f>
        <v>31.1799983978272</v>
      </c>
      <c r="C215" s="141" t="n">
        <v>1.016875</v>
      </c>
      <c r="D215" s="142" t="n">
        <f aca="false">IF(A215="N/A"," ",C215*B215)</f>
        <v>31.7061608707905</v>
      </c>
      <c r="E215" s="140" t="n">
        <f aca="false">IF(A215="N/A"," ",IF(ISERROR(M215),E203*Inputs!$F$19,M215))</f>
        <v>20</v>
      </c>
      <c r="F215" s="142" t="n">
        <f aca="false">IF(A215="N/A"," ",E215*C215)</f>
        <v>20.3375</v>
      </c>
      <c r="G215" s="140" t="n">
        <f aca="false">IF(A215="N/A"," ",IF(ISERROR(N215),G203*Inputs!$F$19,N215))</f>
        <v>19</v>
      </c>
      <c r="H215" s="142" t="n">
        <f aca="false">IF(A215="N/A"," ",G215*C215)</f>
        <v>19.320625</v>
      </c>
      <c r="I215" s="142" t="n">
        <f aca="false">IF(A215="N/A"," ",IF(ISERROR(O215),I203*Inputs!$F$19,O215))</f>
        <v>25.7999992370605</v>
      </c>
      <c r="J215" s="143" t="n">
        <f aca="false">IF(A215="N/A"," ",P215)</f>
        <v>4.0305</v>
      </c>
      <c r="L215" s="145" t="n">
        <v>31.1799983978272</v>
      </c>
      <c r="M215" s="145" t="n">
        <v>20</v>
      </c>
      <c r="N215" s="145" t="n">
        <v>19</v>
      </c>
      <c r="O215" s="146" t="n">
        <v>25.7999992370605</v>
      </c>
      <c r="P215" s="147" t="n">
        <v>4.0305</v>
      </c>
      <c r="S215" s="134" t="n">
        <v>42979</v>
      </c>
      <c r="T215" s="120" t="n">
        <v>20</v>
      </c>
      <c r="U215" s="120" t="n">
        <v>5</v>
      </c>
      <c r="V215" s="120" t="n">
        <v>4</v>
      </c>
      <c r="W215" s="120" t="n">
        <v>1</v>
      </c>
      <c r="X215" s="120" t="n">
        <v>30</v>
      </c>
    </row>
    <row r="216" customFormat="false" ht="12.75" hidden="false" customHeight="false" outlineLevel="0" collapsed="false">
      <c r="A216" s="139" t="n">
        <f aca="false">Calculations!A214</f>
        <v>43070</v>
      </c>
      <c r="B216" s="140" t="n">
        <f aca="false">IF(A216="N/A"," ",IF(ISERROR(L216),B204*Inputs!$F$19,L216))</f>
        <v>31.6499977111816</v>
      </c>
      <c r="C216" s="141" t="n">
        <v>0.99375</v>
      </c>
      <c r="D216" s="142" t="n">
        <f aca="false">IF(A216="N/A"," ",C216*B216)</f>
        <v>31.4521852254868</v>
      </c>
      <c r="E216" s="140" t="n">
        <f aca="false">IF(A216="N/A"," ",IF(ISERROR(M216),E204*Inputs!$F$19,M216))</f>
        <v>20</v>
      </c>
      <c r="F216" s="142" t="n">
        <f aca="false">IF(A216="N/A"," ",E216*C216)</f>
        <v>19.875</v>
      </c>
      <c r="G216" s="140" t="n">
        <f aca="false">IF(A216="N/A"," ",IF(ISERROR(N216),G204*Inputs!$F$19,N216))</f>
        <v>19</v>
      </c>
      <c r="H216" s="142" t="n">
        <f aca="false">IF(A216="N/A"," ",G216*C216)</f>
        <v>18.88125</v>
      </c>
      <c r="I216" s="142" t="n">
        <f aca="false">IF(A216="N/A"," ",IF(ISERROR(O216),I204*Inputs!$F$19,O216))</f>
        <v>25.9500007629395</v>
      </c>
      <c r="J216" s="143" t="n">
        <f aca="false">IF(A216="N/A"," ",P216)</f>
        <v>4.1565</v>
      </c>
      <c r="L216" s="145" t="n">
        <v>31.6499977111816</v>
      </c>
      <c r="M216" s="145" t="n">
        <v>20</v>
      </c>
      <c r="N216" s="145" t="n">
        <v>19</v>
      </c>
      <c r="O216" s="146" t="n">
        <v>25.9500007629395</v>
      </c>
      <c r="P216" s="147" t="n">
        <v>4.1565</v>
      </c>
      <c r="S216" s="134" t="n">
        <v>43009</v>
      </c>
      <c r="T216" s="120" t="n">
        <v>22</v>
      </c>
      <c r="U216" s="120" t="n">
        <v>4</v>
      </c>
      <c r="V216" s="120" t="n">
        <v>5</v>
      </c>
      <c r="W216" s="120" t="n">
        <v>0</v>
      </c>
      <c r="X216" s="120" t="n">
        <v>31</v>
      </c>
    </row>
    <row r="217" customFormat="false" ht="12.75" hidden="false" customHeight="false" outlineLevel="0" collapsed="false">
      <c r="A217" s="139" t="n">
        <f aca="false">Calculations!A215</f>
        <v>43101</v>
      </c>
      <c r="B217" s="140" t="n">
        <f aca="false">IF(A217="N/A"," ",IF(ISERROR(L217),B205*Inputs!$F$19,L217))</f>
        <v>35.8999996185303</v>
      </c>
      <c r="C217" s="141" t="n">
        <v>0.95625</v>
      </c>
      <c r="D217" s="142" t="n">
        <f aca="false">IF(A217="N/A"," ",C217*B217)</f>
        <v>34.3293746352196</v>
      </c>
      <c r="E217" s="140" t="n">
        <f aca="false">IF(A217="N/A"," ",IF(ISERROR(M217),E205*Inputs!$F$19,M217))</f>
        <v>22</v>
      </c>
      <c r="F217" s="142" t="n">
        <f aca="false">IF(A217="N/A"," ",E217*C217)</f>
        <v>21.0375</v>
      </c>
      <c r="G217" s="140" t="n">
        <f aca="false">IF(A217="N/A"," ",IF(ISERROR(N217),G205*Inputs!$F$19,N217))</f>
        <v>21</v>
      </c>
      <c r="H217" s="142" t="n">
        <f aca="false">IF(A217="N/A"," ",G217*C217)</f>
        <v>20.08125</v>
      </c>
      <c r="I217" s="142" t="n">
        <f aca="false">IF(A217="N/A"," ",IF(ISERROR(O217),I205*Inputs!$F$19,O217))</f>
        <v>26.2000007629395</v>
      </c>
      <c r="J217" s="143" t="n">
        <f aca="false">IF(A217="N/A"," ",P217)</f>
        <v>4.2725</v>
      </c>
      <c r="L217" s="145" t="n">
        <v>35.8999996185303</v>
      </c>
      <c r="M217" s="145" t="n">
        <v>22</v>
      </c>
      <c r="N217" s="145" t="n">
        <v>21</v>
      </c>
      <c r="O217" s="146" t="n">
        <v>26.2000007629395</v>
      </c>
      <c r="P217" s="147" t="n">
        <v>4.2725</v>
      </c>
      <c r="S217" s="134" t="n">
        <v>43040</v>
      </c>
      <c r="T217" s="120" t="n">
        <v>21</v>
      </c>
      <c r="U217" s="120" t="n">
        <v>4</v>
      </c>
      <c r="V217" s="120" t="n">
        <v>4</v>
      </c>
      <c r="W217" s="120" t="n">
        <v>1</v>
      </c>
      <c r="X217" s="120" t="n">
        <v>30</v>
      </c>
    </row>
    <row r="218" customFormat="false" ht="12.75" hidden="false" customHeight="false" outlineLevel="0" collapsed="false">
      <c r="A218" s="139" t="n">
        <f aca="false">Calculations!A216</f>
        <v>43132</v>
      </c>
      <c r="B218" s="140" t="n">
        <f aca="false">IF(A218="N/A"," ",IF(ISERROR(L218),B206*Inputs!$F$19,L218))</f>
        <v>36</v>
      </c>
      <c r="C218" s="141" t="n">
        <v>0.95625</v>
      </c>
      <c r="D218" s="142" t="n">
        <f aca="false">IF(A218="N/A"," ",C218*B218)</f>
        <v>34.425</v>
      </c>
      <c r="E218" s="140" t="n">
        <f aca="false">IF(A218="N/A"," ",IF(ISERROR(M218),E206*Inputs!$F$19,M218))</f>
        <v>21.996000289917</v>
      </c>
      <c r="F218" s="142" t="n">
        <f aca="false">IF(A218="N/A"," ",E218*C218)</f>
        <v>21.0336752772331</v>
      </c>
      <c r="G218" s="140" t="n">
        <f aca="false">IF(A218="N/A"," ",IF(ISERROR(N218),G206*Inputs!$F$19,N218))</f>
        <v>20.9965019226074</v>
      </c>
      <c r="H218" s="142" t="n">
        <f aca="false">IF(A218="N/A"," ",G218*C218)</f>
        <v>20.0779049634934</v>
      </c>
      <c r="I218" s="142" t="n">
        <f aca="false">IF(A218="N/A"," ",IF(ISERROR(O218),I206*Inputs!$F$19,O218))</f>
        <v>24.5</v>
      </c>
      <c r="J218" s="143" t="n">
        <f aca="false">IF(A218="N/A"," ",P218)</f>
        <v>4.1545</v>
      </c>
      <c r="L218" s="145" t="n">
        <v>36</v>
      </c>
      <c r="M218" s="145" t="n">
        <v>21.996000289917</v>
      </c>
      <c r="N218" s="145" t="n">
        <v>20.9965019226074</v>
      </c>
      <c r="O218" s="146" t="n">
        <v>24.5</v>
      </c>
      <c r="P218" s="147" t="n">
        <v>4.1545</v>
      </c>
      <c r="S218" s="134" t="n">
        <v>43070</v>
      </c>
      <c r="T218" s="120" t="n">
        <v>20</v>
      </c>
      <c r="U218" s="120" t="n">
        <v>5</v>
      </c>
      <c r="V218" s="120" t="n">
        <v>5</v>
      </c>
      <c r="W218" s="120" t="n">
        <v>1</v>
      </c>
      <c r="X218" s="120" t="n">
        <v>31</v>
      </c>
    </row>
    <row r="219" customFormat="false" ht="12.75" hidden="false" customHeight="false" outlineLevel="0" collapsed="false">
      <c r="A219" s="139" t="n">
        <f aca="false">Calculations!A217</f>
        <v>43160</v>
      </c>
      <c r="B219" s="140" t="n">
        <f aca="false">IF(A219="N/A"," ",IF(ISERROR(L219),B207*Inputs!$F$19,L219))</f>
        <v>31.5</v>
      </c>
      <c r="C219" s="141" t="n">
        <v>0.971098265895954</v>
      </c>
      <c r="D219" s="142" t="n">
        <f aca="false">IF(A219="N/A"," ",C219*B219)</f>
        <v>30.5895953757226</v>
      </c>
      <c r="E219" s="140" t="n">
        <f aca="false">IF(A219="N/A"," ",IF(ISERROR(M219),E207*Inputs!$F$19,M219))</f>
        <v>20</v>
      </c>
      <c r="F219" s="142" t="n">
        <f aca="false">IF(A219="N/A"," ",E219*C219)</f>
        <v>19.4219653179191</v>
      </c>
      <c r="G219" s="140" t="n">
        <f aca="false">IF(A219="N/A"," ",IF(ISERROR(N219),G207*Inputs!$F$19,N219))</f>
        <v>19</v>
      </c>
      <c r="H219" s="142" t="n">
        <f aca="false">IF(A219="N/A"," ",G219*C219)</f>
        <v>18.4508670520231</v>
      </c>
      <c r="I219" s="142" t="n">
        <f aca="false">IF(A219="N/A"," ",IF(ISERROR(O219),I207*Inputs!$F$19,O219))</f>
        <v>24.9000015258789</v>
      </c>
      <c r="J219" s="143" t="n">
        <f aca="false">IF(A219="N/A"," ",P219)</f>
        <v>4.073</v>
      </c>
      <c r="L219" s="145" t="n">
        <v>31.5</v>
      </c>
      <c r="M219" s="145" t="n">
        <v>20</v>
      </c>
      <c r="N219" s="145" t="n">
        <v>19</v>
      </c>
      <c r="O219" s="146" t="n">
        <v>24.9000015258789</v>
      </c>
      <c r="P219" s="147" t="n">
        <v>4.073</v>
      </c>
      <c r="S219" s="134" t="n">
        <v>43101</v>
      </c>
      <c r="T219" s="120" t="n">
        <v>22</v>
      </c>
      <c r="U219" s="120" t="n">
        <v>4</v>
      </c>
      <c r="V219" s="120" t="n">
        <v>4</v>
      </c>
      <c r="W219" s="120" t="n">
        <v>1</v>
      </c>
      <c r="X219" s="120" t="n">
        <v>31</v>
      </c>
    </row>
    <row r="220" customFormat="false" ht="12.75" hidden="false" customHeight="false" outlineLevel="0" collapsed="false">
      <c r="A220" s="139" t="n">
        <f aca="false">Calculations!A218</f>
        <v>43191</v>
      </c>
      <c r="B220" s="140" t="n">
        <f aca="false">IF(A220="N/A"," ",IF(ISERROR(L220),B208*Inputs!$F$19,L220))</f>
        <v>32.25</v>
      </c>
      <c r="C220" s="141" t="n">
        <v>0.98875</v>
      </c>
      <c r="D220" s="142" t="n">
        <f aca="false">IF(A220="N/A"," ",C220*B220)</f>
        <v>31.8871875</v>
      </c>
      <c r="E220" s="140" t="n">
        <f aca="false">IF(A220="N/A"," ",IF(ISERROR(M220),E208*Inputs!$F$19,M220))</f>
        <v>20</v>
      </c>
      <c r="F220" s="142" t="n">
        <f aca="false">IF(A220="N/A"," ",E220*C220)</f>
        <v>19.775</v>
      </c>
      <c r="G220" s="140" t="n">
        <f aca="false">IF(A220="N/A"," ",IF(ISERROR(N220),G208*Inputs!$F$19,N220))</f>
        <v>18.9950008392334</v>
      </c>
      <c r="H220" s="142" t="n">
        <f aca="false">IF(A220="N/A"," ",G220*C220)</f>
        <v>18.781307079792</v>
      </c>
      <c r="I220" s="142" t="n">
        <f aca="false">IF(A220="N/A"," ",IF(ISERROR(O220),I208*Inputs!$F$19,O220))</f>
        <v>24.1000003814697</v>
      </c>
      <c r="J220" s="143" t="n">
        <f aca="false">IF(A220="N/A"," ",P220)</f>
        <v>3.977</v>
      </c>
      <c r="L220" s="145" t="n">
        <v>32.25</v>
      </c>
      <c r="M220" s="145" t="n">
        <v>20</v>
      </c>
      <c r="N220" s="145" t="n">
        <v>18.9950008392334</v>
      </c>
      <c r="O220" s="146" t="n">
        <v>24.1000003814697</v>
      </c>
      <c r="P220" s="147" t="n">
        <v>3.977</v>
      </c>
      <c r="S220" s="134" t="n">
        <v>43132</v>
      </c>
      <c r="T220" s="120" t="n">
        <v>20</v>
      </c>
      <c r="U220" s="120" t="n">
        <v>4</v>
      </c>
      <c r="V220" s="120" t="n">
        <v>4</v>
      </c>
      <c r="W220" s="120" t="n">
        <v>0</v>
      </c>
      <c r="X220" s="120" t="n">
        <v>28</v>
      </c>
    </row>
    <row r="221" customFormat="false" ht="12.75" hidden="false" customHeight="false" outlineLevel="0" collapsed="false">
      <c r="A221" s="139" t="n">
        <f aca="false">Calculations!A219</f>
        <v>43221</v>
      </c>
      <c r="B221" s="140" t="n">
        <f aca="false">IF(A221="N/A"," ",IF(ISERROR(L221),B209*Inputs!$F$19,L221))</f>
        <v>36.75</v>
      </c>
      <c r="C221" s="141" t="n">
        <v>1.0666026645768</v>
      </c>
      <c r="D221" s="142" t="n">
        <f aca="false">IF(A221="N/A"," ",C221*B221)</f>
        <v>39.1976479231975</v>
      </c>
      <c r="E221" s="140" t="n">
        <f aca="false">IF(A221="N/A"," ",IF(ISERROR(M221),E209*Inputs!$F$19,M221))</f>
        <v>21</v>
      </c>
      <c r="F221" s="142" t="n">
        <f aca="false">IF(A221="N/A"," ",E221*C221)</f>
        <v>22.3986559561129</v>
      </c>
      <c r="G221" s="140" t="n">
        <f aca="false">IF(A221="N/A"," ",IF(ISERROR(N221),G209*Inputs!$F$19,N221))</f>
        <v>20.0049991607666</v>
      </c>
      <c r="H221" s="142" t="n">
        <f aca="false">IF(A221="N/A"," ",G221*C221)</f>
        <v>21.3373854097304</v>
      </c>
      <c r="I221" s="142" t="n">
        <f aca="false">IF(A221="N/A"," ",IF(ISERROR(O221),I209*Inputs!$F$19,O221))</f>
        <v>23.9500007629395</v>
      </c>
      <c r="J221" s="143" t="n">
        <f aca="false">IF(A221="N/A"," ",P221)</f>
        <v>3.958</v>
      </c>
      <c r="L221" s="145" t="n">
        <v>36.75</v>
      </c>
      <c r="M221" s="145" t="n">
        <v>21</v>
      </c>
      <c r="N221" s="145" t="n">
        <v>20.0049991607666</v>
      </c>
      <c r="O221" s="146" t="n">
        <v>23.9500007629395</v>
      </c>
      <c r="P221" s="147" t="n">
        <v>3.958</v>
      </c>
      <c r="S221" s="134" t="n">
        <v>43160</v>
      </c>
      <c r="T221" s="120" t="n">
        <v>22</v>
      </c>
      <c r="U221" s="120" t="n">
        <v>5</v>
      </c>
      <c r="V221" s="120" t="n">
        <v>4</v>
      </c>
      <c r="W221" s="120" t="n">
        <v>0</v>
      </c>
      <c r="X221" s="120" t="n">
        <v>31</v>
      </c>
    </row>
    <row r="222" customFormat="false" ht="12.75" hidden="false" customHeight="false" outlineLevel="0" collapsed="false">
      <c r="A222" s="139" t="n">
        <f aca="false">Calculations!A220</f>
        <v>43252</v>
      </c>
      <c r="B222" s="140" t="n">
        <f aca="false">IF(A222="N/A"," ",IF(ISERROR(L222),B210*Inputs!$F$19,L222))</f>
        <v>61.5</v>
      </c>
      <c r="C222" s="141" t="n">
        <v>1.59926562714637</v>
      </c>
      <c r="D222" s="142" t="n">
        <f aca="false">IF(A222="N/A"," ",C222*B222)</f>
        <v>98.3548360695019</v>
      </c>
      <c r="E222" s="140" t="n">
        <f aca="false">IF(A222="N/A"," ",IF(ISERROR(M222),E210*Inputs!$F$19,M222))</f>
        <v>26</v>
      </c>
      <c r="F222" s="142" t="n">
        <f aca="false">IF(A222="N/A"," ",E222*C222)</f>
        <v>41.5809063058057</v>
      </c>
      <c r="G222" s="140" t="n">
        <f aca="false">IF(A222="N/A"," ",IF(ISERROR(N222),G210*Inputs!$F$19,N222))</f>
        <v>24</v>
      </c>
      <c r="H222" s="142" t="n">
        <f aca="false">IF(A222="N/A"," ",G222*C222)</f>
        <v>38.3823750515129</v>
      </c>
      <c r="I222" s="142" t="n">
        <f aca="false">IF(A222="N/A"," ",IF(ISERROR(O222),I210*Inputs!$F$19,O222))</f>
        <v>23.4499998092651</v>
      </c>
      <c r="J222" s="143" t="n">
        <f aca="false">IF(A222="N/A"," ",P222)</f>
        <v>3.969</v>
      </c>
      <c r="L222" s="145" t="n">
        <v>61.5</v>
      </c>
      <c r="M222" s="145" t="n">
        <v>26</v>
      </c>
      <c r="N222" s="145" t="n">
        <v>24</v>
      </c>
      <c r="O222" s="146" t="n">
        <v>23.4499998092651</v>
      </c>
      <c r="P222" s="147" t="n">
        <v>3.969</v>
      </c>
      <c r="S222" s="134" t="n">
        <v>43191</v>
      </c>
      <c r="T222" s="120" t="n">
        <v>21</v>
      </c>
      <c r="U222" s="120" t="n">
        <v>4</v>
      </c>
      <c r="V222" s="120" t="n">
        <v>5</v>
      </c>
      <c r="W222" s="120" t="n">
        <v>0</v>
      </c>
      <c r="X222" s="120" t="n">
        <v>30</v>
      </c>
    </row>
    <row r="223" customFormat="false" ht="12.75" hidden="false" customHeight="false" outlineLevel="0" collapsed="false">
      <c r="A223" s="139" t="n">
        <f aca="false">Calculations!A221</f>
        <v>43282</v>
      </c>
      <c r="B223" s="140" t="n">
        <f aca="false">IF(A223="N/A"," ",IF(ISERROR(L223),B211*Inputs!$F$19,L223))</f>
        <v>114</v>
      </c>
      <c r="C223" s="141" t="n">
        <v>1.72352143423567</v>
      </c>
      <c r="D223" s="142" t="n">
        <f aca="false">IF(A223="N/A"," ",C223*B223)</f>
        <v>196.481443502867</v>
      </c>
      <c r="E223" s="140" t="n">
        <f aca="false">IF(A223="N/A"," ",IF(ISERROR(M223),E211*Inputs!$F$19,M223))</f>
        <v>35</v>
      </c>
      <c r="F223" s="142" t="n">
        <f aca="false">IF(A223="N/A"," ",E223*C223)</f>
        <v>60.3232501982486</v>
      </c>
      <c r="G223" s="140" t="n">
        <f aca="false">IF(A223="N/A"," ",IF(ISERROR(N223),G211*Inputs!$F$19,N223))</f>
        <v>30.9999980926514</v>
      </c>
      <c r="H223" s="142" t="n">
        <f aca="false">IF(A223="N/A"," ",G223*C223)</f>
        <v>53.4291611739496</v>
      </c>
      <c r="I223" s="142" t="n">
        <f aca="false">IF(A223="N/A"," ",IF(ISERROR(O223),I211*Inputs!$F$19,O223))</f>
        <v>24.3500003814697</v>
      </c>
      <c r="J223" s="143" t="n">
        <f aca="false">IF(A223="N/A"," ",P223)</f>
        <v>3.975</v>
      </c>
      <c r="L223" s="145" t="n">
        <v>114</v>
      </c>
      <c r="M223" s="145" t="n">
        <v>35</v>
      </c>
      <c r="N223" s="145" t="n">
        <v>30.9999980926514</v>
      </c>
      <c r="O223" s="146" t="n">
        <v>24.3500003814697</v>
      </c>
      <c r="P223" s="147" t="n">
        <v>3.975</v>
      </c>
      <c r="S223" s="134" t="n">
        <v>43221</v>
      </c>
      <c r="T223" s="120" t="n">
        <v>22</v>
      </c>
      <c r="U223" s="120" t="n">
        <v>4</v>
      </c>
      <c r="V223" s="120" t="n">
        <v>4</v>
      </c>
      <c r="W223" s="120" t="n">
        <v>1</v>
      </c>
      <c r="X223" s="120" t="n">
        <v>31</v>
      </c>
    </row>
    <row r="224" customFormat="false" ht="12.75" hidden="false" customHeight="false" outlineLevel="0" collapsed="false">
      <c r="A224" s="139" t="n">
        <f aca="false">Calculations!A222</f>
        <v>43313</v>
      </c>
      <c r="B224" s="140" t="n">
        <f aca="false">IF(A224="N/A"," ",IF(ISERROR(L224),B212*Inputs!$F$19,L224))</f>
        <v>114</v>
      </c>
      <c r="C224" s="141" t="n">
        <v>1.72352143423567</v>
      </c>
      <c r="D224" s="142" t="n">
        <f aca="false">IF(A224="N/A"," ",C224*B224)</f>
        <v>196.481443502867</v>
      </c>
      <c r="E224" s="140" t="n">
        <f aca="false">IF(A224="N/A"," ",IF(ISERROR(M224),E212*Inputs!$F$19,M224))</f>
        <v>35.0000038146973</v>
      </c>
      <c r="F224" s="142" t="n">
        <f aca="false">IF(A224="N/A"," ",E224*C224)</f>
        <v>60.3232567729611</v>
      </c>
      <c r="G224" s="140" t="n">
        <f aca="false">IF(A224="N/A"," ",IF(ISERROR(N224),G212*Inputs!$F$19,N224))</f>
        <v>31</v>
      </c>
      <c r="H224" s="142" t="n">
        <f aca="false">IF(A224="N/A"," ",G224*C224)</f>
        <v>53.4291644613059</v>
      </c>
      <c r="I224" s="142" t="n">
        <f aca="false">IF(A224="N/A"," ",IF(ISERROR(O224),I212*Inputs!$F$19,O224))</f>
        <v>24.3500003814697</v>
      </c>
      <c r="J224" s="143" t="n">
        <f aca="false">IF(A224="N/A"," ",P224)</f>
        <v>3.983</v>
      </c>
      <c r="L224" s="145" t="n">
        <v>114</v>
      </c>
      <c r="M224" s="145" t="n">
        <v>35.0000038146973</v>
      </c>
      <c r="N224" s="145" t="n">
        <v>31</v>
      </c>
      <c r="O224" s="146" t="n">
        <v>24.3500003814697</v>
      </c>
      <c r="P224" s="147" t="n">
        <v>3.983</v>
      </c>
      <c r="S224" s="134" t="n">
        <v>43252</v>
      </c>
      <c r="T224" s="120" t="n">
        <v>21</v>
      </c>
      <c r="U224" s="120" t="n">
        <v>5</v>
      </c>
      <c r="V224" s="120" t="n">
        <v>4</v>
      </c>
      <c r="W224" s="120" t="n">
        <v>0</v>
      </c>
      <c r="X224" s="120" t="n">
        <v>30</v>
      </c>
    </row>
    <row r="225" customFormat="false" ht="12.75" hidden="false" customHeight="false" outlineLevel="0" collapsed="false">
      <c r="A225" s="139" t="n">
        <f aca="false">Calculations!A223</f>
        <v>43344</v>
      </c>
      <c r="B225" s="140" t="n">
        <f aca="false">IF(A225="N/A"," ",IF(ISERROR(L225),B213*Inputs!$F$19,L225))</f>
        <v>38.5</v>
      </c>
      <c r="C225" s="141" t="n">
        <v>1.35125</v>
      </c>
      <c r="D225" s="142" t="n">
        <f aca="false">IF(A225="N/A"," ",C225*B225)</f>
        <v>52.023125</v>
      </c>
      <c r="E225" s="140" t="n">
        <f aca="false">IF(A225="N/A"," ",IF(ISERROR(M225),E213*Inputs!$F$19,M225))</f>
        <v>25</v>
      </c>
      <c r="F225" s="142" t="n">
        <f aca="false">IF(A225="N/A"," ",E225*C225)</f>
        <v>33.78125</v>
      </c>
      <c r="G225" s="140" t="n">
        <f aca="false">IF(A225="N/A"," ",IF(ISERROR(N225),G213*Inputs!$F$19,N225))</f>
        <v>24</v>
      </c>
      <c r="H225" s="142" t="n">
        <f aca="false">IF(A225="N/A"," ",G225*C225)</f>
        <v>32.43</v>
      </c>
      <c r="I225" s="142" t="n">
        <f aca="false">IF(A225="N/A"," ",IF(ISERROR(O225),I213*Inputs!$F$19,O225))</f>
        <v>24</v>
      </c>
      <c r="J225" s="143" t="n">
        <f aca="false">IF(A225="N/A"," ",P225)</f>
        <v>3.986</v>
      </c>
      <c r="L225" s="145" t="e">
        <f aca="false">NA()</f>
        <v>#N/A</v>
      </c>
      <c r="M225" s="145" t="e">
        <f aca="false">NA()</f>
        <v>#N/A</v>
      </c>
      <c r="N225" s="145" t="e">
        <f aca="false">NA()</f>
        <v>#N/A</v>
      </c>
      <c r="O225" s="146" t="e">
        <f aca="false">NA()</f>
        <v>#N/A</v>
      </c>
      <c r="P225" s="147" t="n">
        <v>3.986</v>
      </c>
      <c r="S225" s="134" t="n">
        <v>43282</v>
      </c>
      <c r="T225" s="120" t="n">
        <v>21</v>
      </c>
      <c r="U225" s="120" t="n">
        <v>4</v>
      </c>
      <c r="V225" s="120" t="n">
        <v>5</v>
      </c>
      <c r="W225" s="120" t="n">
        <v>1</v>
      </c>
      <c r="X225" s="120" t="n">
        <v>31</v>
      </c>
    </row>
    <row r="226" customFormat="false" ht="12.75" hidden="false" customHeight="false" outlineLevel="0" collapsed="false">
      <c r="A226" s="139" t="n">
        <f aca="false">Calculations!A224</f>
        <v>43374</v>
      </c>
      <c r="B226" s="140" t="n">
        <f aca="false">IF(A226="N/A"," ",IF(ISERROR(L226),B214*Inputs!$F$19,L226))</f>
        <v>31.2999973297119</v>
      </c>
      <c r="C226" s="141" t="n">
        <v>0.98875</v>
      </c>
      <c r="D226" s="142" t="n">
        <f aca="false">IF(A226="N/A"," ",C226*B226)</f>
        <v>30.9478723597527</v>
      </c>
      <c r="E226" s="140" t="n">
        <f aca="false">IF(A226="N/A"," ",IF(ISERROR(M226),E214*Inputs!$F$19,M226))</f>
        <v>19.996000289917</v>
      </c>
      <c r="F226" s="142" t="n">
        <f aca="false">IF(A226="N/A"," ",E226*C226)</f>
        <v>19.7710452866554</v>
      </c>
      <c r="G226" s="140" t="n">
        <f aca="false">IF(A226="N/A"," ",IF(ISERROR(N226),G214*Inputs!$F$19,N226))</f>
        <v>18.9965000152588</v>
      </c>
      <c r="H226" s="142" t="n">
        <f aca="false">IF(A226="N/A"," ",G226*C226)</f>
        <v>18.7827893900871</v>
      </c>
      <c r="I226" s="142" t="n">
        <f aca="false">IF(A226="N/A"," ",IF(ISERROR(O226),I214*Inputs!$F$19,O226))</f>
        <v>25.4000015258789</v>
      </c>
      <c r="J226" s="143" t="n">
        <f aca="false">IF(A226="N/A"," ",P226)</f>
        <v>4.02</v>
      </c>
      <c r="L226" s="145" t="e">
        <f aca="false">NA()</f>
        <v>#N/A</v>
      </c>
      <c r="M226" s="145" t="e">
        <f aca="false">NA()</f>
        <v>#N/A</v>
      </c>
      <c r="N226" s="145" t="e">
        <f aca="false">NA()</f>
        <v>#N/A</v>
      </c>
      <c r="O226" s="146" t="e">
        <f aca="false">NA()</f>
        <v>#N/A</v>
      </c>
      <c r="P226" s="147" t="n">
        <v>4.02</v>
      </c>
      <c r="S226" s="134" t="n">
        <v>43313</v>
      </c>
      <c r="T226" s="120" t="n">
        <v>23</v>
      </c>
      <c r="U226" s="120" t="n">
        <v>4</v>
      </c>
      <c r="V226" s="120" t="n">
        <v>4</v>
      </c>
      <c r="W226" s="120" t="n">
        <v>0</v>
      </c>
      <c r="X226" s="120" t="n">
        <v>31</v>
      </c>
    </row>
    <row r="227" customFormat="false" ht="12.75" hidden="false" customHeight="false" outlineLevel="0" collapsed="false">
      <c r="A227" s="139" t="n">
        <f aca="false">Calculations!A225</f>
        <v>43405</v>
      </c>
      <c r="B227" s="140" t="n">
        <f aca="false">IF(A227="N/A"," ",IF(ISERROR(L227),B215*Inputs!$F$19,L227))</f>
        <v>31.1799983978272</v>
      </c>
      <c r="C227" s="141" t="n">
        <v>1.016875</v>
      </c>
      <c r="D227" s="142" t="n">
        <f aca="false">IF(A227="N/A"," ",C227*B227)</f>
        <v>31.7061608707905</v>
      </c>
      <c r="E227" s="140" t="n">
        <f aca="false">IF(A227="N/A"," ",IF(ISERROR(M227),E215*Inputs!$F$19,M227))</f>
        <v>20</v>
      </c>
      <c r="F227" s="142" t="n">
        <f aca="false">IF(A227="N/A"," ",E227*C227)</f>
        <v>20.3375</v>
      </c>
      <c r="G227" s="140" t="n">
        <f aca="false">IF(A227="N/A"," ",IF(ISERROR(N227),G215*Inputs!$F$19,N227))</f>
        <v>19</v>
      </c>
      <c r="H227" s="142" t="n">
        <f aca="false">IF(A227="N/A"," ",G227*C227)</f>
        <v>19.320625</v>
      </c>
      <c r="I227" s="142" t="n">
        <f aca="false">IF(A227="N/A"," ",IF(ISERROR(O227),I215*Inputs!$F$19,O227))</f>
        <v>25.7999992370605</v>
      </c>
      <c r="J227" s="143" t="n">
        <f aca="false">IF(A227="N/A"," ",P227)</f>
        <v>4.158</v>
      </c>
      <c r="L227" s="145" t="e">
        <f aca="false">NA()</f>
        <v>#N/A</v>
      </c>
      <c r="M227" s="145" t="e">
        <f aca="false">NA()</f>
        <v>#N/A</v>
      </c>
      <c r="N227" s="145" t="e">
        <f aca="false">NA()</f>
        <v>#N/A</v>
      </c>
      <c r="O227" s="146" t="e">
        <f aca="false">NA()</f>
        <v>#N/A</v>
      </c>
      <c r="P227" s="147" t="n">
        <v>4.158</v>
      </c>
      <c r="S227" s="134" t="n">
        <v>43344</v>
      </c>
      <c r="T227" s="120" t="n">
        <v>19</v>
      </c>
      <c r="U227" s="120" t="n">
        <v>5</v>
      </c>
      <c r="V227" s="120" t="n">
        <v>5</v>
      </c>
      <c r="W227" s="120" t="n">
        <v>1</v>
      </c>
      <c r="X227" s="120" t="n">
        <v>30</v>
      </c>
    </row>
    <row r="228" customFormat="false" ht="12.75" hidden="false" customHeight="false" outlineLevel="0" collapsed="false">
      <c r="A228" s="139" t="n">
        <f aca="false">Calculations!A226</f>
        <v>43435</v>
      </c>
      <c r="B228" s="140" t="n">
        <f aca="false">IF(A228="N/A"," ",IF(ISERROR(L228),B216*Inputs!$F$19,L228))</f>
        <v>31.6499977111816</v>
      </c>
      <c r="C228" s="141" t="n">
        <v>0.99375</v>
      </c>
      <c r="D228" s="142" t="n">
        <f aca="false">IF(A228="N/A"," ",C228*B228)</f>
        <v>31.4521852254868</v>
      </c>
      <c r="E228" s="140" t="n">
        <f aca="false">IF(A228="N/A"," ",IF(ISERROR(M228),E216*Inputs!$F$19,M228))</f>
        <v>20</v>
      </c>
      <c r="F228" s="142" t="n">
        <f aca="false">IF(A228="N/A"," ",E228*C228)</f>
        <v>19.875</v>
      </c>
      <c r="G228" s="140" t="n">
        <f aca="false">IF(A228="N/A"," ",IF(ISERROR(N228),G216*Inputs!$F$19,N228))</f>
        <v>19</v>
      </c>
      <c r="H228" s="142" t="n">
        <f aca="false">IF(A228="N/A"," ",G228*C228)</f>
        <v>18.88125</v>
      </c>
      <c r="I228" s="142" t="n">
        <f aca="false">IF(A228="N/A"," ",IF(ISERROR(O228),I216*Inputs!$F$19,O228))</f>
        <v>25.9500007629395</v>
      </c>
      <c r="J228" s="143" t="n">
        <f aca="false">IF(A228="N/A"," ",P228)</f>
        <v>4.284</v>
      </c>
      <c r="L228" s="145" t="e">
        <f aca="false">NA()</f>
        <v>#N/A</v>
      </c>
      <c r="M228" s="145" t="e">
        <f aca="false">NA()</f>
        <v>#N/A</v>
      </c>
      <c r="N228" s="145" t="e">
        <f aca="false">NA()</f>
        <v>#N/A</v>
      </c>
      <c r="O228" s="146" t="e">
        <f aca="false">NA()</f>
        <v>#N/A</v>
      </c>
      <c r="P228" s="147" t="n">
        <v>4.284</v>
      </c>
      <c r="S228" s="134" t="n">
        <v>43374</v>
      </c>
      <c r="T228" s="120" t="n">
        <v>23</v>
      </c>
      <c r="U228" s="120" t="n">
        <v>4</v>
      </c>
      <c r="V228" s="120" t="n">
        <v>4</v>
      </c>
      <c r="W228" s="120" t="n">
        <v>0</v>
      </c>
      <c r="X228" s="120" t="n">
        <v>31</v>
      </c>
    </row>
    <row r="229" customFormat="false" ht="12.75" hidden="false" customHeight="false" outlineLevel="0" collapsed="false">
      <c r="A229" s="139" t="n">
        <f aca="false">Calculations!A227</f>
        <v>43466</v>
      </c>
      <c r="B229" s="140" t="n">
        <f aca="false">IF(A229="N/A"," ",IF(ISERROR(L229),B217*Inputs!$F$19,L229))</f>
        <v>35.8999996185303</v>
      </c>
      <c r="C229" s="141" t="n">
        <v>0.95625</v>
      </c>
      <c r="D229" s="142" t="n">
        <f aca="false">IF(A229="N/A"," ",C229*B229)</f>
        <v>34.3293746352196</v>
      </c>
      <c r="E229" s="140" t="n">
        <f aca="false">IF(A229="N/A"," ",IF(ISERROR(M229),E217*Inputs!$F$19,M229))</f>
        <v>22</v>
      </c>
      <c r="F229" s="142" t="n">
        <f aca="false">IF(A229="N/A"," ",E229*C229)</f>
        <v>21.0375</v>
      </c>
      <c r="G229" s="140" t="n">
        <f aca="false">IF(A229="N/A"," ",IF(ISERROR(N229),G217*Inputs!$F$19,N229))</f>
        <v>21</v>
      </c>
      <c r="H229" s="142" t="n">
        <f aca="false">IF(A229="N/A"," ",G229*C229)</f>
        <v>20.08125</v>
      </c>
      <c r="I229" s="142" t="n">
        <f aca="false">IF(A229="N/A"," ",IF(ISERROR(O229),I217*Inputs!$F$19,O229))</f>
        <v>26.2000007629395</v>
      </c>
      <c r="J229" s="143" t="n">
        <f aca="false">IF(A229="N/A"," ",P229)</f>
        <v>4.405</v>
      </c>
      <c r="L229" s="145" t="e">
        <f aca="false">NA()</f>
        <v>#N/A</v>
      </c>
      <c r="M229" s="145" t="e">
        <f aca="false">NA()</f>
        <v>#N/A</v>
      </c>
      <c r="N229" s="145" t="e">
        <f aca="false">NA()</f>
        <v>#N/A</v>
      </c>
      <c r="O229" s="146" t="e">
        <f aca="false">NA()</f>
        <v>#N/A</v>
      </c>
      <c r="P229" s="147" t="n">
        <v>4.405</v>
      </c>
      <c r="S229" s="134" t="n">
        <v>43405</v>
      </c>
      <c r="T229" s="120" t="n">
        <v>21</v>
      </c>
      <c r="U229" s="120" t="n">
        <v>4</v>
      </c>
      <c r="V229" s="120" t="n">
        <v>4</v>
      </c>
      <c r="W229" s="120" t="n">
        <v>1</v>
      </c>
      <c r="X229" s="120" t="n">
        <v>30</v>
      </c>
    </row>
    <row r="230" customFormat="false" ht="12.75" hidden="false" customHeight="false" outlineLevel="0" collapsed="false">
      <c r="A230" s="139" t="n">
        <f aca="false">Calculations!A228</f>
        <v>43497</v>
      </c>
      <c r="B230" s="140" t="n">
        <f aca="false">IF(A230="N/A"," ",IF(ISERROR(L230),B218*Inputs!$F$19,L230))</f>
        <v>36</v>
      </c>
      <c r="C230" s="141" t="n">
        <v>0.95625</v>
      </c>
      <c r="D230" s="142" t="n">
        <f aca="false">IF(A230="N/A"," ",C230*B230)</f>
        <v>34.425</v>
      </c>
      <c r="E230" s="140" t="n">
        <f aca="false">IF(A230="N/A"," ",IF(ISERROR(M230),E218*Inputs!$F$19,M230))</f>
        <v>21.996000289917</v>
      </c>
      <c r="F230" s="142" t="n">
        <f aca="false">IF(A230="N/A"," ",E230*C230)</f>
        <v>21.0336752772331</v>
      </c>
      <c r="G230" s="140" t="n">
        <f aca="false">IF(A230="N/A"," ",IF(ISERROR(N230),G218*Inputs!$F$19,N230))</f>
        <v>20.9965019226074</v>
      </c>
      <c r="H230" s="142" t="n">
        <f aca="false">IF(A230="N/A"," ",G230*C230)</f>
        <v>20.0779049634934</v>
      </c>
      <c r="I230" s="142" t="n">
        <f aca="false">IF(A230="N/A"," ",IF(ISERROR(O230),I218*Inputs!$F$19,O230))</f>
        <v>24.5</v>
      </c>
      <c r="J230" s="143" t="n">
        <f aca="false">IF(A230="N/A"," ",P230)</f>
        <v>4.287</v>
      </c>
      <c r="L230" s="145" t="e">
        <f aca="false">NA()</f>
        <v>#N/A</v>
      </c>
      <c r="M230" s="145" t="e">
        <f aca="false">NA()</f>
        <v>#N/A</v>
      </c>
      <c r="N230" s="145" t="e">
        <f aca="false">NA()</f>
        <v>#N/A</v>
      </c>
      <c r="O230" s="146" t="e">
        <f aca="false">NA()</f>
        <v>#N/A</v>
      </c>
      <c r="P230" s="147" t="n">
        <v>4.287</v>
      </c>
      <c r="S230" s="134" t="n">
        <v>43435</v>
      </c>
      <c r="T230" s="120" t="n">
        <v>20</v>
      </c>
      <c r="U230" s="120" t="n">
        <v>5</v>
      </c>
      <c r="V230" s="120" t="n">
        <v>5</v>
      </c>
      <c r="W230" s="120" t="n">
        <v>1</v>
      </c>
      <c r="X230" s="120" t="n">
        <v>31</v>
      </c>
    </row>
    <row r="231" customFormat="false" ht="12.75" hidden="false" customHeight="false" outlineLevel="0" collapsed="false">
      <c r="A231" s="139" t="n">
        <f aca="false">Calculations!A229</f>
        <v>43525</v>
      </c>
      <c r="B231" s="140" t="n">
        <f aca="false">IF(A231="N/A"," ",IF(ISERROR(L231),B219*Inputs!$F$19,L231))</f>
        <v>31.5</v>
      </c>
      <c r="C231" s="141" t="n">
        <v>0.971098265895954</v>
      </c>
      <c r="D231" s="142" t="n">
        <f aca="false">IF(A231="N/A"," ",C231*B231)</f>
        <v>30.5895953757226</v>
      </c>
      <c r="E231" s="140" t="n">
        <f aca="false">IF(A231="N/A"," ",IF(ISERROR(M231),E219*Inputs!$F$19,M231))</f>
        <v>20</v>
      </c>
      <c r="F231" s="142" t="n">
        <f aca="false">IF(A231="N/A"," ",E231*C231)</f>
        <v>19.4219653179191</v>
      </c>
      <c r="G231" s="140" t="n">
        <f aca="false">IF(A231="N/A"," ",IF(ISERROR(N231),G219*Inputs!$F$19,N231))</f>
        <v>19</v>
      </c>
      <c r="H231" s="142" t="n">
        <f aca="false">IF(A231="N/A"," ",G231*C231)</f>
        <v>18.4508670520231</v>
      </c>
      <c r="I231" s="142" t="n">
        <f aca="false">IF(A231="N/A"," ",IF(ISERROR(O231),I219*Inputs!$F$19,O231))</f>
        <v>24.9000015258789</v>
      </c>
      <c r="J231" s="143" t="n">
        <f aca="false">IF(A231="N/A"," ",P231)</f>
        <v>4.2055</v>
      </c>
      <c r="L231" s="145" t="e">
        <f aca="false">NA()</f>
        <v>#N/A</v>
      </c>
      <c r="M231" s="145" t="e">
        <f aca="false">NA()</f>
        <v>#N/A</v>
      </c>
      <c r="N231" s="145" t="e">
        <f aca="false">NA()</f>
        <v>#N/A</v>
      </c>
      <c r="O231" s="146" t="e">
        <f aca="false">NA()</f>
        <v>#N/A</v>
      </c>
      <c r="P231" s="147" t="n">
        <v>4.2055</v>
      </c>
      <c r="S231" s="134" t="n">
        <v>43466</v>
      </c>
      <c r="T231" s="120" t="n">
        <v>22</v>
      </c>
      <c r="U231" s="120" t="n">
        <v>4</v>
      </c>
      <c r="V231" s="120" t="n">
        <v>4</v>
      </c>
      <c r="W231" s="120" t="n">
        <v>1</v>
      </c>
      <c r="X231" s="120" t="n">
        <v>31</v>
      </c>
    </row>
    <row r="232" customFormat="false" ht="12.75" hidden="false" customHeight="false" outlineLevel="0" collapsed="false">
      <c r="A232" s="139" t="n">
        <f aca="false">Calculations!A230</f>
        <v>43556</v>
      </c>
      <c r="B232" s="140" t="n">
        <f aca="false">IF(A232="N/A"," ",IF(ISERROR(L232),B220*Inputs!$F$19,L232))</f>
        <v>32.25</v>
      </c>
      <c r="C232" s="141" t="n">
        <v>0.98875</v>
      </c>
      <c r="D232" s="142" t="n">
        <f aca="false">IF(A232="N/A"," ",C232*B232)</f>
        <v>31.8871875</v>
      </c>
      <c r="E232" s="140" t="n">
        <f aca="false">IF(A232="N/A"," ",IF(ISERROR(M232),E220*Inputs!$F$19,M232))</f>
        <v>20</v>
      </c>
      <c r="F232" s="142" t="n">
        <f aca="false">IF(A232="N/A"," ",E232*C232)</f>
        <v>19.775</v>
      </c>
      <c r="G232" s="140" t="n">
        <f aca="false">IF(A232="N/A"," ",IF(ISERROR(N232),G220*Inputs!$F$19,N232))</f>
        <v>18.9950008392334</v>
      </c>
      <c r="H232" s="142" t="n">
        <f aca="false">IF(A232="N/A"," ",G232*C232)</f>
        <v>18.781307079792</v>
      </c>
      <c r="I232" s="142" t="n">
        <f aca="false">IF(A232="N/A"," ",IF(ISERROR(O232),I220*Inputs!$F$19,O232))</f>
        <v>24.1000003814697</v>
      </c>
      <c r="J232" s="143" t="n">
        <f aca="false">IF(A232="N/A"," ",P232)</f>
        <v>4.1095</v>
      </c>
      <c r="L232" s="145" t="e">
        <f aca="false">NA()</f>
        <v>#N/A</v>
      </c>
      <c r="M232" s="145" t="e">
        <f aca="false">NA()</f>
        <v>#N/A</v>
      </c>
      <c r="N232" s="145" t="e">
        <f aca="false">NA()</f>
        <v>#N/A</v>
      </c>
      <c r="O232" s="146" t="e">
        <f aca="false">NA()</f>
        <v>#N/A</v>
      </c>
      <c r="P232" s="147" t="n">
        <v>4.1095</v>
      </c>
      <c r="S232" s="134" t="n">
        <v>43497</v>
      </c>
      <c r="T232" s="120" t="n">
        <v>20</v>
      </c>
      <c r="U232" s="120" t="n">
        <v>4</v>
      </c>
      <c r="V232" s="120" t="n">
        <v>4</v>
      </c>
      <c r="W232" s="120" t="n">
        <v>0</v>
      </c>
      <c r="X232" s="120" t="n">
        <v>28</v>
      </c>
    </row>
    <row r="233" customFormat="false" ht="12.75" hidden="false" customHeight="false" outlineLevel="0" collapsed="false">
      <c r="A233" s="139" t="n">
        <f aca="false">Calculations!A231</f>
        <v>43586</v>
      </c>
      <c r="B233" s="140" t="n">
        <f aca="false">IF(A233="N/A"," ",IF(ISERROR(L233),B221*Inputs!$F$19,L233))</f>
        <v>36.75</v>
      </c>
      <c r="C233" s="141" t="n">
        <v>1.0666026645768</v>
      </c>
      <c r="D233" s="142" t="n">
        <f aca="false">IF(A233="N/A"," ",C233*B233)</f>
        <v>39.1976479231975</v>
      </c>
      <c r="E233" s="140" t="n">
        <f aca="false">IF(A233="N/A"," ",IF(ISERROR(M233),E221*Inputs!$F$19,M233))</f>
        <v>21</v>
      </c>
      <c r="F233" s="142" t="n">
        <f aca="false">IF(A233="N/A"," ",E233*C233)</f>
        <v>22.3986559561129</v>
      </c>
      <c r="G233" s="140" t="n">
        <f aca="false">IF(A233="N/A"," ",IF(ISERROR(N233),G221*Inputs!$F$19,N233))</f>
        <v>20.0049991607666</v>
      </c>
      <c r="H233" s="142" t="n">
        <f aca="false">IF(A233="N/A"," ",G233*C233)</f>
        <v>21.3373854097304</v>
      </c>
      <c r="I233" s="142" t="n">
        <f aca="false">IF(A233="N/A"," ",IF(ISERROR(O233),I221*Inputs!$F$19,O233))</f>
        <v>23.9500007629395</v>
      </c>
      <c r="J233" s="143" t="n">
        <f aca="false">IF(A233="N/A"," ",P233)</f>
        <v>4.0905</v>
      </c>
      <c r="L233" s="145" t="e">
        <f aca="false">NA()</f>
        <v>#N/A</v>
      </c>
      <c r="M233" s="145" t="e">
        <f aca="false">NA()</f>
        <v>#N/A</v>
      </c>
      <c r="N233" s="145" t="e">
        <f aca="false">NA()</f>
        <v>#N/A</v>
      </c>
      <c r="O233" s="146" t="e">
        <f aca="false">NA()</f>
        <v>#N/A</v>
      </c>
      <c r="P233" s="147" t="n">
        <v>4.0905</v>
      </c>
      <c r="S233" s="134" t="n">
        <v>43525</v>
      </c>
      <c r="T233" s="120" t="n">
        <v>21</v>
      </c>
      <c r="U233" s="120" t="n">
        <v>5</v>
      </c>
      <c r="V233" s="120" t="n">
        <v>5</v>
      </c>
      <c r="W233" s="120" t="n">
        <v>0</v>
      </c>
      <c r="X233" s="120" t="n">
        <v>31</v>
      </c>
    </row>
    <row r="234" customFormat="false" ht="12.75" hidden="false" customHeight="false" outlineLevel="0" collapsed="false">
      <c r="A234" s="139" t="n">
        <f aca="false">Calculations!A232</f>
        <v>43617</v>
      </c>
      <c r="B234" s="140" t="n">
        <f aca="false">IF(A234="N/A"," ",IF(ISERROR(L234),B222*Inputs!$F$19,L234))</f>
        <v>61.5</v>
      </c>
      <c r="C234" s="141" t="n">
        <v>1.59926562714637</v>
      </c>
      <c r="D234" s="142" t="n">
        <f aca="false">IF(A234="N/A"," ",C234*B234)</f>
        <v>98.3548360695019</v>
      </c>
      <c r="E234" s="140" t="n">
        <f aca="false">IF(A234="N/A"," ",IF(ISERROR(M234),E222*Inputs!$F$19,M234))</f>
        <v>26</v>
      </c>
      <c r="F234" s="142" t="n">
        <f aca="false">IF(A234="N/A"," ",E234*C234)</f>
        <v>41.5809063058057</v>
      </c>
      <c r="G234" s="140" t="n">
        <f aca="false">IF(A234="N/A"," ",IF(ISERROR(N234),G222*Inputs!$F$19,N234))</f>
        <v>24</v>
      </c>
      <c r="H234" s="142" t="n">
        <f aca="false">IF(A234="N/A"," ",G234*C234)</f>
        <v>38.3823750515129</v>
      </c>
      <c r="I234" s="142" t="n">
        <f aca="false">IF(A234="N/A"," ",IF(ISERROR(O234),I222*Inputs!$F$19,O234))</f>
        <v>23.4499998092651</v>
      </c>
      <c r="J234" s="143" t="n">
        <f aca="false">IF(A234="N/A"," ",P234)</f>
        <v>4.1015</v>
      </c>
      <c r="L234" s="145" t="e">
        <f aca="false">NA()</f>
        <v>#N/A</v>
      </c>
      <c r="M234" s="145" t="e">
        <f aca="false">NA()</f>
        <v>#N/A</v>
      </c>
      <c r="N234" s="145" t="e">
        <f aca="false">NA()</f>
        <v>#N/A</v>
      </c>
      <c r="O234" s="146" t="e">
        <f aca="false">NA()</f>
        <v>#N/A</v>
      </c>
      <c r="P234" s="147" t="n">
        <v>4.1015</v>
      </c>
      <c r="S234" s="134" t="n">
        <v>43556</v>
      </c>
      <c r="T234" s="120" t="n">
        <v>22</v>
      </c>
      <c r="U234" s="120" t="n">
        <v>4</v>
      </c>
      <c r="V234" s="120" t="n">
        <v>4</v>
      </c>
      <c r="W234" s="120" t="n">
        <v>0</v>
      </c>
      <c r="X234" s="120" t="n">
        <v>30</v>
      </c>
    </row>
    <row r="235" customFormat="false" ht="12.75" hidden="false" customHeight="false" outlineLevel="0" collapsed="false">
      <c r="A235" s="139" t="n">
        <f aca="false">Calculations!A233</f>
        <v>43647</v>
      </c>
      <c r="B235" s="140" t="n">
        <f aca="false">IF(A235="N/A"," ",IF(ISERROR(L235),B223*Inputs!$F$19,L235))</f>
        <v>114</v>
      </c>
      <c r="C235" s="141" t="n">
        <v>1.72352143423567</v>
      </c>
      <c r="D235" s="142" t="n">
        <f aca="false">IF(A235="N/A"," ",C235*B235)</f>
        <v>196.481443502867</v>
      </c>
      <c r="E235" s="140" t="n">
        <f aca="false">IF(A235="N/A"," ",IF(ISERROR(M235),E223*Inputs!$F$19,M235))</f>
        <v>35</v>
      </c>
      <c r="F235" s="142" t="n">
        <f aca="false">IF(A235="N/A"," ",E235*C235)</f>
        <v>60.3232501982486</v>
      </c>
      <c r="G235" s="140" t="n">
        <f aca="false">IF(A235="N/A"," ",IF(ISERROR(N235),G223*Inputs!$F$19,N235))</f>
        <v>30.9999980926514</v>
      </c>
      <c r="H235" s="142" t="n">
        <f aca="false">IF(A235="N/A"," ",G235*C235)</f>
        <v>53.4291611739496</v>
      </c>
      <c r="I235" s="142" t="n">
        <f aca="false">IF(A235="N/A"," ",IF(ISERROR(O235),I223*Inputs!$F$19,O235))</f>
        <v>24.3500003814697</v>
      </c>
      <c r="J235" s="143" t="n">
        <f aca="false">IF(A235="N/A"," ",P235)</f>
        <v>4.1075</v>
      </c>
      <c r="L235" s="145" t="e">
        <f aca="false">NA()</f>
        <v>#N/A</v>
      </c>
      <c r="M235" s="145" t="e">
        <f aca="false">NA()</f>
        <v>#N/A</v>
      </c>
      <c r="N235" s="145" t="e">
        <f aca="false">NA()</f>
        <v>#N/A</v>
      </c>
      <c r="O235" s="146" t="e">
        <f aca="false">NA()</f>
        <v>#N/A</v>
      </c>
      <c r="P235" s="147" t="n">
        <v>4.1075</v>
      </c>
      <c r="S235" s="134" t="n">
        <v>43586</v>
      </c>
      <c r="T235" s="120" t="n">
        <v>22</v>
      </c>
      <c r="U235" s="120" t="n">
        <v>4</v>
      </c>
      <c r="V235" s="120" t="n">
        <v>4</v>
      </c>
      <c r="W235" s="120" t="n">
        <v>1</v>
      </c>
      <c r="X235" s="120" t="n">
        <v>31</v>
      </c>
    </row>
    <row r="236" customFormat="false" ht="12.75" hidden="false" customHeight="false" outlineLevel="0" collapsed="false">
      <c r="A236" s="139" t="n">
        <f aca="false">Calculations!A234</f>
        <v>43678</v>
      </c>
      <c r="B236" s="140" t="n">
        <f aca="false">IF(A236="N/A"," ",IF(ISERROR(L236),B224*Inputs!$F$19,L236))</f>
        <v>114</v>
      </c>
      <c r="C236" s="141" t="n">
        <v>1.72352143423567</v>
      </c>
      <c r="D236" s="142" t="n">
        <f aca="false">IF(A236="N/A"," ",C236*B236)</f>
        <v>196.481443502867</v>
      </c>
      <c r="E236" s="140" t="n">
        <f aca="false">IF(A236="N/A"," ",IF(ISERROR(M236),E224*Inputs!$F$19,M236))</f>
        <v>35.0000038146973</v>
      </c>
      <c r="F236" s="142" t="n">
        <f aca="false">IF(A236="N/A"," ",E236*C236)</f>
        <v>60.3232567729611</v>
      </c>
      <c r="G236" s="140" t="n">
        <f aca="false">IF(A236="N/A"," ",IF(ISERROR(N236),G224*Inputs!$F$19,N236))</f>
        <v>31</v>
      </c>
      <c r="H236" s="142" t="n">
        <f aca="false">IF(A236="N/A"," ",G236*C236)</f>
        <v>53.4291644613059</v>
      </c>
      <c r="I236" s="142" t="n">
        <f aca="false">IF(A236="N/A"," ",IF(ISERROR(O236),I224*Inputs!$F$19,O236))</f>
        <v>24.3500003814697</v>
      </c>
      <c r="J236" s="143" t="n">
        <f aca="false">IF(A236="N/A"," ",P236)</f>
        <v>4.1155</v>
      </c>
      <c r="L236" s="145" t="e">
        <f aca="false">NA()</f>
        <v>#N/A</v>
      </c>
      <c r="M236" s="145" t="e">
        <f aca="false">NA()</f>
        <v>#N/A</v>
      </c>
      <c r="N236" s="145" t="e">
        <f aca="false">NA()</f>
        <v>#N/A</v>
      </c>
      <c r="O236" s="146" t="e">
        <f aca="false">NA()</f>
        <v>#N/A</v>
      </c>
      <c r="P236" s="147" t="n">
        <v>4.1155</v>
      </c>
      <c r="S236" s="134" t="n">
        <v>43617</v>
      </c>
      <c r="T236" s="120" t="n">
        <v>20</v>
      </c>
      <c r="U236" s="120" t="n">
        <v>5</v>
      </c>
      <c r="V236" s="120" t="n">
        <v>5</v>
      </c>
      <c r="W236" s="120" t="n">
        <v>0</v>
      </c>
      <c r="X236" s="120" t="n">
        <v>30</v>
      </c>
    </row>
    <row r="237" customFormat="false" ht="12.75" hidden="false" customHeight="false" outlineLevel="0" collapsed="false">
      <c r="A237" s="139" t="n">
        <f aca="false">Calculations!A235</f>
        <v>43709</v>
      </c>
      <c r="B237" s="140" t="n">
        <f aca="false">IF(A237="N/A"," ",IF(ISERROR(L237),B225*Inputs!$F$19,L237))</f>
        <v>38.5</v>
      </c>
      <c r="C237" s="141" t="n">
        <v>1.35125</v>
      </c>
      <c r="D237" s="142" t="n">
        <f aca="false">IF(A237="N/A"," ",C237*B237)</f>
        <v>52.023125</v>
      </c>
      <c r="E237" s="140" t="n">
        <f aca="false">IF(A237="N/A"," ",IF(ISERROR(M237),E225*Inputs!$F$19,M237))</f>
        <v>25</v>
      </c>
      <c r="F237" s="142" t="n">
        <f aca="false">IF(A237="N/A"," ",E237*C237)</f>
        <v>33.78125</v>
      </c>
      <c r="G237" s="140" t="n">
        <f aca="false">IF(A237="N/A"," ",IF(ISERROR(N237),G225*Inputs!$F$19,N237))</f>
        <v>24</v>
      </c>
      <c r="H237" s="142" t="n">
        <f aca="false">IF(A237="N/A"," ",G237*C237)</f>
        <v>32.43</v>
      </c>
      <c r="I237" s="142" t="n">
        <f aca="false">IF(A237="N/A"," ",IF(ISERROR(O237),I225*Inputs!$F$19,O237))</f>
        <v>24</v>
      </c>
      <c r="J237" s="143" t="n">
        <f aca="false">IF(A237="N/A"," ",P237)</f>
        <v>4.1185</v>
      </c>
      <c r="L237" s="145" t="e">
        <f aca="false">NA()</f>
        <v>#N/A</v>
      </c>
      <c r="M237" s="145" t="e">
        <f aca="false">NA()</f>
        <v>#N/A</v>
      </c>
      <c r="N237" s="145" t="e">
        <f aca="false">NA()</f>
        <v>#N/A</v>
      </c>
      <c r="O237" s="146" t="e">
        <f aca="false">NA()</f>
        <v>#N/A</v>
      </c>
      <c r="P237" s="147" t="n">
        <v>4.1185</v>
      </c>
      <c r="S237" s="134" t="n">
        <v>43647</v>
      </c>
      <c r="T237" s="120" t="n">
        <v>22</v>
      </c>
      <c r="U237" s="120" t="n">
        <v>4</v>
      </c>
      <c r="V237" s="120" t="n">
        <v>4</v>
      </c>
      <c r="W237" s="120" t="n">
        <v>1</v>
      </c>
      <c r="X237" s="120" t="n">
        <v>31</v>
      </c>
    </row>
    <row r="238" customFormat="false" ht="12.75" hidden="false" customHeight="false" outlineLevel="0" collapsed="false">
      <c r="A238" s="139" t="n">
        <f aca="false">Calculations!A236</f>
        <v>43739</v>
      </c>
      <c r="B238" s="140" t="n">
        <f aca="false">IF(A238="N/A"," ",IF(ISERROR(L238),B226*Inputs!$F$19,L238))</f>
        <v>31.2999973297119</v>
      </c>
      <c r="C238" s="141" t="n">
        <v>0.98875</v>
      </c>
      <c r="D238" s="142" t="n">
        <f aca="false">IF(A238="N/A"," ",C238*B238)</f>
        <v>30.9478723597527</v>
      </c>
      <c r="E238" s="140" t="n">
        <f aca="false">IF(A238="N/A"," ",IF(ISERROR(M238),E226*Inputs!$F$19,M238))</f>
        <v>19.996000289917</v>
      </c>
      <c r="F238" s="142" t="n">
        <f aca="false">IF(A238="N/A"," ",E238*C238)</f>
        <v>19.7710452866554</v>
      </c>
      <c r="G238" s="140" t="n">
        <f aca="false">IF(A238="N/A"," ",IF(ISERROR(N238),G226*Inputs!$F$19,N238))</f>
        <v>18.9965000152588</v>
      </c>
      <c r="H238" s="142" t="n">
        <f aca="false">IF(A238="N/A"," ",G238*C238)</f>
        <v>18.7827893900871</v>
      </c>
      <c r="I238" s="142" t="n">
        <f aca="false">IF(A238="N/A"," ",IF(ISERROR(O238),I226*Inputs!$F$19,O238))</f>
        <v>25.4000015258789</v>
      </c>
      <c r="J238" s="143" t="n">
        <f aca="false">IF(A238="N/A"," ",P238)</f>
        <v>4.1525</v>
      </c>
      <c r="L238" s="145" t="e">
        <f aca="false">NA()</f>
        <v>#N/A</v>
      </c>
      <c r="M238" s="145" t="e">
        <f aca="false">NA()</f>
        <v>#N/A</v>
      </c>
      <c r="N238" s="145" t="e">
        <f aca="false">NA()</f>
        <v>#N/A</v>
      </c>
      <c r="O238" s="146" t="e">
        <f aca="false">NA()</f>
        <v>#N/A</v>
      </c>
      <c r="P238" s="147" t="n">
        <v>4.1525</v>
      </c>
      <c r="S238" s="134" t="n">
        <v>43678</v>
      </c>
      <c r="T238" s="120" t="n">
        <v>22</v>
      </c>
      <c r="U238" s="120" t="n">
        <v>5</v>
      </c>
      <c r="V238" s="120" t="n">
        <v>4</v>
      </c>
      <c r="W238" s="120" t="n">
        <v>0</v>
      </c>
      <c r="X238" s="120" t="n">
        <v>31</v>
      </c>
    </row>
    <row r="239" customFormat="false" ht="12.75" hidden="false" customHeight="false" outlineLevel="0" collapsed="false">
      <c r="A239" s="139" t="n">
        <f aca="false">Calculations!A237</f>
        <v>43770</v>
      </c>
      <c r="B239" s="140" t="n">
        <f aca="false">IF(A239="N/A"," ",IF(ISERROR(L239),B227*Inputs!$F$19,L239))</f>
        <v>31.1799983978272</v>
      </c>
      <c r="C239" s="141" t="n">
        <v>1.016875</v>
      </c>
      <c r="D239" s="142" t="n">
        <f aca="false">IF(A239="N/A"," ",C239*B239)</f>
        <v>31.7061608707905</v>
      </c>
      <c r="E239" s="140" t="n">
        <f aca="false">IF(A239="N/A"," ",IF(ISERROR(M239),E227*Inputs!$F$19,M239))</f>
        <v>20</v>
      </c>
      <c r="F239" s="142" t="n">
        <f aca="false">IF(A239="N/A"," ",E239*C239)</f>
        <v>20.3375</v>
      </c>
      <c r="G239" s="140" t="n">
        <f aca="false">IF(A239="N/A"," ",IF(ISERROR(N239),G227*Inputs!$F$19,N239))</f>
        <v>19</v>
      </c>
      <c r="H239" s="142" t="n">
        <f aca="false">IF(A239="N/A"," ",G239*C239)</f>
        <v>19.320625</v>
      </c>
      <c r="I239" s="142" t="n">
        <f aca="false">IF(A239="N/A"," ",IF(ISERROR(O239),I227*Inputs!$F$19,O239))</f>
        <v>25.7999992370605</v>
      </c>
      <c r="J239" s="143" t="n">
        <f aca="false">IF(A239="N/A"," ",P239)</f>
        <v>4.2905</v>
      </c>
      <c r="L239" s="145" t="e">
        <f aca="false">NA()</f>
        <v>#N/A</v>
      </c>
      <c r="M239" s="145" t="e">
        <f aca="false">NA()</f>
        <v>#N/A</v>
      </c>
      <c r="N239" s="145" t="e">
        <f aca="false">NA()</f>
        <v>#N/A</v>
      </c>
      <c r="O239" s="146" t="e">
        <f aca="false">NA()</f>
        <v>#N/A</v>
      </c>
      <c r="P239" s="147" t="n">
        <v>4.2905</v>
      </c>
      <c r="S239" s="134" t="n">
        <v>43709</v>
      </c>
      <c r="T239" s="120" t="n">
        <v>20</v>
      </c>
      <c r="U239" s="120" t="n">
        <v>4</v>
      </c>
      <c r="V239" s="120" t="n">
        <v>5</v>
      </c>
      <c r="W239" s="120" t="n">
        <v>1</v>
      </c>
      <c r="X239" s="120" t="n">
        <v>30</v>
      </c>
    </row>
    <row r="240" customFormat="false" ht="12.75" hidden="false" customHeight="false" outlineLevel="0" collapsed="false">
      <c r="A240" s="139" t="n">
        <f aca="false">Calculations!A238</f>
        <v>43800</v>
      </c>
      <c r="B240" s="140" t="n">
        <f aca="false">IF(A240="N/A"," ",IF(ISERROR(L240),B228*Inputs!$F$19,L240))</f>
        <v>31.6499977111816</v>
      </c>
      <c r="C240" s="141" t="n">
        <v>0.99375</v>
      </c>
      <c r="D240" s="142" t="n">
        <f aca="false">IF(A240="N/A"," ",C240*B240)</f>
        <v>31.4521852254868</v>
      </c>
      <c r="E240" s="140" t="n">
        <f aca="false">IF(A240="N/A"," ",IF(ISERROR(M240),E228*Inputs!$F$19,M240))</f>
        <v>20</v>
      </c>
      <c r="F240" s="142" t="n">
        <f aca="false">IF(A240="N/A"," ",E240*C240)</f>
        <v>19.875</v>
      </c>
      <c r="G240" s="140" t="n">
        <f aca="false">IF(A240="N/A"," ",IF(ISERROR(N240),G228*Inputs!$F$19,N240))</f>
        <v>19</v>
      </c>
      <c r="H240" s="142" t="n">
        <f aca="false">IF(A240="N/A"," ",G240*C240)</f>
        <v>18.88125</v>
      </c>
      <c r="I240" s="142" t="n">
        <f aca="false">IF(A240="N/A"," ",IF(ISERROR(O240),I228*Inputs!$F$19,O240))</f>
        <v>25.9500007629395</v>
      </c>
      <c r="J240" s="143" t="n">
        <f aca="false">IF(A240="N/A"," ",P240)</f>
        <v>4.4165</v>
      </c>
      <c r="L240" s="145" t="e">
        <f aca="false">NA()</f>
        <v>#N/A</v>
      </c>
      <c r="M240" s="145" t="e">
        <f aca="false">NA()</f>
        <v>#N/A</v>
      </c>
      <c r="N240" s="145" t="e">
        <f aca="false">NA()</f>
        <v>#N/A</v>
      </c>
      <c r="O240" s="146" t="e">
        <f aca="false">NA()</f>
        <v>#N/A</v>
      </c>
      <c r="P240" s="147" t="n">
        <v>4.4165</v>
      </c>
      <c r="S240" s="134" t="n">
        <v>43739</v>
      </c>
      <c r="T240" s="120" t="n">
        <v>23</v>
      </c>
      <c r="U240" s="120" t="n">
        <v>4</v>
      </c>
      <c r="V240" s="120" t="n">
        <v>4</v>
      </c>
      <c r="W240" s="120" t="n">
        <v>0</v>
      </c>
      <c r="X240" s="120" t="n">
        <v>31</v>
      </c>
    </row>
    <row r="241" customFormat="false" ht="12.75" hidden="false" customHeight="false" outlineLevel="0" collapsed="false">
      <c r="A241" s="139" t="n">
        <f aca="false">Calculations!A239</f>
        <v>43831</v>
      </c>
      <c r="B241" s="140" t="n">
        <f aca="false">IF(A241="N/A"," ",IF(ISERROR(L241),B229*Inputs!$F$19,L241))</f>
        <v>35.8999996185303</v>
      </c>
      <c r="C241" s="141" t="n">
        <v>0.95625</v>
      </c>
      <c r="D241" s="142" t="n">
        <f aca="false">IF(A241="N/A"," ",C241*B241)</f>
        <v>34.3293746352196</v>
      </c>
      <c r="E241" s="140" t="n">
        <f aca="false">IF(A241="N/A"," ",IF(ISERROR(M241),E229*Inputs!$F$19,M241))</f>
        <v>22</v>
      </c>
      <c r="F241" s="142" t="n">
        <f aca="false">IF(A241="N/A"," ",E241*C241)</f>
        <v>21.0375</v>
      </c>
      <c r="G241" s="140" t="n">
        <f aca="false">IF(A241="N/A"," ",IF(ISERROR(N241),G229*Inputs!$F$19,N241))</f>
        <v>21</v>
      </c>
      <c r="H241" s="142" t="n">
        <f aca="false">IF(A241="N/A"," ",G241*C241)</f>
        <v>20.08125</v>
      </c>
      <c r="I241" s="142" t="n">
        <f aca="false">IF(A241="N/A"," ",IF(ISERROR(O241),I229*Inputs!$F$19,O241))</f>
        <v>26.2000007629395</v>
      </c>
      <c r="J241" s="143" t="n">
        <f aca="false">IF(A241="N/A"," ",P241)</f>
        <v>4.5425</v>
      </c>
      <c r="L241" s="145" t="e">
        <f aca="false">NA()</f>
        <v>#N/A</v>
      </c>
      <c r="M241" s="145" t="e">
        <f aca="false">NA()</f>
        <v>#N/A</v>
      </c>
      <c r="N241" s="145" t="e">
        <f aca="false">NA()</f>
        <v>#N/A</v>
      </c>
      <c r="O241" s="146" t="e">
        <f aca="false">NA()</f>
        <v>#N/A</v>
      </c>
      <c r="P241" s="147" t="n">
        <v>4.5425</v>
      </c>
      <c r="S241" s="134" t="n">
        <v>43770</v>
      </c>
      <c r="T241" s="120" t="n">
        <v>20</v>
      </c>
      <c r="U241" s="120" t="n">
        <v>5</v>
      </c>
      <c r="V241" s="120" t="n">
        <v>4</v>
      </c>
      <c r="W241" s="120" t="n">
        <v>1</v>
      </c>
      <c r="X241" s="120" t="n">
        <v>30</v>
      </c>
    </row>
    <row r="242" customFormat="false" ht="12.75" hidden="false" customHeight="false" outlineLevel="0" collapsed="false">
      <c r="A242" s="139" t="n">
        <f aca="false">Calculations!A240</f>
        <v>43862</v>
      </c>
      <c r="B242" s="140" t="n">
        <f aca="false">IF(A242="N/A"," ",IF(ISERROR(L242),B230*Inputs!$F$19,L242))</f>
        <v>36</v>
      </c>
      <c r="C242" s="141" t="n">
        <v>0.95625</v>
      </c>
      <c r="D242" s="142" t="n">
        <f aca="false">IF(A242="N/A"," ",C242*B242)</f>
        <v>34.425</v>
      </c>
      <c r="E242" s="140" t="n">
        <f aca="false">IF(A242="N/A"," ",IF(ISERROR(M242),E230*Inputs!$F$19,M242))</f>
        <v>21.996000289917</v>
      </c>
      <c r="F242" s="142" t="n">
        <f aca="false">IF(A242="N/A"," ",E242*C242)</f>
        <v>21.0336752772331</v>
      </c>
      <c r="G242" s="140" t="n">
        <f aca="false">IF(A242="N/A"," ",IF(ISERROR(N242),G230*Inputs!$F$19,N242))</f>
        <v>20.9965019226074</v>
      </c>
      <c r="H242" s="142" t="n">
        <f aca="false">IF(A242="N/A"," ",G242*C242)</f>
        <v>20.0779049634934</v>
      </c>
      <c r="I242" s="142" t="n">
        <f aca="false">IF(A242="N/A"," ",IF(ISERROR(O242),I230*Inputs!$F$19,O242))</f>
        <v>24.5</v>
      </c>
      <c r="J242" s="143" t="n">
        <f aca="false">IF(A242="N/A"," ",P242)</f>
        <v>4.4245</v>
      </c>
      <c r="L242" s="145" t="e">
        <f aca="false">NA()</f>
        <v>#N/A</v>
      </c>
      <c r="M242" s="145" t="e">
        <f aca="false">NA()</f>
        <v>#N/A</v>
      </c>
      <c r="N242" s="145" t="e">
        <f aca="false">NA()</f>
        <v>#N/A</v>
      </c>
      <c r="O242" s="146" t="e">
        <f aca="false">NA()</f>
        <v>#N/A</v>
      </c>
      <c r="P242" s="147" t="n">
        <v>4.4245</v>
      </c>
      <c r="S242" s="134" t="n">
        <v>43800</v>
      </c>
      <c r="T242" s="120" t="n">
        <v>21</v>
      </c>
      <c r="U242" s="120" t="n">
        <v>4</v>
      </c>
      <c r="V242" s="120" t="n">
        <v>5</v>
      </c>
      <c r="W242" s="120" t="n">
        <v>1</v>
      </c>
      <c r="X242" s="120" t="n">
        <v>31</v>
      </c>
    </row>
    <row r="243" customFormat="false" ht="12.75" hidden="false" customHeight="false" outlineLevel="0" collapsed="false">
      <c r="A243" s="139" t="n">
        <f aca="false">Calculations!A241</f>
        <v>43891</v>
      </c>
      <c r="B243" s="140" t="n">
        <f aca="false">IF(A243="N/A"," ",IF(ISERROR(L243),B231*Inputs!$F$19,L243))</f>
        <v>31.5</v>
      </c>
      <c r="C243" s="141" t="n">
        <v>0.971098265895954</v>
      </c>
      <c r="D243" s="142" t="n">
        <f aca="false">IF(A243="N/A"," ",C243*B243)</f>
        <v>30.5895953757226</v>
      </c>
      <c r="E243" s="140" t="n">
        <f aca="false">IF(A243="N/A"," ",IF(ISERROR(M243),E231*Inputs!$F$19,M243))</f>
        <v>20</v>
      </c>
      <c r="F243" s="142" t="n">
        <f aca="false">IF(A243="N/A"," ",E243*C243)</f>
        <v>19.4219653179191</v>
      </c>
      <c r="G243" s="140" t="n">
        <f aca="false">IF(A243="N/A"," ",IF(ISERROR(N243),G231*Inputs!$F$19,N243))</f>
        <v>19</v>
      </c>
      <c r="H243" s="142" t="n">
        <f aca="false">IF(A243="N/A"," ",G243*C243)</f>
        <v>18.4508670520231</v>
      </c>
      <c r="I243" s="142" t="n">
        <f aca="false">IF(A243="N/A"," ",IF(ISERROR(O243),I231*Inputs!$F$19,O243))</f>
        <v>24.9000015258789</v>
      </c>
      <c r="J243" s="143" t="n">
        <f aca="false">IF(A243="N/A"," ",P243)</f>
        <v>4.343</v>
      </c>
      <c r="L243" s="145" t="e">
        <f aca="false">NA()</f>
        <v>#N/A</v>
      </c>
      <c r="M243" s="145" t="e">
        <f aca="false">NA()</f>
        <v>#N/A</v>
      </c>
      <c r="N243" s="145" t="e">
        <f aca="false">NA()</f>
        <v>#N/A</v>
      </c>
      <c r="O243" s="146" t="e">
        <f aca="false">NA()</f>
        <v>#N/A</v>
      </c>
      <c r="P243" s="147" t="n">
        <v>4.343</v>
      </c>
      <c r="S243" s="134" t="n">
        <v>43831</v>
      </c>
      <c r="T243" s="120" t="n">
        <v>22</v>
      </c>
      <c r="U243" s="120" t="n">
        <v>4</v>
      </c>
      <c r="V243" s="120" t="n">
        <v>4</v>
      </c>
      <c r="W243" s="120" t="n">
        <v>1</v>
      </c>
      <c r="X243" s="120" t="n">
        <v>31</v>
      </c>
    </row>
    <row r="244" customFormat="false" ht="12.75" hidden="false" customHeight="false" outlineLevel="0" collapsed="false">
      <c r="A244" s="139" t="n">
        <f aca="false">Calculations!A242</f>
        <v>43922</v>
      </c>
      <c r="B244" s="140" t="n">
        <f aca="false">IF(A244="N/A"," ",IF(ISERROR(L244),B232*Inputs!$F$19,L244))</f>
        <v>32.25</v>
      </c>
      <c r="C244" s="141" t="n">
        <v>0.98875</v>
      </c>
      <c r="D244" s="142" t="n">
        <f aca="false">IF(A244="N/A"," ",C244*B244)</f>
        <v>31.8871875</v>
      </c>
      <c r="E244" s="140" t="n">
        <f aca="false">IF(A244="N/A"," ",IF(ISERROR(M244),E232*Inputs!$F$19,M244))</f>
        <v>20</v>
      </c>
      <c r="F244" s="142" t="n">
        <f aca="false">IF(A244="N/A"," ",E244*C244)</f>
        <v>19.775</v>
      </c>
      <c r="G244" s="140" t="n">
        <f aca="false">IF(A244="N/A"," ",IF(ISERROR(N244),G232*Inputs!$F$19,N244))</f>
        <v>18.9950008392334</v>
      </c>
      <c r="H244" s="142" t="n">
        <f aca="false">IF(A244="N/A"," ",G244*C244)</f>
        <v>18.781307079792</v>
      </c>
      <c r="I244" s="142" t="n">
        <f aca="false">IF(A244="N/A"," ",IF(ISERROR(O244),I232*Inputs!$F$19,O244))</f>
        <v>24.1000003814697</v>
      </c>
      <c r="J244" s="143" t="n">
        <f aca="false">IF(A244="N/A"," ",P244)</f>
        <v>4.247</v>
      </c>
      <c r="L244" s="145" t="e">
        <f aca="false">NA()</f>
        <v>#N/A</v>
      </c>
      <c r="M244" s="145" t="e">
        <f aca="false">NA()</f>
        <v>#N/A</v>
      </c>
      <c r="N244" s="145" t="e">
        <f aca="false">NA()</f>
        <v>#N/A</v>
      </c>
      <c r="O244" s="146" t="e">
        <f aca="false">NA()</f>
        <v>#N/A</v>
      </c>
      <c r="P244" s="147" t="n">
        <v>4.247</v>
      </c>
      <c r="S244" s="134" t="n">
        <v>43862</v>
      </c>
      <c r="T244" s="120" t="n">
        <v>20</v>
      </c>
      <c r="U244" s="120" t="n">
        <v>5</v>
      </c>
      <c r="V244" s="120" t="n">
        <v>4</v>
      </c>
      <c r="W244" s="120" t="n">
        <v>0</v>
      </c>
      <c r="X244" s="120" t="n">
        <v>29</v>
      </c>
    </row>
    <row r="245" customFormat="false" ht="12.75" hidden="false" customHeight="false" outlineLevel="0" collapsed="false">
      <c r="A245" s="139" t="n">
        <f aca="false">Calculations!A243</f>
        <v>43952</v>
      </c>
      <c r="B245" s="140" t="n">
        <f aca="false">IF(A245="N/A"," ",IF(ISERROR(L245),B233*Inputs!$F$19,L245))</f>
        <v>36.75</v>
      </c>
      <c r="C245" s="141" t="n">
        <v>1.0666026645768</v>
      </c>
      <c r="D245" s="142" t="n">
        <f aca="false">IF(A245="N/A"," ",C245*B245)</f>
        <v>39.1976479231975</v>
      </c>
      <c r="E245" s="140" t="n">
        <f aca="false">IF(A245="N/A"," ",IF(ISERROR(M245),E233*Inputs!$F$19,M245))</f>
        <v>21</v>
      </c>
      <c r="F245" s="142" t="n">
        <f aca="false">IF(A245="N/A"," ",E245*C245)</f>
        <v>22.3986559561129</v>
      </c>
      <c r="G245" s="140" t="n">
        <f aca="false">IF(A245="N/A"," ",IF(ISERROR(N245),G233*Inputs!$F$19,N245))</f>
        <v>20.0049991607666</v>
      </c>
      <c r="H245" s="142" t="n">
        <f aca="false">IF(A245="N/A"," ",G245*C245)</f>
        <v>21.3373854097304</v>
      </c>
      <c r="I245" s="142" t="n">
        <f aca="false">IF(A245="N/A"," ",IF(ISERROR(O245),I233*Inputs!$F$19,O245))</f>
        <v>23.9500007629395</v>
      </c>
      <c r="J245" s="143" t="n">
        <f aca="false">IF(A245="N/A"," ",P245)</f>
        <v>4.228</v>
      </c>
      <c r="L245" s="145" t="e">
        <f aca="false">NA()</f>
        <v>#N/A</v>
      </c>
      <c r="M245" s="145" t="e">
        <f aca="false">NA()</f>
        <v>#N/A</v>
      </c>
      <c r="N245" s="145" t="e">
        <f aca="false">NA()</f>
        <v>#N/A</v>
      </c>
      <c r="O245" s="146" t="e">
        <f aca="false">NA()</f>
        <v>#N/A</v>
      </c>
      <c r="P245" s="147" t="n">
        <v>4.228</v>
      </c>
      <c r="S245" s="134" t="n">
        <v>43891</v>
      </c>
      <c r="T245" s="120" t="n">
        <v>22</v>
      </c>
      <c r="U245" s="120" t="n">
        <v>4</v>
      </c>
      <c r="V245" s="120" t="n">
        <v>5</v>
      </c>
      <c r="W245" s="120" t="n">
        <v>0</v>
      </c>
      <c r="X245" s="120" t="n">
        <v>31</v>
      </c>
    </row>
    <row r="246" customFormat="false" ht="12.75" hidden="false" customHeight="false" outlineLevel="0" collapsed="false">
      <c r="A246" s="139" t="n">
        <f aca="false">Calculations!A244</f>
        <v>43983</v>
      </c>
      <c r="B246" s="140" t="n">
        <f aca="false">IF(A246="N/A"," ",IF(ISERROR(L246),B234*Inputs!$F$19,L246))</f>
        <v>61.5</v>
      </c>
      <c r="C246" s="141" t="n">
        <v>1.59926562714637</v>
      </c>
      <c r="D246" s="142" t="n">
        <f aca="false">IF(A246="N/A"," ",C246*B246)</f>
        <v>98.3548360695019</v>
      </c>
      <c r="E246" s="140" t="n">
        <f aca="false">IF(A246="N/A"," ",IF(ISERROR(M246),E234*Inputs!$F$19,M246))</f>
        <v>26</v>
      </c>
      <c r="F246" s="142" t="n">
        <f aca="false">IF(A246="N/A"," ",E246*C246)</f>
        <v>41.5809063058057</v>
      </c>
      <c r="G246" s="140" t="n">
        <f aca="false">IF(A246="N/A"," ",IF(ISERROR(N246),G234*Inputs!$F$19,N246))</f>
        <v>24</v>
      </c>
      <c r="H246" s="142" t="n">
        <f aca="false">IF(A246="N/A"," ",G246*C246)</f>
        <v>38.3823750515129</v>
      </c>
      <c r="I246" s="142" t="n">
        <f aca="false">IF(A246="N/A"," ",IF(ISERROR(O246),I234*Inputs!$F$19,O246))</f>
        <v>23.4499998092651</v>
      </c>
      <c r="J246" s="143" t="n">
        <f aca="false">IF(A246="N/A"," ",P246)</f>
        <v>4.239</v>
      </c>
      <c r="L246" s="145" t="e">
        <f aca="false">NA()</f>
        <v>#N/A</v>
      </c>
      <c r="M246" s="145" t="e">
        <f aca="false">NA()</f>
        <v>#N/A</v>
      </c>
      <c r="N246" s="145" t="e">
        <f aca="false">NA()</f>
        <v>#N/A</v>
      </c>
      <c r="O246" s="146" t="e">
        <f aca="false">NA()</f>
        <v>#N/A</v>
      </c>
      <c r="P246" s="147" t="n">
        <v>4.239</v>
      </c>
      <c r="S246" s="134" t="n">
        <v>43922</v>
      </c>
      <c r="T246" s="120" t="n">
        <v>22</v>
      </c>
      <c r="U246" s="120" t="n">
        <v>4</v>
      </c>
      <c r="V246" s="120" t="n">
        <v>4</v>
      </c>
      <c r="W246" s="120" t="n">
        <v>0</v>
      </c>
      <c r="X246" s="120" t="n">
        <v>30</v>
      </c>
    </row>
    <row r="247" customFormat="false" ht="12.75" hidden="false" customHeight="false" outlineLevel="0" collapsed="false">
      <c r="A247" s="139" t="n">
        <f aca="false">Calculations!A245</f>
        <v>44013</v>
      </c>
      <c r="B247" s="140" t="n">
        <f aca="false">IF(A247="N/A"," ",IF(ISERROR(L247),B235*Inputs!$F$19,L247))</f>
        <v>114</v>
      </c>
      <c r="C247" s="141" t="n">
        <v>1.72352143423567</v>
      </c>
      <c r="D247" s="142" t="n">
        <f aca="false">IF(A247="N/A"," ",C247*B247)</f>
        <v>196.481443502867</v>
      </c>
      <c r="E247" s="140" t="n">
        <f aca="false">IF(A247="N/A"," ",IF(ISERROR(M247),E235*Inputs!$F$19,M247))</f>
        <v>35</v>
      </c>
      <c r="F247" s="142" t="n">
        <f aca="false">IF(A247="N/A"," ",E247*C247)</f>
        <v>60.3232501982486</v>
      </c>
      <c r="G247" s="140" t="n">
        <f aca="false">IF(A247="N/A"," ",IF(ISERROR(N247),G235*Inputs!$F$19,N247))</f>
        <v>30.9999980926514</v>
      </c>
      <c r="H247" s="142" t="n">
        <f aca="false">IF(A247="N/A"," ",G247*C247)</f>
        <v>53.4291611739496</v>
      </c>
      <c r="I247" s="142" t="n">
        <f aca="false">IF(A247="N/A"," ",IF(ISERROR(O247),I235*Inputs!$F$19,O247))</f>
        <v>24.3500003814697</v>
      </c>
      <c r="J247" s="143" t="n">
        <f aca="false">IF(A247="N/A"," ",P247)</f>
        <v>4.245</v>
      </c>
      <c r="L247" s="145" t="e">
        <f aca="false">NA()</f>
        <v>#N/A</v>
      </c>
      <c r="M247" s="145" t="e">
        <f aca="false">NA()</f>
        <v>#N/A</v>
      </c>
      <c r="N247" s="145" t="e">
        <f aca="false">NA()</f>
        <v>#N/A</v>
      </c>
      <c r="O247" s="146" t="e">
        <f aca="false">NA()</f>
        <v>#N/A</v>
      </c>
      <c r="P247" s="147" t="n">
        <v>4.245</v>
      </c>
      <c r="S247" s="134" t="n">
        <v>43952</v>
      </c>
      <c r="T247" s="120" t="n">
        <v>20</v>
      </c>
      <c r="U247" s="120" t="n">
        <v>5</v>
      </c>
      <c r="V247" s="120" t="n">
        <v>5</v>
      </c>
      <c r="W247" s="120" t="n">
        <v>1</v>
      </c>
      <c r="X247" s="120" t="n">
        <v>31</v>
      </c>
    </row>
    <row r="248" customFormat="false" ht="12.75" hidden="false" customHeight="false" outlineLevel="0" collapsed="false">
      <c r="A248" s="139" t="n">
        <f aca="false">Calculations!A246</f>
        <v>44044</v>
      </c>
      <c r="B248" s="140" t="n">
        <f aca="false">IF(A248="N/A"," ",IF(ISERROR(L248),B236*Inputs!$F$19,L248))</f>
        <v>114</v>
      </c>
      <c r="C248" s="141" t="n">
        <v>1.72352143423567</v>
      </c>
      <c r="D248" s="142" t="n">
        <f aca="false">IF(A248="N/A"," ",C248*B248)</f>
        <v>196.481443502867</v>
      </c>
      <c r="E248" s="140" t="n">
        <f aca="false">IF(A248="N/A"," ",IF(ISERROR(M248),E236*Inputs!$F$19,M248))</f>
        <v>35.0000038146973</v>
      </c>
      <c r="F248" s="142" t="n">
        <f aca="false">IF(A248="N/A"," ",E248*C248)</f>
        <v>60.3232567729611</v>
      </c>
      <c r="G248" s="140" t="n">
        <f aca="false">IF(A248="N/A"," ",IF(ISERROR(N248),G236*Inputs!$F$19,N248))</f>
        <v>31</v>
      </c>
      <c r="H248" s="142" t="n">
        <f aca="false">IF(A248="N/A"," ",G248*C248)</f>
        <v>53.4291644613059</v>
      </c>
      <c r="I248" s="142" t="n">
        <f aca="false">IF(A248="N/A"," ",IF(ISERROR(O248),I236*Inputs!$F$19,O248))</f>
        <v>24.3500003814697</v>
      </c>
      <c r="J248" s="143" t="n">
        <f aca="false">IF(A248="N/A"," ",P248)</f>
        <v>4.253</v>
      </c>
      <c r="L248" s="145" t="e">
        <f aca="false">NA()</f>
        <v>#N/A</v>
      </c>
      <c r="M248" s="145" t="e">
        <f aca="false">NA()</f>
        <v>#N/A</v>
      </c>
      <c r="N248" s="145" t="e">
        <f aca="false">NA()</f>
        <v>#N/A</v>
      </c>
      <c r="O248" s="146" t="e">
        <f aca="false">NA()</f>
        <v>#N/A</v>
      </c>
      <c r="P248" s="147" t="n">
        <v>4.253</v>
      </c>
      <c r="S248" s="134" t="n">
        <v>43983</v>
      </c>
      <c r="T248" s="120" t="n">
        <v>22</v>
      </c>
      <c r="U248" s="120" t="n">
        <v>4</v>
      </c>
      <c r="V248" s="120" t="n">
        <v>4</v>
      </c>
      <c r="W248" s="120" t="n">
        <v>0</v>
      </c>
      <c r="X248" s="120" t="n">
        <v>30</v>
      </c>
    </row>
    <row r="249" customFormat="false" ht="12.75" hidden="false" customHeight="false" outlineLevel="0" collapsed="false">
      <c r="A249" s="139" t="n">
        <f aca="false">Calculations!A247</f>
        <v>44075</v>
      </c>
      <c r="B249" s="140" t="n">
        <f aca="false">IF(A249="N/A"," ",IF(ISERROR(L249),B237*Inputs!$F$19,L249))</f>
        <v>38.5</v>
      </c>
      <c r="C249" s="141" t="n">
        <v>1.35125</v>
      </c>
      <c r="D249" s="142" t="n">
        <f aca="false">IF(A249="N/A"," ",C249*B249)</f>
        <v>52.023125</v>
      </c>
      <c r="E249" s="140" t="n">
        <f aca="false">IF(A249="N/A"," ",IF(ISERROR(M249),E237*Inputs!$F$19,M249))</f>
        <v>25</v>
      </c>
      <c r="F249" s="142" t="n">
        <f aca="false">IF(A249="N/A"," ",E249*C249)</f>
        <v>33.78125</v>
      </c>
      <c r="G249" s="140" t="n">
        <f aca="false">IF(A249="N/A"," ",IF(ISERROR(N249),G237*Inputs!$F$19,N249))</f>
        <v>24</v>
      </c>
      <c r="H249" s="142" t="n">
        <f aca="false">IF(A249="N/A"," ",G249*C249)</f>
        <v>32.43</v>
      </c>
      <c r="I249" s="142" t="n">
        <f aca="false">IF(A249="N/A"," ",IF(ISERROR(O249),I237*Inputs!$F$19,O249))</f>
        <v>24</v>
      </c>
      <c r="J249" s="143" t="n">
        <f aca="false">IF(A249="N/A"," ",P249)</f>
        <v>4.256</v>
      </c>
      <c r="L249" s="145" t="e">
        <f aca="false">NA()</f>
        <v>#N/A</v>
      </c>
      <c r="M249" s="145" t="e">
        <f aca="false">NA()</f>
        <v>#N/A</v>
      </c>
      <c r="N249" s="145" t="e">
        <f aca="false">NA()</f>
        <v>#N/A</v>
      </c>
      <c r="O249" s="146" t="e">
        <f aca="false">NA()</f>
        <v>#N/A</v>
      </c>
      <c r="P249" s="147" t="n">
        <v>4.256</v>
      </c>
      <c r="S249" s="134" t="n">
        <v>44013</v>
      </c>
      <c r="T249" s="120" t="n">
        <v>23</v>
      </c>
      <c r="U249" s="120" t="n">
        <v>3</v>
      </c>
      <c r="V249" s="120" t="n">
        <v>4</v>
      </c>
      <c r="W249" s="120" t="n">
        <v>1</v>
      </c>
      <c r="X249" s="120" t="n">
        <v>31</v>
      </c>
    </row>
    <row r="250" customFormat="false" ht="12.75" hidden="false" customHeight="false" outlineLevel="0" collapsed="false">
      <c r="A250" s="139" t="n">
        <f aca="false">Calculations!A248</f>
        <v>44105</v>
      </c>
      <c r="B250" s="140" t="n">
        <f aca="false">IF(A250="N/A"," ",IF(ISERROR(L250),B238*Inputs!$F$19,L250))</f>
        <v>31.2999973297119</v>
      </c>
      <c r="C250" s="141" t="n">
        <v>0.98875</v>
      </c>
      <c r="D250" s="142" t="n">
        <f aca="false">IF(A250="N/A"," ",C250*B250)</f>
        <v>30.9478723597527</v>
      </c>
      <c r="E250" s="140" t="n">
        <f aca="false">IF(A250="N/A"," ",IF(ISERROR(M250),E238*Inputs!$F$19,M250))</f>
        <v>19.996000289917</v>
      </c>
      <c r="F250" s="142" t="n">
        <f aca="false">IF(A250="N/A"," ",E250*C250)</f>
        <v>19.7710452866554</v>
      </c>
      <c r="G250" s="140" t="n">
        <f aca="false">IF(A250="N/A"," ",IF(ISERROR(N250),G238*Inputs!$F$19,N250))</f>
        <v>18.9965000152588</v>
      </c>
      <c r="H250" s="142" t="n">
        <f aca="false">IF(A250="N/A"," ",G250*C250)</f>
        <v>18.7827893900871</v>
      </c>
      <c r="I250" s="142" t="n">
        <f aca="false">IF(A250="N/A"," ",IF(ISERROR(O250),I238*Inputs!$F$19,O250))</f>
        <v>25.4000015258789</v>
      </c>
      <c r="J250" s="143" t="n">
        <f aca="false">IF(A250="N/A"," ",P250)</f>
        <v>4.29</v>
      </c>
      <c r="L250" s="145" t="e">
        <f aca="false">NA()</f>
        <v>#N/A</v>
      </c>
      <c r="M250" s="145" t="e">
        <f aca="false">NA()</f>
        <v>#N/A</v>
      </c>
      <c r="N250" s="145" t="e">
        <f aca="false">NA()</f>
        <v>#N/A</v>
      </c>
      <c r="O250" s="146" t="e">
        <f aca="false">NA()</f>
        <v>#N/A</v>
      </c>
      <c r="P250" s="147" t="n">
        <v>4.29</v>
      </c>
      <c r="S250" s="134" t="n">
        <v>44044</v>
      </c>
      <c r="T250" s="120" t="n">
        <v>21</v>
      </c>
      <c r="U250" s="120" t="n">
        <v>5</v>
      </c>
      <c r="V250" s="120" t="n">
        <v>5</v>
      </c>
      <c r="W250" s="120" t="n">
        <v>0</v>
      </c>
      <c r="X250" s="120" t="n">
        <v>31</v>
      </c>
    </row>
    <row r="251" customFormat="false" ht="12.75" hidden="false" customHeight="false" outlineLevel="0" collapsed="false">
      <c r="A251" s="139" t="n">
        <f aca="false">Calculations!A249</f>
        <v>44136</v>
      </c>
      <c r="B251" s="140" t="n">
        <f aca="false">IF(A251="N/A"," ",IF(ISERROR(L251),B239*Inputs!$F$19,L251))</f>
        <v>31.1799983978272</v>
      </c>
      <c r="C251" s="141" t="n">
        <v>1.016875</v>
      </c>
      <c r="D251" s="142" t="n">
        <f aca="false">IF(A251="N/A"," ",C251*B251)</f>
        <v>31.7061608707905</v>
      </c>
      <c r="E251" s="140" t="n">
        <f aca="false">IF(A251="N/A"," ",IF(ISERROR(M251),E239*Inputs!$F$19,M251))</f>
        <v>20</v>
      </c>
      <c r="F251" s="142" t="n">
        <f aca="false">IF(A251="N/A"," ",E251*C251)</f>
        <v>20.3375</v>
      </c>
      <c r="G251" s="140" t="n">
        <f aca="false">IF(A251="N/A"," ",IF(ISERROR(N251),G239*Inputs!$F$19,N251))</f>
        <v>19</v>
      </c>
      <c r="H251" s="142" t="n">
        <f aca="false">IF(A251="N/A"," ",G251*C251)</f>
        <v>19.320625</v>
      </c>
      <c r="I251" s="142" t="n">
        <f aca="false">IF(A251="N/A"," ",IF(ISERROR(O251),I239*Inputs!$F$19,O251))</f>
        <v>25.7999992370605</v>
      </c>
      <c r="J251" s="143" t="n">
        <f aca="false">IF(A251="N/A"," ",P251)</f>
        <v>4.428</v>
      </c>
      <c r="L251" s="145" t="e">
        <f aca="false">NA()</f>
        <v>#N/A</v>
      </c>
      <c r="M251" s="145" t="e">
        <f aca="false">NA()</f>
        <v>#N/A</v>
      </c>
      <c r="N251" s="145" t="e">
        <f aca="false">NA()</f>
        <v>#N/A</v>
      </c>
      <c r="O251" s="146" t="e">
        <f aca="false">NA()</f>
        <v>#N/A</v>
      </c>
      <c r="P251" s="147" t="n">
        <v>4.428</v>
      </c>
      <c r="S251" s="134" t="n">
        <v>44075</v>
      </c>
      <c r="T251" s="120" t="n">
        <v>21</v>
      </c>
      <c r="U251" s="120" t="n">
        <v>4</v>
      </c>
      <c r="V251" s="120" t="n">
        <v>4</v>
      </c>
      <c r="W251" s="120" t="n">
        <v>1</v>
      </c>
      <c r="X251" s="120" t="n">
        <v>30</v>
      </c>
    </row>
    <row r="252" customFormat="false" ht="12.75" hidden="false" customHeight="false" outlineLevel="0" collapsed="false">
      <c r="A252" s="139" t="n">
        <f aca="false">Calculations!A250</f>
        <v>44166</v>
      </c>
      <c r="B252" s="140" t="n">
        <f aca="false">IF(A252="N/A"," ",IF(ISERROR(L252),B240*Inputs!$F$19,L252))</f>
        <v>31.6499977111816</v>
      </c>
      <c r="C252" s="141" t="n">
        <v>0.99375</v>
      </c>
      <c r="D252" s="142" t="n">
        <f aca="false">IF(A252="N/A"," ",C252*B252)</f>
        <v>31.4521852254868</v>
      </c>
      <c r="E252" s="140" t="n">
        <f aca="false">IF(A252="N/A"," ",IF(ISERROR(M252),E240*Inputs!$F$19,M252))</f>
        <v>20</v>
      </c>
      <c r="F252" s="142" t="n">
        <f aca="false">IF(A252="N/A"," ",E252*C252)</f>
        <v>19.875</v>
      </c>
      <c r="G252" s="140" t="n">
        <f aca="false">IF(A252="N/A"," ",IF(ISERROR(N252),G240*Inputs!$F$19,N252))</f>
        <v>19</v>
      </c>
      <c r="H252" s="142" t="n">
        <f aca="false">IF(A252="N/A"," ",G252*C252)</f>
        <v>18.88125</v>
      </c>
      <c r="I252" s="142" t="n">
        <f aca="false">IF(A252="N/A"," ",IF(ISERROR(O252),I240*Inputs!$F$19,O252))</f>
        <v>25.9500007629395</v>
      </c>
      <c r="J252" s="143" t="n">
        <f aca="false">IF(A252="N/A"," ",P252)</f>
        <v>4.554</v>
      </c>
      <c r="L252" s="145" t="e">
        <f aca="false">NA()</f>
        <v>#N/A</v>
      </c>
      <c r="M252" s="145" t="e">
        <f aca="false">NA()</f>
        <v>#N/A</v>
      </c>
      <c r="N252" s="145" t="e">
        <f aca="false">NA()</f>
        <v>#N/A</v>
      </c>
      <c r="O252" s="146" t="e">
        <f aca="false">NA()</f>
        <v>#N/A</v>
      </c>
      <c r="P252" s="147" t="n">
        <v>4.554</v>
      </c>
      <c r="S252" s="134" t="n">
        <v>44105</v>
      </c>
      <c r="T252" s="120" t="n">
        <v>22</v>
      </c>
      <c r="U252" s="120" t="n">
        <v>5</v>
      </c>
      <c r="V252" s="120" t="n">
        <v>4</v>
      </c>
      <c r="W252" s="120" t="n">
        <v>0</v>
      </c>
      <c r="X252" s="120" t="n">
        <v>31</v>
      </c>
    </row>
    <row r="253" customFormat="false" ht="12.75" hidden="false" customHeight="false" outlineLevel="0" collapsed="false">
      <c r="A253" s="139" t="n">
        <f aca="false">Calculations!A251</f>
        <v>44197</v>
      </c>
      <c r="B253" s="140" t="n">
        <f aca="false">IF(A253="N/A"," ",IF(ISERROR(L253),B241*Inputs!$F$19,L253))</f>
        <v>35.8999996185303</v>
      </c>
      <c r="C253" s="141" t="n">
        <v>0.95625</v>
      </c>
      <c r="D253" s="142" t="n">
        <f aca="false">IF(A253="N/A"," ",C253*B253)</f>
        <v>34.3293746352196</v>
      </c>
      <c r="E253" s="140" t="n">
        <f aca="false">IF(A253="N/A"," ",IF(ISERROR(M253),E241*Inputs!$F$19,M253))</f>
        <v>22</v>
      </c>
      <c r="F253" s="142" t="n">
        <f aca="false">IF(A253="N/A"," ",E253*C253)</f>
        <v>21.0375</v>
      </c>
      <c r="G253" s="140" t="n">
        <f aca="false">IF(A253="N/A"," ",IF(ISERROR(N253),G241*Inputs!$F$19,N253))</f>
        <v>21</v>
      </c>
      <c r="H253" s="142" t="n">
        <f aca="false">IF(A253="N/A"," ",G253*C253)</f>
        <v>20.08125</v>
      </c>
      <c r="I253" s="142" t="n">
        <f aca="false">IF(A253="N/A"," ",IF(ISERROR(O253),I241*Inputs!$F$19,O253))</f>
        <v>26.2000007629395</v>
      </c>
      <c r="J253" s="143" t="n">
        <f aca="false">IF(A253="N/A"," ",P253)</f>
        <v>4.685</v>
      </c>
      <c r="L253" s="145" t="e">
        <f aca="false">NA()</f>
        <v>#N/A</v>
      </c>
      <c r="M253" s="145" t="e">
        <f aca="false">NA()</f>
        <v>#N/A</v>
      </c>
      <c r="N253" s="145" t="e">
        <f aca="false">NA()</f>
        <v>#N/A</v>
      </c>
      <c r="O253" s="146" t="e">
        <f aca="false">NA()</f>
        <v>#N/A</v>
      </c>
      <c r="P253" s="147" t="n">
        <v>4.685</v>
      </c>
      <c r="S253" s="134" t="n">
        <v>44136</v>
      </c>
      <c r="T253" s="120" t="n">
        <v>20</v>
      </c>
      <c r="U253" s="120" t="n">
        <v>4</v>
      </c>
      <c r="V253" s="120" t="n">
        <v>5</v>
      </c>
      <c r="W253" s="120" t="n">
        <v>1</v>
      </c>
      <c r="X253" s="120" t="n">
        <v>30</v>
      </c>
    </row>
    <row r="254" customFormat="false" ht="12.75" hidden="false" customHeight="false" outlineLevel="0" collapsed="false">
      <c r="A254" s="139" t="n">
        <f aca="false">Calculations!A252</f>
        <v>44228</v>
      </c>
      <c r="B254" s="140" t="n">
        <f aca="false">IF(A254="N/A"," ",IF(ISERROR(L254),B242*Inputs!$F$19,L254))</f>
        <v>36</v>
      </c>
      <c r="C254" s="141" t="n">
        <v>0.95625</v>
      </c>
      <c r="D254" s="142" t="n">
        <f aca="false">IF(A254="N/A"," ",C254*B254)</f>
        <v>34.425</v>
      </c>
      <c r="E254" s="140" t="n">
        <f aca="false">IF(A254="N/A"," ",IF(ISERROR(M254),E242*Inputs!$F$19,M254))</f>
        <v>21.996000289917</v>
      </c>
      <c r="F254" s="142" t="n">
        <f aca="false">IF(A254="N/A"," ",E254*C254)</f>
        <v>21.0336752772331</v>
      </c>
      <c r="G254" s="140" t="n">
        <f aca="false">IF(A254="N/A"," ",IF(ISERROR(N254),G242*Inputs!$F$19,N254))</f>
        <v>20.9965019226074</v>
      </c>
      <c r="H254" s="142" t="n">
        <f aca="false">IF(A254="N/A"," ",G254*C254)</f>
        <v>20.0779049634934</v>
      </c>
      <c r="I254" s="142" t="n">
        <f aca="false">IF(A254="N/A"," ",IF(ISERROR(O254),I242*Inputs!$F$19,O254))</f>
        <v>24.5</v>
      </c>
      <c r="J254" s="143" t="n">
        <f aca="false">IF(A254="N/A"," ",P254)</f>
        <v>4.567</v>
      </c>
      <c r="L254" s="145" t="e">
        <f aca="false">NA()</f>
        <v>#N/A</v>
      </c>
      <c r="M254" s="145" t="e">
        <f aca="false">NA()</f>
        <v>#N/A</v>
      </c>
      <c r="N254" s="145" t="e">
        <f aca="false">NA()</f>
        <v>#N/A</v>
      </c>
      <c r="O254" s="146" t="e">
        <f aca="false">NA()</f>
        <v>#N/A</v>
      </c>
      <c r="P254" s="147" t="n">
        <v>4.567</v>
      </c>
      <c r="S254" s="134" t="n">
        <v>44166</v>
      </c>
      <c r="T254" s="120" t="n">
        <v>22</v>
      </c>
      <c r="U254" s="120" t="n">
        <v>4</v>
      </c>
      <c r="V254" s="120" t="n">
        <v>4</v>
      </c>
      <c r="W254" s="120" t="n">
        <v>1</v>
      </c>
      <c r="X254" s="120" t="n">
        <v>31</v>
      </c>
    </row>
    <row r="255" customFormat="false" ht="12.75" hidden="false" customHeight="false" outlineLevel="0" collapsed="false">
      <c r="A255" s="139" t="n">
        <f aca="false">Calculations!A253</f>
        <v>44256</v>
      </c>
      <c r="B255" s="140" t="n">
        <f aca="false">IF(A255="N/A"," ",IF(ISERROR(L255),B243*Inputs!$F$19,L255))</f>
        <v>31.5</v>
      </c>
      <c r="C255" s="141" t="n">
        <v>0.971098265895954</v>
      </c>
      <c r="D255" s="142" t="n">
        <f aca="false">IF(A255="N/A"," ",C255*B255)</f>
        <v>30.5895953757226</v>
      </c>
      <c r="E255" s="140" t="n">
        <f aca="false">IF(A255="N/A"," ",IF(ISERROR(M255),E243*Inputs!$F$19,M255))</f>
        <v>20</v>
      </c>
      <c r="F255" s="142" t="n">
        <f aca="false">IF(A255="N/A"," ",E255*C255)</f>
        <v>19.4219653179191</v>
      </c>
      <c r="G255" s="140" t="n">
        <f aca="false">IF(A255="N/A"," ",IF(ISERROR(N255),G243*Inputs!$F$19,N255))</f>
        <v>19</v>
      </c>
      <c r="H255" s="142" t="n">
        <f aca="false">IF(A255="N/A"," ",G255*C255)</f>
        <v>18.4508670520231</v>
      </c>
      <c r="I255" s="142" t="n">
        <f aca="false">IF(A255="N/A"," ",IF(ISERROR(O255),I243*Inputs!$F$19,O255))</f>
        <v>24.9000015258789</v>
      </c>
      <c r="J255" s="143" t="n">
        <f aca="false">IF(A255="N/A"," ",P255)</f>
        <v>4.4855</v>
      </c>
      <c r="L255" s="145" t="e">
        <f aca="false">NA()</f>
        <v>#N/A</v>
      </c>
      <c r="M255" s="145" t="e">
        <f aca="false">NA()</f>
        <v>#N/A</v>
      </c>
      <c r="N255" s="145" t="e">
        <f aca="false">NA()</f>
        <v>#N/A</v>
      </c>
      <c r="O255" s="146" t="e">
        <f aca="false">NA()</f>
        <v>#N/A</v>
      </c>
      <c r="P255" s="147" t="n">
        <v>4.4855</v>
      </c>
      <c r="S255" s="134" t="n">
        <v>44197</v>
      </c>
      <c r="T255" s="120" t="n">
        <v>22</v>
      </c>
      <c r="U255" s="120" t="n">
        <v>4</v>
      </c>
      <c r="V255" s="120" t="n">
        <v>4</v>
      </c>
      <c r="W255" s="120" t="n">
        <v>1</v>
      </c>
      <c r="X255" s="120" t="n">
        <v>31</v>
      </c>
    </row>
    <row r="256" customFormat="false" ht="12.75" hidden="false" customHeight="false" outlineLevel="0" collapsed="false">
      <c r="A256" s="139" t="n">
        <f aca="false">Calculations!A254</f>
        <v>44287</v>
      </c>
      <c r="B256" s="140" t="n">
        <f aca="false">IF(A256="N/A"," ",IF(ISERROR(L256),B244*Inputs!$F$19,L256))</f>
        <v>32.25</v>
      </c>
      <c r="C256" s="141" t="n">
        <v>0.98875</v>
      </c>
      <c r="D256" s="142" t="n">
        <f aca="false">IF(A256="N/A"," ",C256*B256)</f>
        <v>31.8871875</v>
      </c>
      <c r="E256" s="140" t="n">
        <f aca="false">IF(A256="N/A"," ",IF(ISERROR(M256),E244*Inputs!$F$19,M256))</f>
        <v>20</v>
      </c>
      <c r="F256" s="142" t="n">
        <f aca="false">IF(A256="N/A"," ",E256*C256)</f>
        <v>19.775</v>
      </c>
      <c r="G256" s="140" t="n">
        <f aca="false">IF(A256="N/A"," ",IF(ISERROR(N256),G244*Inputs!$F$19,N256))</f>
        <v>18.9950008392334</v>
      </c>
      <c r="H256" s="142" t="n">
        <f aca="false">IF(A256="N/A"," ",G256*C256)</f>
        <v>18.781307079792</v>
      </c>
      <c r="I256" s="142" t="n">
        <f aca="false">IF(A256="N/A"," ",IF(ISERROR(O256),I244*Inputs!$F$19,O256))</f>
        <v>24.1000003814697</v>
      </c>
      <c r="J256" s="143" t="n">
        <f aca="false">IF(A256="N/A"," ",P256)</f>
        <v>4.3895</v>
      </c>
      <c r="L256" s="145" t="e">
        <f aca="false">NA()</f>
        <v>#N/A</v>
      </c>
      <c r="M256" s="145" t="e">
        <f aca="false">NA()</f>
        <v>#N/A</v>
      </c>
      <c r="N256" s="145" t="e">
        <f aca="false">NA()</f>
        <v>#N/A</v>
      </c>
      <c r="O256" s="146" t="e">
        <f aca="false">NA()</f>
        <v>#N/A</v>
      </c>
      <c r="P256" s="147" t="n">
        <v>4.3895</v>
      </c>
      <c r="S256" s="134" t="n">
        <v>44228</v>
      </c>
      <c r="T256" s="120" t="n">
        <v>20</v>
      </c>
      <c r="U256" s="120" t="n">
        <v>5</v>
      </c>
      <c r="V256" s="120" t="n">
        <v>4</v>
      </c>
      <c r="W256" s="120" t="n">
        <v>0</v>
      </c>
      <c r="X256" s="120" t="n">
        <v>29</v>
      </c>
    </row>
    <row r="257" customFormat="false" ht="12.75" hidden="false" customHeight="false" outlineLevel="0" collapsed="false">
      <c r="A257" s="139" t="n">
        <f aca="false">Calculations!A255</f>
        <v>44317</v>
      </c>
      <c r="B257" s="140" t="n">
        <f aca="false">IF(A257="N/A"," ",IF(ISERROR(L257),B245*Inputs!$F$19,L257))</f>
        <v>36.75</v>
      </c>
      <c r="C257" s="141" t="n">
        <v>1.0666026645768</v>
      </c>
      <c r="D257" s="142" t="n">
        <f aca="false">IF(A257="N/A"," ",C257*B257)</f>
        <v>39.1976479231975</v>
      </c>
      <c r="E257" s="140" t="n">
        <f aca="false">IF(A257="N/A"," ",IF(ISERROR(M257),E245*Inputs!$F$19,M257))</f>
        <v>21</v>
      </c>
      <c r="F257" s="142" t="n">
        <f aca="false">IF(A257="N/A"," ",E257*C257)</f>
        <v>22.3986559561129</v>
      </c>
      <c r="G257" s="140" t="n">
        <f aca="false">IF(A257="N/A"," ",IF(ISERROR(N257),G245*Inputs!$F$19,N257))</f>
        <v>20.0049991607666</v>
      </c>
      <c r="H257" s="142" t="n">
        <f aca="false">IF(A257="N/A"," ",G257*C257)</f>
        <v>21.3373854097304</v>
      </c>
      <c r="I257" s="142" t="n">
        <f aca="false">IF(A257="N/A"," ",IF(ISERROR(O257),I245*Inputs!$F$19,O257))</f>
        <v>23.9500007629395</v>
      </c>
      <c r="J257" s="143" t="n">
        <f aca="false">IF(A257="N/A"," ",P257)</f>
        <v>4.3705</v>
      </c>
      <c r="L257" s="145" t="e">
        <f aca="false">NA()</f>
        <v>#N/A</v>
      </c>
      <c r="M257" s="145" t="e">
        <f aca="false">NA()</f>
        <v>#N/A</v>
      </c>
      <c r="N257" s="145" t="e">
        <f aca="false">NA()</f>
        <v>#N/A</v>
      </c>
      <c r="O257" s="146" t="e">
        <f aca="false">NA()</f>
        <v>#N/A</v>
      </c>
      <c r="P257" s="147" t="n">
        <v>4.3705</v>
      </c>
      <c r="S257" s="134" t="n">
        <v>44256</v>
      </c>
      <c r="T257" s="120" t="n">
        <v>22</v>
      </c>
      <c r="U257" s="120" t="n">
        <v>4</v>
      </c>
      <c r="V257" s="120" t="n">
        <v>5</v>
      </c>
      <c r="W257" s="120" t="n">
        <v>0</v>
      </c>
      <c r="X257" s="120" t="n">
        <v>31</v>
      </c>
    </row>
    <row r="258" customFormat="false" ht="12.75" hidden="false" customHeight="false" outlineLevel="0" collapsed="false">
      <c r="A258" s="139" t="n">
        <f aca="false">Calculations!A256</f>
        <v>44348</v>
      </c>
      <c r="B258" s="140" t="n">
        <f aca="false">IF(A258="N/A"," ",IF(ISERROR(L258),B246*Inputs!$F$19,L258))</f>
        <v>61.5</v>
      </c>
      <c r="C258" s="141" t="n">
        <v>1.59926562714637</v>
      </c>
      <c r="D258" s="142" t="n">
        <f aca="false">IF(A258="N/A"," ",C258*B258)</f>
        <v>98.3548360695019</v>
      </c>
      <c r="E258" s="140" t="n">
        <f aca="false">IF(A258="N/A"," ",IF(ISERROR(M258),E246*Inputs!$F$19,M258))</f>
        <v>26</v>
      </c>
      <c r="F258" s="142" t="n">
        <f aca="false">IF(A258="N/A"," ",E258*C258)</f>
        <v>41.5809063058057</v>
      </c>
      <c r="G258" s="140" t="n">
        <f aca="false">IF(A258="N/A"," ",IF(ISERROR(N258),G246*Inputs!$F$19,N258))</f>
        <v>24</v>
      </c>
      <c r="H258" s="142" t="n">
        <f aca="false">IF(A258="N/A"," ",G258*C258)</f>
        <v>38.3823750515129</v>
      </c>
      <c r="I258" s="142" t="n">
        <f aca="false">IF(A258="N/A"," ",IF(ISERROR(O258),I246*Inputs!$F$19,O258))</f>
        <v>23.4499998092651</v>
      </c>
      <c r="J258" s="143" t="n">
        <f aca="false">IF(A258="N/A"," ",P258)</f>
        <v>4.3705</v>
      </c>
      <c r="L258" s="145" t="e">
        <f aca="false">NA()</f>
        <v>#N/A</v>
      </c>
      <c r="M258" s="145" t="e">
        <f aca="false">NA()</f>
        <v>#N/A</v>
      </c>
      <c r="N258" s="145" t="e">
        <f aca="false">NA()</f>
        <v>#N/A</v>
      </c>
      <c r="O258" s="146" t="e">
        <f aca="false">NA()</f>
        <v>#N/A</v>
      </c>
      <c r="P258" s="147" t="n">
        <v>4.3705</v>
      </c>
      <c r="S258" s="134" t="n">
        <v>44287</v>
      </c>
      <c r="T258" s="120" t="n">
        <v>22</v>
      </c>
      <c r="U258" s="120" t="n">
        <v>4</v>
      </c>
      <c r="V258" s="120" t="n">
        <v>4</v>
      </c>
      <c r="W258" s="120" t="n">
        <v>0</v>
      </c>
      <c r="X258" s="120" t="n">
        <v>30</v>
      </c>
    </row>
    <row r="259" customFormat="false" ht="12.75" hidden="false" customHeight="false" outlineLevel="0" collapsed="false">
      <c r="A259" s="139" t="n">
        <f aca="false">Calculations!A257</f>
        <v>44378</v>
      </c>
      <c r="B259" s="140" t="n">
        <f aca="false">IF(A259="N/A"," ",IF(ISERROR(L259),B247*Inputs!$F$19,L259))</f>
        <v>114</v>
      </c>
      <c r="C259" s="141" t="n">
        <v>1</v>
      </c>
      <c r="D259" s="142" t="n">
        <f aca="false">IF(A259="N/A"," ",C259*B259)</f>
        <v>114</v>
      </c>
      <c r="E259" s="140" t="n">
        <f aca="false">IF(A259="N/A"," ",IF(ISERROR(M259),E247*Inputs!$F$19,M259))</f>
        <v>35</v>
      </c>
      <c r="F259" s="142" t="n">
        <f aca="false">IF(A259="N/A"," ",E259*C259)</f>
        <v>35</v>
      </c>
      <c r="G259" s="140" t="n">
        <f aca="false">IF(A259="N/A"," ",IF(ISERROR(N259),G247*Inputs!$F$19,N259))</f>
        <v>30.9999980926514</v>
      </c>
      <c r="H259" s="142" t="n">
        <f aca="false">IF(A259="N/A"," ",G259*C259)</f>
        <v>30.9999980926514</v>
      </c>
      <c r="I259" s="142" t="n">
        <f aca="false">IF(A259="N/A"," ",IF(ISERROR(O259),I247*Inputs!$F$19,O259))</f>
        <v>24.3500003814697</v>
      </c>
      <c r="J259" s="143" t="n">
        <f aca="false">IF(A259="N/A"," ",P259)</f>
        <v>4.3705</v>
      </c>
      <c r="L259" s="145" t="e">
        <f aca="false">NA()</f>
        <v>#N/A</v>
      </c>
      <c r="M259" s="145" t="e">
        <f aca="false">NA()</f>
        <v>#N/A</v>
      </c>
      <c r="N259" s="145" t="e">
        <f aca="false">NA()</f>
        <v>#N/A</v>
      </c>
      <c r="O259" s="146" t="e">
        <f aca="false">NA()</f>
        <v>#N/A</v>
      </c>
      <c r="P259" s="147" t="n">
        <v>4.3705</v>
      </c>
      <c r="S259" s="134" t="n">
        <v>44317</v>
      </c>
      <c r="T259" s="120" t="n">
        <v>20</v>
      </c>
      <c r="U259" s="120" t="n">
        <v>5</v>
      </c>
      <c r="V259" s="120" t="n">
        <v>5</v>
      </c>
      <c r="W259" s="120" t="n">
        <v>1</v>
      </c>
      <c r="X259" s="120" t="n">
        <v>31</v>
      </c>
    </row>
    <row r="260" customFormat="false" ht="12.75" hidden="false" customHeight="false" outlineLevel="0" collapsed="false">
      <c r="A260" s="139" t="n">
        <f aca="false">Calculations!A258</f>
        <v>44409</v>
      </c>
      <c r="B260" s="140" t="n">
        <f aca="false">IF(A260="N/A"," ",IF(ISERROR(L260),B248*Inputs!$F$19,L260))</f>
        <v>114</v>
      </c>
      <c r="C260" s="141" t="n">
        <v>1</v>
      </c>
      <c r="D260" s="142" t="n">
        <f aca="false">IF(A260="N/A"," ",C260*B260)</f>
        <v>114</v>
      </c>
      <c r="E260" s="140" t="n">
        <f aca="false">IF(A260="N/A"," ",IF(ISERROR(M260),E248*Inputs!$F$19,M260))</f>
        <v>35.0000038146973</v>
      </c>
      <c r="F260" s="142" t="n">
        <f aca="false">IF(A260="N/A"," ",E260*C260)</f>
        <v>35.0000038146973</v>
      </c>
      <c r="G260" s="140" t="n">
        <f aca="false">IF(A260="N/A"," ",IF(ISERROR(N260),G248*Inputs!$F$19,N260))</f>
        <v>31</v>
      </c>
      <c r="H260" s="142" t="n">
        <f aca="false">IF(A260="N/A"," ",G260*C260)</f>
        <v>31</v>
      </c>
      <c r="I260" s="142" t="n">
        <f aca="false">IF(A260="N/A"," ",IF(ISERROR(O260),I248*Inputs!$F$19,O260))</f>
        <v>24.3500003814697</v>
      </c>
      <c r="J260" s="143" t="n">
        <f aca="false">IF(A260="N/A"," ",P260)</f>
        <v>4.3705</v>
      </c>
      <c r="L260" s="145" t="e">
        <f aca="false">NA()</f>
        <v>#N/A</v>
      </c>
      <c r="M260" s="145" t="e">
        <f aca="false">NA()</f>
        <v>#N/A</v>
      </c>
      <c r="N260" s="145" t="e">
        <f aca="false">NA()</f>
        <v>#N/A</v>
      </c>
      <c r="O260" s="146" t="e">
        <f aca="false">NA()</f>
        <v>#N/A</v>
      </c>
      <c r="P260" s="147" t="n">
        <v>4.3705</v>
      </c>
      <c r="S260" s="134" t="n">
        <v>44348</v>
      </c>
      <c r="T260" s="120" t="n">
        <v>22</v>
      </c>
      <c r="U260" s="120" t="n">
        <v>4</v>
      </c>
      <c r="V260" s="120" t="n">
        <v>4</v>
      </c>
      <c r="W260" s="120" t="n">
        <v>0</v>
      </c>
      <c r="X260" s="120" t="n">
        <v>30</v>
      </c>
    </row>
    <row r="261" customFormat="false" ht="12.75" hidden="false" customHeight="false" outlineLevel="0" collapsed="false">
      <c r="A261" s="139" t="n">
        <f aca="false">Calculations!A259</f>
        <v>44440</v>
      </c>
      <c r="B261" s="140" t="n">
        <f aca="false">IF(A261="N/A"," ",IF(ISERROR(L261),B249*Inputs!$F$19,L261))</f>
        <v>38.5</v>
      </c>
      <c r="C261" s="141" t="n">
        <v>1</v>
      </c>
      <c r="D261" s="142" t="n">
        <f aca="false">IF(A261="N/A"," ",C261*B261)</f>
        <v>38.5</v>
      </c>
      <c r="E261" s="140" t="n">
        <f aca="false">IF(A261="N/A"," ",IF(ISERROR(M261),E249*Inputs!$F$19,M261))</f>
        <v>25</v>
      </c>
      <c r="F261" s="142" t="n">
        <f aca="false">IF(A261="N/A"," ",E261*C261)</f>
        <v>25</v>
      </c>
      <c r="G261" s="140" t="n">
        <f aca="false">IF(A261="N/A"," ",IF(ISERROR(N261),G249*Inputs!$F$19,N261))</f>
        <v>24</v>
      </c>
      <c r="H261" s="142" t="n">
        <f aca="false">IF(A261="N/A"," ",G261*C261)</f>
        <v>24</v>
      </c>
      <c r="I261" s="142" t="n">
        <f aca="false">IF(A261="N/A"," ",IF(ISERROR(O261),I249*Inputs!$F$19,O261))</f>
        <v>24</v>
      </c>
      <c r="J261" s="143" t="n">
        <f aca="false">IF(A261="N/A"," ",P261)</f>
        <v>4.3705</v>
      </c>
      <c r="L261" s="145" t="e">
        <f aca="false">NA()</f>
        <v>#N/A</v>
      </c>
      <c r="M261" s="145" t="e">
        <f aca="false">NA()</f>
        <v>#N/A</v>
      </c>
      <c r="N261" s="145" t="e">
        <f aca="false">NA()</f>
        <v>#N/A</v>
      </c>
      <c r="O261" s="146" t="e">
        <f aca="false">NA()</f>
        <v>#N/A</v>
      </c>
      <c r="P261" s="147" t="n">
        <v>4.3705</v>
      </c>
      <c r="S261" s="134" t="n">
        <v>44378</v>
      </c>
      <c r="T261" s="120" t="n">
        <v>23</v>
      </c>
      <c r="U261" s="120" t="n">
        <v>3</v>
      </c>
      <c r="V261" s="120" t="n">
        <v>4</v>
      </c>
      <c r="W261" s="120" t="n">
        <v>1</v>
      </c>
      <c r="X261" s="120" t="n">
        <v>31</v>
      </c>
    </row>
    <row r="262" customFormat="false" ht="12.75" hidden="false" customHeight="false" outlineLevel="0" collapsed="false">
      <c r="A262" s="139" t="n">
        <f aca="false">Calculations!A260</f>
        <v>44470</v>
      </c>
      <c r="B262" s="140" t="n">
        <f aca="false">IF(A262="N/A"," ",IF(ISERROR(L262),B250*Inputs!$F$19,L262))</f>
        <v>31.2999973297119</v>
      </c>
      <c r="C262" s="141" t="n">
        <v>1</v>
      </c>
      <c r="D262" s="142" t="n">
        <f aca="false">IF(A262="N/A"," ",C262*B262)</f>
        <v>31.2999973297119</v>
      </c>
      <c r="E262" s="140" t="n">
        <f aca="false">IF(A262="N/A"," ",IF(ISERROR(M262),E250*Inputs!$F$19,M262))</f>
        <v>19.996000289917</v>
      </c>
      <c r="F262" s="142" t="n">
        <f aca="false">IF(A262="N/A"," ",E262*C262)</f>
        <v>19.996000289917</v>
      </c>
      <c r="G262" s="140" t="n">
        <f aca="false">IF(A262="N/A"," ",IF(ISERROR(N262),G250*Inputs!$F$19,N262))</f>
        <v>18.9965000152588</v>
      </c>
      <c r="H262" s="142" t="n">
        <f aca="false">IF(A262="N/A"," ",G262*C262)</f>
        <v>18.9965000152588</v>
      </c>
      <c r="I262" s="142" t="n">
        <f aca="false">IF(A262="N/A"," ",IF(ISERROR(O262),I250*Inputs!$F$19,O262))</f>
        <v>25.4000015258789</v>
      </c>
      <c r="J262" s="143" t="n">
        <f aca="false">IF(A262="N/A"," ",P262)</f>
        <v>4.3705</v>
      </c>
      <c r="L262" s="145" t="e">
        <f aca="false">NA()</f>
        <v>#N/A</v>
      </c>
      <c r="M262" s="145" t="e">
        <f aca="false">NA()</f>
        <v>#N/A</v>
      </c>
      <c r="N262" s="145" t="e">
        <f aca="false">NA()</f>
        <v>#N/A</v>
      </c>
      <c r="O262" s="146" t="e">
        <f aca="false">NA()</f>
        <v>#N/A</v>
      </c>
      <c r="P262" s="147" t="n">
        <v>4.3705</v>
      </c>
      <c r="S262" s="134" t="n">
        <v>44409</v>
      </c>
      <c r="T262" s="120" t="n">
        <v>21</v>
      </c>
      <c r="U262" s="120" t="n">
        <v>5</v>
      </c>
      <c r="V262" s="120" t="n">
        <v>5</v>
      </c>
      <c r="W262" s="120" t="n">
        <v>0</v>
      </c>
      <c r="X262" s="120" t="n">
        <v>31</v>
      </c>
    </row>
    <row r="263" customFormat="false" ht="12.75" hidden="false" customHeight="false" outlineLevel="0" collapsed="false">
      <c r="A263" s="139" t="n">
        <f aca="false">Calculations!A261</f>
        <v>44501</v>
      </c>
      <c r="B263" s="140" t="n">
        <f aca="false">IF(A263="N/A"," ",IF(ISERROR(L263),B251*Inputs!$F$19,L263))</f>
        <v>31.1799983978272</v>
      </c>
      <c r="C263" s="141" t="n">
        <v>1</v>
      </c>
      <c r="D263" s="142" t="n">
        <f aca="false">IF(A263="N/A"," ",C263*B263)</f>
        <v>31.1799983978272</v>
      </c>
      <c r="E263" s="140" t="n">
        <f aca="false">IF(A263="N/A"," ",IF(ISERROR(M263),E251*Inputs!$F$19,M263))</f>
        <v>20</v>
      </c>
      <c r="F263" s="142" t="n">
        <f aca="false">IF(A263="N/A"," ",E263*C263)</f>
        <v>20</v>
      </c>
      <c r="G263" s="140" t="n">
        <f aca="false">IF(A263="N/A"," ",IF(ISERROR(N263),G251*Inputs!$F$19,N263))</f>
        <v>19</v>
      </c>
      <c r="H263" s="142" t="n">
        <f aca="false">IF(A263="N/A"," ",G263*C263)</f>
        <v>19</v>
      </c>
      <c r="I263" s="142" t="n">
        <f aca="false">IF(A263="N/A"," ",IF(ISERROR(O263),I251*Inputs!$F$19,O263))</f>
        <v>25.7999992370605</v>
      </c>
      <c r="J263" s="143" t="n">
        <f aca="false">IF(A263="N/A"," ",P263)</f>
        <v>4.3705</v>
      </c>
      <c r="L263" s="145" t="e">
        <f aca="false">NA()</f>
        <v>#N/A</v>
      </c>
      <c r="M263" s="145" t="e">
        <f aca="false">NA()</f>
        <v>#N/A</v>
      </c>
      <c r="N263" s="145" t="e">
        <f aca="false">NA()</f>
        <v>#N/A</v>
      </c>
      <c r="O263" s="146" t="e">
        <f aca="false">NA()</f>
        <v>#N/A</v>
      </c>
      <c r="P263" s="147" t="n">
        <v>4.3705</v>
      </c>
      <c r="S263" s="134" t="n">
        <v>44440</v>
      </c>
      <c r="T263" s="120" t="n">
        <v>21</v>
      </c>
      <c r="U263" s="120" t="n">
        <v>4</v>
      </c>
      <c r="V263" s="120" t="n">
        <v>4</v>
      </c>
      <c r="W263" s="120" t="n">
        <v>1</v>
      </c>
      <c r="X263" s="120" t="n">
        <v>30</v>
      </c>
    </row>
    <row r="264" customFormat="false" ht="12.75" hidden="false" customHeight="false" outlineLevel="0" collapsed="false">
      <c r="A264" s="139" t="n">
        <f aca="false">Calculations!A262</f>
        <v>44531</v>
      </c>
      <c r="B264" s="140" t="n">
        <f aca="false">IF(A264="N/A"," ",IF(ISERROR(L264),B252*Inputs!$F$19,L264))</f>
        <v>31.6499977111816</v>
      </c>
      <c r="C264" s="141" t="n">
        <v>1</v>
      </c>
      <c r="D264" s="142" t="n">
        <f aca="false">IF(A264="N/A"," ",C264*B264)</f>
        <v>31.6499977111816</v>
      </c>
      <c r="E264" s="140" t="n">
        <f aca="false">IF(A264="N/A"," ",IF(ISERROR(M264),E252*Inputs!$F$19,M264))</f>
        <v>20</v>
      </c>
      <c r="F264" s="142" t="n">
        <f aca="false">IF(A264="N/A"," ",E264*C264)</f>
        <v>20</v>
      </c>
      <c r="G264" s="140" t="n">
        <f aca="false">IF(A264="N/A"," ",IF(ISERROR(N264),G252*Inputs!$F$19,N264))</f>
        <v>19</v>
      </c>
      <c r="H264" s="142" t="n">
        <f aca="false">IF(A264="N/A"," ",G264*C264)</f>
        <v>19</v>
      </c>
      <c r="I264" s="142" t="n">
        <f aca="false">IF(A264="N/A"," ",IF(ISERROR(O264),I252*Inputs!$F$19,O264))</f>
        <v>25.9500007629395</v>
      </c>
      <c r="J264" s="143" t="n">
        <f aca="false">IF(A264="N/A"," ",P264)</f>
        <v>4.3705</v>
      </c>
      <c r="L264" s="145" t="e">
        <f aca="false">NA()</f>
        <v>#N/A</v>
      </c>
      <c r="M264" s="145" t="e">
        <f aca="false">NA()</f>
        <v>#N/A</v>
      </c>
      <c r="N264" s="145" t="e">
        <f aca="false">NA()</f>
        <v>#N/A</v>
      </c>
      <c r="O264" s="146" t="e">
        <f aca="false">NA()</f>
        <v>#N/A</v>
      </c>
      <c r="P264" s="147" t="n">
        <v>4.3705</v>
      </c>
      <c r="S264" s="134" t="n">
        <v>44470</v>
      </c>
      <c r="T264" s="120" t="n">
        <v>22</v>
      </c>
      <c r="U264" s="120" t="n">
        <v>5</v>
      </c>
      <c r="V264" s="120" t="n">
        <v>4</v>
      </c>
      <c r="W264" s="120" t="n">
        <v>0</v>
      </c>
      <c r="X264" s="120" t="n">
        <v>31</v>
      </c>
    </row>
    <row r="265" customFormat="false" ht="12.75" hidden="false" customHeight="false" outlineLevel="0" collapsed="false">
      <c r="A265" s="139" t="n">
        <f aca="false">Calculations!A263</f>
        <v>44562</v>
      </c>
      <c r="B265" s="140" t="n">
        <f aca="false">IF(A265="N/A"," ",IF(ISERROR(L265),B253*Inputs!$F$19,L265))</f>
        <v>35.8999996185303</v>
      </c>
      <c r="C265" s="141" t="n">
        <v>1</v>
      </c>
      <c r="D265" s="142" t="n">
        <f aca="false">IF(A265="N/A"," ",C265*B265)</f>
        <v>35.8999996185303</v>
      </c>
      <c r="E265" s="140" t="n">
        <f aca="false">IF(A265="N/A"," ",IF(ISERROR(M265),E253*Inputs!$F$19,M265))</f>
        <v>22</v>
      </c>
      <c r="F265" s="142" t="n">
        <f aca="false">IF(A265="N/A"," ",E265*C265)</f>
        <v>22</v>
      </c>
      <c r="G265" s="140" t="n">
        <f aca="false">IF(A265="N/A"," ",IF(ISERROR(N265),G253*Inputs!$F$19,N265))</f>
        <v>21</v>
      </c>
      <c r="H265" s="142" t="n">
        <f aca="false">IF(A265="N/A"," ",G265*C265)</f>
        <v>21</v>
      </c>
      <c r="I265" s="142" t="n">
        <f aca="false">IF(A265="N/A"," ",IF(ISERROR(O265),I253*Inputs!$F$19,O265))</f>
        <v>26.2000007629395</v>
      </c>
      <c r="J265" s="143" t="n">
        <f aca="false">IF(A265="N/A"," ",P265)</f>
        <v>4.3705</v>
      </c>
      <c r="L265" s="145" t="e">
        <f aca="false">NA()</f>
        <v>#N/A</v>
      </c>
      <c r="M265" s="145" t="e">
        <f aca="false">NA()</f>
        <v>#N/A</v>
      </c>
      <c r="N265" s="145" t="e">
        <f aca="false">NA()</f>
        <v>#N/A</v>
      </c>
      <c r="O265" s="146" t="e">
        <f aca="false">NA()</f>
        <v>#N/A</v>
      </c>
      <c r="P265" s="147" t="n">
        <v>4.3705</v>
      </c>
      <c r="S265" s="134" t="n">
        <v>44501</v>
      </c>
      <c r="T265" s="120" t="n">
        <v>20</v>
      </c>
      <c r="U265" s="120" t="n">
        <v>4</v>
      </c>
      <c r="V265" s="120" t="n">
        <v>5</v>
      </c>
      <c r="W265" s="120" t="n">
        <v>1</v>
      </c>
      <c r="X265" s="120" t="n">
        <v>30</v>
      </c>
    </row>
    <row r="266" customFormat="false" ht="12.75" hidden="false" customHeight="false" outlineLevel="0" collapsed="false">
      <c r="A266" s="139" t="n">
        <f aca="false">Calculations!A264</f>
        <v>44593</v>
      </c>
      <c r="B266" s="140" t="n">
        <f aca="false">IF(A266="N/A"," ",IF(ISERROR(L266),B254*Inputs!$F$19,L266))</f>
        <v>36</v>
      </c>
      <c r="C266" s="141" t="n">
        <v>1</v>
      </c>
      <c r="D266" s="142" t="n">
        <f aca="false">IF(A266="N/A"," ",C266*B266)</f>
        <v>36</v>
      </c>
      <c r="E266" s="140" t="n">
        <f aca="false">IF(A266="N/A"," ",IF(ISERROR(M266),E254*Inputs!$F$19,M266))</f>
        <v>21.996000289917</v>
      </c>
      <c r="F266" s="142" t="n">
        <f aca="false">IF(A266="N/A"," ",E266*C266)</f>
        <v>21.996000289917</v>
      </c>
      <c r="G266" s="140" t="n">
        <f aca="false">IF(A266="N/A"," ",IF(ISERROR(N266),G254*Inputs!$F$19,N266))</f>
        <v>20.9965019226074</v>
      </c>
      <c r="H266" s="142" t="n">
        <f aca="false">IF(A266="N/A"," ",G266*C266)</f>
        <v>20.9965019226074</v>
      </c>
      <c r="I266" s="142" t="n">
        <f aca="false">IF(A266="N/A"," ",IF(ISERROR(O266),I254*Inputs!$F$19,O266))</f>
        <v>24.5</v>
      </c>
      <c r="J266" s="143" t="n">
        <f aca="false">IF(A266="N/A"," ",P266)</f>
        <v>4.3705</v>
      </c>
      <c r="L266" s="145" t="e">
        <f aca="false">NA()</f>
        <v>#N/A</v>
      </c>
      <c r="M266" s="145" t="e">
        <f aca="false">NA()</f>
        <v>#N/A</v>
      </c>
      <c r="N266" s="145" t="e">
        <f aca="false">NA()</f>
        <v>#N/A</v>
      </c>
      <c r="O266" s="146" t="e">
        <f aca="false">NA()</f>
        <v>#N/A</v>
      </c>
      <c r="P266" s="147" t="n">
        <v>4.3705</v>
      </c>
      <c r="S266" s="134" t="n">
        <v>44531</v>
      </c>
      <c r="T266" s="120" t="n">
        <v>22</v>
      </c>
      <c r="U266" s="120" t="n">
        <v>4</v>
      </c>
      <c r="V266" s="120" t="n">
        <v>4</v>
      </c>
      <c r="W266" s="120" t="n">
        <v>1</v>
      </c>
      <c r="X266" s="120" t="n">
        <v>31</v>
      </c>
    </row>
    <row r="267" customFormat="false" ht="12.75" hidden="false" customHeight="false" outlineLevel="0" collapsed="false">
      <c r="A267" s="139" t="n">
        <f aca="false">Calculations!A265</f>
        <v>44621</v>
      </c>
      <c r="B267" s="140" t="n">
        <f aca="false">IF(A267="N/A"," ",IF(ISERROR(L267),B255*Inputs!$F$19,L267))</f>
        <v>31.5</v>
      </c>
      <c r="C267" s="141" t="n">
        <v>1</v>
      </c>
      <c r="D267" s="142" t="n">
        <f aca="false">IF(A267="N/A"," ",C267*B267)</f>
        <v>31.5</v>
      </c>
      <c r="E267" s="140" t="n">
        <f aca="false">IF(A267="N/A"," ",IF(ISERROR(M267),E255*Inputs!$F$19,M267))</f>
        <v>20</v>
      </c>
      <c r="F267" s="142" t="n">
        <f aca="false">IF(A267="N/A"," ",E267*C267)</f>
        <v>20</v>
      </c>
      <c r="G267" s="140" t="n">
        <f aca="false">IF(A267="N/A"," ",IF(ISERROR(N267),G255*Inputs!$F$19,N267))</f>
        <v>19</v>
      </c>
      <c r="H267" s="142" t="n">
        <f aca="false">IF(A267="N/A"," ",G267*C267)</f>
        <v>19</v>
      </c>
      <c r="I267" s="142" t="n">
        <f aca="false">IF(A267="N/A"," ",IF(ISERROR(O267),I255*Inputs!$F$19,O267))</f>
        <v>24.9000015258789</v>
      </c>
      <c r="J267" s="143" t="n">
        <f aca="false">IF(A267="N/A"," ",P267)</f>
        <v>4.3705</v>
      </c>
      <c r="L267" s="145" t="e">
        <f aca="false">NA()</f>
        <v>#N/A</v>
      </c>
      <c r="M267" s="145" t="e">
        <f aca="false">NA()</f>
        <v>#N/A</v>
      </c>
      <c r="N267" s="145" t="e">
        <f aca="false">NA()</f>
        <v>#N/A</v>
      </c>
      <c r="O267" s="146" t="e">
        <f aca="false">NA()</f>
        <v>#N/A</v>
      </c>
      <c r="P267" s="147" t="n">
        <v>4.3705</v>
      </c>
      <c r="S267" s="134" t="n">
        <v>44562</v>
      </c>
      <c r="T267" s="120" t="n">
        <v>22</v>
      </c>
      <c r="U267" s="120" t="n">
        <v>4</v>
      </c>
      <c r="V267" s="120" t="n">
        <v>4</v>
      </c>
      <c r="W267" s="120" t="n">
        <v>1</v>
      </c>
      <c r="X267" s="120" t="n">
        <v>31</v>
      </c>
    </row>
    <row r="268" customFormat="false" ht="12.75" hidden="false" customHeight="false" outlineLevel="0" collapsed="false">
      <c r="A268" s="139" t="n">
        <f aca="false">Calculations!A266</f>
        <v>44652</v>
      </c>
      <c r="B268" s="140" t="n">
        <f aca="false">IF(A268="N/A"," ",IF(ISERROR(L268),B256*Inputs!$F$19,L268))</f>
        <v>32.25</v>
      </c>
      <c r="C268" s="141" t="n">
        <v>1</v>
      </c>
      <c r="D268" s="142" t="n">
        <f aca="false">IF(A268="N/A"," ",C268*B268)</f>
        <v>32.25</v>
      </c>
      <c r="E268" s="140" t="n">
        <f aca="false">IF(A268="N/A"," ",IF(ISERROR(M268),E256*Inputs!$F$19,M268))</f>
        <v>20</v>
      </c>
      <c r="F268" s="142" t="n">
        <f aca="false">IF(A268="N/A"," ",E268*C268)</f>
        <v>20</v>
      </c>
      <c r="G268" s="140" t="n">
        <f aca="false">IF(A268="N/A"," ",IF(ISERROR(N268),G256*Inputs!$F$19,N268))</f>
        <v>18.9950008392334</v>
      </c>
      <c r="H268" s="142" t="n">
        <f aca="false">IF(A268="N/A"," ",G268*C268)</f>
        <v>18.9950008392334</v>
      </c>
      <c r="I268" s="142" t="n">
        <f aca="false">IF(A268="N/A"," ",IF(ISERROR(O268),I256*Inputs!$F$19,O268))</f>
        <v>24.1000003814697</v>
      </c>
      <c r="J268" s="143" t="n">
        <f aca="false">IF(A268="N/A"," ",P268)</f>
        <v>4.3705</v>
      </c>
      <c r="L268" s="145" t="e">
        <f aca="false">NA()</f>
        <v>#N/A</v>
      </c>
      <c r="M268" s="145" t="e">
        <f aca="false">NA()</f>
        <v>#N/A</v>
      </c>
      <c r="N268" s="145" t="e">
        <f aca="false">NA()</f>
        <v>#N/A</v>
      </c>
      <c r="O268" s="146" t="e">
        <f aca="false">NA()</f>
        <v>#N/A</v>
      </c>
      <c r="P268" s="147" t="n">
        <v>4.3705</v>
      </c>
      <c r="S268" s="134" t="n">
        <v>44593</v>
      </c>
      <c r="T268" s="120" t="n">
        <v>20</v>
      </c>
      <c r="U268" s="120" t="n">
        <v>5</v>
      </c>
      <c r="V268" s="120" t="n">
        <v>4</v>
      </c>
      <c r="W268" s="120" t="n">
        <v>0</v>
      </c>
      <c r="X268" s="120" t="n">
        <v>29</v>
      </c>
    </row>
    <row r="269" customFormat="false" ht="12.75" hidden="false" customHeight="false" outlineLevel="0" collapsed="false">
      <c r="A269" s="139" t="n">
        <f aca="false">Calculations!A267</f>
        <v>44682</v>
      </c>
      <c r="B269" s="140" t="n">
        <f aca="false">IF(A269="N/A"," ",IF(ISERROR(L269),B257*Inputs!$F$19,L269))</f>
        <v>36.75</v>
      </c>
      <c r="C269" s="141" t="n">
        <v>1</v>
      </c>
      <c r="D269" s="142" t="n">
        <f aca="false">IF(A269="N/A"," ",C269*B269)</f>
        <v>36.75</v>
      </c>
      <c r="E269" s="140" t="n">
        <f aca="false">IF(A269="N/A"," ",IF(ISERROR(M269),E257*Inputs!$F$19,M269))</f>
        <v>21</v>
      </c>
      <c r="F269" s="142" t="n">
        <f aca="false">IF(A269="N/A"," ",E269*C269)</f>
        <v>21</v>
      </c>
      <c r="G269" s="140" t="n">
        <f aca="false">IF(A269="N/A"," ",IF(ISERROR(N269),G257*Inputs!$F$19,N269))</f>
        <v>20.0049991607666</v>
      </c>
      <c r="H269" s="142" t="n">
        <f aca="false">IF(A269="N/A"," ",G269*C269)</f>
        <v>20.0049991607666</v>
      </c>
      <c r="I269" s="142" t="n">
        <f aca="false">IF(A269="N/A"," ",IF(ISERROR(O269),I257*Inputs!$F$19,O269))</f>
        <v>23.9500007629395</v>
      </c>
      <c r="J269" s="143" t="n">
        <f aca="false">IF(A269="N/A"," ",P269)</f>
        <v>4.3705</v>
      </c>
      <c r="L269" s="145" t="e">
        <f aca="false">NA()</f>
        <v>#N/A</v>
      </c>
      <c r="M269" s="145" t="e">
        <f aca="false">NA()</f>
        <v>#N/A</v>
      </c>
      <c r="N269" s="145" t="e">
        <f aca="false">NA()</f>
        <v>#N/A</v>
      </c>
      <c r="O269" s="146" t="e">
        <f aca="false">NA()</f>
        <v>#N/A</v>
      </c>
      <c r="P269" s="147" t="n">
        <v>4.3705</v>
      </c>
      <c r="S269" s="134" t="n">
        <v>44621</v>
      </c>
      <c r="T269" s="120" t="n">
        <v>22</v>
      </c>
      <c r="U269" s="120" t="n">
        <v>4</v>
      </c>
      <c r="V269" s="120" t="n">
        <v>5</v>
      </c>
      <c r="W269" s="120" t="n">
        <v>0</v>
      </c>
      <c r="X269" s="120" t="n">
        <v>31</v>
      </c>
    </row>
    <row r="270" customFormat="false" ht="12.75" hidden="false" customHeight="false" outlineLevel="0" collapsed="false">
      <c r="A270" s="139" t="n">
        <f aca="false">Calculations!A268</f>
        <v>44713</v>
      </c>
      <c r="B270" s="140" t="n">
        <f aca="false">IF(A270="N/A"," ",IF(ISERROR(L270),B258*Inputs!$F$19,L270))</f>
        <v>61.5</v>
      </c>
      <c r="C270" s="141" t="n">
        <v>1</v>
      </c>
      <c r="D270" s="142" t="n">
        <f aca="false">IF(A270="N/A"," ",C270*B270)</f>
        <v>61.5</v>
      </c>
      <c r="E270" s="140" t="n">
        <f aca="false">IF(A270="N/A"," ",IF(ISERROR(M270),E258*Inputs!$F$19,M270))</f>
        <v>26</v>
      </c>
      <c r="F270" s="142" t="n">
        <f aca="false">IF(A270="N/A"," ",E270*C270)</f>
        <v>26</v>
      </c>
      <c r="G270" s="140" t="n">
        <f aca="false">IF(A270="N/A"," ",IF(ISERROR(N270),G258*Inputs!$F$19,N270))</f>
        <v>24</v>
      </c>
      <c r="H270" s="142" t="n">
        <f aca="false">IF(A270="N/A"," ",G270*C270)</f>
        <v>24</v>
      </c>
      <c r="I270" s="142" t="n">
        <f aca="false">IF(A270="N/A"," ",IF(ISERROR(O270),I258*Inputs!$F$19,O270))</f>
        <v>23.4499998092651</v>
      </c>
      <c r="J270" s="143" t="n">
        <f aca="false">IF(A270="N/A"," ",P270)</f>
        <v>4.3705</v>
      </c>
      <c r="L270" s="145" t="e">
        <f aca="false">NA()</f>
        <v>#N/A</v>
      </c>
      <c r="M270" s="145" t="e">
        <f aca="false">NA()</f>
        <v>#N/A</v>
      </c>
      <c r="N270" s="145" t="e">
        <f aca="false">NA()</f>
        <v>#N/A</v>
      </c>
      <c r="O270" s="146" t="e">
        <f aca="false">NA()</f>
        <v>#N/A</v>
      </c>
      <c r="P270" s="147" t="n">
        <v>4.3705</v>
      </c>
      <c r="S270" s="134" t="n">
        <v>44652</v>
      </c>
      <c r="T270" s="120" t="n">
        <v>22</v>
      </c>
      <c r="U270" s="120" t="n">
        <v>4</v>
      </c>
      <c r="V270" s="120" t="n">
        <v>4</v>
      </c>
      <c r="W270" s="120" t="n">
        <v>0</v>
      </c>
      <c r="X270" s="120" t="n">
        <v>30</v>
      </c>
    </row>
    <row r="271" customFormat="false" ht="12.75" hidden="false" customHeight="false" outlineLevel="0" collapsed="false">
      <c r="A271" s="139" t="n">
        <f aca="false">Calculations!A269</f>
        <v>44743</v>
      </c>
      <c r="B271" s="140" t="n">
        <f aca="false">IF(A271="N/A"," ",IF(ISERROR(L271),B259*Inputs!$F$19,L271))</f>
        <v>114</v>
      </c>
      <c r="C271" s="141" t="n">
        <v>1</v>
      </c>
      <c r="D271" s="142" t="n">
        <f aca="false">IF(A271="N/A"," ",C271*B271)</f>
        <v>114</v>
      </c>
      <c r="E271" s="140" t="n">
        <f aca="false">IF(A271="N/A"," ",IF(ISERROR(M271),E259*Inputs!$F$19,M271))</f>
        <v>35</v>
      </c>
      <c r="F271" s="142" t="n">
        <f aca="false">IF(A271="N/A"," ",E271*C271)</f>
        <v>35</v>
      </c>
      <c r="G271" s="140" t="n">
        <f aca="false">IF(A271="N/A"," ",IF(ISERROR(N271),G259*Inputs!$F$19,N271))</f>
        <v>30.9999980926514</v>
      </c>
      <c r="H271" s="142" t="n">
        <f aca="false">IF(A271="N/A"," ",G271*C271)</f>
        <v>30.9999980926514</v>
      </c>
      <c r="I271" s="142" t="n">
        <f aca="false">IF(A271="N/A"," ",IF(ISERROR(O271),I259*Inputs!$F$19,O271))</f>
        <v>24.3500003814697</v>
      </c>
      <c r="J271" s="143" t="n">
        <f aca="false">IF(A271="N/A"," ",P271)</f>
        <v>4.3705</v>
      </c>
      <c r="L271" s="145" t="e">
        <f aca="false">NA()</f>
        <v>#N/A</v>
      </c>
      <c r="M271" s="145" t="e">
        <f aca="false">NA()</f>
        <v>#N/A</v>
      </c>
      <c r="N271" s="145" t="e">
        <f aca="false">NA()</f>
        <v>#N/A</v>
      </c>
      <c r="O271" s="146" t="e">
        <f aca="false">NA()</f>
        <v>#N/A</v>
      </c>
      <c r="P271" s="147" t="n">
        <v>4.3705</v>
      </c>
      <c r="S271" s="134" t="n">
        <v>44682</v>
      </c>
      <c r="T271" s="120" t="n">
        <v>20</v>
      </c>
      <c r="U271" s="120" t="n">
        <v>5</v>
      </c>
      <c r="V271" s="120" t="n">
        <v>5</v>
      </c>
      <c r="W271" s="120" t="n">
        <v>1</v>
      </c>
      <c r="X271" s="120" t="n">
        <v>31</v>
      </c>
    </row>
    <row r="272" customFormat="false" ht="12.75" hidden="false" customHeight="false" outlineLevel="0" collapsed="false">
      <c r="A272" s="139" t="n">
        <f aca="false">Calculations!A270</f>
        <v>44774</v>
      </c>
      <c r="B272" s="140" t="n">
        <f aca="false">IF(A272="N/A"," ",IF(ISERROR(L272),B260*Inputs!$F$19,L272))</f>
        <v>114</v>
      </c>
      <c r="C272" s="141" t="n">
        <v>1</v>
      </c>
      <c r="D272" s="142" t="n">
        <f aca="false">IF(A272="N/A"," ",C272*B272)</f>
        <v>114</v>
      </c>
      <c r="E272" s="140" t="n">
        <f aca="false">IF(A272="N/A"," ",IF(ISERROR(M272),E260*Inputs!$F$19,M272))</f>
        <v>35.0000038146973</v>
      </c>
      <c r="F272" s="142" t="n">
        <f aca="false">IF(A272="N/A"," ",E272*C272)</f>
        <v>35.0000038146973</v>
      </c>
      <c r="G272" s="140" t="n">
        <f aca="false">IF(A272="N/A"," ",IF(ISERROR(N272),G260*Inputs!$F$19,N272))</f>
        <v>31</v>
      </c>
      <c r="H272" s="142" t="n">
        <f aca="false">IF(A272="N/A"," ",G272*C272)</f>
        <v>31</v>
      </c>
      <c r="I272" s="142" t="n">
        <f aca="false">IF(A272="N/A"," ",IF(ISERROR(O272),I260*Inputs!$F$19,O272))</f>
        <v>24.3500003814697</v>
      </c>
      <c r="J272" s="143" t="n">
        <f aca="false">IF(A272="N/A"," ",P272)</f>
        <v>4.3705</v>
      </c>
      <c r="L272" s="145" t="e">
        <f aca="false">NA()</f>
        <v>#N/A</v>
      </c>
      <c r="M272" s="145" t="e">
        <f aca="false">NA()</f>
        <v>#N/A</v>
      </c>
      <c r="N272" s="145" t="e">
        <f aca="false">NA()</f>
        <v>#N/A</v>
      </c>
      <c r="O272" s="146" t="e">
        <f aca="false">NA()</f>
        <v>#N/A</v>
      </c>
      <c r="P272" s="147" t="n">
        <v>4.3705</v>
      </c>
      <c r="S272" s="134" t="n">
        <v>44713</v>
      </c>
      <c r="T272" s="120" t="n">
        <v>22</v>
      </c>
      <c r="U272" s="120" t="n">
        <v>4</v>
      </c>
      <c r="V272" s="120" t="n">
        <v>4</v>
      </c>
      <c r="W272" s="120" t="n">
        <v>0</v>
      </c>
      <c r="X272" s="120" t="n">
        <v>30</v>
      </c>
    </row>
    <row r="273" customFormat="false" ht="12.75" hidden="false" customHeight="false" outlineLevel="0" collapsed="false">
      <c r="A273" s="139" t="n">
        <f aca="false">Calculations!A271</f>
        <v>44805</v>
      </c>
      <c r="B273" s="140" t="n">
        <f aca="false">IF(A273="N/A"," ",IF(ISERROR(L273),B261*Inputs!$F$19,L273))</f>
        <v>38.5</v>
      </c>
      <c r="C273" s="141" t="n">
        <v>1</v>
      </c>
      <c r="D273" s="142" t="n">
        <f aca="false">IF(A273="N/A"," ",C273*B273)</f>
        <v>38.5</v>
      </c>
      <c r="E273" s="140" t="n">
        <f aca="false">IF(A273="N/A"," ",IF(ISERROR(M273),E261*Inputs!$F$19,M273))</f>
        <v>25</v>
      </c>
      <c r="F273" s="142" t="n">
        <f aca="false">IF(A273="N/A"," ",E273*C273)</f>
        <v>25</v>
      </c>
      <c r="G273" s="140" t="n">
        <f aca="false">IF(A273="N/A"," ",IF(ISERROR(N273),G261*Inputs!$F$19,N273))</f>
        <v>24</v>
      </c>
      <c r="H273" s="142" t="n">
        <f aca="false">IF(A273="N/A"," ",G273*C273)</f>
        <v>24</v>
      </c>
      <c r="I273" s="142" t="n">
        <f aca="false">IF(A273="N/A"," ",IF(ISERROR(O273),I261*Inputs!$F$19,O273))</f>
        <v>24</v>
      </c>
      <c r="J273" s="143" t="n">
        <f aca="false">IF(A273="N/A"," ",P273)</f>
        <v>4.3705</v>
      </c>
      <c r="L273" s="145" t="e">
        <f aca="false">NA()</f>
        <v>#N/A</v>
      </c>
      <c r="M273" s="145" t="e">
        <f aca="false">NA()</f>
        <v>#N/A</v>
      </c>
      <c r="N273" s="145" t="e">
        <f aca="false">NA()</f>
        <v>#N/A</v>
      </c>
      <c r="O273" s="146" t="e">
        <f aca="false">NA()</f>
        <v>#N/A</v>
      </c>
      <c r="P273" s="147" t="n">
        <v>4.3705</v>
      </c>
      <c r="S273" s="134" t="n">
        <v>44743</v>
      </c>
      <c r="T273" s="120" t="n">
        <v>23</v>
      </c>
      <c r="U273" s="120" t="n">
        <v>3</v>
      </c>
      <c r="V273" s="120" t="n">
        <v>4</v>
      </c>
      <c r="W273" s="120" t="n">
        <v>1</v>
      </c>
      <c r="X273" s="120" t="n">
        <v>31</v>
      </c>
    </row>
    <row r="274" customFormat="false" ht="12.75" hidden="false" customHeight="false" outlineLevel="0" collapsed="false">
      <c r="A274" s="139" t="n">
        <f aca="false">Calculations!A272</f>
        <v>44835</v>
      </c>
      <c r="B274" s="140" t="n">
        <f aca="false">IF(A274="N/A"," ",IF(ISERROR(L274),B262*Inputs!$F$19,L274))</f>
        <v>31.2999973297119</v>
      </c>
      <c r="C274" s="141" t="n">
        <v>1</v>
      </c>
      <c r="D274" s="142" t="n">
        <f aca="false">IF(A274="N/A"," ",C274*B274)</f>
        <v>31.2999973297119</v>
      </c>
      <c r="E274" s="140" t="n">
        <f aca="false">IF(A274="N/A"," ",IF(ISERROR(M274),E262*Inputs!$F$19,M274))</f>
        <v>19.996000289917</v>
      </c>
      <c r="F274" s="142" t="n">
        <f aca="false">IF(A274="N/A"," ",E274*C274)</f>
        <v>19.996000289917</v>
      </c>
      <c r="G274" s="140" t="n">
        <f aca="false">IF(A274="N/A"," ",IF(ISERROR(N274),G262*Inputs!$F$19,N274))</f>
        <v>18.9965000152588</v>
      </c>
      <c r="H274" s="142" t="n">
        <f aca="false">IF(A274="N/A"," ",G274*C274)</f>
        <v>18.9965000152588</v>
      </c>
      <c r="I274" s="142" t="n">
        <f aca="false">IF(A274="N/A"," ",IF(ISERROR(O274),I262*Inputs!$F$19,O274))</f>
        <v>25.4000015258789</v>
      </c>
      <c r="J274" s="143" t="n">
        <f aca="false">IF(A274="N/A"," ",P274)</f>
        <v>4.3705</v>
      </c>
      <c r="L274" s="145" t="e">
        <f aca="false">NA()</f>
        <v>#N/A</v>
      </c>
      <c r="M274" s="145" t="e">
        <f aca="false">NA()</f>
        <v>#N/A</v>
      </c>
      <c r="N274" s="145" t="e">
        <f aca="false">NA()</f>
        <v>#N/A</v>
      </c>
      <c r="O274" s="146" t="e">
        <f aca="false">NA()</f>
        <v>#N/A</v>
      </c>
      <c r="P274" s="147" t="n">
        <v>4.3705</v>
      </c>
      <c r="S274" s="134" t="n">
        <v>44774</v>
      </c>
      <c r="T274" s="120" t="n">
        <v>21</v>
      </c>
      <c r="U274" s="120" t="n">
        <v>5</v>
      </c>
      <c r="V274" s="120" t="n">
        <v>5</v>
      </c>
      <c r="W274" s="120" t="n">
        <v>0</v>
      </c>
      <c r="X274" s="120" t="n">
        <v>31</v>
      </c>
    </row>
    <row r="275" customFormat="false" ht="12.75" hidden="false" customHeight="false" outlineLevel="0" collapsed="false">
      <c r="A275" s="139" t="n">
        <f aca="false">Calculations!A273</f>
        <v>44866</v>
      </c>
      <c r="B275" s="140" t="n">
        <f aca="false">IF(A275="N/A"," ",IF(ISERROR(L275),B263*Inputs!$F$19,L275))</f>
        <v>31.1799983978272</v>
      </c>
      <c r="C275" s="141" t="n">
        <v>1</v>
      </c>
      <c r="D275" s="142" t="n">
        <f aca="false">IF(A275="N/A"," ",C275*B275)</f>
        <v>31.1799983978272</v>
      </c>
      <c r="E275" s="140" t="n">
        <f aca="false">IF(A275="N/A"," ",IF(ISERROR(M275),E263*Inputs!$F$19,M275))</f>
        <v>20</v>
      </c>
      <c r="F275" s="142" t="n">
        <f aca="false">IF(A275="N/A"," ",E275*C275)</f>
        <v>20</v>
      </c>
      <c r="G275" s="140" t="n">
        <f aca="false">IF(A275="N/A"," ",IF(ISERROR(N275),G263*Inputs!$F$19,N275))</f>
        <v>19</v>
      </c>
      <c r="H275" s="142" t="n">
        <f aca="false">IF(A275="N/A"," ",G275*C275)</f>
        <v>19</v>
      </c>
      <c r="I275" s="142" t="n">
        <f aca="false">IF(A275="N/A"," ",IF(ISERROR(O275),I263*Inputs!$F$19,O275))</f>
        <v>25.7999992370605</v>
      </c>
      <c r="J275" s="143" t="n">
        <f aca="false">IF(A275="N/A"," ",P275)</f>
        <v>4.3705</v>
      </c>
      <c r="L275" s="145" t="e">
        <f aca="false">NA()</f>
        <v>#N/A</v>
      </c>
      <c r="M275" s="145" t="e">
        <f aca="false">NA()</f>
        <v>#N/A</v>
      </c>
      <c r="N275" s="145" t="e">
        <f aca="false">NA()</f>
        <v>#N/A</v>
      </c>
      <c r="O275" s="146" t="e">
        <f aca="false">NA()</f>
        <v>#N/A</v>
      </c>
      <c r="P275" s="147" t="n">
        <v>4.3705</v>
      </c>
      <c r="S275" s="134" t="n">
        <v>44805</v>
      </c>
      <c r="T275" s="120" t="n">
        <v>21</v>
      </c>
      <c r="U275" s="120" t="n">
        <v>4</v>
      </c>
      <c r="V275" s="120" t="n">
        <v>4</v>
      </c>
      <c r="W275" s="120" t="n">
        <v>1</v>
      </c>
      <c r="X275" s="120" t="n">
        <v>30</v>
      </c>
    </row>
    <row r="276" customFormat="false" ht="12.75" hidden="false" customHeight="false" outlineLevel="0" collapsed="false">
      <c r="A276" s="139" t="n">
        <f aca="false">Calculations!A274</f>
        <v>44896</v>
      </c>
      <c r="B276" s="140" t="n">
        <f aca="false">IF(A276="N/A"," ",IF(ISERROR(L276),B264*Inputs!$F$19,L276))</f>
        <v>31.6499977111816</v>
      </c>
      <c r="C276" s="141" t="n">
        <v>1</v>
      </c>
      <c r="D276" s="142" t="n">
        <f aca="false">IF(A276="N/A"," ",C276*B276)</f>
        <v>31.6499977111816</v>
      </c>
      <c r="E276" s="140" t="n">
        <f aca="false">IF(A276="N/A"," ",IF(ISERROR(M276),E264*Inputs!$F$19,M276))</f>
        <v>20</v>
      </c>
      <c r="F276" s="142" t="n">
        <f aca="false">IF(A276="N/A"," ",E276*C276)</f>
        <v>20</v>
      </c>
      <c r="G276" s="140" t="n">
        <f aca="false">IF(A276="N/A"," ",IF(ISERROR(N276),G264*Inputs!$F$19,N276))</f>
        <v>19</v>
      </c>
      <c r="H276" s="142" t="n">
        <f aca="false">IF(A276="N/A"," ",G276*C276)</f>
        <v>19</v>
      </c>
      <c r="I276" s="142" t="n">
        <f aca="false">IF(A276="N/A"," ",IF(ISERROR(O276),I264*Inputs!$F$19,O276))</f>
        <v>25.9500007629395</v>
      </c>
      <c r="J276" s="143" t="n">
        <f aca="false">IF(A276="N/A"," ",P276)</f>
        <v>4.3705</v>
      </c>
      <c r="L276" s="145" t="e">
        <f aca="false">NA()</f>
        <v>#N/A</v>
      </c>
      <c r="M276" s="145" t="e">
        <f aca="false">NA()</f>
        <v>#N/A</v>
      </c>
      <c r="N276" s="145" t="e">
        <f aca="false">NA()</f>
        <v>#N/A</v>
      </c>
      <c r="O276" s="146" t="e">
        <f aca="false">NA()</f>
        <v>#N/A</v>
      </c>
      <c r="P276" s="147" t="n">
        <v>4.3705</v>
      </c>
      <c r="S276" s="134" t="n">
        <v>44835</v>
      </c>
      <c r="T276" s="120" t="n">
        <v>22</v>
      </c>
      <c r="U276" s="120" t="n">
        <v>5</v>
      </c>
      <c r="V276" s="120" t="n">
        <v>4</v>
      </c>
      <c r="W276" s="120" t="n">
        <v>0</v>
      </c>
      <c r="X276" s="120" t="n">
        <v>31</v>
      </c>
    </row>
    <row r="277" customFormat="false" ht="12.75" hidden="false" customHeight="false" outlineLevel="0" collapsed="false">
      <c r="A277" s="139" t="n">
        <f aca="false">Calculations!A275</f>
        <v>44927</v>
      </c>
      <c r="B277" s="140" t="n">
        <f aca="false">IF(A277="N/A"," ",IF(ISERROR(L277),B265*Inputs!$F$19,L277))</f>
        <v>35.8999996185303</v>
      </c>
      <c r="C277" s="141" t="n">
        <v>1</v>
      </c>
      <c r="D277" s="142" t="n">
        <f aca="false">IF(A277="N/A"," ",C277*B277)</f>
        <v>35.8999996185303</v>
      </c>
      <c r="E277" s="140" t="n">
        <f aca="false">IF(A277="N/A"," ",IF(ISERROR(M277),E265*Inputs!$F$19,M277))</f>
        <v>22</v>
      </c>
      <c r="F277" s="142" t="n">
        <f aca="false">IF(A277="N/A"," ",E277*C277)</f>
        <v>22</v>
      </c>
      <c r="G277" s="140" t="n">
        <f aca="false">IF(A277="N/A"," ",IF(ISERROR(N277),G265*Inputs!$F$19,N277))</f>
        <v>21</v>
      </c>
      <c r="H277" s="142" t="n">
        <f aca="false">IF(A277="N/A"," ",G277*C277)</f>
        <v>21</v>
      </c>
      <c r="I277" s="142" t="n">
        <f aca="false">IF(A277="N/A"," ",IF(ISERROR(O277),I265*Inputs!$F$19,O277))</f>
        <v>26.2000007629395</v>
      </c>
      <c r="J277" s="143" t="n">
        <f aca="false">IF(A277="N/A"," ",P277)</f>
        <v>4.3705</v>
      </c>
      <c r="L277" s="145" t="e">
        <f aca="false">NA()</f>
        <v>#N/A</v>
      </c>
      <c r="M277" s="145" t="e">
        <f aca="false">NA()</f>
        <v>#N/A</v>
      </c>
      <c r="N277" s="145" t="e">
        <f aca="false">NA()</f>
        <v>#N/A</v>
      </c>
      <c r="O277" s="146" t="e">
        <f aca="false">NA()</f>
        <v>#N/A</v>
      </c>
      <c r="P277" s="147" t="n">
        <v>4.3705</v>
      </c>
      <c r="S277" s="134" t="n">
        <v>44866</v>
      </c>
      <c r="T277" s="120" t="n">
        <v>20</v>
      </c>
      <c r="U277" s="120" t="n">
        <v>4</v>
      </c>
      <c r="V277" s="120" t="n">
        <v>5</v>
      </c>
      <c r="W277" s="120" t="n">
        <v>1</v>
      </c>
      <c r="X277" s="120" t="n">
        <v>30</v>
      </c>
    </row>
    <row r="278" customFormat="false" ht="12.75" hidden="false" customHeight="false" outlineLevel="0" collapsed="false">
      <c r="A278" s="139" t="n">
        <f aca="false">Calculations!A276</f>
        <v>44958</v>
      </c>
      <c r="B278" s="140" t="n">
        <f aca="false">IF(A278="N/A"," ",IF(ISERROR(L278),B266*Inputs!$F$19,L278))</f>
        <v>36</v>
      </c>
      <c r="C278" s="141" t="n">
        <v>1</v>
      </c>
      <c r="D278" s="142" t="n">
        <f aca="false">IF(A278="N/A"," ",C278*B278)</f>
        <v>36</v>
      </c>
      <c r="E278" s="140" t="n">
        <f aca="false">IF(A278="N/A"," ",IF(ISERROR(M278),E266*Inputs!$F$19,M278))</f>
        <v>21.996000289917</v>
      </c>
      <c r="F278" s="142" t="n">
        <f aca="false">IF(A278="N/A"," ",E278*C278)</f>
        <v>21.996000289917</v>
      </c>
      <c r="G278" s="140" t="n">
        <f aca="false">IF(A278="N/A"," ",IF(ISERROR(N278),G266*Inputs!$F$19,N278))</f>
        <v>20.9965019226074</v>
      </c>
      <c r="H278" s="142" t="n">
        <f aca="false">IF(A278="N/A"," ",G278*C278)</f>
        <v>20.9965019226074</v>
      </c>
      <c r="I278" s="142" t="n">
        <f aca="false">IF(A278="N/A"," ",IF(ISERROR(O278),I266*Inputs!$F$19,O278))</f>
        <v>24.5</v>
      </c>
      <c r="J278" s="143" t="n">
        <f aca="false">IF(A278="N/A"," ",P278)</f>
        <v>4.3705</v>
      </c>
      <c r="L278" s="145" t="e">
        <f aca="false">NA()</f>
        <v>#N/A</v>
      </c>
      <c r="M278" s="145" t="e">
        <f aca="false">NA()</f>
        <v>#N/A</v>
      </c>
      <c r="N278" s="145" t="e">
        <f aca="false">NA()</f>
        <v>#N/A</v>
      </c>
      <c r="O278" s="146" t="e">
        <f aca="false">NA()</f>
        <v>#N/A</v>
      </c>
      <c r="P278" s="147" t="n">
        <v>4.3705</v>
      </c>
      <c r="S278" s="134" t="n">
        <v>44896</v>
      </c>
      <c r="T278" s="120" t="n">
        <v>22</v>
      </c>
      <c r="U278" s="120" t="n">
        <v>4</v>
      </c>
      <c r="V278" s="120" t="n">
        <v>4</v>
      </c>
      <c r="W278" s="120" t="n">
        <v>1</v>
      </c>
      <c r="X278" s="120" t="n">
        <v>31</v>
      </c>
    </row>
    <row r="279" customFormat="false" ht="12.75" hidden="false" customHeight="false" outlineLevel="0" collapsed="false">
      <c r="A279" s="139" t="n">
        <f aca="false">Calculations!A277</f>
        <v>44986</v>
      </c>
      <c r="B279" s="140" t="n">
        <f aca="false">IF(A279="N/A"," ",IF(ISERROR(L279),B267*Inputs!$F$19,L279))</f>
        <v>31.5</v>
      </c>
      <c r="C279" s="141" t="n">
        <v>1</v>
      </c>
      <c r="D279" s="142" t="n">
        <f aca="false">IF(A279="N/A"," ",C279*B279)</f>
        <v>31.5</v>
      </c>
      <c r="E279" s="140" t="n">
        <f aca="false">IF(A279="N/A"," ",IF(ISERROR(M279),E267*Inputs!$F$19,M279))</f>
        <v>20</v>
      </c>
      <c r="F279" s="142" t="n">
        <f aca="false">IF(A279="N/A"," ",E279*C279)</f>
        <v>20</v>
      </c>
      <c r="G279" s="140" t="n">
        <f aca="false">IF(A279="N/A"," ",IF(ISERROR(N279),G267*Inputs!$F$19,N279))</f>
        <v>19</v>
      </c>
      <c r="H279" s="142" t="n">
        <f aca="false">IF(A279="N/A"," ",G279*C279)</f>
        <v>19</v>
      </c>
      <c r="I279" s="142" t="n">
        <f aca="false">IF(A279="N/A"," ",IF(ISERROR(O279),I267*Inputs!$F$19,O279))</f>
        <v>24.9000015258789</v>
      </c>
      <c r="J279" s="143" t="n">
        <f aca="false">IF(A279="N/A"," ",P279)</f>
        <v>4.3705</v>
      </c>
      <c r="L279" s="145" t="e">
        <f aca="false">NA()</f>
        <v>#N/A</v>
      </c>
      <c r="M279" s="145" t="e">
        <f aca="false">NA()</f>
        <v>#N/A</v>
      </c>
      <c r="N279" s="145" t="e">
        <f aca="false">NA()</f>
        <v>#N/A</v>
      </c>
      <c r="O279" s="146" t="e">
        <f aca="false">NA()</f>
        <v>#N/A</v>
      </c>
      <c r="P279" s="147" t="n">
        <v>4.3705</v>
      </c>
      <c r="S279" s="134" t="n">
        <v>44927</v>
      </c>
      <c r="T279" s="120" t="n">
        <v>22</v>
      </c>
      <c r="U279" s="120" t="n">
        <v>4</v>
      </c>
      <c r="V279" s="120" t="n">
        <v>4</v>
      </c>
      <c r="W279" s="120" t="n">
        <v>1</v>
      </c>
      <c r="X279" s="120" t="n">
        <v>31</v>
      </c>
    </row>
    <row r="280" customFormat="false" ht="12.75" hidden="false" customHeight="false" outlineLevel="0" collapsed="false">
      <c r="A280" s="139" t="n">
        <f aca="false">Calculations!A278</f>
        <v>45017</v>
      </c>
      <c r="B280" s="140" t="n">
        <f aca="false">IF(A280="N/A"," ",IF(ISERROR(L280),B268*Inputs!$F$19,L280))</f>
        <v>32.25</v>
      </c>
      <c r="C280" s="141" t="n">
        <v>1</v>
      </c>
      <c r="D280" s="142" t="n">
        <f aca="false">IF(A280="N/A"," ",C280*B280)</f>
        <v>32.25</v>
      </c>
      <c r="E280" s="140" t="n">
        <f aca="false">IF(A280="N/A"," ",IF(ISERROR(M280),E268*Inputs!$F$19,M280))</f>
        <v>20</v>
      </c>
      <c r="F280" s="142" t="n">
        <f aca="false">IF(A280="N/A"," ",E280*C280)</f>
        <v>20</v>
      </c>
      <c r="G280" s="140" t="n">
        <f aca="false">IF(A280="N/A"," ",IF(ISERROR(N280),G268*Inputs!$F$19,N280))</f>
        <v>18.9950008392334</v>
      </c>
      <c r="H280" s="142" t="n">
        <f aca="false">IF(A280="N/A"," ",G280*C280)</f>
        <v>18.9950008392334</v>
      </c>
      <c r="I280" s="142" t="n">
        <f aca="false">IF(A280="N/A"," ",IF(ISERROR(O280),I268*Inputs!$F$19,O280))</f>
        <v>24.1000003814697</v>
      </c>
      <c r="J280" s="143" t="n">
        <f aca="false">IF(A280="N/A"," ",P280)</f>
        <v>4.3705</v>
      </c>
      <c r="L280" s="145" t="e">
        <f aca="false">NA()</f>
        <v>#N/A</v>
      </c>
      <c r="M280" s="145" t="e">
        <f aca="false">NA()</f>
        <v>#N/A</v>
      </c>
      <c r="N280" s="145" t="e">
        <f aca="false">NA()</f>
        <v>#N/A</v>
      </c>
      <c r="O280" s="146" t="e">
        <f aca="false">NA()</f>
        <v>#N/A</v>
      </c>
      <c r="P280" s="147" t="n">
        <v>4.3705</v>
      </c>
      <c r="S280" s="134" t="n">
        <v>44958</v>
      </c>
      <c r="T280" s="120" t="n">
        <v>20</v>
      </c>
      <c r="U280" s="120" t="n">
        <v>5</v>
      </c>
      <c r="V280" s="120" t="n">
        <v>4</v>
      </c>
      <c r="W280" s="120" t="n">
        <v>0</v>
      </c>
      <c r="X280" s="120" t="n">
        <v>29</v>
      </c>
    </row>
    <row r="281" customFormat="false" ht="12.75" hidden="false" customHeight="false" outlineLevel="0" collapsed="false">
      <c r="A281" s="139" t="n">
        <f aca="false">Calculations!A279</f>
        <v>45047</v>
      </c>
      <c r="B281" s="140" t="n">
        <f aca="false">IF(A281="N/A"," ",IF(ISERROR(L281),B269*Inputs!$F$19,L281))</f>
        <v>36.75</v>
      </c>
      <c r="C281" s="141" t="n">
        <v>1</v>
      </c>
      <c r="D281" s="142" t="n">
        <f aca="false">IF(A281="N/A"," ",C281*B281)</f>
        <v>36.75</v>
      </c>
      <c r="E281" s="140" t="n">
        <f aca="false">IF(A281="N/A"," ",IF(ISERROR(M281),E269*Inputs!$F$19,M281))</f>
        <v>21</v>
      </c>
      <c r="F281" s="142" t="n">
        <f aca="false">IF(A281="N/A"," ",E281*C281)</f>
        <v>21</v>
      </c>
      <c r="G281" s="140" t="n">
        <f aca="false">IF(A281="N/A"," ",IF(ISERROR(N281),G269*Inputs!$F$19,N281))</f>
        <v>20.0049991607666</v>
      </c>
      <c r="H281" s="142" t="n">
        <f aca="false">IF(A281="N/A"," ",G281*C281)</f>
        <v>20.0049991607666</v>
      </c>
      <c r="I281" s="142" t="n">
        <f aca="false">IF(A281="N/A"," ",IF(ISERROR(O281),I269*Inputs!$F$19,O281))</f>
        <v>23.9500007629395</v>
      </c>
      <c r="J281" s="143" t="n">
        <f aca="false">IF(A281="N/A"," ",P281)</f>
        <v>4.3705</v>
      </c>
      <c r="L281" s="145" t="e">
        <f aca="false">NA()</f>
        <v>#N/A</v>
      </c>
      <c r="M281" s="145" t="e">
        <f aca="false">NA()</f>
        <v>#N/A</v>
      </c>
      <c r="N281" s="145" t="e">
        <f aca="false">NA()</f>
        <v>#N/A</v>
      </c>
      <c r="O281" s="146" t="e">
        <f aca="false">NA()</f>
        <v>#N/A</v>
      </c>
      <c r="P281" s="147" t="n">
        <v>4.3705</v>
      </c>
      <c r="S281" s="134" t="n">
        <v>44986</v>
      </c>
      <c r="T281" s="120" t="n">
        <v>22</v>
      </c>
      <c r="U281" s="120" t="n">
        <v>4</v>
      </c>
      <c r="V281" s="120" t="n">
        <v>5</v>
      </c>
      <c r="W281" s="120" t="n">
        <v>0</v>
      </c>
      <c r="X281" s="120" t="n">
        <v>31</v>
      </c>
    </row>
    <row r="282" customFormat="false" ht="12.75" hidden="false" customHeight="false" outlineLevel="0" collapsed="false">
      <c r="A282" s="139" t="n">
        <f aca="false">Calculations!A280</f>
        <v>45078</v>
      </c>
      <c r="B282" s="140" t="n">
        <f aca="false">IF(A282="N/A"," ",IF(ISERROR(L282),B270*Inputs!$F$19,L282))</f>
        <v>61.5</v>
      </c>
      <c r="C282" s="141" t="n">
        <v>1</v>
      </c>
      <c r="D282" s="142" t="n">
        <f aca="false">IF(A282="N/A"," ",C282*B282)</f>
        <v>61.5</v>
      </c>
      <c r="E282" s="140" t="n">
        <f aca="false">IF(A282="N/A"," ",IF(ISERROR(M282),E270*Inputs!$F$19,M282))</f>
        <v>26</v>
      </c>
      <c r="F282" s="142" t="n">
        <f aca="false">IF(A282="N/A"," ",E282*C282)</f>
        <v>26</v>
      </c>
      <c r="G282" s="140" t="n">
        <f aca="false">IF(A282="N/A"," ",IF(ISERROR(N282),G270*Inputs!$F$19,N282))</f>
        <v>24</v>
      </c>
      <c r="H282" s="142" t="n">
        <f aca="false">IF(A282="N/A"," ",G282*C282)</f>
        <v>24</v>
      </c>
      <c r="I282" s="142" t="n">
        <f aca="false">IF(A282="N/A"," ",IF(ISERROR(O282),I270*Inputs!$F$19,O282))</f>
        <v>23.4499998092651</v>
      </c>
      <c r="J282" s="143" t="n">
        <f aca="false">IF(A282="N/A"," ",P282)</f>
        <v>4.3705</v>
      </c>
      <c r="L282" s="145" t="e">
        <f aca="false">NA()</f>
        <v>#N/A</v>
      </c>
      <c r="M282" s="145" t="e">
        <f aca="false">NA()</f>
        <v>#N/A</v>
      </c>
      <c r="N282" s="145" t="e">
        <f aca="false">NA()</f>
        <v>#N/A</v>
      </c>
      <c r="O282" s="146" t="e">
        <f aca="false">NA()</f>
        <v>#N/A</v>
      </c>
      <c r="P282" s="147" t="n">
        <v>4.3705</v>
      </c>
      <c r="S282" s="134" t="n">
        <v>45017</v>
      </c>
      <c r="T282" s="120" t="n">
        <v>22</v>
      </c>
      <c r="U282" s="120" t="n">
        <v>4</v>
      </c>
      <c r="V282" s="120" t="n">
        <v>4</v>
      </c>
      <c r="W282" s="120" t="n">
        <v>0</v>
      </c>
      <c r="X282" s="120" t="n">
        <v>30</v>
      </c>
    </row>
    <row r="283" customFormat="false" ht="12.75" hidden="false" customHeight="false" outlineLevel="0" collapsed="false">
      <c r="A283" s="139" t="n">
        <f aca="false">Calculations!A281</f>
        <v>45108</v>
      </c>
      <c r="B283" s="140" t="n">
        <f aca="false">IF(A283="N/A"," ",IF(ISERROR(L283),B271*Inputs!$F$19,L283))</f>
        <v>114</v>
      </c>
      <c r="C283" s="141" t="n">
        <v>1</v>
      </c>
      <c r="D283" s="142" t="n">
        <f aca="false">IF(A283="N/A"," ",C283*B283)</f>
        <v>114</v>
      </c>
      <c r="E283" s="140" t="n">
        <f aca="false">IF(A283="N/A"," ",IF(ISERROR(M283),E271*Inputs!$F$19,M283))</f>
        <v>35</v>
      </c>
      <c r="F283" s="142" t="n">
        <f aca="false">IF(A283="N/A"," ",E283*C283)</f>
        <v>35</v>
      </c>
      <c r="G283" s="140" t="n">
        <f aca="false">IF(A283="N/A"," ",IF(ISERROR(N283),G271*Inputs!$F$19,N283))</f>
        <v>30.9999980926514</v>
      </c>
      <c r="H283" s="142" t="n">
        <f aca="false">IF(A283="N/A"," ",G283*C283)</f>
        <v>30.9999980926514</v>
      </c>
      <c r="I283" s="142" t="n">
        <f aca="false">IF(A283="N/A"," ",IF(ISERROR(O283),I271*Inputs!$F$19,O283))</f>
        <v>24.3500003814697</v>
      </c>
      <c r="J283" s="143" t="n">
        <f aca="false">IF(A283="N/A"," ",P283)</f>
        <v>4.3705</v>
      </c>
      <c r="L283" s="145" t="e">
        <f aca="false">NA()</f>
        <v>#N/A</v>
      </c>
      <c r="M283" s="145" t="e">
        <f aca="false">NA()</f>
        <v>#N/A</v>
      </c>
      <c r="N283" s="145" t="e">
        <f aca="false">NA()</f>
        <v>#N/A</v>
      </c>
      <c r="O283" s="146" t="e">
        <f aca="false">NA()</f>
        <v>#N/A</v>
      </c>
      <c r="P283" s="147" t="n">
        <v>4.3705</v>
      </c>
      <c r="S283" s="134" t="n">
        <v>45047</v>
      </c>
      <c r="T283" s="120" t="n">
        <v>20</v>
      </c>
      <c r="U283" s="120" t="n">
        <v>5</v>
      </c>
      <c r="V283" s="120" t="n">
        <v>5</v>
      </c>
      <c r="W283" s="120" t="n">
        <v>1</v>
      </c>
      <c r="X283" s="120" t="n">
        <v>31</v>
      </c>
    </row>
    <row r="284" customFormat="false" ht="12.75" hidden="false" customHeight="false" outlineLevel="0" collapsed="false">
      <c r="A284" s="139" t="n">
        <f aca="false">Calculations!A282</f>
        <v>45139</v>
      </c>
      <c r="B284" s="140" t="n">
        <f aca="false">IF(A284="N/A"," ",IF(ISERROR(L284),B272*Inputs!$F$19,L284))</f>
        <v>114</v>
      </c>
      <c r="C284" s="141" t="n">
        <v>1</v>
      </c>
      <c r="D284" s="142" t="n">
        <f aca="false">IF(A284="N/A"," ",C284*B284)</f>
        <v>114</v>
      </c>
      <c r="E284" s="140" t="n">
        <f aca="false">IF(A284="N/A"," ",IF(ISERROR(M284),E272*Inputs!$F$19,M284))</f>
        <v>35.0000038146973</v>
      </c>
      <c r="F284" s="142" t="n">
        <f aca="false">IF(A284="N/A"," ",E284*C284)</f>
        <v>35.0000038146973</v>
      </c>
      <c r="G284" s="140" t="n">
        <f aca="false">IF(A284="N/A"," ",IF(ISERROR(N284),G272*Inputs!$F$19,N284))</f>
        <v>31</v>
      </c>
      <c r="H284" s="142" t="n">
        <f aca="false">IF(A284="N/A"," ",G284*C284)</f>
        <v>31</v>
      </c>
      <c r="I284" s="142" t="n">
        <f aca="false">IF(A284="N/A"," ",IF(ISERROR(O284),I272*Inputs!$F$19,O284))</f>
        <v>24.3500003814697</v>
      </c>
      <c r="J284" s="143" t="n">
        <f aca="false">IF(A284="N/A"," ",P284)</f>
        <v>4.3705</v>
      </c>
      <c r="L284" s="145" t="e">
        <f aca="false">NA()</f>
        <v>#N/A</v>
      </c>
      <c r="M284" s="145" t="e">
        <f aca="false">NA()</f>
        <v>#N/A</v>
      </c>
      <c r="N284" s="145" t="e">
        <f aca="false">NA()</f>
        <v>#N/A</v>
      </c>
      <c r="O284" s="146" t="e">
        <f aca="false">NA()</f>
        <v>#N/A</v>
      </c>
      <c r="P284" s="147" t="n">
        <v>4.3705</v>
      </c>
      <c r="S284" s="134" t="n">
        <v>45078</v>
      </c>
      <c r="T284" s="120" t="n">
        <v>22</v>
      </c>
      <c r="U284" s="120" t="n">
        <v>4</v>
      </c>
      <c r="V284" s="120" t="n">
        <v>4</v>
      </c>
      <c r="W284" s="120" t="n">
        <v>0</v>
      </c>
      <c r="X284" s="120" t="n">
        <v>30</v>
      </c>
    </row>
    <row r="285" customFormat="false" ht="12.75" hidden="false" customHeight="false" outlineLevel="0" collapsed="false">
      <c r="A285" s="139" t="n">
        <f aca="false">Calculations!A283</f>
        <v>45170</v>
      </c>
      <c r="B285" s="140" t="n">
        <f aca="false">IF(A285="N/A"," ",IF(ISERROR(L285),B273*Inputs!$F$19,L285))</f>
        <v>38.5</v>
      </c>
      <c r="C285" s="141" t="n">
        <v>1</v>
      </c>
      <c r="D285" s="142" t="n">
        <f aca="false">IF(A285="N/A"," ",C285*B285)</f>
        <v>38.5</v>
      </c>
      <c r="E285" s="140" t="n">
        <f aca="false">IF(A285="N/A"," ",IF(ISERROR(M285),E273*Inputs!$F$19,M285))</f>
        <v>25</v>
      </c>
      <c r="F285" s="142" t="n">
        <f aca="false">IF(A285="N/A"," ",E285*C285)</f>
        <v>25</v>
      </c>
      <c r="G285" s="140" t="n">
        <f aca="false">IF(A285="N/A"," ",IF(ISERROR(N285),G273*Inputs!$F$19,N285))</f>
        <v>24</v>
      </c>
      <c r="H285" s="142" t="n">
        <f aca="false">IF(A285="N/A"," ",G285*C285)</f>
        <v>24</v>
      </c>
      <c r="I285" s="142" t="n">
        <f aca="false">IF(A285="N/A"," ",IF(ISERROR(O285),I273*Inputs!$F$19,O285))</f>
        <v>24</v>
      </c>
      <c r="J285" s="143" t="n">
        <f aca="false">IF(A285="N/A"," ",P285)</f>
        <v>4.3705</v>
      </c>
      <c r="L285" s="145" t="e">
        <f aca="false">NA()</f>
        <v>#N/A</v>
      </c>
      <c r="M285" s="145" t="e">
        <f aca="false">NA()</f>
        <v>#N/A</v>
      </c>
      <c r="N285" s="145" t="e">
        <f aca="false">NA()</f>
        <v>#N/A</v>
      </c>
      <c r="O285" s="146" t="e">
        <f aca="false">NA()</f>
        <v>#N/A</v>
      </c>
      <c r="P285" s="147" t="n">
        <v>4.3705</v>
      </c>
      <c r="S285" s="134" t="n">
        <v>45108</v>
      </c>
      <c r="T285" s="120" t="n">
        <v>23</v>
      </c>
      <c r="U285" s="120" t="n">
        <v>3</v>
      </c>
      <c r="V285" s="120" t="n">
        <v>4</v>
      </c>
      <c r="W285" s="120" t="n">
        <v>1</v>
      </c>
      <c r="X285" s="120" t="n">
        <v>31</v>
      </c>
    </row>
    <row r="286" customFormat="false" ht="12.75" hidden="false" customHeight="false" outlineLevel="0" collapsed="false">
      <c r="A286" s="139" t="n">
        <f aca="false">Calculations!A284</f>
        <v>45200</v>
      </c>
      <c r="B286" s="140" t="n">
        <f aca="false">IF(A286="N/A"," ",IF(ISERROR(L286),B274*Inputs!$F$19,L286))</f>
        <v>31.2999973297119</v>
      </c>
      <c r="C286" s="141" t="n">
        <v>1</v>
      </c>
      <c r="D286" s="142" t="n">
        <f aca="false">IF(A286="N/A"," ",C286*B286)</f>
        <v>31.2999973297119</v>
      </c>
      <c r="E286" s="140" t="n">
        <f aca="false">IF(A286="N/A"," ",IF(ISERROR(M286),E274*Inputs!$F$19,M286))</f>
        <v>19.996000289917</v>
      </c>
      <c r="F286" s="142" t="n">
        <f aca="false">IF(A286="N/A"," ",E286*C286)</f>
        <v>19.996000289917</v>
      </c>
      <c r="G286" s="140" t="n">
        <f aca="false">IF(A286="N/A"," ",IF(ISERROR(N286),G274*Inputs!$F$19,N286))</f>
        <v>18.9965000152588</v>
      </c>
      <c r="H286" s="142" t="n">
        <f aca="false">IF(A286="N/A"," ",G286*C286)</f>
        <v>18.9965000152588</v>
      </c>
      <c r="I286" s="142" t="n">
        <f aca="false">IF(A286="N/A"," ",IF(ISERROR(O286),I274*Inputs!$F$19,O286))</f>
        <v>25.4000015258789</v>
      </c>
      <c r="J286" s="143" t="n">
        <f aca="false">IF(A286="N/A"," ",P286)</f>
        <v>4.3705</v>
      </c>
      <c r="L286" s="145" t="e">
        <f aca="false">NA()</f>
        <v>#N/A</v>
      </c>
      <c r="M286" s="145" t="e">
        <f aca="false">NA()</f>
        <v>#N/A</v>
      </c>
      <c r="N286" s="145" t="e">
        <f aca="false">NA()</f>
        <v>#N/A</v>
      </c>
      <c r="O286" s="146" t="e">
        <f aca="false">NA()</f>
        <v>#N/A</v>
      </c>
      <c r="P286" s="147" t="n">
        <v>4.3705</v>
      </c>
      <c r="S286" s="134" t="n">
        <v>45139</v>
      </c>
      <c r="T286" s="120" t="n">
        <v>21</v>
      </c>
      <c r="U286" s="120" t="n">
        <v>5</v>
      </c>
      <c r="V286" s="120" t="n">
        <v>5</v>
      </c>
      <c r="W286" s="120" t="n">
        <v>0</v>
      </c>
      <c r="X286" s="120" t="n">
        <v>31</v>
      </c>
    </row>
    <row r="287" customFormat="false" ht="12.75" hidden="false" customHeight="false" outlineLevel="0" collapsed="false">
      <c r="A287" s="139" t="n">
        <f aca="false">Calculations!A285</f>
        <v>45231</v>
      </c>
      <c r="B287" s="140" t="n">
        <f aca="false">IF(A287="N/A"," ",IF(ISERROR(L287),B275*Inputs!$F$19,L287))</f>
        <v>31.1799983978272</v>
      </c>
      <c r="C287" s="141" t="n">
        <v>1</v>
      </c>
      <c r="D287" s="142" t="n">
        <f aca="false">IF(A287="N/A"," ",C287*B287)</f>
        <v>31.1799983978272</v>
      </c>
      <c r="E287" s="140" t="n">
        <f aca="false">IF(A287="N/A"," ",IF(ISERROR(M287),E275*Inputs!$F$19,M287))</f>
        <v>20</v>
      </c>
      <c r="F287" s="142" t="n">
        <f aca="false">IF(A287="N/A"," ",E287*C287)</f>
        <v>20</v>
      </c>
      <c r="G287" s="140" t="n">
        <f aca="false">IF(A287="N/A"," ",IF(ISERROR(N287),G275*Inputs!$F$19,N287))</f>
        <v>19</v>
      </c>
      <c r="H287" s="142" t="n">
        <f aca="false">IF(A287="N/A"," ",G287*C287)</f>
        <v>19</v>
      </c>
      <c r="I287" s="142" t="n">
        <f aca="false">IF(A287="N/A"," ",IF(ISERROR(O287),I275*Inputs!$F$19,O287))</f>
        <v>25.7999992370605</v>
      </c>
      <c r="J287" s="143" t="n">
        <f aca="false">IF(A287="N/A"," ",P287)</f>
        <v>4.3705</v>
      </c>
      <c r="L287" s="145" t="e">
        <f aca="false">NA()</f>
        <v>#N/A</v>
      </c>
      <c r="M287" s="145" t="e">
        <f aca="false">NA()</f>
        <v>#N/A</v>
      </c>
      <c r="N287" s="145" t="e">
        <f aca="false">NA()</f>
        <v>#N/A</v>
      </c>
      <c r="O287" s="146" t="e">
        <f aca="false">NA()</f>
        <v>#N/A</v>
      </c>
      <c r="P287" s="147" t="n">
        <v>4.3705</v>
      </c>
      <c r="S287" s="134" t="n">
        <v>45170</v>
      </c>
      <c r="T287" s="120" t="n">
        <v>21</v>
      </c>
      <c r="U287" s="120" t="n">
        <v>4</v>
      </c>
      <c r="V287" s="120" t="n">
        <v>4</v>
      </c>
      <c r="W287" s="120" t="n">
        <v>1</v>
      </c>
      <c r="X287" s="120" t="n">
        <v>30</v>
      </c>
    </row>
    <row r="288" customFormat="false" ht="12.75" hidden="false" customHeight="false" outlineLevel="0" collapsed="false">
      <c r="A288" s="139" t="n">
        <f aca="false">Calculations!A286</f>
        <v>45261</v>
      </c>
      <c r="B288" s="140" t="n">
        <f aca="false">IF(A288="N/A"," ",IF(ISERROR(L288),B276*Inputs!$F$19,L288))</f>
        <v>31.6499977111816</v>
      </c>
      <c r="C288" s="141" t="n">
        <v>1</v>
      </c>
      <c r="D288" s="142" t="n">
        <f aca="false">IF(A288="N/A"," ",C288*B288)</f>
        <v>31.6499977111816</v>
      </c>
      <c r="E288" s="140" t="n">
        <f aca="false">IF(A288="N/A"," ",IF(ISERROR(M288),E276*Inputs!$F$19,M288))</f>
        <v>20</v>
      </c>
      <c r="F288" s="142" t="n">
        <f aca="false">IF(A288="N/A"," ",E288*C288)</f>
        <v>20</v>
      </c>
      <c r="G288" s="140" t="n">
        <f aca="false">IF(A288="N/A"," ",IF(ISERROR(N288),G276*Inputs!$F$19,N288))</f>
        <v>19</v>
      </c>
      <c r="H288" s="142" t="n">
        <f aca="false">IF(A288="N/A"," ",G288*C288)</f>
        <v>19</v>
      </c>
      <c r="I288" s="142" t="n">
        <f aca="false">IF(A288="N/A"," ",IF(ISERROR(O288),I276*Inputs!$F$19,O288))</f>
        <v>25.9500007629395</v>
      </c>
      <c r="J288" s="143" t="n">
        <f aca="false">IF(A288="N/A"," ",P288)</f>
        <v>4.3705</v>
      </c>
      <c r="L288" s="145" t="e">
        <f aca="false">NA()</f>
        <v>#N/A</v>
      </c>
      <c r="M288" s="145" t="e">
        <f aca="false">NA()</f>
        <v>#N/A</v>
      </c>
      <c r="N288" s="145" t="e">
        <f aca="false">NA()</f>
        <v>#N/A</v>
      </c>
      <c r="O288" s="146" t="e">
        <f aca="false">NA()</f>
        <v>#N/A</v>
      </c>
      <c r="P288" s="147" t="n">
        <v>4.3705</v>
      </c>
      <c r="S288" s="134" t="n">
        <v>45200</v>
      </c>
      <c r="T288" s="120" t="n">
        <v>22</v>
      </c>
      <c r="U288" s="120" t="n">
        <v>5</v>
      </c>
      <c r="V288" s="120" t="n">
        <v>4</v>
      </c>
      <c r="W288" s="120" t="n">
        <v>0</v>
      </c>
      <c r="X288" s="120" t="n">
        <v>31</v>
      </c>
    </row>
    <row r="289" customFormat="false" ht="12.75" hidden="false" customHeight="false" outlineLevel="0" collapsed="false">
      <c r="A289" s="139" t="n">
        <f aca="false">Calculations!A287</f>
        <v>45292</v>
      </c>
      <c r="B289" s="140" t="n">
        <f aca="false">IF(A289="N/A"," ",IF(ISERROR(L289),B277*Inputs!$F$19,L289))</f>
        <v>35.8999996185303</v>
      </c>
      <c r="C289" s="141" t="n">
        <v>1</v>
      </c>
      <c r="D289" s="142" t="n">
        <f aca="false">IF(A289="N/A"," ",C289*B289)</f>
        <v>35.8999996185303</v>
      </c>
      <c r="E289" s="140" t="n">
        <f aca="false">IF(A289="N/A"," ",IF(ISERROR(M289),E277*Inputs!$F$19,M289))</f>
        <v>22</v>
      </c>
      <c r="F289" s="142" t="n">
        <f aca="false">IF(A289="N/A"," ",E289*C289)</f>
        <v>22</v>
      </c>
      <c r="G289" s="140" t="n">
        <f aca="false">IF(A289="N/A"," ",IF(ISERROR(N289),G277*Inputs!$F$19,N289))</f>
        <v>21</v>
      </c>
      <c r="H289" s="142" t="n">
        <f aca="false">IF(A289="N/A"," ",G289*C289)</f>
        <v>21</v>
      </c>
      <c r="I289" s="142" t="n">
        <f aca="false">IF(A289="N/A"," ",IF(ISERROR(O289),I277*Inputs!$F$19,O289))</f>
        <v>26.2000007629395</v>
      </c>
      <c r="J289" s="143" t="n">
        <f aca="false">IF(A289="N/A"," ",P289)</f>
        <v>4.3705</v>
      </c>
      <c r="L289" s="145" t="e">
        <f aca="false">NA()</f>
        <v>#N/A</v>
      </c>
      <c r="M289" s="145" t="e">
        <f aca="false">NA()</f>
        <v>#N/A</v>
      </c>
      <c r="N289" s="145" t="e">
        <f aca="false">NA()</f>
        <v>#N/A</v>
      </c>
      <c r="O289" s="146" t="e">
        <f aca="false">NA()</f>
        <v>#N/A</v>
      </c>
      <c r="P289" s="147" t="n">
        <v>4.3705</v>
      </c>
      <c r="S289" s="134" t="n">
        <v>45231</v>
      </c>
      <c r="T289" s="120" t="n">
        <v>20</v>
      </c>
      <c r="U289" s="120" t="n">
        <v>4</v>
      </c>
      <c r="V289" s="120" t="n">
        <v>5</v>
      </c>
      <c r="W289" s="120" t="n">
        <v>1</v>
      </c>
      <c r="X289" s="120" t="n">
        <v>30</v>
      </c>
    </row>
    <row r="290" customFormat="false" ht="12.75" hidden="false" customHeight="false" outlineLevel="0" collapsed="false">
      <c r="A290" s="139" t="n">
        <f aca="false">Calculations!A288</f>
        <v>45323</v>
      </c>
      <c r="B290" s="140" t="n">
        <f aca="false">IF(A290="N/A"," ",IF(ISERROR(L290),B278*Inputs!$F$19,L290))</f>
        <v>36</v>
      </c>
      <c r="C290" s="141" t="n">
        <v>1</v>
      </c>
      <c r="D290" s="142" t="n">
        <f aca="false">IF(A290="N/A"," ",C290*B290)</f>
        <v>36</v>
      </c>
      <c r="E290" s="140" t="n">
        <f aca="false">IF(A290="N/A"," ",IF(ISERROR(M290),E278*Inputs!$F$19,M290))</f>
        <v>21.996000289917</v>
      </c>
      <c r="F290" s="142" t="n">
        <f aca="false">IF(A290="N/A"," ",E290*C290)</f>
        <v>21.996000289917</v>
      </c>
      <c r="G290" s="140" t="n">
        <f aca="false">IF(A290="N/A"," ",IF(ISERROR(N290),G278*Inputs!$F$19,N290))</f>
        <v>20.9965019226074</v>
      </c>
      <c r="H290" s="142" t="n">
        <f aca="false">IF(A290="N/A"," ",G290*C290)</f>
        <v>20.9965019226074</v>
      </c>
      <c r="I290" s="142" t="n">
        <f aca="false">IF(A290="N/A"," ",IF(ISERROR(O290),I278*Inputs!$F$19,O290))</f>
        <v>24.5</v>
      </c>
      <c r="J290" s="143" t="n">
        <f aca="false">IF(A290="N/A"," ",P290)</f>
        <v>4.3705</v>
      </c>
      <c r="L290" s="145" t="e">
        <f aca="false">NA()</f>
        <v>#N/A</v>
      </c>
      <c r="M290" s="145" t="e">
        <f aca="false">NA()</f>
        <v>#N/A</v>
      </c>
      <c r="N290" s="145" t="e">
        <f aca="false">NA()</f>
        <v>#N/A</v>
      </c>
      <c r="O290" s="146" t="e">
        <f aca="false">NA()</f>
        <v>#N/A</v>
      </c>
      <c r="P290" s="147" t="n">
        <v>4.3705</v>
      </c>
      <c r="S290" s="134" t="n">
        <v>45261</v>
      </c>
      <c r="T290" s="120" t="n">
        <v>22</v>
      </c>
      <c r="U290" s="120" t="n">
        <v>4</v>
      </c>
      <c r="V290" s="120" t="n">
        <v>4</v>
      </c>
      <c r="W290" s="120" t="n">
        <v>1</v>
      </c>
      <c r="X290" s="120" t="n">
        <v>31</v>
      </c>
    </row>
    <row r="291" customFormat="false" ht="12.75" hidden="false" customHeight="false" outlineLevel="0" collapsed="false">
      <c r="A291" s="139" t="n">
        <f aca="false">Calculations!A289</f>
        <v>45352</v>
      </c>
      <c r="B291" s="140" t="n">
        <f aca="false">IF(A291="N/A"," ",IF(ISERROR(L291),B279*Inputs!$F$19,L291))</f>
        <v>31.5</v>
      </c>
      <c r="C291" s="141" t="n">
        <v>1</v>
      </c>
      <c r="D291" s="142" t="n">
        <f aca="false">IF(A291="N/A"," ",C291*B291)</f>
        <v>31.5</v>
      </c>
      <c r="E291" s="140" t="n">
        <f aca="false">IF(A291="N/A"," ",IF(ISERROR(M291),E279*Inputs!$F$19,M291))</f>
        <v>20</v>
      </c>
      <c r="F291" s="142" t="n">
        <f aca="false">IF(A291="N/A"," ",E291*C291)</f>
        <v>20</v>
      </c>
      <c r="G291" s="140" t="n">
        <f aca="false">IF(A291="N/A"," ",IF(ISERROR(N291),G279*Inputs!$F$19,N291))</f>
        <v>19</v>
      </c>
      <c r="H291" s="142" t="n">
        <f aca="false">IF(A291="N/A"," ",G291*C291)</f>
        <v>19</v>
      </c>
      <c r="I291" s="142" t="n">
        <f aca="false">IF(A291="N/A"," ",IF(ISERROR(O291),I279*Inputs!$F$19,O291))</f>
        <v>24.9000015258789</v>
      </c>
      <c r="J291" s="143" t="n">
        <f aca="false">IF(A291="N/A"," ",P291)</f>
        <v>4.3705</v>
      </c>
      <c r="L291" s="145" t="e">
        <f aca="false">NA()</f>
        <v>#N/A</v>
      </c>
      <c r="M291" s="145" t="e">
        <f aca="false">NA()</f>
        <v>#N/A</v>
      </c>
      <c r="N291" s="145" t="e">
        <f aca="false">NA()</f>
        <v>#N/A</v>
      </c>
      <c r="O291" s="146" t="e">
        <f aca="false">NA()</f>
        <v>#N/A</v>
      </c>
      <c r="P291" s="147" t="n">
        <v>4.3705</v>
      </c>
      <c r="S291" s="134" t="n">
        <v>45292</v>
      </c>
      <c r="T291" s="120" t="n">
        <v>22</v>
      </c>
      <c r="U291" s="120" t="n">
        <v>4</v>
      </c>
      <c r="V291" s="120" t="n">
        <v>4</v>
      </c>
      <c r="W291" s="120" t="n">
        <v>1</v>
      </c>
      <c r="X291" s="120" t="n">
        <v>31</v>
      </c>
    </row>
    <row r="292" customFormat="false" ht="12.75" hidden="false" customHeight="false" outlineLevel="0" collapsed="false">
      <c r="A292" s="139" t="n">
        <f aca="false">Calculations!A290</f>
        <v>45383</v>
      </c>
      <c r="B292" s="140" t="n">
        <f aca="false">IF(A292="N/A"," ",IF(ISERROR(L292),B280*Inputs!$F$19,L292))</f>
        <v>32.25</v>
      </c>
      <c r="C292" s="141" t="n">
        <v>1</v>
      </c>
      <c r="D292" s="142" t="n">
        <f aca="false">IF(A292="N/A"," ",C292*B292)</f>
        <v>32.25</v>
      </c>
      <c r="E292" s="140" t="n">
        <f aca="false">IF(A292="N/A"," ",IF(ISERROR(M292),E280*Inputs!$F$19,M292))</f>
        <v>20</v>
      </c>
      <c r="F292" s="142" t="n">
        <f aca="false">IF(A292="N/A"," ",E292*C292)</f>
        <v>20</v>
      </c>
      <c r="G292" s="140" t="n">
        <f aca="false">IF(A292="N/A"," ",IF(ISERROR(N292),G280*Inputs!$F$19,N292))</f>
        <v>18.9950008392334</v>
      </c>
      <c r="H292" s="142" t="n">
        <f aca="false">IF(A292="N/A"," ",G292*C292)</f>
        <v>18.9950008392334</v>
      </c>
      <c r="I292" s="142" t="n">
        <f aca="false">IF(A292="N/A"," ",IF(ISERROR(O292),I280*Inputs!$F$19,O292))</f>
        <v>24.1000003814697</v>
      </c>
      <c r="J292" s="143" t="n">
        <f aca="false">IF(A292="N/A"," ",P292)</f>
        <v>4.3705</v>
      </c>
      <c r="L292" s="145" t="e">
        <f aca="false">NA()</f>
        <v>#N/A</v>
      </c>
      <c r="M292" s="145" t="e">
        <f aca="false">NA()</f>
        <v>#N/A</v>
      </c>
      <c r="N292" s="145" t="e">
        <f aca="false">NA()</f>
        <v>#N/A</v>
      </c>
      <c r="O292" s="146" t="e">
        <f aca="false">NA()</f>
        <v>#N/A</v>
      </c>
      <c r="P292" s="147" t="n">
        <v>4.3705</v>
      </c>
      <c r="S292" s="134" t="n">
        <v>45323</v>
      </c>
      <c r="T292" s="120" t="n">
        <v>20</v>
      </c>
      <c r="U292" s="120" t="n">
        <v>5</v>
      </c>
      <c r="V292" s="120" t="n">
        <v>4</v>
      </c>
      <c r="W292" s="120" t="n">
        <v>0</v>
      </c>
      <c r="X292" s="120" t="n">
        <v>29</v>
      </c>
    </row>
    <row r="293" customFormat="false" ht="12.75" hidden="false" customHeight="false" outlineLevel="0" collapsed="false">
      <c r="A293" s="139" t="n">
        <f aca="false">Calculations!A291</f>
        <v>45413</v>
      </c>
      <c r="B293" s="140" t="n">
        <f aca="false">IF(A293="N/A"," ",IF(ISERROR(L293),B281*Inputs!$F$19,L293))</f>
        <v>36.75</v>
      </c>
      <c r="C293" s="141" t="n">
        <v>1</v>
      </c>
      <c r="D293" s="142" t="n">
        <f aca="false">IF(A293="N/A"," ",C293*B293)</f>
        <v>36.75</v>
      </c>
      <c r="E293" s="140" t="n">
        <f aca="false">IF(A293="N/A"," ",IF(ISERROR(M293),E281*Inputs!$F$19,M293))</f>
        <v>21</v>
      </c>
      <c r="F293" s="142" t="n">
        <f aca="false">IF(A293="N/A"," ",E293*C293)</f>
        <v>21</v>
      </c>
      <c r="G293" s="140" t="n">
        <f aca="false">IF(A293="N/A"," ",IF(ISERROR(N293),G281*Inputs!$F$19,N293))</f>
        <v>20.0049991607666</v>
      </c>
      <c r="H293" s="142" t="n">
        <f aca="false">IF(A293="N/A"," ",G293*C293)</f>
        <v>20.0049991607666</v>
      </c>
      <c r="I293" s="142" t="n">
        <f aca="false">IF(A293="N/A"," ",IF(ISERROR(O293),I281*Inputs!$F$19,O293))</f>
        <v>23.9500007629395</v>
      </c>
      <c r="J293" s="143" t="n">
        <f aca="false">IF(A293="N/A"," ",P293)</f>
        <v>4.3705</v>
      </c>
      <c r="L293" s="145" t="e">
        <f aca="false">NA()</f>
        <v>#N/A</v>
      </c>
      <c r="M293" s="145" t="e">
        <f aca="false">NA()</f>
        <v>#N/A</v>
      </c>
      <c r="N293" s="145" t="e">
        <f aca="false">NA()</f>
        <v>#N/A</v>
      </c>
      <c r="O293" s="146" t="e">
        <f aca="false">NA()</f>
        <v>#N/A</v>
      </c>
      <c r="P293" s="147" t="n">
        <v>4.3705</v>
      </c>
      <c r="S293" s="134" t="n">
        <v>45352</v>
      </c>
      <c r="T293" s="120" t="n">
        <v>22</v>
      </c>
      <c r="U293" s="120" t="n">
        <v>4</v>
      </c>
      <c r="V293" s="120" t="n">
        <v>5</v>
      </c>
      <c r="W293" s="120" t="n">
        <v>0</v>
      </c>
      <c r="X293" s="120" t="n">
        <v>31</v>
      </c>
    </row>
    <row r="294" customFormat="false" ht="12.75" hidden="false" customHeight="false" outlineLevel="0" collapsed="false">
      <c r="A294" s="139" t="n">
        <f aca="false">Calculations!A292</f>
        <v>45444</v>
      </c>
      <c r="B294" s="140" t="n">
        <f aca="false">IF(A294="N/A"," ",IF(ISERROR(L294),B282*Inputs!$F$19,L294))</f>
        <v>61.5</v>
      </c>
      <c r="C294" s="141" t="n">
        <v>1</v>
      </c>
      <c r="D294" s="142" t="n">
        <f aca="false">IF(A294="N/A"," ",C294*B294)</f>
        <v>61.5</v>
      </c>
      <c r="E294" s="140" t="n">
        <f aca="false">IF(A294="N/A"," ",IF(ISERROR(M294),E282*Inputs!$F$19,M294))</f>
        <v>26</v>
      </c>
      <c r="F294" s="142" t="n">
        <f aca="false">IF(A294="N/A"," ",E294*C294)</f>
        <v>26</v>
      </c>
      <c r="G294" s="140" t="n">
        <f aca="false">IF(A294="N/A"," ",IF(ISERROR(N294),G282*Inputs!$F$19,N294))</f>
        <v>24</v>
      </c>
      <c r="H294" s="142" t="n">
        <f aca="false">IF(A294="N/A"," ",G294*C294)</f>
        <v>24</v>
      </c>
      <c r="I294" s="142" t="n">
        <f aca="false">IF(A294="N/A"," ",IF(ISERROR(O294),I282*Inputs!$F$19,O294))</f>
        <v>23.4499998092651</v>
      </c>
      <c r="J294" s="143" t="n">
        <f aca="false">IF(A294="N/A"," ",P294)</f>
        <v>4.3705</v>
      </c>
      <c r="L294" s="145" t="e">
        <f aca="false">NA()</f>
        <v>#N/A</v>
      </c>
      <c r="M294" s="145" t="e">
        <f aca="false">NA()</f>
        <v>#N/A</v>
      </c>
      <c r="N294" s="145" t="e">
        <f aca="false">NA()</f>
        <v>#N/A</v>
      </c>
      <c r="O294" s="146" t="e">
        <f aca="false">NA()</f>
        <v>#N/A</v>
      </c>
      <c r="P294" s="147" t="n">
        <v>4.3705</v>
      </c>
      <c r="S294" s="134" t="n">
        <v>45383</v>
      </c>
      <c r="T294" s="120" t="n">
        <v>22</v>
      </c>
      <c r="U294" s="120" t="n">
        <v>4</v>
      </c>
      <c r="V294" s="120" t="n">
        <v>4</v>
      </c>
      <c r="W294" s="120" t="n">
        <v>0</v>
      </c>
      <c r="X294" s="120" t="n">
        <v>30</v>
      </c>
    </row>
    <row r="295" customFormat="false" ht="12.75" hidden="false" customHeight="false" outlineLevel="0" collapsed="false">
      <c r="A295" s="139" t="n">
        <f aca="false">Calculations!A293</f>
        <v>45474</v>
      </c>
      <c r="B295" s="140" t="n">
        <f aca="false">IF(A295="N/A"," ",IF(ISERROR(L295),B283*Inputs!$F$19,L295))</f>
        <v>114</v>
      </c>
      <c r="C295" s="141" t="n">
        <v>1</v>
      </c>
      <c r="D295" s="142" t="n">
        <f aca="false">IF(A295="N/A"," ",C295*B295)</f>
        <v>114</v>
      </c>
      <c r="E295" s="140" t="n">
        <f aca="false">IF(A295="N/A"," ",IF(ISERROR(M295),E283*Inputs!$F$19,M295))</f>
        <v>35</v>
      </c>
      <c r="F295" s="142" t="n">
        <f aca="false">IF(A295="N/A"," ",E295*C295)</f>
        <v>35</v>
      </c>
      <c r="G295" s="140" t="n">
        <f aca="false">IF(A295="N/A"," ",IF(ISERROR(N295),G283*Inputs!$F$19,N295))</f>
        <v>30.9999980926514</v>
      </c>
      <c r="H295" s="142" t="n">
        <f aca="false">IF(A295="N/A"," ",G295*C295)</f>
        <v>30.9999980926514</v>
      </c>
      <c r="I295" s="142" t="n">
        <f aca="false">IF(A295="N/A"," ",IF(ISERROR(O295),I283*Inputs!$F$19,O295))</f>
        <v>24.3500003814697</v>
      </c>
      <c r="J295" s="143" t="n">
        <f aca="false">IF(A295="N/A"," ",P295)</f>
        <v>4.3705</v>
      </c>
      <c r="L295" s="145" t="e">
        <f aca="false">NA()</f>
        <v>#N/A</v>
      </c>
      <c r="M295" s="145" t="e">
        <f aca="false">NA()</f>
        <v>#N/A</v>
      </c>
      <c r="N295" s="145" t="e">
        <f aca="false">NA()</f>
        <v>#N/A</v>
      </c>
      <c r="O295" s="146" t="e">
        <f aca="false">NA()</f>
        <v>#N/A</v>
      </c>
      <c r="P295" s="147" t="n">
        <v>4.3705</v>
      </c>
      <c r="S295" s="134" t="n">
        <v>45413</v>
      </c>
      <c r="T295" s="120" t="n">
        <v>20</v>
      </c>
      <c r="U295" s="120" t="n">
        <v>5</v>
      </c>
      <c r="V295" s="120" t="n">
        <v>5</v>
      </c>
      <c r="W295" s="120" t="n">
        <v>1</v>
      </c>
      <c r="X295" s="120" t="n">
        <v>31</v>
      </c>
    </row>
    <row r="296" customFormat="false" ht="12.75" hidden="false" customHeight="false" outlineLevel="0" collapsed="false">
      <c r="A296" s="139" t="n">
        <f aca="false">Calculations!A294</f>
        <v>45505</v>
      </c>
      <c r="B296" s="140" t="n">
        <f aca="false">IF(A296="N/A"," ",IF(ISERROR(L296),B284*Inputs!$F$19,L296))</f>
        <v>114</v>
      </c>
      <c r="C296" s="141" t="n">
        <v>1</v>
      </c>
      <c r="D296" s="142" t="n">
        <f aca="false">IF(A296="N/A"," ",C296*B296)</f>
        <v>114</v>
      </c>
      <c r="E296" s="140" t="n">
        <f aca="false">IF(A296="N/A"," ",IF(ISERROR(M296),E284*Inputs!$F$19,M296))</f>
        <v>35.0000038146973</v>
      </c>
      <c r="F296" s="142" t="n">
        <f aca="false">IF(A296="N/A"," ",E296*C296)</f>
        <v>35.0000038146973</v>
      </c>
      <c r="G296" s="140" t="n">
        <f aca="false">IF(A296="N/A"," ",IF(ISERROR(N296),G284*Inputs!$F$19,N296))</f>
        <v>31</v>
      </c>
      <c r="H296" s="142" t="n">
        <f aca="false">IF(A296="N/A"," ",G296*C296)</f>
        <v>31</v>
      </c>
      <c r="I296" s="142" t="n">
        <f aca="false">IF(A296="N/A"," ",IF(ISERROR(O296),I284*Inputs!$F$19,O296))</f>
        <v>24.3500003814697</v>
      </c>
      <c r="J296" s="143" t="n">
        <f aca="false">IF(A296="N/A"," ",P296)</f>
        <v>4.3705</v>
      </c>
      <c r="L296" s="145" t="e">
        <f aca="false">NA()</f>
        <v>#N/A</v>
      </c>
      <c r="M296" s="145" t="e">
        <f aca="false">NA()</f>
        <v>#N/A</v>
      </c>
      <c r="N296" s="145" t="e">
        <f aca="false">NA()</f>
        <v>#N/A</v>
      </c>
      <c r="O296" s="146" t="e">
        <f aca="false">NA()</f>
        <v>#N/A</v>
      </c>
      <c r="P296" s="147" t="n">
        <v>4.3705</v>
      </c>
      <c r="S296" s="134" t="n">
        <v>45444</v>
      </c>
      <c r="T296" s="120" t="n">
        <v>22</v>
      </c>
      <c r="U296" s="120" t="n">
        <v>4</v>
      </c>
      <c r="V296" s="120" t="n">
        <v>4</v>
      </c>
      <c r="W296" s="120" t="n">
        <v>0</v>
      </c>
      <c r="X296" s="120" t="n">
        <v>30</v>
      </c>
    </row>
    <row r="297" customFormat="false" ht="12.75" hidden="false" customHeight="false" outlineLevel="0" collapsed="false">
      <c r="A297" s="139" t="n">
        <f aca="false">Calculations!A295</f>
        <v>45536</v>
      </c>
      <c r="B297" s="140" t="n">
        <f aca="false">IF(A297="N/A"," ",IF(ISERROR(L297),B285*Inputs!$F$19,L297))</f>
        <v>38.5</v>
      </c>
      <c r="C297" s="141" t="n">
        <v>1</v>
      </c>
      <c r="D297" s="142" t="n">
        <f aca="false">IF(A297="N/A"," ",C297*B297)</f>
        <v>38.5</v>
      </c>
      <c r="E297" s="140" t="n">
        <f aca="false">IF(A297="N/A"," ",IF(ISERROR(M297),E285*Inputs!$F$19,M297))</f>
        <v>25</v>
      </c>
      <c r="F297" s="142" t="n">
        <f aca="false">IF(A297="N/A"," ",E297*C297)</f>
        <v>25</v>
      </c>
      <c r="G297" s="140" t="n">
        <f aca="false">IF(A297="N/A"," ",IF(ISERROR(N297),G285*Inputs!$F$19,N297))</f>
        <v>24</v>
      </c>
      <c r="H297" s="142" t="n">
        <f aca="false">IF(A297="N/A"," ",G297*C297)</f>
        <v>24</v>
      </c>
      <c r="I297" s="142" t="n">
        <f aca="false">IF(A297="N/A"," ",IF(ISERROR(O297),I285*Inputs!$F$19,O297))</f>
        <v>24</v>
      </c>
      <c r="J297" s="143" t="n">
        <f aca="false">IF(A297="N/A"," ",P297)</f>
        <v>4.3705</v>
      </c>
      <c r="L297" s="145" t="e">
        <f aca="false">NA()</f>
        <v>#N/A</v>
      </c>
      <c r="M297" s="145" t="e">
        <f aca="false">NA()</f>
        <v>#N/A</v>
      </c>
      <c r="N297" s="145" t="e">
        <f aca="false">NA()</f>
        <v>#N/A</v>
      </c>
      <c r="O297" s="146" t="e">
        <f aca="false">NA()</f>
        <v>#N/A</v>
      </c>
      <c r="P297" s="147" t="n">
        <v>4.3705</v>
      </c>
      <c r="S297" s="134" t="n">
        <v>45474</v>
      </c>
      <c r="T297" s="120" t="n">
        <v>23</v>
      </c>
      <c r="U297" s="120" t="n">
        <v>3</v>
      </c>
      <c r="V297" s="120" t="n">
        <v>4</v>
      </c>
      <c r="W297" s="120" t="n">
        <v>1</v>
      </c>
      <c r="X297" s="120" t="n">
        <v>31</v>
      </c>
    </row>
    <row r="298" customFormat="false" ht="12.75" hidden="false" customHeight="false" outlineLevel="0" collapsed="false">
      <c r="A298" s="139" t="n">
        <f aca="false">Calculations!A296</f>
        <v>45566</v>
      </c>
      <c r="B298" s="140" t="n">
        <f aca="false">IF(A298="N/A"," ",IF(ISERROR(L298),B286*Inputs!$F$19,L298))</f>
        <v>31.2999973297119</v>
      </c>
      <c r="C298" s="141" t="n">
        <v>1</v>
      </c>
      <c r="D298" s="142" t="n">
        <f aca="false">IF(A298="N/A"," ",C298*B298)</f>
        <v>31.2999973297119</v>
      </c>
      <c r="E298" s="140" t="n">
        <f aca="false">IF(A298="N/A"," ",IF(ISERROR(M298),E286*Inputs!$F$19,M298))</f>
        <v>19.996000289917</v>
      </c>
      <c r="F298" s="142" t="n">
        <f aca="false">IF(A298="N/A"," ",E298*C298)</f>
        <v>19.996000289917</v>
      </c>
      <c r="G298" s="140" t="n">
        <f aca="false">IF(A298="N/A"," ",IF(ISERROR(N298),G286*Inputs!$F$19,N298))</f>
        <v>18.9965000152588</v>
      </c>
      <c r="H298" s="142" t="n">
        <f aca="false">IF(A298="N/A"," ",G298*C298)</f>
        <v>18.9965000152588</v>
      </c>
      <c r="I298" s="142" t="n">
        <f aca="false">IF(A298="N/A"," ",IF(ISERROR(O298),I286*Inputs!$F$19,O298))</f>
        <v>25.4000015258789</v>
      </c>
      <c r="J298" s="143" t="n">
        <f aca="false">IF(A298="N/A"," ",P298)</f>
        <v>4.3705</v>
      </c>
      <c r="L298" s="145" t="e">
        <f aca="false">NA()</f>
        <v>#N/A</v>
      </c>
      <c r="M298" s="145" t="e">
        <f aca="false">NA()</f>
        <v>#N/A</v>
      </c>
      <c r="N298" s="145" t="e">
        <f aca="false">NA()</f>
        <v>#N/A</v>
      </c>
      <c r="O298" s="146" t="e">
        <f aca="false">NA()</f>
        <v>#N/A</v>
      </c>
      <c r="P298" s="147" t="n">
        <v>4.3705</v>
      </c>
      <c r="S298" s="134" t="n">
        <v>45505</v>
      </c>
      <c r="T298" s="120" t="n">
        <v>21</v>
      </c>
      <c r="U298" s="120" t="n">
        <v>5</v>
      </c>
      <c r="V298" s="120" t="n">
        <v>5</v>
      </c>
      <c r="W298" s="120" t="n">
        <v>0</v>
      </c>
      <c r="X298" s="120" t="n">
        <v>31</v>
      </c>
    </row>
    <row r="299" customFormat="false" ht="12.75" hidden="false" customHeight="false" outlineLevel="0" collapsed="false">
      <c r="A299" s="139" t="n">
        <f aca="false">Calculations!A297</f>
        <v>45597</v>
      </c>
      <c r="B299" s="140" t="n">
        <f aca="false">IF(A299="N/A"," ",IF(ISERROR(L299),B287*Inputs!$F$19,L299))</f>
        <v>31.1799983978272</v>
      </c>
      <c r="C299" s="141" t="n">
        <v>1</v>
      </c>
      <c r="D299" s="142" t="n">
        <f aca="false">IF(A299="N/A"," ",C299*B299)</f>
        <v>31.1799983978272</v>
      </c>
      <c r="E299" s="140" t="n">
        <f aca="false">IF(A299="N/A"," ",IF(ISERROR(M299),E287*Inputs!$F$19,M299))</f>
        <v>20</v>
      </c>
      <c r="F299" s="142" t="n">
        <f aca="false">IF(A299="N/A"," ",E299*C299)</f>
        <v>20</v>
      </c>
      <c r="G299" s="140" t="n">
        <f aca="false">IF(A299="N/A"," ",IF(ISERROR(N299),G287*Inputs!$F$19,N299))</f>
        <v>19</v>
      </c>
      <c r="H299" s="142" t="n">
        <f aca="false">IF(A299="N/A"," ",G299*C299)</f>
        <v>19</v>
      </c>
      <c r="I299" s="142" t="n">
        <f aca="false">IF(A299="N/A"," ",IF(ISERROR(O299),I287*Inputs!$F$19,O299))</f>
        <v>25.7999992370605</v>
      </c>
      <c r="J299" s="143" t="n">
        <f aca="false">IF(A299="N/A"," ",P299)</f>
        <v>4.3705</v>
      </c>
      <c r="L299" s="145" t="e">
        <f aca="false">NA()</f>
        <v>#N/A</v>
      </c>
      <c r="M299" s="145" t="e">
        <f aca="false">NA()</f>
        <v>#N/A</v>
      </c>
      <c r="N299" s="145" t="e">
        <f aca="false">NA()</f>
        <v>#N/A</v>
      </c>
      <c r="O299" s="146" t="e">
        <f aca="false">NA()</f>
        <v>#N/A</v>
      </c>
      <c r="P299" s="147" t="n">
        <v>4.3705</v>
      </c>
      <c r="S299" s="134" t="n">
        <v>45536</v>
      </c>
      <c r="T299" s="120" t="n">
        <v>21</v>
      </c>
      <c r="U299" s="120" t="n">
        <v>4</v>
      </c>
      <c r="V299" s="120" t="n">
        <v>4</v>
      </c>
      <c r="W299" s="120" t="n">
        <v>1</v>
      </c>
      <c r="X299" s="120" t="n">
        <v>30</v>
      </c>
    </row>
    <row r="300" customFormat="false" ht="12.75" hidden="false" customHeight="false" outlineLevel="0" collapsed="false">
      <c r="A300" s="139" t="n">
        <f aca="false">Calculations!A298</f>
        <v>45627</v>
      </c>
      <c r="B300" s="140" t="n">
        <f aca="false">IF(A300="N/A"," ",IF(ISERROR(L300),B288*Inputs!$F$19,L300))</f>
        <v>31.6499977111816</v>
      </c>
      <c r="C300" s="141" t="n">
        <v>1</v>
      </c>
      <c r="D300" s="142" t="n">
        <f aca="false">IF(A300="N/A"," ",C300*B300)</f>
        <v>31.6499977111816</v>
      </c>
      <c r="E300" s="140" t="n">
        <f aca="false">IF(A300="N/A"," ",IF(ISERROR(M300),E288*Inputs!$F$19,M300))</f>
        <v>20</v>
      </c>
      <c r="F300" s="142" t="n">
        <f aca="false">IF(A300="N/A"," ",E300*C300)</f>
        <v>20</v>
      </c>
      <c r="G300" s="140" t="n">
        <f aca="false">IF(A300="N/A"," ",IF(ISERROR(N300),G288*Inputs!$F$19,N300))</f>
        <v>19</v>
      </c>
      <c r="H300" s="142" t="n">
        <f aca="false">IF(A300="N/A"," ",G300*C300)</f>
        <v>19</v>
      </c>
      <c r="I300" s="142" t="n">
        <f aca="false">IF(A300="N/A"," ",IF(ISERROR(O300),I288*Inputs!$F$19,O300))</f>
        <v>25.9500007629395</v>
      </c>
      <c r="J300" s="143" t="n">
        <f aca="false">IF(A300="N/A"," ",P300)</f>
        <v>4.3705</v>
      </c>
      <c r="L300" s="145" t="e">
        <f aca="false">NA()</f>
        <v>#N/A</v>
      </c>
      <c r="M300" s="145" t="e">
        <f aca="false">NA()</f>
        <v>#N/A</v>
      </c>
      <c r="N300" s="145" t="e">
        <f aca="false">NA()</f>
        <v>#N/A</v>
      </c>
      <c r="O300" s="146" t="e">
        <f aca="false">NA()</f>
        <v>#N/A</v>
      </c>
      <c r="P300" s="147" t="n">
        <v>4.3705</v>
      </c>
      <c r="S300" s="134" t="n">
        <v>45566</v>
      </c>
      <c r="T300" s="120" t="n">
        <v>22</v>
      </c>
      <c r="U300" s="120" t="n">
        <v>5</v>
      </c>
      <c r="V300" s="120" t="n">
        <v>4</v>
      </c>
      <c r="W300" s="120" t="n">
        <v>0</v>
      </c>
      <c r="X300" s="120" t="n">
        <v>31</v>
      </c>
    </row>
    <row r="301" customFormat="false" ht="12.75" hidden="false" customHeight="false" outlineLevel="0" collapsed="false">
      <c r="A301" s="139" t="n">
        <f aca="false">Calculations!A299</f>
        <v>45658</v>
      </c>
      <c r="B301" s="140" t="n">
        <f aca="false">IF(A301="N/A"," ",IF(ISERROR(L301),B289*Inputs!$F$19,L301))</f>
        <v>35.8999996185303</v>
      </c>
      <c r="C301" s="141" t="n">
        <v>1</v>
      </c>
      <c r="D301" s="142" t="n">
        <f aca="false">IF(A301="N/A"," ",C301*B301)</f>
        <v>35.8999996185303</v>
      </c>
      <c r="E301" s="140" t="n">
        <f aca="false">IF(A301="N/A"," ",IF(ISERROR(M301),E289*Inputs!$F$19,M301))</f>
        <v>22</v>
      </c>
      <c r="F301" s="142" t="n">
        <f aca="false">IF(A301="N/A"," ",E301*C301)</f>
        <v>22</v>
      </c>
      <c r="G301" s="140" t="n">
        <f aca="false">IF(A301="N/A"," ",IF(ISERROR(N301),G289*Inputs!$F$19,N301))</f>
        <v>21</v>
      </c>
      <c r="H301" s="142" t="n">
        <f aca="false">IF(A301="N/A"," ",G301*C301)</f>
        <v>21</v>
      </c>
      <c r="I301" s="142" t="n">
        <f aca="false">IF(A301="N/A"," ",IF(ISERROR(O301),I289*Inputs!$F$19,O301))</f>
        <v>26.2000007629395</v>
      </c>
      <c r="J301" s="143" t="n">
        <f aca="false">IF(A301="N/A"," ",P301)</f>
        <v>4.3705</v>
      </c>
      <c r="L301" s="145" t="e">
        <f aca="false">NA()</f>
        <v>#N/A</v>
      </c>
      <c r="M301" s="145" t="e">
        <f aca="false">NA()</f>
        <v>#N/A</v>
      </c>
      <c r="N301" s="145" t="e">
        <f aca="false">NA()</f>
        <v>#N/A</v>
      </c>
      <c r="O301" s="146" t="e">
        <f aca="false">NA()</f>
        <v>#N/A</v>
      </c>
      <c r="P301" s="147" t="n">
        <v>4.3705</v>
      </c>
      <c r="S301" s="134" t="n">
        <v>45597</v>
      </c>
      <c r="T301" s="120" t="n">
        <v>20</v>
      </c>
      <c r="U301" s="120" t="n">
        <v>4</v>
      </c>
      <c r="V301" s="120" t="n">
        <v>5</v>
      </c>
      <c r="W301" s="120" t="n">
        <v>1</v>
      </c>
      <c r="X301" s="120" t="n">
        <v>30</v>
      </c>
    </row>
    <row r="302" customFormat="false" ht="12.75" hidden="false" customHeight="false" outlineLevel="0" collapsed="false">
      <c r="A302" s="139" t="n">
        <f aca="false">Calculations!A300</f>
        <v>45689</v>
      </c>
      <c r="B302" s="140" t="n">
        <f aca="false">IF(A302="N/A"," ",IF(ISERROR(L302),B290*Inputs!$F$19,L302))</f>
        <v>36</v>
      </c>
      <c r="C302" s="141" t="n">
        <v>1</v>
      </c>
      <c r="D302" s="142" t="n">
        <f aca="false">IF(A302="N/A"," ",C302*B302)</f>
        <v>36</v>
      </c>
      <c r="E302" s="140" t="n">
        <f aca="false">IF(A302="N/A"," ",IF(ISERROR(M302),E290*Inputs!$F$19,M302))</f>
        <v>21.996000289917</v>
      </c>
      <c r="F302" s="142" t="n">
        <f aca="false">IF(A302="N/A"," ",E302*C302)</f>
        <v>21.996000289917</v>
      </c>
      <c r="G302" s="140" t="n">
        <f aca="false">IF(A302="N/A"," ",IF(ISERROR(N302),G290*Inputs!$F$19,N302))</f>
        <v>20.9965019226074</v>
      </c>
      <c r="H302" s="142" t="n">
        <f aca="false">IF(A302="N/A"," ",G302*C302)</f>
        <v>20.9965019226074</v>
      </c>
      <c r="I302" s="142" t="n">
        <f aca="false">IF(A302="N/A"," ",IF(ISERROR(O302),I290*Inputs!$F$19,O302))</f>
        <v>24.5</v>
      </c>
      <c r="J302" s="143" t="n">
        <f aca="false">IF(A302="N/A"," ",P302)</f>
        <v>4.3705</v>
      </c>
      <c r="L302" s="145" t="e">
        <f aca="false">NA()</f>
        <v>#N/A</v>
      </c>
      <c r="M302" s="145" t="e">
        <f aca="false">NA()</f>
        <v>#N/A</v>
      </c>
      <c r="N302" s="145" t="e">
        <f aca="false">NA()</f>
        <v>#N/A</v>
      </c>
      <c r="O302" s="146" t="e">
        <f aca="false">NA()</f>
        <v>#N/A</v>
      </c>
      <c r="P302" s="147" t="n">
        <v>4.3705</v>
      </c>
      <c r="S302" s="134" t="n">
        <v>45627</v>
      </c>
      <c r="T302" s="120" t="n">
        <v>22</v>
      </c>
      <c r="U302" s="120" t="n">
        <v>4</v>
      </c>
      <c r="V302" s="120" t="n">
        <v>4</v>
      </c>
      <c r="W302" s="120" t="n">
        <v>1</v>
      </c>
      <c r="X302" s="120" t="n">
        <v>31</v>
      </c>
    </row>
    <row r="303" customFormat="false" ht="12.75" hidden="false" customHeight="false" outlineLevel="0" collapsed="false">
      <c r="A303" s="139" t="n">
        <f aca="false">Calculations!A301</f>
        <v>45717</v>
      </c>
      <c r="B303" s="140" t="n">
        <f aca="false">IF(A303="N/A"," ",IF(ISERROR(L303),B291*Inputs!$F$19,L303))</f>
        <v>31.5</v>
      </c>
      <c r="C303" s="141" t="n">
        <v>1</v>
      </c>
      <c r="D303" s="142" t="n">
        <f aca="false">IF(A303="N/A"," ",C303*B303)</f>
        <v>31.5</v>
      </c>
      <c r="E303" s="140" t="n">
        <f aca="false">IF(A303="N/A"," ",IF(ISERROR(M303),E291*Inputs!$F$19,M303))</f>
        <v>20</v>
      </c>
      <c r="F303" s="142" t="n">
        <f aca="false">IF(A303="N/A"," ",E303*C303)</f>
        <v>20</v>
      </c>
      <c r="G303" s="140" t="n">
        <f aca="false">IF(A303="N/A"," ",IF(ISERROR(N303),G291*Inputs!$F$19,N303))</f>
        <v>19</v>
      </c>
      <c r="H303" s="142" t="n">
        <f aca="false">IF(A303="N/A"," ",G303*C303)</f>
        <v>19</v>
      </c>
      <c r="I303" s="142" t="n">
        <f aca="false">IF(A303="N/A"," ",IF(ISERROR(O303),I291*Inputs!$F$19,O303))</f>
        <v>24.9000015258789</v>
      </c>
      <c r="J303" s="143" t="n">
        <f aca="false">IF(A303="N/A"," ",P303)</f>
        <v>4.3705</v>
      </c>
      <c r="L303" s="145" t="e">
        <f aca="false">NA()</f>
        <v>#N/A</v>
      </c>
      <c r="M303" s="145" t="e">
        <f aca="false">NA()</f>
        <v>#N/A</v>
      </c>
      <c r="N303" s="145" t="e">
        <f aca="false">NA()</f>
        <v>#N/A</v>
      </c>
      <c r="O303" s="146" t="e">
        <f aca="false">NA()</f>
        <v>#N/A</v>
      </c>
      <c r="P303" s="147" t="n">
        <v>4.3705</v>
      </c>
      <c r="S303" s="134" t="n">
        <v>45658</v>
      </c>
      <c r="T303" s="120" t="n">
        <v>22</v>
      </c>
      <c r="U303" s="120" t="n">
        <v>4</v>
      </c>
      <c r="V303" s="120" t="n">
        <v>4</v>
      </c>
      <c r="W303" s="120" t="n">
        <v>1</v>
      </c>
      <c r="X303" s="120" t="n">
        <v>31</v>
      </c>
    </row>
    <row r="304" customFormat="false" ht="12.75" hidden="false" customHeight="false" outlineLevel="0" collapsed="false">
      <c r="A304" s="139" t="n">
        <f aca="false">Calculations!A302</f>
        <v>45748</v>
      </c>
      <c r="B304" s="140" t="n">
        <f aca="false">IF(A304="N/A"," ",IF(ISERROR(L304),B292*Inputs!$F$19,L304))</f>
        <v>32.25</v>
      </c>
      <c r="C304" s="141" t="n">
        <v>1</v>
      </c>
      <c r="D304" s="142" t="n">
        <f aca="false">IF(A304="N/A"," ",C304*B304)</f>
        <v>32.25</v>
      </c>
      <c r="E304" s="140" t="n">
        <f aca="false">IF(A304="N/A"," ",IF(ISERROR(M304),E292*Inputs!$F$19,M304))</f>
        <v>20</v>
      </c>
      <c r="F304" s="142" t="n">
        <f aca="false">IF(A304="N/A"," ",E304*C304)</f>
        <v>20</v>
      </c>
      <c r="G304" s="140" t="n">
        <f aca="false">IF(A304="N/A"," ",IF(ISERROR(N304),G292*Inputs!$F$19,N304))</f>
        <v>18.9950008392334</v>
      </c>
      <c r="H304" s="142" t="n">
        <f aca="false">IF(A304="N/A"," ",G304*C304)</f>
        <v>18.9950008392334</v>
      </c>
      <c r="I304" s="142" t="n">
        <f aca="false">IF(A304="N/A"," ",IF(ISERROR(O304),I292*Inputs!$F$19,O304))</f>
        <v>24.1000003814697</v>
      </c>
      <c r="J304" s="143" t="n">
        <f aca="false">IF(A304="N/A"," ",P304)</f>
        <v>4.3705</v>
      </c>
      <c r="L304" s="145" t="e">
        <f aca="false">NA()</f>
        <v>#N/A</v>
      </c>
      <c r="M304" s="145" t="e">
        <f aca="false">NA()</f>
        <v>#N/A</v>
      </c>
      <c r="N304" s="145" t="e">
        <f aca="false">NA()</f>
        <v>#N/A</v>
      </c>
      <c r="O304" s="146" t="e">
        <f aca="false">NA()</f>
        <v>#N/A</v>
      </c>
      <c r="P304" s="147" t="n">
        <v>4.3705</v>
      </c>
      <c r="S304" s="134" t="n">
        <v>45689</v>
      </c>
      <c r="T304" s="120" t="n">
        <v>20</v>
      </c>
      <c r="U304" s="120" t="n">
        <v>5</v>
      </c>
      <c r="V304" s="120" t="n">
        <v>4</v>
      </c>
      <c r="W304" s="120" t="n">
        <v>0</v>
      </c>
      <c r="X304" s="120" t="n">
        <v>29</v>
      </c>
    </row>
    <row r="305" customFormat="false" ht="12.75" hidden="false" customHeight="false" outlineLevel="0" collapsed="false">
      <c r="A305" s="139" t="n">
        <f aca="false">Calculations!A303</f>
        <v>45778</v>
      </c>
      <c r="B305" s="140" t="n">
        <f aca="false">IF(A305="N/A"," ",IF(ISERROR(L305),B293*Inputs!$F$19,L305))</f>
        <v>36.75</v>
      </c>
      <c r="C305" s="141" t="n">
        <v>1</v>
      </c>
      <c r="D305" s="142" t="n">
        <f aca="false">IF(A305="N/A"," ",C305*B305)</f>
        <v>36.75</v>
      </c>
      <c r="E305" s="140" t="n">
        <f aca="false">IF(A305="N/A"," ",IF(ISERROR(M305),E293*Inputs!$F$19,M305))</f>
        <v>21</v>
      </c>
      <c r="F305" s="142" t="n">
        <f aca="false">IF(A305="N/A"," ",E305*C305)</f>
        <v>21</v>
      </c>
      <c r="G305" s="140" t="n">
        <f aca="false">IF(A305="N/A"," ",IF(ISERROR(N305),G293*Inputs!$F$19,N305))</f>
        <v>20.0049991607666</v>
      </c>
      <c r="H305" s="142" t="n">
        <f aca="false">IF(A305="N/A"," ",G305*C305)</f>
        <v>20.0049991607666</v>
      </c>
      <c r="I305" s="142" t="n">
        <f aca="false">IF(A305="N/A"," ",IF(ISERROR(O305),I293*Inputs!$F$19,O305))</f>
        <v>23.9500007629395</v>
      </c>
      <c r="J305" s="143" t="n">
        <f aca="false">IF(A305="N/A"," ",P305)</f>
        <v>4.3705</v>
      </c>
      <c r="L305" s="145" t="e">
        <f aca="false">NA()</f>
        <v>#N/A</v>
      </c>
      <c r="M305" s="145" t="e">
        <f aca="false">NA()</f>
        <v>#N/A</v>
      </c>
      <c r="N305" s="145" t="e">
        <f aca="false">NA()</f>
        <v>#N/A</v>
      </c>
      <c r="O305" s="146" t="e">
        <f aca="false">NA()</f>
        <v>#N/A</v>
      </c>
      <c r="P305" s="147" t="n">
        <v>4.3705</v>
      </c>
      <c r="S305" s="134" t="n">
        <v>45717</v>
      </c>
      <c r="T305" s="120" t="n">
        <v>22</v>
      </c>
      <c r="U305" s="120" t="n">
        <v>4</v>
      </c>
      <c r="V305" s="120" t="n">
        <v>5</v>
      </c>
      <c r="W305" s="120" t="n">
        <v>0</v>
      </c>
      <c r="X305" s="120" t="n">
        <v>31</v>
      </c>
    </row>
    <row r="306" customFormat="false" ht="12.75" hidden="false" customHeight="false" outlineLevel="0" collapsed="false">
      <c r="A306" s="139" t="n">
        <f aca="false">Calculations!A304</f>
        <v>45809</v>
      </c>
      <c r="B306" s="140" t="n">
        <f aca="false">IF(A306="N/A"," ",IF(ISERROR(L306),B294*Inputs!$F$19,L306))</f>
        <v>61.5</v>
      </c>
      <c r="C306" s="141" t="n">
        <v>1</v>
      </c>
      <c r="D306" s="142" t="n">
        <f aca="false">IF(A306="N/A"," ",C306*B306)</f>
        <v>61.5</v>
      </c>
      <c r="E306" s="140" t="n">
        <f aca="false">IF(A306="N/A"," ",IF(ISERROR(M306),E294*Inputs!$F$19,M306))</f>
        <v>26</v>
      </c>
      <c r="F306" s="142" t="n">
        <f aca="false">IF(A306="N/A"," ",E306*C306)</f>
        <v>26</v>
      </c>
      <c r="G306" s="140" t="n">
        <f aca="false">IF(A306="N/A"," ",IF(ISERROR(N306),G294*Inputs!$F$19,N306))</f>
        <v>24</v>
      </c>
      <c r="H306" s="142" t="n">
        <f aca="false">IF(A306="N/A"," ",G306*C306)</f>
        <v>24</v>
      </c>
      <c r="I306" s="142" t="n">
        <f aca="false">IF(A306="N/A"," ",IF(ISERROR(O306),I294*Inputs!$F$19,O306))</f>
        <v>23.4499998092651</v>
      </c>
      <c r="J306" s="143" t="n">
        <f aca="false">IF(A306="N/A"," ",P306)</f>
        <v>4.3705</v>
      </c>
      <c r="L306" s="145" t="e">
        <f aca="false">NA()</f>
        <v>#N/A</v>
      </c>
      <c r="M306" s="145" t="e">
        <f aca="false">NA()</f>
        <v>#N/A</v>
      </c>
      <c r="N306" s="145" t="e">
        <f aca="false">NA()</f>
        <v>#N/A</v>
      </c>
      <c r="O306" s="146" t="e">
        <f aca="false">NA()</f>
        <v>#N/A</v>
      </c>
      <c r="P306" s="147" t="n">
        <v>4.3705</v>
      </c>
      <c r="S306" s="134" t="n">
        <v>45748</v>
      </c>
      <c r="T306" s="120" t="n">
        <v>22</v>
      </c>
      <c r="U306" s="120" t="n">
        <v>4</v>
      </c>
      <c r="V306" s="120" t="n">
        <v>4</v>
      </c>
      <c r="W306" s="120" t="n">
        <v>0</v>
      </c>
      <c r="X306" s="120" t="n">
        <v>30</v>
      </c>
    </row>
    <row r="307" customFormat="false" ht="12.75" hidden="false" customHeight="false" outlineLevel="0" collapsed="false">
      <c r="A307" s="139" t="n">
        <f aca="false">Calculations!A305</f>
        <v>45839</v>
      </c>
      <c r="B307" s="140" t="n">
        <f aca="false">IF(A307="N/A"," ",IF(ISERROR(L307),B295*Inputs!$F$19,L307))</f>
        <v>114</v>
      </c>
      <c r="C307" s="141" t="n">
        <v>1</v>
      </c>
      <c r="D307" s="142" t="n">
        <f aca="false">IF(A307="N/A"," ",C307*B307)</f>
        <v>114</v>
      </c>
      <c r="E307" s="140" t="n">
        <f aca="false">IF(A307="N/A"," ",IF(ISERROR(M307),E295*Inputs!$F$19,M307))</f>
        <v>35</v>
      </c>
      <c r="F307" s="142" t="n">
        <f aca="false">IF(A307="N/A"," ",E307*C307)</f>
        <v>35</v>
      </c>
      <c r="G307" s="140" t="n">
        <f aca="false">IF(A307="N/A"," ",IF(ISERROR(N307),G295*Inputs!$F$19,N307))</f>
        <v>30.9999980926514</v>
      </c>
      <c r="H307" s="142" t="n">
        <f aca="false">IF(A307="N/A"," ",G307*C307)</f>
        <v>30.9999980926514</v>
      </c>
      <c r="I307" s="142" t="n">
        <f aca="false">IF(A307="N/A"," ",IF(ISERROR(O307),I295*Inputs!$F$19,O307))</f>
        <v>24.3500003814697</v>
      </c>
      <c r="J307" s="143" t="n">
        <f aca="false">IF(A307="N/A"," ",P307)</f>
        <v>4.3705</v>
      </c>
      <c r="L307" s="145" t="e">
        <f aca="false">NA()</f>
        <v>#N/A</v>
      </c>
      <c r="M307" s="145" t="e">
        <f aca="false">NA()</f>
        <v>#N/A</v>
      </c>
      <c r="N307" s="145" t="e">
        <f aca="false">NA()</f>
        <v>#N/A</v>
      </c>
      <c r="O307" s="146" t="e">
        <f aca="false">NA()</f>
        <v>#N/A</v>
      </c>
      <c r="P307" s="147" t="n">
        <v>4.3705</v>
      </c>
      <c r="S307" s="134" t="n">
        <v>45778</v>
      </c>
      <c r="T307" s="120" t="n">
        <v>20</v>
      </c>
      <c r="U307" s="120" t="n">
        <v>5</v>
      </c>
      <c r="V307" s="120" t="n">
        <v>5</v>
      </c>
      <c r="W307" s="120" t="n">
        <v>1</v>
      </c>
      <c r="X307" s="120" t="n">
        <v>31</v>
      </c>
    </row>
    <row r="308" customFormat="false" ht="12.75" hidden="false" customHeight="false" outlineLevel="0" collapsed="false">
      <c r="A308" s="139" t="n">
        <f aca="false">Calculations!A306</f>
        <v>45870</v>
      </c>
      <c r="B308" s="140" t="n">
        <f aca="false">IF(A308="N/A"," ",IF(ISERROR(L308),B296*Inputs!$F$19,L308))</f>
        <v>114</v>
      </c>
      <c r="C308" s="141" t="n">
        <v>1</v>
      </c>
      <c r="D308" s="142" t="n">
        <f aca="false">IF(A308="N/A"," ",C308*B308)</f>
        <v>114</v>
      </c>
      <c r="E308" s="140" t="n">
        <f aca="false">IF(A308="N/A"," ",IF(ISERROR(M308),E296*Inputs!$F$19,M308))</f>
        <v>35.0000038146973</v>
      </c>
      <c r="F308" s="142" t="n">
        <f aca="false">IF(A308="N/A"," ",E308*C308)</f>
        <v>35.0000038146973</v>
      </c>
      <c r="G308" s="140" t="n">
        <f aca="false">IF(A308="N/A"," ",IF(ISERROR(N308),G296*Inputs!$F$19,N308))</f>
        <v>31</v>
      </c>
      <c r="H308" s="142" t="n">
        <f aca="false">IF(A308="N/A"," ",G308*C308)</f>
        <v>31</v>
      </c>
      <c r="I308" s="142" t="n">
        <f aca="false">IF(A308="N/A"," ",IF(ISERROR(O308),I296*Inputs!$F$19,O308))</f>
        <v>24.3500003814697</v>
      </c>
      <c r="J308" s="143" t="n">
        <f aca="false">IF(A308="N/A"," ",P308)</f>
        <v>4.3705</v>
      </c>
      <c r="L308" s="145" t="e">
        <f aca="false">NA()</f>
        <v>#N/A</v>
      </c>
      <c r="M308" s="145" t="e">
        <f aca="false">NA()</f>
        <v>#N/A</v>
      </c>
      <c r="N308" s="145" t="e">
        <f aca="false">NA()</f>
        <v>#N/A</v>
      </c>
      <c r="O308" s="146" t="e">
        <f aca="false">NA()</f>
        <v>#N/A</v>
      </c>
      <c r="P308" s="147" t="n">
        <v>4.3705</v>
      </c>
      <c r="S308" s="134" t="n">
        <v>45809</v>
      </c>
      <c r="T308" s="120" t="n">
        <v>22</v>
      </c>
      <c r="U308" s="120" t="n">
        <v>4</v>
      </c>
      <c r="V308" s="120" t="n">
        <v>4</v>
      </c>
      <c r="W308" s="120" t="n">
        <v>0</v>
      </c>
      <c r="X308" s="120" t="n">
        <v>30</v>
      </c>
    </row>
    <row r="309" customFormat="false" ht="12.75" hidden="false" customHeight="false" outlineLevel="0" collapsed="false">
      <c r="A309" s="139" t="n">
        <f aca="false">Calculations!A307</f>
        <v>45901</v>
      </c>
      <c r="B309" s="140" t="n">
        <f aca="false">IF(A309="N/A"," ",IF(ISERROR(L309),B297*Inputs!$F$19,L309))</f>
        <v>38.5</v>
      </c>
      <c r="C309" s="141" t="n">
        <v>1</v>
      </c>
      <c r="D309" s="142" t="n">
        <f aca="false">IF(A309="N/A"," ",C309*B309)</f>
        <v>38.5</v>
      </c>
      <c r="E309" s="140" t="n">
        <f aca="false">IF(A309="N/A"," ",IF(ISERROR(M309),E297*Inputs!$F$19,M309))</f>
        <v>25</v>
      </c>
      <c r="F309" s="142" t="n">
        <f aca="false">IF(A309="N/A"," ",E309*C309)</f>
        <v>25</v>
      </c>
      <c r="G309" s="140" t="n">
        <f aca="false">IF(A309="N/A"," ",IF(ISERROR(N309),G297*Inputs!$F$19,N309))</f>
        <v>24</v>
      </c>
      <c r="H309" s="142" t="n">
        <f aca="false">IF(A309="N/A"," ",G309*C309)</f>
        <v>24</v>
      </c>
      <c r="I309" s="142" t="n">
        <f aca="false">IF(A309="N/A"," ",IF(ISERROR(O309),I297*Inputs!$F$19,O309))</f>
        <v>24</v>
      </c>
      <c r="J309" s="143" t="n">
        <f aca="false">IF(A309="N/A"," ",P309)</f>
        <v>4.3705</v>
      </c>
      <c r="L309" s="145" t="e">
        <f aca="false">NA()</f>
        <v>#N/A</v>
      </c>
      <c r="M309" s="145" t="e">
        <f aca="false">NA()</f>
        <v>#N/A</v>
      </c>
      <c r="N309" s="145" t="e">
        <f aca="false">NA()</f>
        <v>#N/A</v>
      </c>
      <c r="O309" s="146" t="e">
        <f aca="false">NA()</f>
        <v>#N/A</v>
      </c>
      <c r="P309" s="147" t="n">
        <v>4.3705</v>
      </c>
      <c r="S309" s="134" t="n">
        <v>45839</v>
      </c>
      <c r="T309" s="120" t="n">
        <v>23</v>
      </c>
      <c r="U309" s="120" t="n">
        <v>3</v>
      </c>
      <c r="V309" s="120" t="n">
        <v>4</v>
      </c>
      <c r="W309" s="120" t="n">
        <v>1</v>
      </c>
      <c r="X309" s="120" t="n">
        <v>31</v>
      </c>
    </row>
    <row r="310" customFormat="false" ht="12.75" hidden="false" customHeight="false" outlineLevel="0" collapsed="false">
      <c r="A310" s="139" t="n">
        <f aca="false">Calculations!A308</f>
        <v>45931</v>
      </c>
      <c r="B310" s="140" t="n">
        <f aca="false">IF(A310="N/A"," ",IF(ISERROR(L310),B298*Inputs!$F$19,L310))</f>
        <v>31.2999973297119</v>
      </c>
      <c r="C310" s="141" t="n">
        <v>1</v>
      </c>
      <c r="D310" s="142" t="n">
        <f aca="false">IF(A310="N/A"," ",C310*B310)</f>
        <v>31.2999973297119</v>
      </c>
      <c r="E310" s="140" t="n">
        <f aca="false">IF(A310="N/A"," ",IF(ISERROR(M310),E298*Inputs!$F$19,M310))</f>
        <v>19.996000289917</v>
      </c>
      <c r="F310" s="142" t="n">
        <f aca="false">IF(A310="N/A"," ",E310*C310)</f>
        <v>19.996000289917</v>
      </c>
      <c r="G310" s="140" t="n">
        <f aca="false">IF(A310="N/A"," ",IF(ISERROR(N310),G298*Inputs!$F$19,N310))</f>
        <v>18.9965000152588</v>
      </c>
      <c r="H310" s="142" t="n">
        <f aca="false">IF(A310="N/A"," ",G310*C310)</f>
        <v>18.9965000152588</v>
      </c>
      <c r="I310" s="142" t="n">
        <f aca="false">IF(A310="N/A"," ",IF(ISERROR(O310),I298*Inputs!$F$19,O310))</f>
        <v>25.4000015258789</v>
      </c>
      <c r="J310" s="143" t="n">
        <f aca="false">IF(A310="N/A"," ",P310)</f>
        <v>4.3705</v>
      </c>
      <c r="L310" s="145" t="e">
        <f aca="false">NA()</f>
        <v>#N/A</v>
      </c>
      <c r="M310" s="145" t="e">
        <f aca="false">NA()</f>
        <v>#N/A</v>
      </c>
      <c r="N310" s="145" t="e">
        <f aca="false">NA()</f>
        <v>#N/A</v>
      </c>
      <c r="O310" s="146" t="e">
        <f aca="false">NA()</f>
        <v>#N/A</v>
      </c>
      <c r="P310" s="147" t="n">
        <v>4.3705</v>
      </c>
      <c r="S310" s="134" t="n">
        <v>45870</v>
      </c>
      <c r="T310" s="120" t="n">
        <v>21</v>
      </c>
      <c r="U310" s="120" t="n">
        <v>5</v>
      </c>
      <c r="V310" s="120" t="n">
        <v>5</v>
      </c>
      <c r="W310" s="120" t="n">
        <v>0</v>
      </c>
      <c r="X310" s="120" t="n">
        <v>31</v>
      </c>
    </row>
    <row r="311" customFormat="false" ht="12.75" hidden="false" customHeight="false" outlineLevel="0" collapsed="false">
      <c r="A311" s="139" t="n">
        <f aca="false">Calculations!A309</f>
        <v>45962</v>
      </c>
      <c r="B311" s="140" t="n">
        <f aca="false">IF(A311="N/A"," ",IF(ISERROR(L311),B299*Inputs!$F$19,L311))</f>
        <v>31.1799983978272</v>
      </c>
      <c r="C311" s="141" t="n">
        <v>1</v>
      </c>
      <c r="D311" s="142" t="n">
        <f aca="false">IF(A311="N/A"," ",C311*B311)</f>
        <v>31.1799983978272</v>
      </c>
      <c r="E311" s="140" t="n">
        <f aca="false">IF(A311="N/A"," ",IF(ISERROR(M311),E299*Inputs!$F$19,M311))</f>
        <v>20</v>
      </c>
      <c r="F311" s="142" t="n">
        <f aca="false">IF(A311="N/A"," ",E311*C311)</f>
        <v>20</v>
      </c>
      <c r="G311" s="140" t="n">
        <f aca="false">IF(A311="N/A"," ",IF(ISERROR(N311),G299*Inputs!$F$19,N311))</f>
        <v>19</v>
      </c>
      <c r="H311" s="142" t="n">
        <f aca="false">IF(A311="N/A"," ",G311*C311)</f>
        <v>19</v>
      </c>
      <c r="I311" s="142" t="n">
        <f aca="false">IF(A311="N/A"," ",IF(ISERROR(O311),I299*Inputs!$F$19,O311))</f>
        <v>25.7999992370605</v>
      </c>
      <c r="J311" s="143" t="n">
        <f aca="false">IF(A311="N/A"," ",P311)</f>
        <v>4.3705</v>
      </c>
      <c r="L311" s="145" t="e">
        <f aca="false">NA()</f>
        <v>#N/A</v>
      </c>
      <c r="M311" s="145" t="e">
        <f aca="false">NA()</f>
        <v>#N/A</v>
      </c>
      <c r="N311" s="145" t="e">
        <f aca="false">NA()</f>
        <v>#N/A</v>
      </c>
      <c r="O311" s="146" t="e">
        <f aca="false">NA()</f>
        <v>#N/A</v>
      </c>
      <c r="P311" s="147" t="n">
        <v>4.3705</v>
      </c>
      <c r="S311" s="134" t="n">
        <v>45901</v>
      </c>
      <c r="T311" s="120" t="n">
        <v>21</v>
      </c>
      <c r="U311" s="120" t="n">
        <v>4</v>
      </c>
      <c r="V311" s="120" t="n">
        <v>4</v>
      </c>
      <c r="W311" s="120" t="n">
        <v>1</v>
      </c>
      <c r="X311" s="120" t="n">
        <v>30</v>
      </c>
    </row>
    <row r="312" customFormat="false" ht="12.75" hidden="false" customHeight="false" outlineLevel="0" collapsed="false">
      <c r="A312" s="139" t="n">
        <f aca="false">Calculations!A310</f>
        <v>45992</v>
      </c>
      <c r="B312" s="140" t="n">
        <f aca="false">IF(A312="N/A"," ",IF(ISERROR(L312),B300*Inputs!$F$19,L312))</f>
        <v>31.6499977111816</v>
      </c>
      <c r="C312" s="141" t="n">
        <v>1</v>
      </c>
      <c r="D312" s="142" t="n">
        <f aca="false">IF(A312="N/A"," ",C312*B312)</f>
        <v>31.6499977111816</v>
      </c>
      <c r="E312" s="140" t="n">
        <f aca="false">IF(A312="N/A"," ",IF(ISERROR(M312),E300*Inputs!$F$19,M312))</f>
        <v>20</v>
      </c>
      <c r="F312" s="142" t="n">
        <f aca="false">IF(A312="N/A"," ",E312*C312)</f>
        <v>20</v>
      </c>
      <c r="G312" s="140" t="n">
        <f aca="false">IF(A312="N/A"," ",IF(ISERROR(N312),G300*Inputs!$F$19,N312))</f>
        <v>19</v>
      </c>
      <c r="H312" s="142" t="n">
        <f aca="false">IF(A312="N/A"," ",G312*C312)</f>
        <v>19</v>
      </c>
      <c r="I312" s="142" t="n">
        <f aca="false">IF(A312="N/A"," ",IF(ISERROR(O312),I300*Inputs!$F$19,O312))</f>
        <v>25.9500007629395</v>
      </c>
      <c r="J312" s="143" t="n">
        <f aca="false">IF(A312="N/A"," ",P312)</f>
        <v>4.3705</v>
      </c>
      <c r="L312" s="145" t="e">
        <f aca="false">NA()</f>
        <v>#N/A</v>
      </c>
      <c r="M312" s="145" t="e">
        <f aca="false">NA()</f>
        <v>#N/A</v>
      </c>
      <c r="N312" s="145" t="e">
        <f aca="false">NA()</f>
        <v>#N/A</v>
      </c>
      <c r="O312" s="146" t="e">
        <f aca="false">NA()</f>
        <v>#N/A</v>
      </c>
      <c r="P312" s="147" t="n">
        <v>4.3705</v>
      </c>
      <c r="S312" s="134" t="n">
        <v>45931</v>
      </c>
      <c r="T312" s="120" t="n">
        <v>22</v>
      </c>
      <c r="U312" s="120" t="n">
        <v>5</v>
      </c>
      <c r="V312" s="120" t="n">
        <v>4</v>
      </c>
      <c r="W312" s="120" t="n">
        <v>0</v>
      </c>
      <c r="X312" s="120" t="n">
        <v>31</v>
      </c>
    </row>
    <row r="313" customFormat="false" ht="12.75" hidden="false" customHeight="false" outlineLevel="0" collapsed="false">
      <c r="A313" s="139" t="n">
        <f aca="false">Calculations!A311</f>
        <v>46023</v>
      </c>
      <c r="B313" s="140" t="n">
        <f aca="false">IF(A313="N/A"," ",IF(ISERROR(L313),B301*Inputs!$F$19,L313))</f>
        <v>35.8999996185303</v>
      </c>
      <c r="C313" s="141" t="n">
        <v>1</v>
      </c>
      <c r="D313" s="142" t="n">
        <f aca="false">IF(A313="N/A"," ",C313*B313)</f>
        <v>35.8999996185303</v>
      </c>
      <c r="E313" s="140" t="n">
        <f aca="false">IF(A313="N/A"," ",IF(ISERROR(M313),E301*Inputs!$F$19,M313))</f>
        <v>22</v>
      </c>
      <c r="F313" s="142" t="n">
        <f aca="false">IF(A313="N/A"," ",E313*C313)</f>
        <v>22</v>
      </c>
      <c r="G313" s="140" t="n">
        <f aca="false">IF(A313="N/A"," ",IF(ISERROR(N313),G301*Inputs!$F$19,N313))</f>
        <v>21</v>
      </c>
      <c r="H313" s="142" t="n">
        <f aca="false">IF(A313="N/A"," ",G313*C313)</f>
        <v>21</v>
      </c>
      <c r="I313" s="142" t="n">
        <f aca="false">IF(A313="N/A"," ",IF(ISERROR(O313),I301*Inputs!$F$19,O313))</f>
        <v>26.2000007629395</v>
      </c>
      <c r="J313" s="143" t="n">
        <f aca="false">IF(A313="N/A"," ",P313)</f>
        <v>4.3705</v>
      </c>
      <c r="L313" s="145" t="e">
        <f aca="false">NA()</f>
        <v>#N/A</v>
      </c>
      <c r="M313" s="145" t="e">
        <f aca="false">NA()</f>
        <v>#N/A</v>
      </c>
      <c r="N313" s="145" t="e">
        <f aca="false">NA()</f>
        <v>#N/A</v>
      </c>
      <c r="O313" s="146" t="e">
        <f aca="false">NA()</f>
        <v>#N/A</v>
      </c>
      <c r="P313" s="147" t="n">
        <v>4.3705</v>
      </c>
      <c r="S313" s="134" t="n">
        <v>45962</v>
      </c>
      <c r="T313" s="120" t="n">
        <v>20</v>
      </c>
      <c r="U313" s="120" t="n">
        <v>4</v>
      </c>
      <c r="V313" s="120" t="n">
        <v>5</v>
      </c>
      <c r="W313" s="120" t="n">
        <v>1</v>
      </c>
      <c r="X313" s="120" t="n">
        <v>30</v>
      </c>
    </row>
    <row r="314" customFormat="false" ht="12.75" hidden="false" customHeight="false" outlineLevel="0" collapsed="false">
      <c r="A314" s="139" t="n">
        <f aca="false">Calculations!A312</f>
        <v>46054</v>
      </c>
      <c r="B314" s="140" t="n">
        <f aca="false">IF(A314="N/A"," ",IF(ISERROR(L314),B302*Inputs!$F$19,L314))</f>
        <v>36</v>
      </c>
      <c r="C314" s="141" t="n">
        <v>1</v>
      </c>
      <c r="D314" s="142" t="n">
        <f aca="false">IF(A314="N/A"," ",C314*B314)</f>
        <v>36</v>
      </c>
      <c r="E314" s="140" t="n">
        <f aca="false">IF(A314="N/A"," ",IF(ISERROR(M314),E302*Inputs!$F$19,M314))</f>
        <v>21.996000289917</v>
      </c>
      <c r="F314" s="142" t="n">
        <f aca="false">IF(A314="N/A"," ",E314*C314)</f>
        <v>21.996000289917</v>
      </c>
      <c r="G314" s="140" t="n">
        <f aca="false">IF(A314="N/A"," ",IF(ISERROR(N314),G302*Inputs!$F$19,N314))</f>
        <v>20.9965019226074</v>
      </c>
      <c r="H314" s="142" t="n">
        <f aca="false">IF(A314="N/A"," ",G314*C314)</f>
        <v>20.9965019226074</v>
      </c>
      <c r="I314" s="142" t="n">
        <f aca="false">IF(A314="N/A"," ",IF(ISERROR(O314),I302*Inputs!$F$19,O314))</f>
        <v>24.5</v>
      </c>
      <c r="J314" s="143" t="n">
        <f aca="false">IF(A314="N/A"," ",P314)</f>
        <v>4.3705</v>
      </c>
      <c r="L314" s="145" t="e">
        <f aca="false">NA()</f>
        <v>#N/A</v>
      </c>
      <c r="M314" s="145" t="e">
        <f aca="false">NA()</f>
        <v>#N/A</v>
      </c>
      <c r="N314" s="145" t="e">
        <f aca="false">NA()</f>
        <v>#N/A</v>
      </c>
      <c r="O314" s="146" t="e">
        <f aca="false">NA()</f>
        <v>#N/A</v>
      </c>
      <c r="P314" s="147" t="n">
        <v>4.3705</v>
      </c>
      <c r="S314" s="134" t="n">
        <v>45992</v>
      </c>
      <c r="T314" s="120" t="n">
        <v>22</v>
      </c>
      <c r="U314" s="120" t="n">
        <v>4</v>
      </c>
      <c r="V314" s="120" t="n">
        <v>4</v>
      </c>
      <c r="W314" s="120" t="n">
        <v>1</v>
      </c>
      <c r="X314" s="120" t="n">
        <v>31</v>
      </c>
    </row>
    <row r="315" customFormat="false" ht="12.75" hidden="false" customHeight="false" outlineLevel="0" collapsed="false">
      <c r="A315" s="139" t="n">
        <f aca="false">Calculations!A313</f>
        <v>46082</v>
      </c>
      <c r="B315" s="140" t="n">
        <f aca="false">IF(A315="N/A"," ",IF(ISERROR(L315),B303*Inputs!$F$19,L315))</f>
        <v>31.5</v>
      </c>
      <c r="C315" s="141" t="n">
        <v>1</v>
      </c>
      <c r="D315" s="142" t="n">
        <f aca="false">IF(A315="N/A"," ",C315*B315)</f>
        <v>31.5</v>
      </c>
      <c r="E315" s="140" t="n">
        <f aca="false">IF(A315="N/A"," ",IF(ISERROR(M315),E303*Inputs!$F$19,M315))</f>
        <v>20</v>
      </c>
      <c r="F315" s="142" t="n">
        <f aca="false">IF(A315="N/A"," ",E315*C315)</f>
        <v>20</v>
      </c>
      <c r="G315" s="140" t="n">
        <f aca="false">IF(A315="N/A"," ",IF(ISERROR(N315),G303*Inputs!$F$19,N315))</f>
        <v>19</v>
      </c>
      <c r="H315" s="142" t="n">
        <f aca="false">IF(A315="N/A"," ",G315*C315)</f>
        <v>19</v>
      </c>
      <c r="I315" s="142" t="n">
        <f aca="false">IF(A315="N/A"," ",IF(ISERROR(O315),I303*Inputs!$F$19,O315))</f>
        <v>24.9000015258789</v>
      </c>
      <c r="J315" s="143" t="n">
        <f aca="false">IF(A315="N/A"," ",P315)</f>
        <v>4.3705</v>
      </c>
      <c r="L315" s="145" t="e">
        <f aca="false">NA()</f>
        <v>#N/A</v>
      </c>
      <c r="M315" s="145" t="e">
        <f aca="false">NA()</f>
        <v>#N/A</v>
      </c>
      <c r="N315" s="145" t="e">
        <f aca="false">NA()</f>
        <v>#N/A</v>
      </c>
      <c r="O315" s="146" t="e">
        <f aca="false">NA()</f>
        <v>#N/A</v>
      </c>
      <c r="P315" s="147" t="n">
        <v>4.3705</v>
      </c>
      <c r="S315" s="134" t="n">
        <v>46023</v>
      </c>
      <c r="T315" s="120" t="n">
        <v>22</v>
      </c>
      <c r="U315" s="120" t="n">
        <v>4</v>
      </c>
      <c r="V315" s="120" t="n">
        <v>4</v>
      </c>
      <c r="W315" s="120" t="n">
        <v>1</v>
      </c>
      <c r="X315" s="120" t="n">
        <v>31</v>
      </c>
    </row>
    <row r="316" customFormat="false" ht="12.75" hidden="false" customHeight="false" outlineLevel="0" collapsed="false">
      <c r="A316" s="139" t="n">
        <f aca="false">Calculations!A314</f>
        <v>46113</v>
      </c>
      <c r="B316" s="140" t="n">
        <f aca="false">IF(A316="N/A"," ",IF(ISERROR(L316),B304*Inputs!$F$19,L316))</f>
        <v>32.25</v>
      </c>
      <c r="C316" s="141" t="n">
        <v>1</v>
      </c>
      <c r="D316" s="142" t="n">
        <f aca="false">IF(A316="N/A"," ",C316*B316)</f>
        <v>32.25</v>
      </c>
      <c r="E316" s="140" t="n">
        <f aca="false">IF(A316="N/A"," ",IF(ISERROR(M316),E304*Inputs!$F$19,M316))</f>
        <v>20</v>
      </c>
      <c r="F316" s="142" t="n">
        <f aca="false">IF(A316="N/A"," ",E316*C316)</f>
        <v>20</v>
      </c>
      <c r="G316" s="140" t="n">
        <f aca="false">IF(A316="N/A"," ",IF(ISERROR(N316),G304*Inputs!$F$19,N316))</f>
        <v>18.9950008392334</v>
      </c>
      <c r="H316" s="142" t="n">
        <f aca="false">IF(A316="N/A"," ",G316*C316)</f>
        <v>18.9950008392334</v>
      </c>
      <c r="I316" s="142" t="n">
        <f aca="false">IF(A316="N/A"," ",IF(ISERROR(O316),I304*Inputs!$F$19,O316))</f>
        <v>24.1000003814697</v>
      </c>
      <c r="J316" s="143" t="n">
        <f aca="false">IF(A316="N/A"," ",P316)</f>
        <v>4.3705</v>
      </c>
      <c r="L316" s="145" t="e">
        <f aca="false">NA()</f>
        <v>#N/A</v>
      </c>
      <c r="M316" s="145" t="e">
        <f aca="false">NA()</f>
        <v>#N/A</v>
      </c>
      <c r="N316" s="145" t="e">
        <f aca="false">NA()</f>
        <v>#N/A</v>
      </c>
      <c r="O316" s="146" t="e">
        <f aca="false">NA()</f>
        <v>#N/A</v>
      </c>
      <c r="P316" s="147" t="n">
        <v>4.3705</v>
      </c>
      <c r="S316" s="134" t="n">
        <v>46054</v>
      </c>
      <c r="T316" s="120" t="n">
        <v>20</v>
      </c>
      <c r="U316" s="120" t="n">
        <v>5</v>
      </c>
      <c r="V316" s="120" t="n">
        <v>4</v>
      </c>
      <c r="W316" s="120" t="n">
        <v>0</v>
      </c>
      <c r="X316" s="120" t="n">
        <v>29</v>
      </c>
    </row>
    <row r="317" customFormat="false" ht="12.75" hidden="false" customHeight="false" outlineLevel="0" collapsed="false">
      <c r="A317" s="139" t="n">
        <f aca="false">Calculations!A315</f>
        <v>46143</v>
      </c>
      <c r="B317" s="140" t="n">
        <f aca="false">IF(A317="N/A"," ",IF(ISERROR(L317),B305*Inputs!$F$19,L317))</f>
        <v>36.75</v>
      </c>
      <c r="C317" s="141" t="n">
        <v>1</v>
      </c>
      <c r="D317" s="142" t="n">
        <f aca="false">IF(A317="N/A"," ",C317*B317)</f>
        <v>36.75</v>
      </c>
      <c r="E317" s="140" t="n">
        <f aca="false">IF(A317="N/A"," ",IF(ISERROR(M317),E305*Inputs!$F$19,M317))</f>
        <v>21</v>
      </c>
      <c r="F317" s="142" t="n">
        <f aca="false">IF(A317="N/A"," ",E317*C317)</f>
        <v>21</v>
      </c>
      <c r="G317" s="140" t="n">
        <f aca="false">IF(A317="N/A"," ",IF(ISERROR(N317),G305*Inputs!$F$19,N317))</f>
        <v>20.0049991607666</v>
      </c>
      <c r="H317" s="142" t="n">
        <f aca="false">IF(A317="N/A"," ",G317*C317)</f>
        <v>20.0049991607666</v>
      </c>
      <c r="I317" s="142" t="n">
        <f aca="false">IF(A317="N/A"," ",IF(ISERROR(O317),I305*Inputs!$F$19,O317))</f>
        <v>23.9500007629395</v>
      </c>
      <c r="J317" s="143" t="n">
        <f aca="false">IF(A317="N/A"," ",P317)</f>
        <v>4.3705</v>
      </c>
      <c r="L317" s="145" t="e">
        <f aca="false">NA()</f>
        <v>#N/A</v>
      </c>
      <c r="M317" s="145" t="e">
        <f aca="false">NA()</f>
        <v>#N/A</v>
      </c>
      <c r="N317" s="145" t="e">
        <f aca="false">NA()</f>
        <v>#N/A</v>
      </c>
      <c r="O317" s="146" t="e">
        <f aca="false">NA()</f>
        <v>#N/A</v>
      </c>
      <c r="P317" s="147" t="n">
        <v>4.3705</v>
      </c>
      <c r="S317" s="134" t="n">
        <v>46082</v>
      </c>
      <c r="T317" s="120" t="n">
        <v>22</v>
      </c>
      <c r="U317" s="120" t="n">
        <v>4</v>
      </c>
      <c r="V317" s="120" t="n">
        <v>5</v>
      </c>
      <c r="W317" s="120" t="n">
        <v>0</v>
      </c>
      <c r="X317" s="120" t="n">
        <v>31</v>
      </c>
    </row>
    <row r="318" customFormat="false" ht="12.75" hidden="false" customHeight="false" outlineLevel="0" collapsed="false">
      <c r="A318" s="139" t="n">
        <f aca="false">Calculations!A316</f>
        <v>46174</v>
      </c>
      <c r="B318" s="140" t="n">
        <f aca="false">IF(A318="N/A"," ",IF(ISERROR(L318),B306*Inputs!$F$19,L318))</f>
        <v>61.5</v>
      </c>
      <c r="C318" s="141" t="n">
        <v>1</v>
      </c>
      <c r="D318" s="142" t="n">
        <f aca="false">IF(A318="N/A"," ",C318*B318)</f>
        <v>61.5</v>
      </c>
      <c r="E318" s="140" t="n">
        <f aca="false">IF(A318="N/A"," ",IF(ISERROR(M318),E306*Inputs!$F$19,M318))</f>
        <v>26</v>
      </c>
      <c r="F318" s="142" t="n">
        <f aca="false">IF(A318="N/A"," ",E318*C318)</f>
        <v>26</v>
      </c>
      <c r="G318" s="140" t="n">
        <f aca="false">IF(A318="N/A"," ",IF(ISERROR(N318),G306*Inputs!$F$19,N318))</f>
        <v>24</v>
      </c>
      <c r="H318" s="142" t="n">
        <f aca="false">IF(A318="N/A"," ",G318*C318)</f>
        <v>24</v>
      </c>
      <c r="I318" s="142" t="n">
        <f aca="false">IF(A318="N/A"," ",IF(ISERROR(O318),I306*Inputs!$F$19,O318))</f>
        <v>23.4499998092651</v>
      </c>
      <c r="J318" s="143" t="n">
        <f aca="false">IF(A318="N/A"," ",P318)</f>
        <v>4.3705</v>
      </c>
      <c r="L318" s="145" t="e">
        <f aca="false">NA()</f>
        <v>#N/A</v>
      </c>
      <c r="M318" s="145" t="e">
        <f aca="false">NA()</f>
        <v>#N/A</v>
      </c>
      <c r="N318" s="145" t="e">
        <f aca="false">NA()</f>
        <v>#N/A</v>
      </c>
      <c r="O318" s="146" t="e">
        <f aca="false">NA()</f>
        <v>#N/A</v>
      </c>
      <c r="P318" s="147" t="n">
        <v>4.3705</v>
      </c>
      <c r="S318" s="134" t="n">
        <v>46113</v>
      </c>
      <c r="T318" s="120" t="n">
        <v>22</v>
      </c>
      <c r="U318" s="120" t="n">
        <v>4</v>
      </c>
      <c r="V318" s="120" t="n">
        <v>4</v>
      </c>
      <c r="W318" s="120" t="n">
        <v>0</v>
      </c>
      <c r="X318" s="120" t="n">
        <v>30</v>
      </c>
    </row>
    <row r="319" customFormat="false" ht="12.75" hidden="false" customHeight="false" outlineLevel="0" collapsed="false">
      <c r="A319" s="139" t="n">
        <f aca="false">Calculations!A317</f>
        <v>46204</v>
      </c>
      <c r="B319" s="140" t="n">
        <f aca="false">IF(A319="N/A"," ",IF(ISERROR(L319),B307*Inputs!$F$19,L319))</f>
        <v>114</v>
      </c>
      <c r="C319" s="141" t="n">
        <v>1</v>
      </c>
      <c r="D319" s="142" t="n">
        <f aca="false">IF(A319="N/A"," ",C319*B319)</f>
        <v>114</v>
      </c>
      <c r="E319" s="140" t="n">
        <f aca="false">IF(A319="N/A"," ",IF(ISERROR(M319),E307*Inputs!$F$19,M319))</f>
        <v>35</v>
      </c>
      <c r="F319" s="142" t="n">
        <f aca="false">IF(A319="N/A"," ",E319*C319)</f>
        <v>35</v>
      </c>
      <c r="G319" s="140" t="n">
        <f aca="false">IF(A319="N/A"," ",IF(ISERROR(N319),G307*Inputs!$F$19,N319))</f>
        <v>30.9999980926514</v>
      </c>
      <c r="H319" s="142" t="n">
        <f aca="false">IF(A319="N/A"," ",G319*C319)</f>
        <v>30.9999980926514</v>
      </c>
      <c r="I319" s="142" t="n">
        <f aca="false">IF(A319="N/A"," ",IF(ISERROR(O319),I307*Inputs!$F$19,O319))</f>
        <v>24.3500003814697</v>
      </c>
      <c r="J319" s="143" t="n">
        <f aca="false">IF(A319="N/A"," ",P319)</f>
        <v>4.3705</v>
      </c>
      <c r="L319" s="145" t="e">
        <f aca="false">NA()</f>
        <v>#N/A</v>
      </c>
      <c r="M319" s="145" t="e">
        <f aca="false">NA()</f>
        <v>#N/A</v>
      </c>
      <c r="N319" s="145" t="e">
        <f aca="false">NA()</f>
        <v>#N/A</v>
      </c>
      <c r="O319" s="146" t="e">
        <f aca="false">NA()</f>
        <v>#N/A</v>
      </c>
      <c r="P319" s="147" t="n">
        <v>4.3705</v>
      </c>
      <c r="S319" s="134" t="n">
        <v>46143</v>
      </c>
      <c r="T319" s="120" t="n">
        <v>20</v>
      </c>
      <c r="U319" s="120" t="n">
        <v>5</v>
      </c>
      <c r="V319" s="120" t="n">
        <v>5</v>
      </c>
      <c r="W319" s="120" t="n">
        <v>1</v>
      </c>
      <c r="X319" s="120" t="n">
        <v>31</v>
      </c>
    </row>
    <row r="320" customFormat="false" ht="12.75" hidden="false" customHeight="false" outlineLevel="0" collapsed="false">
      <c r="A320" s="139" t="n">
        <f aca="false">Calculations!A318</f>
        <v>46235</v>
      </c>
      <c r="B320" s="140" t="n">
        <f aca="false">IF(A320="N/A"," ",IF(ISERROR(L320),B308*Inputs!$F$19,L320))</f>
        <v>114</v>
      </c>
      <c r="C320" s="141" t="n">
        <v>1</v>
      </c>
      <c r="D320" s="142" t="n">
        <f aca="false">IF(A320="N/A"," ",C320*B320)</f>
        <v>114</v>
      </c>
      <c r="E320" s="140" t="n">
        <f aca="false">IF(A320="N/A"," ",IF(ISERROR(M320),E308*Inputs!$F$19,M320))</f>
        <v>35.0000038146973</v>
      </c>
      <c r="F320" s="142" t="n">
        <f aca="false">IF(A320="N/A"," ",E320*C320)</f>
        <v>35.0000038146973</v>
      </c>
      <c r="G320" s="140" t="n">
        <f aca="false">IF(A320="N/A"," ",IF(ISERROR(N320),G308*Inputs!$F$19,N320))</f>
        <v>31</v>
      </c>
      <c r="H320" s="142" t="n">
        <f aca="false">IF(A320="N/A"," ",G320*C320)</f>
        <v>31</v>
      </c>
      <c r="I320" s="142" t="n">
        <f aca="false">IF(A320="N/A"," ",IF(ISERROR(O320),I308*Inputs!$F$19,O320))</f>
        <v>24.3500003814697</v>
      </c>
      <c r="J320" s="143" t="n">
        <f aca="false">IF(A320="N/A"," ",P320)</f>
        <v>4.3705</v>
      </c>
      <c r="L320" s="145" t="e">
        <f aca="false">NA()</f>
        <v>#N/A</v>
      </c>
      <c r="M320" s="145" t="e">
        <f aca="false">NA()</f>
        <v>#N/A</v>
      </c>
      <c r="N320" s="145" t="e">
        <f aca="false">NA()</f>
        <v>#N/A</v>
      </c>
      <c r="O320" s="146" t="e">
        <f aca="false">NA()</f>
        <v>#N/A</v>
      </c>
      <c r="P320" s="147" t="n">
        <v>4.3705</v>
      </c>
      <c r="S320" s="134" t="n">
        <v>46174</v>
      </c>
      <c r="T320" s="120" t="n">
        <v>22</v>
      </c>
      <c r="U320" s="120" t="n">
        <v>4</v>
      </c>
      <c r="V320" s="120" t="n">
        <v>4</v>
      </c>
      <c r="W320" s="120" t="n">
        <v>0</v>
      </c>
      <c r="X320" s="120" t="n">
        <v>30</v>
      </c>
    </row>
    <row r="321" customFormat="false" ht="12.75" hidden="false" customHeight="false" outlineLevel="0" collapsed="false">
      <c r="A321" s="139" t="n">
        <f aca="false">Calculations!A319</f>
        <v>46266</v>
      </c>
      <c r="B321" s="140" t="n">
        <f aca="false">IF(A321="N/A"," ",IF(ISERROR(L321),B309*Inputs!$F$19,L321))</f>
        <v>38.5</v>
      </c>
      <c r="C321" s="141" t="n">
        <v>1</v>
      </c>
      <c r="D321" s="142" t="n">
        <f aca="false">IF(A321="N/A"," ",C321*B321)</f>
        <v>38.5</v>
      </c>
      <c r="E321" s="140" t="n">
        <f aca="false">IF(A321="N/A"," ",IF(ISERROR(M321),E309*Inputs!$F$19,M321))</f>
        <v>25</v>
      </c>
      <c r="F321" s="142" t="n">
        <f aca="false">IF(A321="N/A"," ",E321*C321)</f>
        <v>25</v>
      </c>
      <c r="G321" s="140" t="n">
        <f aca="false">IF(A321="N/A"," ",IF(ISERROR(N321),G309*Inputs!$F$19,N321))</f>
        <v>24</v>
      </c>
      <c r="H321" s="142" t="n">
        <f aca="false">IF(A321="N/A"," ",G321*C321)</f>
        <v>24</v>
      </c>
      <c r="I321" s="142" t="n">
        <f aca="false">IF(A321="N/A"," ",IF(ISERROR(O321),I309*Inputs!$F$19,O321))</f>
        <v>24</v>
      </c>
      <c r="J321" s="143" t="n">
        <f aca="false">IF(A321="N/A"," ",P321)</f>
        <v>4.3705</v>
      </c>
      <c r="L321" s="145" t="e">
        <f aca="false">NA()</f>
        <v>#N/A</v>
      </c>
      <c r="M321" s="145" t="e">
        <f aca="false">NA()</f>
        <v>#N/A</v>
      </c>
      <c r="N321" s="145" t="e">
        <f aca="false">NA()</f>
        <v>#N/A</v>
      </c>
      <c r="O321" s="146" t="e">
        <f aca="false">NA()</f>
        <v>#N/A</v>
      </c>
      <c r="P321" s="147" t="n">
        <v>4.3705</v>
      </c>
      <c r="S321" s="134" t="n">
        <v>46204</v>
      </c>
      <c r="T321" s="120" t="n">
        <v>23</v>
      </c>
      <c r="U321" s="120" t="n">
        <v>3</v>
      </c>
      <c r="V321" s="120" t="n">
        <v>4</v>
      </c>
      <c r="W321" s="120" t="n">
        <v>1</v>
      </c>
      <c r="X321" s="120" t="n">
        <v>31</v>
      </c>
    </row>
    <row r="322" customFormat="false" ht="12.75" hidden="false" customHeight="false" outlineLevel="0" collapsed="false">
      <c r="A322" s="139" t="n">
        <f aca="false">Calculations!A320</f>
        <v>46296</v>
      </c>
      <c r="B322" s="140" t="n">
        <f aca="false">IF(A322="N/A"," ",IF(ISERROR(L322),B310*Inputs!$F$19,L322))</f>
        <v>31.2999973297119</v>
      </c>
      <c r="C322" s="141" t="n">
        <v>1</v>
      </c>
      <c r="D322" s="142" t="n">
        <f aca="false">IF(A322="N/A"," ",C322*B322)</f>
        <v>31.2999973297119</v>
      </c>
      <c r="E322" s="140" t="n">
        <f aca="false">IF(A322="N/A"," ",IF(ISERROR(M322),E310*Inputs!$F$19,M322))</f>
        <v>19.996000289917</v>
      </c>
      <c r="F322" s="142" t="n">
        <f aca="false">IF(A322="N/A"," ",E322*C322)</f>
        <v>19.996000289917</v>
      </c>
      <c r="G322" s="140" t="n">
        <f aca="false">IF(A322="N/A"," ",IF(ISERROR(N322),G310*Inputs!$F$19,N322))</f>
        <v>18.9965000152588</v>
      </c>
      <c r="H322" s="142" t="n">
        <f aca="false">IF(A322="N/A"," ",G322*C322)</f>
        <v>18.9965000152588</v>
      </c>
      <c r="I322" s="142" t="n">
        <f aca="false">IF(A322="N/A"," ",IF(ISERROR(O322),I310*Inputs!$F$19,O322))</f>
        <v>25.4000015258789</v>
      </c>
      <c r="J322" s="143" t="n">
        <f aca="false">IF(A322="N/A"," ",P322)</f>
        <v>4.3705</v>
      </c>
      <c r="L322" s="145" t="e">
        <f aca="false">NA()</f>
        <v>#N/A</v>
      </c>
      <c r="M322" s="145" t="e">
        <f aca="false">NA()</f>
        <v>#N/A</v>
      </c>
      <c r="N322" s="145" t="e">
        <f aca="false">NA()</f>
        <v>#N/A</v>
      </c>
      <c r="O322" s="146" t="e">
        <f aca="false">NA()</f>
        <v>#N/A</v>
      </c>
      <c r="P322" s="147" t="n">
        <v>4.3705</v>
      </c>
      <c r="S322" s="134" t="n">
        <v>46235</v>
      </c>
      <c r="T322" s="120" t="n">
        <v>21</v>
      </c>
      <c r="U322" s="120" t="n">
        <v>5</v>
      </c>
      <c r="V322" s="120" t="n">
        <v>5</v>
      </c>
      <c r="W322" s="120" t="n">
        <v>0</v>
      </c>
      <c r="X322" s="120" t="n">
        <v>31</v>
      </c>
    </row>
    <row r="323" customFormat="false" ht="12.75" hidden="false" customHeight="false" outlineLevel="0" collapsed="false">
      <c r="A323" s="139" t="n">
        <f aca="false">Calculations!A321</f>
        <v>46327</v>
      </c>
      <c r="B323" s="140" t="n">
        <f aca="false">IF(A323="N/A"," ",IF(ISERROR(L323),B311*Inputs!$F$19,L323))</f>
        <v>31.1799983978272</v>
      </c>
      <c r="C323" s="141" t="n">
        <v>1</v>
      </c>
      <c r="D323" s="142" t="n">
        <f aca="false">IF(A323="N/A"," ",C323*B323)</f>
        <v>31.1799983978272</v>
      </c>
      <c r="E323" s="140" t="n">
        <f aca="false">IF(A323="N/A"," ",IF(ISERROR(M323),E311*Inputs!$F$19,M323))</f>
        <v>20</v>
      </c>
      <c r="F323" s="142" t="n">
        <f aca="false">IF(A323="N/A"," ",E323*C323)</f>
        <v>20</v>
      </c>
      <c r="G323" s="140" t="n">
        <f aca="false">IF(A323="N/A"," ",IF(ISERROR(N323),G311*Inputs!$F$19,N323))</f>
        <v>19</v>
      </c>
      <c r="H323" s="142" t="n">
        <f aca="false">IF(A323="N/A"," ",G323*C323)</f>
        <v>19</v>
      </c>
      <c r="I323" s="142" t="n">
        <f aca="false">IF(A323="N/A"," ",IF(ISERROR(O323),I311*Inputs!$F$19,O323))</f>
        <v>25.7999992370605</v>
      </c>
      <c r="J323" s="143" t="n">
        <f aca="false">IF(A323="N/A"," ",P323)</f>
        <v>4.3705</v>
      </c>
      <c r="L323" s="145" t="e">
        <f aca="false">NA()</f>
        <v>#N/A</v>
      </c>
      <c r="M323" s="145" t="e">
        <f aca="false">NA()</f>
        <v>#N/A</v>
      </c>
      <c r="N323" s="145" t="e">
        <f aca="false">NA()</f>
        <v>#N/A</v>
      </c>
      <c r="O323" s="146" t="e">
        <f aca="false">NA()</f>
        <v>#N/A</v>
      </c>
      <c r="P323" s="147" t="n">
        <v>4.3705</v>
      </c>
      <c r="S323" s="134" t="n">
        <v>46266</v>
      </c>
      <c r="T323" s="120" t="n">
        <v>21</v>
      </c>
      <c r="U323" s="120" t="n">
        <v>4</v>
      </c>
      <c r="V323" s="120" t="n">
        <v>4</v>
      </c>
      <c r="W323" s="120" t="n">
        <v>1</v>
      </c>
      <c r="X323" s="120" t="n">
        <v>30</v>
      </c>
    </row>
    <row r="324" customFormat="false" ht="12.75" hidden="false" customHeight="false" outlineLevel="0" collapsed="false">
      <c r="A324" s="139" t="n">
        <f aca="false">Calculations!A322</f>
        <v>46357</v>
      </c>
      <c r="B324" s="140" t="n">
        <f aca="false">IF(A324="N/A"," ",IF(ISERROR(L324),B312*Inputs!$F$19,L324))</f>
        <v>31.6499977111816</v>
      </c>
      <c r="C324" s="141" t="n">
        <v>1</v>
      </c>
      <c r="D324" s="142" t="n">
        <f aca="false">IF(A324="N/A"," ",C324*B324)</f>
        <v>31.6499977111816</v>
      </c>
      <c r="E324" s="140" t="n">
        <f aca="false">IF(A324="N/A"," ",IF(ISERROR(M324),E312*Inputs!$F$19,M324))</f>
        <v>20</v>
      </c>
      <c r="F324" s="142" t="n">
        <f aca="false">IF(A324="N/A"," ",E324*C324)</f>
        <v>20</v>
      </c>
      <c r="G324" s="140" t="n">
        <f aca="false">IF(A324="N/A"," ",IF(ISERROR(N324),G312*Inputs!$F$19,N324))</f>
        <v>19</v>
      </c>
      <c r="H324" s="142" t="n">
        <f aca="false">IF(A324="N/A"," ",G324*C324)</f>
        <v>19</v>
      </c>
      <c r="I324" s="142" t="n">
        <f aca="false">IF(A324="N/A"," ",IF(ISERROR(O324),I312*Inputs!$F$19,O324))</f>
        <v>25.9500007629395</v>
      </c>
      <c r="J324" s="143" t="n">
        <f aca="false">IF(A324="N/A"," ",P324)</f>
        <v>4.3705</v>
      </c>
      <c r="L324" s="145" t="e">
        <f aca="false">NA()</f>
        <v>#N/A</v>
      </c>
      <c r="M324" s="145" t="e">
        <f aca="false">NA()</f>
        <v>#N/A</v>
      </c>
      <c r="N324" s="145" t="e">
        <f aca="false">NA()</f>
        <v>#N/A</v>
      </c>
      <c r="O324" s="146" t="e">
        <f aca="false">NA()</f>
        <v>#N/A</v>
      </c>
      <c r="P324" s="147" t="n">
        <v>4.3705</v>
      </c>
      <c r="S324" s="134" t="n">
        <v>46296</v>
      </c>
      <c r="T324" s="120" t="n">
        <v>22</v>
      </c>
      <c r="U324" s="120" t="n">
        <v>5</v>
      </c>
      <c r="V324" s="120" t="n">
        <v>4</v>
      </c>
      <c r="W324" s="120" t="n">
        <v>0</v>
      </c>
      <c r="X324" s="120" t="n">
        <v>31</v>
      </c>
    </row>
    <row r="325" customFormat="false" ht="12.75" hidden="false" customHeight="false" outlineLevel="0" collapsed="false">
      <c r="A325" s="139" t="n">
        <f aca="false">Calculations!A323</f>
        <v>46388</v>
      </c>
      <c r="B325" s="140" t="n">
        <f aca="false">IF(A325="N/A"," ",IF(ISERROR(L325),B313*Inputs!$F$19,L325))</f>
        <v>35.8999996185303</v>
      </c>
      <c r="C325" s="141" t="n">
        <v>1</v>
      </c>
      <c r="D325" s="142" t="n">
        <f aca="false">IF(A325="N/A"," ",C325*B325)</f>
        <v>35.8999996185303</v>
      </c>
      <c r="E325" s="140" t="n">
        <f aca="false">IF(A325="N/A"," ",IF(ISERROR(M325),E313*Inputs!$F$19,M325))</f>
        <v>22</v>
      </c>
      <c r="F325" s="142" t="n">
        <f aca="false">IF(A325="N/A"," ",E325*C325)</f>
        <v>22</v>
      </c>
      <c r="G325" s="140" t="n">
        <f aca="false">IF(A325="N/A"," ",IF(ISERROR(N325),G313*Inputs!$F$19,N325))</f>
        <v>21</v>
      </c>
      <c r="H325" s="142" t="n">
        <f aca="false">IF(A325="N/A"," ",G325*C325)</f>
        <v>21</v>
      </c>
      <c r="I325" s="142" t="n">
        <f aca="false">IF(A325="N/A"," ",IF(ISERROR(O325),I313*Inputs!$F$19,O325))</f>
        <v>26.2000007629395</v>
      </c>
      <c r="J325" s="143" t="n">
        <f aca="false">IF(A325="N/A"," ",P325)</f>
        <v>4.3705</v>
      </c>
      <c r="L325" s="145" t="e">
        <f aca="false">NA()</f>
        <v>#N/A</v>
      </c>
      <c r="M325" s="145" t="e">
        <f aca="false">NA()</f>
        <v>#N/A</v>
      </c>
      <c r="N325" s="145" t="e">
        <f aca="false">NA()</f>
        <v>#N/A</v>
      </c>
      <c r="O325" s="146" t="e">
        <f aca="false">NA()</f>
        <v>#N/A</v>
      </c>
      <c r="P325" s="147" t="n">
        <v>4.3705</v>
      </c>
      <c r="S325" s="134" t="n">
        <v>46327</v>
      </c>
      <c r="T325" s="120" t="n">
        <v>20</v>
      </c>
      <c r="U325" s="120" t="n">
        <v>4</v>
      </c>
      <c r="V325" s="120" t="n">
        <v>5</v>
      </c>
      <c r="W325" s="120" t="n">
        <v>1</v>
      </c>
      <c r="X325" s="120" t="n">
        <v>30</v>
      </c>
    </row>
    <row r="326" customFormat="false" ht="12.75" hidden="false" customHeight="false" outlineLevel="0" collapsed="false">
      <c r="A326" s="139" t="n">
        <f aca="false">Calculations!A324</f>
        <v>46419</v>
      </c>
      <c r="B326" s="140" t="n">
        <f aca="false">IF(A326="N/A"," ",IF(ISERROR(L326),B314*Inputs!$F$19,L326))</f>
        <v>36</v>
      </c>
      <c r="C326" s="141" t="n">
        <v>1</v>
      </c>
      <c r="D326" s="142" t="n">
        <f aca="false">IF(A326="N/A"," ",C326*B326)</f>
        <v>36</v>
      </c>
      <c r="E326" s="140" t="n">
        <f aca="false">IF(A326="N/A"," ",IF(ISERROR(M326),E314*Inputs!$F$19,M326))</f>
        <v>21.996000289917</v>
      </c>
      <c r="F326" s="142" t="n">
        <f aca="false">IF(A326="N/A"," ",E326*C326)</f>
        <v>21.996000289917</v>
      </c>
      <c r="G326" s="140" t="n">
        <f aca="false">IF(A326="N/A"," ",IF(ISERROR(N326),G314*Inputs!$F$19,N326))</f>
        <v>20.9965019226074</v>
      </c>
      <c r="H326" s="142" t="n">
        <f aca="false">IF(A326="N/A"," ",G326*C326)</f>
        <v>20.9965019226074</v>
      </c>
      <c r="I326" s="142" t="n">
        <f aca="false">IF(A326="N/A"," ",IF(ISERROR(O326),I314*Inputs!$F$19,O326))</f>
        <v>24.5</v>
      </c>
      <c r="J326" s="143" t="n">
        <f aca="false">IF(A326="N/A"," ",P326)</f>
        <v>4.3705</v>
      </c>
      <c r="L326" s="145" t="e">
        <f aca="false">NA()</f>
        <v>#N/A</v>
      </c>
      <c r="M326" s="145" t="e">
        <f aca="false">NA()</f>
        <v>#N/A</v>
      </c>
      <c r="N326" s="145" t="e">
        <f aca="false">NA()</f>
        <v>#N/A</v>
      </c>
      <c r="O326" s="146" t="e">
        <f aca="false">NA()</f>
        <v>#N/A</v>
      </c>
      <c r="P326" s="147" t="n">
        <v>4.3705</v>
      </c>
      <c r="S326" s="134" t="n">
        <v>46357</v>
      </c>
      <c r="T326" s="120" t="n">
        <v>22</v>
      </c>
      <c r="U326" s="120" t="n">
        <v>4</v>
      </c>
      <c r="V326" s="120" t="n">
        <v>4</v>
      </c>
      <c r="W326" s="120" t="n">
        <v>1</v>
      </c>
      <c r="X326" s="120" t="n">
        <v>31</v>
      </c>
    </row>
    <row r="327" customFormat="false" ht="12.75" hidden="false" customHeight="false" outlineLevel="0" collapsed="false">
      <c r="A327" s="139" t="n">
        <f aca="false">Calculations!A325</f>
        <v>46447</v>
      </c>
      <c r="B327" s="140" t="n">
        <f aca="false">IF(A327="N/A"," ",IF(ISERROR(L327),B315*Inputs!$F$19,L327))</f>
        <v>31.5</v>
      </c>
      <c r="C327" s="141" t="n">
        <v>1</v>
      </c>
      <c r="D327" s="142" t="n">
        <f aca="false">IF(A327="N/A"," ",C327*B327)</f>
        <v>31.5</v>
      </c>
      <c r="E327" s="140" t="n">
        <f aca="false">IF(A327="N/A"," ",IF(ISERROR(M327),E315*Inputs!$F$19,M327))</f>
        <v>20</v>
      </c>
      <c r="F327" s="142" t="n">
        <f aca="false">IF(A327="N/A"," ",E327*C327)</f>
        <v>20</v>
      </c>
      <c r="G327" s="140" t="n">
        <f aca="false">IF(A327="N/A"," ",IF(ISERROR(N327),G315*Inputs!$F$19,N327))</f>
        <v>19</v>
      </c>
      <c r="H327" s="142" t="n">
        <f aca="false">IF(A327="N/A"," ",G327*C327)</f>
        <v>19</v>
      </c>
      <c r="I327" s="142" t="n">
        <f aca="false">IF(A327="N/A"," ",IF(ISERROR(O327),I315*Inputs!$F$19,O327))</f>
        <v>24.9000015258789</v>
      </c>
      <c r="J327" s="143" t="n">
        <f aca="false">IF(A327="N/A"," ",P327)</f>
        <v>4.3705</v>
      </c>
      <c r="L327" s="145" t="e">
        <f aca="false">NA()</f>
        <v>#N/A</v>
      </c>
      <c r="M327" s="145" t="e">
        <f aca="false">NA()</f>
        <v>#N/A</v>
      </c>
      <c r="N327" s="145" t="e">
        <f aca="false">NA()</f>
        <v>#N/A</v>
      </c>
      <c r="O327" s="146" t="e">
        <f aca="false">NA()</f>
        <v>#N/A</v>
      </c>
      <c r="P327" s="147" t="n">
        <v>4.3705</v>
      </c>
      <c r="S327" s="134" t="n">
        <v>46388</v>
      </c>
      <c r="T327" s="120" t="n">
        <v>22</v>
      </c>
      <c r="U327" s="120" t="n">
        <v>4</v>
      </c>
      <c r="V327" s="120" t="n">
        <v>4</v>
      </c>
      <c r="W327" s="120" t="n">
        <v>1</v>
      </c>
      <c r="X327" s="120" t="n">
        <v>31</v>
      </c>
    </row>
    <row r="328" customFormat="false" ht="12.75" hidden="false" customHeight="false" outlineLevel="0" collapsed="false">
      <c r="A328" s="139" t="n">
        <f aca="false">Calculations!A326</f>
        <v>46478</v>
      </c>
      <c r="B328" s="140" t="n">
        <f aca="false">IF(A328="N/A"," ",IF(ISERROR(L328),B316*Inputs!$F$19,L328))</f>
        <v>32.25</v>
      </c>
      <c r="C328" s="141" t="n">
        <v>1</v>
      </c>
      <c r="D328" s="142" t="n">
        <f aca="false">IF(A328="N/A"," ",C328*B328)</f>
        <v>32.25</v>
      </c>
      <c r="E328" s="140" t="n">
        <f aca="false">IF(A328="N/A"," ",IF(ISERROR(M328),E316*Inputs!$F$19,M328))</f>
        <v>20</v>
      </c>
      <c r="F328" s="142" t="n">
        <f aca="false">IF(A328="N/A"," ",E328*C328)</f>
        <v>20</v>
      </c>
      <c r="G328" s="140" t="n">
        <f aca="false">IF(A328="N/A"," ",IF(ISERROR(N328),G316*Inputs!$F$19,N328))</f>
        <v>18.9950008392334</v>
      </c>
      <c r="H328" s="142" t="n">
        <f aca="false">IF(A328="N/A"," ",G328*C328)</f>
        <v>18.9950008392334</v>
      </c>
      <c r="I328" s="142" t="n">
        <f aca="false">IF(A328="N/A"," ",IF(ISERROR(O328),I316*Inputs!$F$19,O328))</f>
        <v>24.1000003814697</v>
      </c>
      <c r="J328" s="143" t="n">
        <f aca="false">IF(A328="N/A"," ",P328)</f>
        <v>4.3705</v>
      </c>
      <c r="L328" s="145" t="e">
        <f aca="false">NA()</f>
        <v>#N/A</v>
      </c>
      <c r="M328" s="145" t="e">
        <f aca="false">NA()</f>
        <v>#N/A</v>
      </c>
      <c r="N328" s="145" t="e">
        <f aca="false">NA()</f>
        <v>#N/A</v>
      </c>
      <c r="O328" s="146" t="e">
        <f aca="false">NA()</f>
        <v>#N/A</v>
      </c>
      <c r="P328" s="147" t="n">
        <v>4.3705</v>
      </c>
      <c r="S328" s="134" t="n">
        <v>46419</v>
      </c>
      <c r="T328" s="120" t="n">
        <v>20</v>
      </c>
      <c r="U328" s="120" t="n">
        <v>5</v>
      </c>
      <c r="V328" s="120" t="n">
        <v>4</v>
      </c>
      <c r="W328" s="120" t="n">
        <v>0</v>
      </c>
      <c r="X328" s="120" t="n">
        <v>29</v>
      </c>
    </row>
    <row r="329" customFormat="false" ht="12.75" hidden="false" customHeight="false" outlineLevel="0" collapsed="false">
      <c r="A329" s="139" t="n">
        <f aca="false">Calculations!A327</f>
        <v>46508</v>
      </c>
      <c r="B329" s="140" t="n">
        <f aca="false">IF(A329="N/A"," ",IF(ISERROR(L329),B317*Inputs!$F$19,L329))</f>
        <v>36.75</v>
      </c>
      <c r="C329" s="141" t="n">
        <v>1</v>
      </c>
      <c r="D329" s="142" t="n">
        <f aca="false">IF(A329="N/A"," ",C329*B329)</f>
        <v>36.75</v>
      </c>
      <c r="E329" s="140" t="n">
        <f aca="false">IF(A329="N/A"," ",IF(ISERROR(M329),E317*Inputs!$F$19,M329))</f>
        <v>21</v>
      </c>
      <c r="F329" s="142" t="n">
        <f aca="false">IF(A329="N/A"," ",E329*C329)</f>
        <v>21</v>
      </c>
      <c r="G329" s="140" t="n">
        <f aca="false">IF(A329="N/A"," ",IF(ISERROR(N329),G317*Inputs!$F$19,N329))</f>
        <v>20.0049991607666</v>
      </c>
      <c r="H329" s="142" t="n">
        <f aca="false">IF(A329="N/A"," ",G329*C329)</f>
        <v>20.0049991607666</v>
      </c>
      <c r="I329" s="142" t="n">
        <f aca="false">IF(A329="N/A"," ",IF(ISERROR(O329),I317*Inputs!$F$19,O329))</f>
        <v>23.9500007629395</v>
      </c>
      <c r="J329" s="143" t="n">
        <f aca="false">IF(A329="N/A"," ",P329)</f>
        <v>4.3705</v>
      </c>
      <c r="L329" s="145" t="e">
        <f aca="false">NA()</f>
        <v>#N/A</v>
      </c>
      <c r="M329" s="145" t="e">
        <f aca="false">NA()</f>
        <v>#N/A</v>
      </c>
      <c r="N329" s="145" t="e">
        <f aca="false">NA()</f>
        <v>#N/A</v>
      </c>
      <c r="O329" s="146" t="e">
        <f aca="false">NA()</f>
        <v>#N/A</v>
      </c>
      <c r="P329" s="147" t="n">
        <v>4.3705</v>
      </c>
      <c r="S329" s="134" t="n">
        <v>46447</v>
      </c>
      <c r="T329" s="120" t="n">
        <v>22</v>
      </c>
      <c r="U329" s="120" t="n">
        <v>4</v>
      </c>
      <c r="V329" s="120" t="n">
        <v>5</v>
      </c>
      <c r="W329" s="120" t="n">
        <v>0</v>
      </c>
      <c r="X329" s="120" t="n">
        <v>31</v>
      </c>
    </row>
    <row r="330" customFormat="false" ht="12.75" hidden="false" customHeight="false" outlineLevel="0" collapsed="false">
      <c r="A330" s="139" t="n">
        <f aca="false">Calculations!A328</f>
        <v>46539</v>
      </c>
      <c r="B330" s="140" t="n">
        <f aca="false">IF(A330="N/A"," ",IF(ISERROR(L330),B318*Inputs!$F$19,L330))</f>
        <v>61.5</v>
      </c>
      <c r="C330" s="141" t="n">
        <v>1</v>
      </c>
      <c r="D330" s="142" t="n">
        <f aca="false">IF(A330="N/A"," ",C330*B330)</f>
        <v>61.5</v>
      </c>
      <c r="E330" s="140" t="n">
        <f aca="false">IF(A330="N/A"," ",IF(ISERROR(M330),E318*Inputs!$F$19,M330))</f>
        <v>26</v>
      </c>
      <c r="F330" s="142" t="n">
        <f aca="false">IF(A330="N/A"," ",E330*C330)</f>
        <v>26</v>
      </c>
      <c r="G330" s="140" t="n">
        <f aca="false">IF(A330="N/A"," ",IF(ISERROR(N330),G318*Inputs!$F$19,N330))</f>
        <v>24</v>
      </c>
      <c r="H330" s="142" t="n">
        <f aca="false">IF(A330="N/A"," ",G330*C330)</f>
        <v>24</v>
      </c>
      <c r="I330" s="142" t="n">
        <f aca="false">IF(A330="N/A"," ",IF(ISERROR(O330),I318*Inputs!$F$19,O330))</f>
        <v>23.4499998092651</v>
      </c>
      <c r="J330" s="143" t="n">
        <f aca="false">IF(A330="N/A"," ",P330)</f>
        <v>4.3705</v>
      </c>
      <c r="L330" s="145" t="e">
        <f aca="false">NA()</f>
        <v>#N/A</v>
      </c>
      <c r="M330" s="145" t="e">
        <f aca="false">NA()</f>
        <v>#N/A</v>
      </c>
      <c r="N330" s="145" t="e">
        <f aca="false">NA()</f>
        <v>#N/A</v>
      </c>
      <c r="O330" s="146" t="e">
        <f aca="false">NA()</f>
        <v>#N/A</v>
      </c>
      <c r="P330" s="147" t="n">
        <v>4.3705</v>
      </c>
      <c r="S330" s="134" t="n">
        <v>46478</v>
      </c>
      <c r="T330" s="120" t="n">
        <v>22</v>
      </c>
      <c r="U330" s="120" t="n">
        <v>4</v>
      </c>
      <c r="V330" s="120" t="n">
        <v>4</v>
      </c>
      <c r="W330" s="120" t="n">
        <v>0</v>
      </c>
      <c r="X330" s="120" t="n">
        <v>30</v>
      </c>
    </row>
    <row r="331" customFormat="false" ht="12.75" hidden="false" customHeight="false" outlineLevel="0" collapsed="false">
      <c r="A331" s="139" t="n">
        <f aca="false">Calculations!A329</f>
        <v>46569</v>
      </c>
      <c r="B331" s="140" t="n">
        <f aca="false">IF(A331="N/A"," ",IF(ISERROR(L331),B319*Inputs!$F$19,L331))</f>
        <v>114</v>
      </c>
      <c r="C331" s="141" t="n">
        <v>1</v>
      </c>
      <c r="D331" s="142" t="n">
        <f aca="false">IF(A331="N/A"," ",C331*B331)</f>
        <v>114</v>
      </c>
      <c r="E331" s="140" t="n">
        <f aca="false">IF(A331="N/A"," ",IF(ISERROR(M331),E319*Inputs!$F$19,M331))</f>
        <v>35</v>
      </c>
      <c r="F331" s="142" t="n">
        <f aca="false">IF(A331="N/A"," ",E331*C331)</f>
        <v>35</v>
      </c>
      <c r="G331" s="140" t="n">
        <f aca="false">IF(A331="N/A"," ",IF(ISERROR(N331),G319*Inputs!$F$19,N331))</f>
        <v>30.9999980926514</v>
      </c>
      <c r="H331" s="142" t="n">
        <f aca="false">IF(A331="N/A"," ",G331*C331)</f>
        <v>30.9999980926514</v>
      </c>
      <c r="I331" s="142" t="n">
        <f aca="false">IF(A331="N/A"," ",IF(ISERROR(O331),I319*Inputs!$F$19,O331))</f>
        <v>24.3500003814697</v>
      </c>
      <c r="J331" s="143" t="n">
        <f aca="false">IF(A331="N/A"," ",P331)</f>
        <v>4.3705</v>
      </c>
      <c r="L331" s="145" t="e">
        <f aca="false">NA()</f>
        <v>#N/A</v>
      </c>
      <c r="M331" s="145" t="e">
        <f aca="false">NA()</f>
        <v>#N/A</v>
      </c>
      <c r="N331" s="145" t="e">
        <f aca="false">NA()</f>
        <v>#N/A</v>
      </c>
      <c r="O331" s="146" t="e">
        <f aca="false">NA()</f>
        <v>#N/A</v>
      </c>
      <c r="P331" s="147" t="n">
        <v>4.3705</v>
      </c>
      <c r="S331" s="134" t="n">
        <v>46508</v>
      </c>
      <c r="T331" s="120" t="n">
        <v>20</v>
      </c>
      <c r="U331" s="120" t="n">
        <v>5</v>
      </c>
      <c r="V331" s="120" t="n">
        <v>5</v>
      </c>
      <c r="W331" s="120" t="n">
        <v>1</v>
      </c>
      <c r="X331" s="120" t="n">
        <v>31</v>
      </c>
    </row>
    <row r="332" customFormat="false" ht="12.75" hidden="false" customHeight="false" outlineLevel="0" collapsed="false">
      <c r="A332" s="139" t="n">
        <f aca="false">Calculations!A330</f>
        <v>46600</v>
      </c>
      <c r="B332" s="140" t="n">
        <f aca="false">IF(A332="N/A"," ",IF(ISERROR(L332),B320*Inputs!$F$19,L332))</f>
        <v>114</v>
      </c>
      <c r="C332" s="141" t="n">
        <v>1</v>
      </c>
      <c r="D332" s="142" t="n">
        <f aca="false">IF(A332="N/A"," ",C332*B332)</f>
        <v>114</v>
      </c>
      <c r="E332" s="140" t="n">
        <f aca="false">IF(A332="N/A"," ",IF(ISERROR(M332),E320*Inputs!$F$19,M332))</f>
        <v>35.0000038146973</v>
      </c>
      <c r="F332" s="142" t="n">
        <f aca="false">IF(A332="N/A"," ",E332*C332)</f>
        <v>35.0000038146973</v>
      </c>
      <c r="G332" s="140" t="n">
        <f aca="false">IF(A332="N/A"," ",IF(ISERROR(N332),G320*Inputs!$F$19,N332))</f>
        <v>31</v>
      </c>
      <c r="H332" s="142" t="n">
        <f aca="false">IF(A332="N/A"," ",G332*C332)</f>
        <v>31</v>
      </c>
      <c r="I332" s="142" t="n">
        <f aca="false">IF(A332="N/A"," ",IF(ISERROR(O332),I320*Inputs!$F$19,O332))</f>
        <v>24.3500003814697</v>
      </c>
      <c r="J332" s="143" t="n">
        <f aca="false">IF(A332="N/A"," ",P332)</f>
        <v>4.3705</v>
      </c>
      <c r="L332" s="145" t="e">
        <f aca="false">NA()</f>
        <v>#N/A</v>
      </c>
      <c r="M332" s="145" t="e">
        <f aca="false">NA()</f>
        <v>#N/A</v>
      </c>
      <c r="N332" s="145" t="e">
        <f aca="false">NA()</f>
        <v>#N/A</v>
      </c>
      <c r="O332" s="146" t="e">
        <f aca="false">NA()</f>
        <v>#N/A</v>
      </c>
      <c r="P332" s="147" t="n">
        <v>4.3705</v>
      </c>
      <c r="S332" s="134" t="n">
        <v>46539</v>
      </c>
      <c r="T332" s="120" t="n">
        <v>22</v>
      </c>
      <c r="U332" s="120" t="n">
        <v>4</v>
      </c>
      <c r="V332" s="120" t="n">
        <v>4</v>
      </c>
      <c r="W332" s="120" t="n">
        <v>0</v>
      </c>
      <c r="X332" s="120" t="n">
        <v>30</v>
      </c>
    </row>
    <row r="333" customFormat="false" ht="12.75" hidden="false" customHeight="false" outlineLevel="0" collapsed="false">
      <c r="A333" s="139" t="n">
        <f aca="false">Calculations!A331</f>
        <v>46631</v>
      </c>
      <c r="B333" s="140" t="n">
        <f aca="false">IF(A333="N/A"," ",IF(ISERROR(L333),B321*Inputs!$F$19,L333))</f>
        <v>38.5</v>
      </c>
      <c r="C333" s="141" t="n">
        <v>1</v>
      </c>
      <c r="D333" s="142" t="n">
        <f aca="false">IF(A333="N/A"," ",C333*B333)</f>
        <v>38.5</v>
      </c>
      <c r="E333" s="140" t="n">
        <f aca="false">IF(A333="N/A"," ",IF(ISERROR(M333),E321*Inputs!$F$19,M333))</f>
        <v>25</v>
      </c>
      <c r="F333" s="142" t="n">
        <f aca="false">IF(A333="N/A"," ",E333*C333)</f>
        <v>25</v>
      </c>
      <c r="G333" s="140" t="n">
        <f aca="false">IF(A333="N/A"," ",IF(ISERROR(N333),G321*Inputs!$F$19,N333))</f>
        <v>24</v>
      </c>
      <c r="H333" s="142" t="n">
        <f aca="false">IF(A333="N/A"," ",G333*C333)</f>
        <v>24</v>
      </c>
      <c r="I333" s="142" t="n">
        <f aca="false">IF(A333="N/A"," ",IF(ISERROR(O333),I321*Inputs!$F$19,O333))</f>
        <v>24</v>
      </c>
      <c r="J333" s="143" t="n">
        <f aca="false">IF(A333="N/A"," ",P333)</f>
        <v>4.3705</v>
      </c>
      <c r="L333" s="145" t="e">
        <f aca="false">NA()</f>
        <v>#N/A</v>
      </c>
      <c r="M333" s="145" t="e">
        <f aca="false">NA()</f>
        <v>#N/A</v>
      </c>
      <c r="N333" s="145" t="e">
        <f aca="false">NA()</f>
        <v>#N/A</v>
      </c>
      <c r="O333" s="146" t="e">
        <f aca="false">NA()</f>
        <v>#N/A</v>
      </c>
      <c r="P333" s="147" t="n">
        <v>4.3705</v>
      </c>
      <c r="S333" s="134" t="n">
        <v>46569</v>
      </c>
      <c r="T333" s="120" t="n">
        <v>23</v>
      </c>
      <c r="U333" s="120" t="n">
        <v>3</v>
      </c>
      <c r="V333" s="120" t="n">
        <v>4</v>
      </c>
      <c r="W333" s="120" t="n">
        <v>1</v>
      </c>
      <c r="X333" s="120" t="n">
        <v>31</v>
      </c>
    </row>
    <row r="334" customFormat="false" ht="12.75" hidden="false" customHeight="false" outlineLevel="0" collapsed="false">
      <c r="A334" s="139" t="n">
        <f aca="false">Calculations!A332</f>
        <v>46661</v>
      </c>
      <c r="B334" s="140" t="n">
        <f aca="false">IF(A334="N/A"," ",IF(ISERROR(L334),B322*Inputs!$F$19,L334))</f>
        <v>31.2999973297119</v>
      </c>
      <c r="C334" s="141" t="n">
        <v>1</v>
      </c>
      <c r="D334" s="142" t="n">
        <f aca="false">IF(A334="N/A"," ",C334*B334)</f>
        <v>31.2999973297119</v>
      </c>
      <c r="E334" s="140" t="n">
        <f aca="false">IF(A334="N/A"," ",IF(ISERROR(M334),E322*Inputs!$F$19,M334))</f>
        <v>19.996000289917</v>
      </c>
      <c r="F334" s="142" t="n">
        <f aca="false">IF(A334="N/A"," ",E334*C334)</f>
        <v>19.996000289917</v>
      </c>
      <c r="G334" s="140" t="n">
        <f aca="false">IF(A334="N/A"," ",IF(ISERROR(N334),G322*Inputs!$F$19,N334))</f>
        <v>18.9965000152588</v>
      </c>
      <c r="H334" s="142" t="n">
        <f aca="false">IF(A334="N/A"," ",G334*C334)</f>
        <v>18.9965000152588</v>
      </c>
      <c r="I334" s="142" t="n">
        <f aca="false">IF(A334="N/A"," ",IF(ISERROR(O334),I322*Inputs!$F$19,O334))</f>
        <v>25.4000015258789</v>
      </c>
      <c r="J334" s="143" t="n">
        <f aca="false">IF(A334="N/A"," ",P334)</f>
        <v>4.3705</v>
      </c>
      <c r="L334" s="145" t="e">
        <f aca="false">NA()</f>
        <v>#N/A</v>
      </c>
      <c r="M334" s="145" t="e">
        <f aca="false">NA()</f>
        <v>#N/A</v>
      </c>
      <c r="N334" s="145" t="e">
        <f aca="false">NA()</f>
        <v>#N/A</v>
      </c>
      <c r="O334" s="146" t="e">
        <f aca="false">NA()</f>
        <v>#N/A</v>
      </c>
      <c r="P334" s="147" t="n">
        <v>4.3705</v>
      </c>
      <c r="S334" s="134" t="n">
        <v>46600</v>
      </c>
      <c r="T334" s="120" t="n">
        <v>21</v>
      </c>
      <c r="U334" s="120" t="n">
        <v>5</v>
      </c>
      <c r="V334" s="120" t="n">
        <v>5</v>
      </c>
      <c r="W334" s="120" t="n">
        <v>0</v>
      </c>
      <c r="X334" s="120" t="n">
        <v>31</v>
      </c>
    </row>
    <row r="335" customFormat="false" ht="12.75" hidden="false" customHeight="false" outlineLevel="0" collapsed="false">
      <c r="A335" s="139" t="n">
        <f aca="false">Calculations!A333</f>
        <v>46692</v>
      </c>
      <c r="B335" s="140" t="n">
        <f aca="false">IF(A335="N/A"," ",IF(ISERROR(L335),B323*Inputs!$F$19,L335))</f>
        <v>31.1799983978272</v>
      </c>
      <c r="C335" s="141" t="n">
        <v>1</v>
      </c>
      <c r="D335" s="142" t="n">
        <f aca="false">IF(A335="N/A"," ",C335*B335)</f>
        <v>31.1799983978272</v>
      </c>
      <c r="E335" s="140" t="n">
        <f aca="false">IF(A335="N/A"," ",IF(ISERROR(M335),E323*Inputs!$F$19,M335))</f>
        <v>20</v>
      </c>
      <c r="F335" s="142" t="n">
        <f aca="false">IF(A335="N/A"," ",E335*C335)</f>
        <v>20</v>
      </c>
      <c r="G335" s="140" t="n">
        <f aca="false">IF(A335="N/A"," ",IF(ISERROR(N335),G323*Inputs!$F$19,N335))</f>
        <v>19</v>
      </c>
      <c r="H335" s="142" t="n">
        <f aca="false">IF(A335="N/A"," ",G335*C335)</f>
        <v>19</v>
      </c>
      <c r="I335" s="142" t="n">
        <f aca="false">IF(A335="N/A"," ",IF(ISERROR(O335),I323*Inputs!$F$19,O335))</f>
        <v>25.7999992370605</v>
      </c>
      <c r="J335" s="143" t="n">
        <f aca="false">IF(A335="N/A"," ",P335)</f>
        <v>4.3705</v>
      </c>
      <c r="L335" s="145" t="e">
        <f aca="false">NA()</f>
        <v>#N/A</v>
      </c>
      <c r="M335" s="145" t="e">
        <f aca="false">NA()</f>
        <v>#N/A</v>
      </c>
      <c r="N335" s="145" t="e">
        <f aca="false">NA()</f>
        <v>#N/A</v>
      </c>
      <c r="O335" s="146" t="e">
        <f aca="false">NA()</f>
        <v>#N/A</v>
      </c>
      <c r="P335" s="147" t="n">
        <v>4.3705</v>
      </c>
      <c r="S335" s="134" t="n">
        <v>46631</v>
      </c>
      <c r="T335" s="120" t="n">
        <v>21</v>
      </c>
      <c r="U335" s="120" t="n">
        <v>4</v>
      </c>
      <c r="V335" s="120" t="n">
        <v>4</v>
      </c>
      <c r="W335" s="120" t="n">
        <v>1</v>
      </c>
      <c r="X335" s="120" t="n">
        <v>30</v>
      </c>
    </row>
    <row r="336" customFormat="false" ht="12.75" hidden="false" customHeight="false" outlineLevel="0" collapsed="false">
      <c r="A336" s="139" t="n">
        <f aca="false">Calculations!A334</f>
        <v>46722</v>
      </c>
      <c r="B336" s="140" t="n">
        <f aca="false">IF(A336="N/A"," ",IF(ISERROR(L336),B324*Inputs!$F$19,L336))</f>
        <v>31.6499977111816</v>
      </c>
      <c r="C336" s="141" t="n">
        <v>1</v>
      </c>
      <c r="D336" s="142" t="n">
        <f aca="false">IF(A336="N/A"," ",C336*B336)</f>
        <v>31.6499977111816</v>
      </c>
      <c r="E336" s="140" t="n">
        <f aca="false">IF(A336="N/A"," ",IF(ISERROR(M336),E324*Inputs!$F$19,M336))</f>
        <v>20</v>
      </c>
      <c r="F336" s="142" t="n">
        <f aca="false">IF(A336="N/A"," ",E336*C336)</f>
        <v>20</v>
      </c>
      <c r="G336" s="140" t="n">
        <f aca="false">IF(A336="N/A"," ",IF(ISERROR(N336),G324*Inputs!$F$19,N336))</f>
        <v>19</v>
      </c>
      <c r="H336" s="142" t="n">
        <f aca="false">IF(A336="N/A"," ",G336*C336)</f>
        <v>19</v>
      </c>
      <c r="I336" s="142" t="n">
        <f aca="false">IF(A336="N/A"," ",IF(ISERROR(O336),I324*Inputs!$F$19,O336))</f>
        <v>25.9500007629395</v>
      </c>
      <c r="J336" s="143" t="n">
        <f aca="false">IF(A336="N/A"," ",P336)</f>
        <v>4.3705</v>
      </c>
      <c r="L336" s="145" t="e">
        <f aca="false">NA()</f>
        <v>#N/A</v>
      </c>
      <c r="M336" s="145" t="e">
        <f aca="false">NA()</f>
        <v>#N/A</v>
      </c>
      <c r="N336" s="145" t="e">
        <f aca="false">NA()</f>
        <v>#N/A</v>
      </c>
      <c r="O336" s="146" t="e">
        <f aca="false">NA()</f>
        <v>#N/A</v>
      </c>
      <c r="P336" s="147" t="n">
        <v>4.3705</v>
      </c>
      <c r="S336" s="134" t="n">
        <v>46661</v>
      </c>
      <c r="T336" s="120" t="n">
        <v>22</v>
      </c>
      <c r="U336" s="120" t="n">
        <v>5</v>
      </c>
      <c r="V336" s="120" t="n">
        <v>4</v>
      </c>
      <c r="W336" s="120" t="n">
        <v>0</v>
      </c>
      <c r="X336" s="120" t="n">
        <v>31</v>
      </c>
    </row>
    <row r="337" customFormat="false" ht="12.75" hidden="false" customHeight="false" outlineLevel="0" collapsed="false">
      <c r="A337" s="139" t="n">
        <f aca="false">Calculations!A335</f>
        <v>46753</v>
      </c>
      <c r="B337" s="140" t="n">
        <f aca="false">IF(A337="N/A"," ",IF(ISERROR(L337),B325*Inputs!$F$19,L337))</f>
        <v>35.8999996185303</v>
      </c>
      <c r="C337" s="141" t="n">
        <v>1</v>
      </c>
      <c r="D337" s="142" t="n">
        <f aca="false">IF(A337="N/A"," ",C337*B337)</f>
        <v>35.8999996185303</v>
      </c>
      <c r="E337" s="140" t="n">
        <f aca="false">IF(A337="N/A"," ",IF(ISERROR(M337),E325*Inputs!$F$19,M337))</f>
        <v>22</v>
      </c>
      <c r="F337" s="142" t="n">
        <f aca="false">IF(A337="N/A"," ",E337*C337)</f>
        <v>22</v>
      </c>
      <c r="G337" s="140" t="n">
        <f aca="false">IF(A337="N/A"," ",IF(ISERROR(N337),G325*Inputs!$F$19,N337))</f>
        <v>21</v>
      </c>
      <c r="H337" s="142" t="n">
        <f aca="false">IF(A337="N/A"," ",G337*C337)</f>
        <v>21</v>
      </c>
      <c r="I337" s="142" t="n">
        <f aca="false">IF(A337="N/A"," ",IF(ISERROR(O337),I325*Inputs!$F$19,O337))</f>
        <v>26.2000007629395</v>
      </c>
      <c r="J337" s="143" t="n">
        <f aca="false">IF(A337="N/A"," ",P337)</f>
        <v>4.3705</v>
      </c>
      <c r="L337" s="145" t="e">
        <f aca="false">NA()</f>
        <v>#N/A</v>
      </c>
      <c r="M337" s="145" t="e">
        <f aca="false">NA()</f>
        <v>#N/A</v>
      </c>
      <c r="N337" s="145" t="e">
        <f aca="false">NA()</f>
        <v>#N/A</v>
      </c>
      <c r="O337" s="146" t="e">
        <f aca="false">NA()</f>
        <v>#N/A</v>
      </c>
      <c r="P337" s="147" t="n">
        <v>4.3705</v>
      </c>
      <c r="S337" s="134" t="n">
        <v>46692</v>
      </c>
      <c r="T337" s="120" t="n">
        <v>20</v>
      </c>
      <c r="U337" s="120" t="n">
        <v>4</v>
      </c>
      <c r="V337" s="120" t="n">
        <v>5</v>
      </c>
      <c r="W337" s="120" t="n">
        <v>1</v>
      </c>
      <c r="X337" s="120" t="n">
        <v>30</v>
      </c>
    </row>
    <row r="338" customFormat="false" ht="12.75" hidden="false" customHeight="false" outlineLevel="0" collapsed="false">
      <c r="A338" s="139" t="n">
        <f aca="false">Calculations!A336</f>
        <v>46784</v>
      </c>
      <c r="B338" s="140" t="n">
        <f aca="false">IF(A338="N/A"," ",IF(ISERROR(L338),B326*Inputs!$F$19,L338))</f>
        <v>36</v>
      </c>
      <c r="C338" s="141" t="n">
        <v>1</v>
      </c>
      <c r="D338" s="142" t="n">
        <f aca="false">IF(A338="N/A"," ",C338*B338)</f>
        <v>36</v>
      </c>
      <c r="E338" s="140" t="n">
        <f aca="false">IF(A338="N/A"," ",IF(ISERROR(M338),E326*Inputs!$F$19,M338))</f>
        <v>21.996000289917</v>
      </c>
      <c r="F338" s="142" t="n">
        <f aca="false">IF(A338="N/A"," ",E338*C338)</f>
        <v>21.996000289917</v>
      </c>
      <c r="G338" s="140" t="n">
        <f aca="false">IF(A338="N/A"," ",IF(ISERROR(N338),G326*Inputs!$F$19,N338))</f>
        <v>20.9965019226074</v>
      </c>
      <c r="H338" s="142" t="n">
        <f aca="false">IF(A338="N/A"," ",G338*C338)</f>
        <v>20.9965019226074</v>
      </c>
      <c r="I338" s="142" t="n">
        <f aca="false">IF(A338="N/A"," ",IF(ISERROR(O338),I326*Inputs!$F$19,O338))</f>
        <v>24.5</v>
      </c>
      <c r="J338" s="143" t="n">
        <f aca="false">IF(A338="N/A"," ",P338)</f>
        <v>4.3705</v>
      </c>
      <c r="L338" s="145" t="e">
        <f aca="false">NA()</f>
        <v>#N/A</v>
      </c>
      <c r="M338" s="145" t="e">
        <f aca="false">NA()</f>
        <v>#N/A</v>
      </c>
      <c r="N338" s="145" t="e">
        <f aca="false">NA()</f>
        <v>#N/A</v>
      </c>
      <c r="O338" s="146" t="e">
        <f aca="false">NA()</f>
        <v>#N/A</v>
      </c>
      <c r="P338" s="147" t="n">
        <v>4.3705</v>
      </c>
      <c r="S338" s="134" t="n">
        <v>46722</v>
      </c>
      <c r="T338" s="120" t="n">
        <v>22</v>
      </c>
      <c r="U338" s="120" t="n">
        <v>4</v>
      </c>
      <c r="V338" s="120" t="n">
        <v>4</v>
      </c>
      <c r="W338" s="120" t="n">
        <v>1</v>
      </c>
      <c r="X338" s="120" t="n">
        <v>31</v>
      </c>
    </row>
    <row r="339" customFormat="false" ht="12.75" hidden="false" customHeight="false" outlineLevel="0" collapsed="false">
      <c r="A339" s="139" t="n">
        <f aca="false">Calculations!A337</f>
        <v>46813</v>
      </c>
      <c r="B339" s="140" t="n">
        <f aca="false">IF(A339="N/A"," ",IF(ISERROR(L339),B327*Inputs!$F$19,L339))</f>
        <v>31.5</v>
      </c>
      <c r="C339" s="141" t="n">
        <v>1</v>
      </c>
      <c r="D339" s="142" t="n">
        <f aca="false">IF(A339="N/A"," ",C339*B339)</f>
        <v>31.5</v>
      </c>
      <c r="E339" s="140" t="n">
        <f aca="false">IF(A339="N/A"," ",IF(ISERROR(M339),E327*Inputs!$F$19,M339))</f>
        <v>20</v>
      </c>
      <c r="F339" s="142" t="n">
        <f aca="false">IF(A339="N/A"," ",E339*C339)</f>
        <v>20</v>
      </c>
      <c r="G339" s="140" t="n">
        <f aca="false">IF(A339="N/A"," ",IF(ISERROR(N339),G327*Inputs!$F$19,N339))</f>
        <v>19</v>
      </c>
      <c r="H339" s="142" t="n">
        <f aca="false">IF(A339="N/A"," ",G339*C339)</f>
        <v>19</v>
      </c>
      <c r="I339" s="142" t="n">
        <f aca="false">IF(A339="N/A"," ",IF(ISERROR(O339),I327*Inputs!$F$19,O339))</f>
        <v>24.9000015258789</v>
      </c>
      <c r="J339" s="143" t="n">
        <f aca="false">IF(A339="N/A"," ",P339)</f>
        <v>4.3705</v>
      </c>
      <c r="L339" s="145" t="e">
        <f aca="false">NA()</f>
        <v>#N/A</v>
      </c>
      <c r="M339" s="145" t="e">
        <f aca="false">NA()</f>
        <v>#N/A</v>
      </c>
      <c r="N339" s="145" t="e">
        <f aca="false">NA()</f>
        <v>#N/A</v>
      </c>
      <c r="O339" s="146" t="e">
        <f aca="false">NA()</f>
        <v>#N/A</v>
      </c>
      <c r="P339" s="147" t="n">
        <v>4.3705</v>
      </c>
      <c r="S339" s="134" t="n">
        <v>46753</v>
      </c>
      <c r="T339" s="120" t="n">
        <v>22</v>
      </c>
      <c r="U339" s="120" t="n">
        <v>4</v>
      </c>
      <c r="V339" s="120" t="n">
        <v>4</v>
      </c>
      <c r="W339" s="120" t="n">
        <v>1</v>
      </c>
      <c r="X339" s="120" t="n">
        <v>31</v>
      </c>
    </row>
    <row r="340" customFormat="false" ht="12.75" hidden="false" customHeight="false" outlineLevel="0" collapsed="false">
      <c r="A340" s="139" t="n">
        <f aca="false">Calculations!A338</f>
        <v>46844</v>
      </c>
      <c r="B340" s="140" t="n">
        <f aca="false">IF(A340="N/A"," ",IF(ISERROR(L340),B328*Inputs!$F$19,L340))</f>
        <v>32.25</v>
      </c>
      <c r="C340" s="141" t="n">
        <v>1</v>
      </c>
      <c r="D340" s="142" t="n">
        <f aca="false">IF(A340="N/A"," ",C340*B340)</f>
        <v>32.25</v>
      </c>
      <c r="E340" s="140" t="n">
        <f aca="false">IF(A340="N/A"," ",IF(ISERROR(M340),E328*Inputs!$F$19,M340))</f>
        <v>20</v>
      </c>
      <c r="F340" s="142" t="n">
        <f aca="false">IF(A340="N/A"," ",E340*C340)</f>
        <v>20</v>
      </c>
      <c r="G340" s="140" t="n">
        <f aca="false">IF(A340="N/A"," ",IF(ISERROR(N340),G328*Inputs!$F$19,N340))</f>
        <v>18.9950008392334</v>
      </c>
      <c r="H340" s="142" t="n">
        <f aca="false">IF(A340="N/A"," ",G340*C340)</f>
        <v>18.9950008392334</v>
      </c>
      <c r="I340" s="142" t="n">
        <f aca="false">IF(A340="N/A"," ",IF(ISERROR(O340),I328*Inputs!$F$19,O340))</f>
        <v>24.1000003814697</v>
      </c>
      <c r="J340" s="143" t="n">
        <f aca="false">IF(A340="N/A"," ",P340)</f>
        <v>4.3705</v>
      </c>
      <c r="L340" s="145" t="e">
        <f aca="false">NA()</f>
        <v>#N/A</v>
      </c>
      <c r="M340" s="145" t="e">
        <f aca="false">NA()</f>
        <v>#N/A</v>
      </c>
      <c r="N340" s="145" t="e">
        <f aca="false">NA()</f>
        <v>#N/A</v>
      </c>
      <c r="O340" s="146" t="e">
        <f aca="false">NA()</f>
        <v>#N/A</v>
      </c>
      <c r="P340" s="147" t="n">
        <v>4.3705</v>
      </c>
      <c r="S340" s="134" t="n">
        <v>46784</v>
      </c>
      <c r="T340" s="120" t="n">
        <v>20</v>
      </c>
      <c r="U340" s="120" t="n">
        <v>5</v>
      </c>
      <c r="V340" s="120" t="n">
        <v>4</v>
      </c>
      <c r="W340" s="120" t="n">
        <v>0</v>
      </c>
      <c r="X340" s="120" t="n">
        <v>29</v>
      </c>
    </row>
    <row r="341" customFormat="false" ht="12.75" hidden="false" customHeight="false" outlineLevel="0" collapsed="false">
      <c r="A341" s="139" t="n">
        <f aca="false">Calculations!A339</f>
        <v>46874</v>
      </c>
      <c r="B341" s="140" t="n">
        <f aca="false">IF(A341="N/A"," ",IF(ISERROR(L341),B329*Inputs!$F$19,L341))</f>
        <v>36.75</v>
      </c>
      <c r="C341" s="141" t="n">
        <v>1</v>
      </c>
      <c r="D341" s="142" t="n">
        <f aca="false">IF(A341="N/A"," ",C341*B341)</f>
        <v>36.75</v>
      </c>
      <c r="E341" s="140" t="n">
        <f aca="false">IF(A341="N/A"," ",IF(ISERROR(M341),E329*Inputs!$F$19,M341))</f>
        <v>21</v>
      </c>
      <c r="F341" s="142" t="n">
        <f aca="false">IF(A341="N/A"," ",E341*C341)</f>
        <v>21</v>
      </c>
      <c r="G341" s="140" t="n">
        <f aca="false">IF(A341="N/A"," ",IF(ISERROR(N341),G329*Inputs!$F$19,N341))</f>
        <v>20.0049991607666</v>
      </c>
      <c r="H341" s="142" t="n">
        <f aca="false">IF(A341="N/A"," ",G341*C341)</f>
        <v>20.0049991607666</v>
      </c>
      <c r="I341" s="142" t="n">
        <f aca="false">IF(A341="N/A"," ",IF(ISERROR(O341),I329*Inputs!$F$19,O341))</f>
        <v>23.9500007629395</v>
      </c>
      <c r="J341" s="143" t="n">
        <f aca="false">IF(A341="N/A"," ",P341)</f>
        <v>4.3705</v>
      </c>
      <c r="L341" s="145" t="e">
        <f aca="false">NA()</f>
        <v>#N/A</v>
      </c>
      <c r="M341" s="145" t="e">
        <f aca="false">NA()</f>
        <v>#N/A</v>
      </c>
      <c r="N341" s="145" t="e">
        <f aca="false">NA()</f>
        <v>#N/A</v>
      </c>
      <c r="O341" s="146" t="e">
        <f aca="false">NA()</f>
        <v>#N/A</v>
      </c>
      <c r="P341" s="147" t="n">
        <v>4.3705</v>
      </c>
      <c r="S341" s="134" t="n">
        <v>46813</v>
      </c>
      <c r="T341" s="120" t="n">
        <v>22</v>
      </c>
      <c r="U341" s="120" t="n">
        <v>4</v>
      </c>
      <c r="V341" s="120" t="n">
        <v>5</v>
      </c>
      <c r="W341" s="120" t="n">
        <v>0</v>
      </c>
      <c r="X341" s="120" t="n">
        <v>31</v>
      </c>
    </row>
    <row r="342" customFormat="false" ht="12.75" hidden="false" customHeight="false" outlineLevel="0" collapsed="false">
      <c r="A342" s="139" t="n">
        <f aca="false">Calculations!A340</f>
        <v>46905</v>
      </c>
      <c r="B342" s="140" t="n">
        <f aca="false">IF(A342="N/A"," ",IF(ISERROR(L342),B330*Inputs!$F$19,L342))</f>
        <v>61.5</v>
      </c>
      <c r="C342" s="141" t="n">
        <v>1</v>
      </c>
      <c r="D342" s="142" t="n">
        <f aca="false">IF(A342="N/A"," ",C342*B342)</f>
        <v>61.5</v>
      </c>
      <c r="E342" s="140" t="n">
        <f aca="false">IF(A342="N/A"," ",IF(ISERROR(M342),E330*Inputs!$F$19,M342))</f>
        <v>26</v>
      </c>
      <c r="F342" s="142" t="n">
        <f aca="false">IF(A342="N/A"," ",E342*C342)</f>
        <v>26</v>
      </c>
      <c r="G342" s="140" t="n">
        <f aca="false">IF(A342="N/A"," ",IF(ISERROR(N342),G330*Inputs!$F$19,N342))</f>
        <v>24</v>
      </c>
      <c r="H342" s="142" t="n">
        <f aca="false">IF(A342="N/A"," ",G342*C342)</f>
        <v>24</v>
      </c>
      <c r="I342" s="142" t="n">
        <f aca="false">IF(A342="N/A"," ",IF(ISERROR(O342),I330*Inputs!$F$19,O342))</f>
        <v>23.4499998092651</v>
      </c>
      <c r="J342" s="143" t="n">
        <f aca="false">IF(A342="N/A"," ",P342)</f>
        <v>4.3705</v>
      </c>
      <c r="L342" s="145" t="e">
        <f aca="false">NA()</f>
        <v>#N/A</v>
      </c>
      <c r="M342" s="145" t="e">
        <f aca="false">NA()</f>
        <v>#N/A</v>
      </c>
      <c r="N342" s="145" t="e">
        <f aca="false">NA()</f>
        <v>#N/A</v>
      </c>
      <c r="O342" s="146" t="e">
        <f aca="false">NA()</f>
        <v>#N/A</v>
      </c>
      <c r="P342" s="147" t="n">
        <v>4.3705</v>
      </c>
      <c r="S342" s="134" t="n">
        <v>46844</v>
      </c>
      <c r="T342" s="120" t="n">
        <v>22</v>
      </c>
      <c r="U342" s="120" t="n">
        <v>4</v>
      </c>
      <c r="V342" s="120" t="n">
        <v>4</v>
      </c>
      <c r="W342" s="120" t="n">
        <v>0</v>
      </c>
      <c r="X342" s="120" t="n">
        <v>30</v>
      </c>
    </row>
    <row r="343" customFormat="false" ht="12.75" hidden="false" customHeight="false" outlineLevel="0" collapsed="false">
      <c r="A343" s="139" t="n">
        <f aca="false">Calculations!A341</f>
        <v>46935</v>
      </c>
      <c r="B343" s="140" t="n">
        <f aca="false">IF(A343="N/A"," ",IF(ISERROR(L343),B331*Inputs!$F$19,L343))</f>
        <v>114</v>
      </c>
      <c r="C343" s="141" t="n">
        <v>1</v>
      </c>
      <c r="D343" s="142" t="n">
        <f aca="false">IF(A343="N/A"," ",C343*B343)</f>
        <v>114</v>
      </c>
      <c r="E343" s="140" t="n">
        <f aca="false">IF(A343="N/A"," ",IF(ISERROR(M343),E331*Inputs!$F$19,M343))</f>
        <v>35</v>
      </c>
      <c r="F343" s="142" t="n">
        <f aca="false">IF(A343="N/A"," ",E343*C343)</f>
        <v>35</v>
      </c>
      <c r="G343" s="140" t="n">
        <f aca="false">IF(A343="N/A"," ",IF(ISERROR(N343),G331*Inputs!$F$19,N343))</f>
        <v>30.9999980926514</v>
      </c>
      <c r="H343" s="142" t="n">
        <f aca="false">IF(A343="N/A"," ",G343*C343)</f>
        <v>30.9999980926514</v>
      </c>
      <c r="I343" s="142" t="n">
        <f aca="false">IF(A343="N/A"," ",IF(ISERROR(O343),I331*Inputs!$F$19,O343))</f>
        <v>24.3500003814697</v>
      </c>
      <c r="J343" s="143" t="n">
        <f aca="false">IF(A343="N/A"," ",P343)</f>
        <v>4.3705</v>
      </c>
      <c r="L343" s="145" t="e">
        <f aca="false">NA()</f>
        <v>#N/A</v>
      </c>
      <c r="M343" s="145" t="e">
        <f aca="false">NA()</f>
        <v>#N/A</v>
      </c>
      <c r="N343" s="145" t="e">
        <f aca="false">NA()</f>
        <v>#N/A</v>
      </c>
      <c r="O343" s="146" t="e">
        <f aca="false">NA()</f>
        <v>#N/A</v>
      </c>
      <c r="P343" s="147" t="n">
        <v>4.3705</v>
      </c>
      <c r="S343" s="134" t="n">
        <v>46874</v>
      </c>
      <c r="T343" s="120" t="n">
        <v>20</v>
      </c>
      <c r="U343" s="120" t="n">
        <v>5</v>
      </c>
      <c r="V343" s="120" t="n">
        <v>5</v>
      </c>
      <c r="W343" s="120" t="n">
        <v>1</v>
      </c>
      <c r="X343" s="120" t="n">
        <v>31</v>
      </c>
    </row>
    <row r="344" customFormat="false" ht="12.75" hidden="false" customHeight="false" outlineLevel="0" collapsed="false">
      <c r="A344" s="139" t="n">
        <f aca="false">Calculations!A342</f>
        <v>46966</v>
      </c>
      <c r="B344" s="140" t="n">
        <f aca="false">IF(A344="N/A"," ",IF(ISERROR(L344),B332*Inputs!$F$19,L344))</f>
        <v>114</v>
      </c>
      <c r="C344" s="141" t="n">
        <v>1</v>
      </c>
      <c r="D344" s="142" t="n">
        <f aca="false">IF(A344="N/A"," ",C344*B344)</f>
        <v>114</v>
      </c>
      <c r="E344" s="140" t="n">
        <f aca="false">IF(A344="N/A"," ",IF(ISERROR(M344),E332*Inputs!$F$19,M344))</f>
        <v>35.0000038146973</v>
      </c>
      <c r="F344" s="142" t="n">
        <f aca="false">IF(A344="N/A"," ",E344*C344)</f>
        <v>35.0000038146973</v>
      </c>
      <c r="G344" s="140" t="n">
        <f aca="false">IF(A344="N/A"," ",IF(ISERROR(N344),G332*Inputs!$F$19,N344))</f>
        <v>31</v>
      </c>
      <c r="H344" s="142" t="n">
        <f aca="false">IF(A344="N/A"," ",G344*C344)</f>
        <v>31</v>
      </c>
      <c r="I344" s="142" t="n">
        <f aca="false">IF(A344="N/A"," ",IF(ISERROR(O344),I332*Inputs!$F$19,O344))</f>
        <v>24.3500003814697</v>
      </c>
      <c r="J344" s="143" t="n">
        <f aca="false">IF(A344="N/A"," ",P344)</f>
        <v>4.3705</v>
      </c>
      <c r="L344" s="145" t="e">
        <f aca="false">NA()</f>
        <v>#N/A</v>
      </c>
      <c r="M344" s="145" t="e">
        <f aca="false">NA()</f>
        <v>#N/A</v>
      </c>
      <c r="N344" s="145" t="e">
        <f aca="false">NA()</f>
        <v>#N/A</v>
      </c>
      <c r="O344" s="146" t="e">
        <f aca="false">NA()</f>
        <v>#N/A</v>
      </c>
      <c r="P344" s="147" t="n">
        <v>4.3705</v>
      </c>
      <c r="S344" s="134" t="n">
        <v>46905</v>
      </c>
      <c r="T344" s="120" t="n">
        <v>22</v>
      </c>
      <c r="U344" s="120" t="n">
        <v>4</v>
      </c>
      <c r="V344" s="120" t="n">
        <v>4</v>
      </c>
      <c r="W344" s="120" t="n">
        <v>0</v>
      </c>
      <c r="X344" s="120" t="n">
        <v>30</v>
      </c>
    </row>
    <row r="345" customFormat="false" ht="12.75" hidden="false" customHeight="false" outlineLevel="0" collapsed="false">
      <c r="A345" s="139" t="n">
        <f aca="false">Calculations!A343</f>
        <v>46997</v>
      </c>
      <c r="B345" s="140" t="n">
        <f aca="false">IF(A345="N/A"," ",IF(ISERROR(L345),B333*Inputs!$F$19,L345))</f>
        <v>38.5</v>
      </c>
      <c r="C345" s="141" t="n">
        <v>1</v>
      </c>
      <c r="D345" s="142" t="n">
        <f aca="false">IF(A345="N/A"," ",C345*B345)</f>
        <v>38.5</v>
      </c>
      <c r="E345" s="140" t="n">
        <f aca="false">IF(A345="N/A"," ",IF(ISERROR(M345),E333*Inputs!$F$19,M345))</f>
        <v>25</v>
      </c>
      <c r="F345" s="142" t="n">
        <f aca="false">IF(A345="N/A"," ",E345*C345)</f>
        <v>25</v>
      </c>
      <c r="G345" s="140" t="n">
        <f aca="false">IF(A345="N/A"," ",IF(ISERROR(N345),G333*Inputs!$F$19,N345))</f>
        <v>24</v>
      </c>
      <c r="H345" s="142" t="n">
        <f aca="false">IF(A345="N/A"," ",G345*C345)</f>
        <v>24</v>
      </c>
      <c r="I345" s="142" t="n">
        <f aca="false">IF(A345="N/A"," ",IF(ISERROR(O345),I333*Inputs!$F$19,O345))</f>
        <v>24</v>
      </c>
      <c r="J345" s="143" t="n">
        <f aca="false">IF(A345="N/A"," ",P345)</f>
        <v>4.3705</v>
      </c>
      <c r="L345" s="145" t="e">
        <f aca="false">NA()</f>
        <v>#N/A</v>
      </c>
      <c r="M345" s="145" t="e">
        <f aca="false">NA()</f>
        <v>#N/A</v>
      </c>
      <c r="N345" s="145" t="e">
        <f aca="false">NA()</f>
        <v>#N/A</v>
      </c>
      <c r="O345" s="146" t="e">
        <f aca="false">NA()</f>
        <v>#N/A</v>
      </c>
      <c r="P345" s="147" t="n">
        <v>4.3705</v>
      </c>
      <c r="S345" s="134" t="n">
        <v>46935</v>
      </c>
      <c r="T345" s="120" t="n">
        <v>23</v>
      </c>
      <c r="U345" s="120" t="n">
        <v>3</v>
      </c>
      <c r="V345" s="120" t="n">
        <v>4</v>
      </c>
      <c r="W345" s="120" t="n">
        <v>1</v>
      </c>
      <c r="X345" s="120" t="n">
        <v>31</v>
      </c>
    </row>
    <row r="346" customFormat="false" ht="12.75" hidden="false" customHeight="false" outlineLevel="0" collapsed="false">
      <c r="A346" s="139" t="n">
        <f aca="false">Calculations!A344</f>
        <v>47027</v>
      </c>
      <c r="B346" s="140" t="n">
        <f aca="false">IF(A346="N/A"," ",IF(ISERROR(L346),B334*Inputs!$F$19,L346))</f>
        <v>31.2999973297119</v>
      </c>
      <c r="C346" s="141" t="n">
        <v>1</v>
      </c>
      <c r="D346" s="142" t="n">
        <f aca="false">IF(A346="N/A"," ",C346*B346)</f>
        <v>31.2999973297119</v>
      </c>
      <c r="E346" s="140" t="n">
        <f aca="false">IF(A346="N/A"," ",IF(ISERROR(M346),E334*Inputs!$F$19,M346))</f>
        <v>19.996000289917</v>
      </c>
      <c r="F346" s="142" t="n">
        <f aca="false">IF(A346="N/A"," ",E346*C346)</f>
        <v>19.996000289917</v>
      </c>
      <c r="G346" s="140" t="n">
        <f aca="false">IF(A346="N/A"," ",IF(ISERROR(N346),G334*Inputs!$F$19,N346))</f>
        <v>18.9965000152588</v>
      </c>
      <c r="H346" s="142" t="n">
        <f aca="false">IF(A346="N/A"," ",G346*C346)</f>
        <v>18.9965000152588</v>
      </c>
      <c r="I346" s="142" t="n">
        <f aca="false">IF(A346="N/A"," ",IF(ISERROR(O346),I334*Inputs!$F$19,O346))</f>
        <v>25.4000015258789</v>
      </c>
      <c r="J346" s="143" t="n">
        <f aca="false">IF(A346="N/A"," ",P346)</f>
        <v>4.3705</v>
      </c>
      <c r="L346" s="145" t="e">
        <f aca="false">NA()</f>
        <v>#N/A</v>
      </c>
      <c r="M346" s="145" t="e">
        <f aca="false">NA()</f>
        <v>#N/A</v>
      </c>
      <c r="N346" s="145" t="e">
        <f aca="false">NA()</f>
        <v>#N/A</v>
      </c>
      <c r="O346" s="146" t="e">
        <f aca="false">NA()</f>
        <v>#N/A</v>
      </c>
      <c r="P346" s="147" t="n">
        <v>4.3705</v>
      </c>
      <c r="S346" s="134" t="n">
        <v>46966</v>
      </c>
      <c r="T346" s="120" t="n">
        <v>21</v>
      </c>
      <c r="U346" s="120" t="n">
        <v>5</v>
      </c>
      <c r="V346" s="120" t="n">
        <v>5</v>
      </c>
      <c r="W346" s="120" t="n">
        <v>0</v>
      </c>
      <c r="X346" s="120" t="n">
        <v>31</v>
      </c>
    </row>
    <row r="347" customFormat="false" ht="12.75" hidden="false" customHeight="false" outlineLevel="0" collapsed="false">
      <c r="A347" s="139" t="n">
        <f aca="false">Calculations!A345</f>
        <v>47058</v>
      </c>
      <c r="B347" s="140" t="n">
        <f aca="false">IF(A347="N/A"," ",IF(ISERROR(L347),B335*Inputs!$F$19,L347))</f>
        <v>31.1799983978272</v>
      </c>
      <c r="C347" s="141" t="n">
        <v>1</v>
      </c>
      <c r="D347" s="142" t="n">
        <f aca="false">IF(A347="N/A"," ",C347*B347)</f>
        <v>31.1799983978272</v>
      </c>
      <c r="E347" s="140" t="n">
        <f aca="false">IF(A347="N/A"," ",IF(ISERROR(M347),E335*Inputs!$F$19,M347))</f>
        <v>20</v>
      </c>
      <c r="F347" s="142" t="n">
        <f aca="false">IF(A347="N/A"," ",E347*C347)</f>
        <v>20</v>
      </c>
      <c r="G347" s="140" t="n">
        <f aca="false">IF(A347="N/A"," ",IF(ISERROR(N347),G335*Inputs!$F$19,N347))</f>
        <v>19</v>
      </c>
      <c r="H347" s="142" t="n">
        <f aca="false">IF(A347="N/A"," ",G347*C347)</f>
        <v>19</v>
      </c>
      <c r="I347" s="142" t="n">
        <f aca="false">IF(A347="N/A"," ",IF(ISERROR(O347),I335*Inputs!$F$19,O347))</f>
        <v>25.7999992370605</v>
      </c>
      <c r="J347" s="143" t="n">
        <f aca="false">IF(A347="N/A"," ",P347)</f>
        <v>4.3705</v>
      </c>
      <c r="L347" s="145" t="e">
        <f aca="false">NA()</f>
        <v>#N/A</v>
      </c>
      <c r="M347" s="145" t="e">
        <f aca="false">NA()</f>
        <v>#N/A</v>
      </c>
      <c r="N347" s="145" t="e">
        <f aca="false">NA()</f>
        <v>#N/A</v>
      </c>
      <c r="O347" s="146" t="e">
        <f aca="false">NA()</f>
        <v>#N/A</v>
      </c>
      <c r="P347" s="147" t="n">
        <v>4.3705</v>
      </c>
      <c r="S347" s="134" t="n">
        <v>46997</v>
      </c>
      <c r="T347" s="120" t="n">
        <v>21</v>
      </c>
      <c r="U347" s="120" t="n">
        <v>4</v>
      </c>
      <c r="V347" s="120" t="n">
        <v>4</v>
      </c>
      <c r="W347" s="120" t="n">
        <v>1</v>
      </c>
      <c r="X347" s="120" t="n">
        <v>30</v>
      </c>
    </row>
    <row r="348" customFormat="false" ht="12.75" hidden="false" customHeight="false" outlineLevel="0" collapsed="false">
      <c r="A348" s="139" t="n">
        <f aca="false">Calculations!A346</f>
        <v>47088</v>
      </c>
      <c r="B348" s="140" t="n">
        <f aca="false">IF(A348="N/A"," ",IF(ISERROR(L348),B336*Inputs!$F$19,L348))</f>
        <v>31.6499977111816</v>
      </c>
      <c r="C348" s="141" t="n">
        <v>1</v>
      </c>
      <c r="D348" s="142" t="n">
        <f aca="false">IF(A348="N/A"," ",C348*B348)</f>
        <v>31.6499977111816</v>
      </c>
      <c r="E348" s="140" t="n">
        <f aca="false">IF(A348="N/A"," ",IF(ISERROR(M348),E336*Inputs!$F$19,M348))</f>
        <v>20</v>
      </c>
      <c r="F348" s="142" t="n">
        <f aca="false">IF(A348="N/A"," ",E348*C348)</f>
        <v>20</v>
      </c>
      <c r="G348" s="140" t="n">
        <f aca="false">IF(A348="N/A"," ",IF(ISERROR(N348),G336*Inputs!$F$19,N348))</f>
        <v>19</v>
      </c>
      <c r="H348" s="142" t="n">
        <f aca="false">IF(A348="N/A"," ",G348*C348)</f>
        <v>19</v>
      </c>
      <c r="I348" s="142" t="n">
        <f aca="false">IF(A348="N/A"," ",IF(ISERROR(O348),I336*Inputs!$F$19,O348))</f>
        <v>25.9500007629395</v>
      </c>
      <c r="J348" s="143" t="n">
        <f aca="false">IF(A348="N/A"," ",P348)</f>
        <v>4.3705</v>
      </c>
      <c r="L348" s="145" t="e">
        <f aca="false">NA()</f>
        <v>#N/A</v>
      </c>
      <c r="M348" s="145" t="e">
        <f aca="false">NA()</f>
        <v>#N/A</v>
      </c>
      <c r="N348" s="145" t="e">
        <f aca="false">NA()</f>
        <v>#N/A</v>
      </c>
      <c r="O348" s="146" t="e">
        <f aca="false">NA()</f>
        <v>#N/A</v>
      </c>
      <c r="P348" s="147" t="n">
        <v>4.3705</v>
      </c>
      <c r="S348" s="134" t="n">
        <v>47027</v>
      </c>
      <c r="T348" s="120" t="n">
        <v>22</v>
      </c>
      <c r="U348" s="120" t="n">
        <v>5</v>
      </c>
      <c r="V348" s="120" t="n">
        <v>4</v>
      </c>
      <c r="W348" s="120" t="n">
        <v>0</v>
      </c>
      <c r="X348" s="120" t="n">
        <v>31</v>
      </c>
    </row>
    <row r="349" customFormat="false" ht="12.75" hidden="false" customHeight="false" outlineLevel="0" collapsed="false">
      <c r="A349" s="139" t="n">
        <f aca="false">Calculations!A347</f>
        <v>47119</v>
      </c>
      <c r="B349" s="140" t="n">
        <f aca="false">IF(A349="N/A"," ",IF(ISERROR(L349),B337*Inputs!$F$19,L349))</f>
        <v>35.8999996185303</v>
      </c>
      <c r="C349" s="141" t="n">
        <v>1</v>
      </c>
      <c r="D349" s="142" t="n">
        <f aca="false">IF(A349="N/A"," ",C349*B349)</f>
        <v>35.8999996185303</v>
      </c>
      <c r="E349" s="140" t="n">
        <f aca="false">IF(A349="N/A"," ",IF(ISERROR(M349),E337*Inputs!$F$19,M349))</f>
        <v>22</v>
      </c>
      <c r="F349" s="142" t="n">
        <f aca="false">IF(A349="N/A"," ",E349*C349)</f>
        <v>22</v>
      </c>
      <c r="G349" s="140" t="n">
        <f aca="false">IF(A349="N/A"," ",IF(ISERROR(N349),G337*Inputs!$F$19,N349))</f>
        <v>21</v>
      </c>
      <c r="H349" s="142" t="n">
        <f aca="false">IF(A349="N/A"," ",G349*C349)</f>
        <v>21</v>
      </c>
      <c r="I349" s="142" t="n">
        <f aca="false">IF(A349="N/A"," ",IF(ISERROR(O349),I337*Inputs!$F$19,O349))</f>
        <v>26.2000007629395</v>
      </c>
      <c r="J349" s="143" t="n">
        <f aca="false">IF(A349="N/A"," ",P349)</f>
        <v>4.3705</v>
      </c>
      <c r="L349" s="145" t="e">
        <f aca="false">NA()</f>
        <v>#N/A</v>
      </c>
      <c r="M349" s="145" t="e">
        <f aca="false">NA()</f>
        <v>#N/A</v>
      </c>
      <c r="N349" s="145" t="e">
        <f aca="false">NA()</f>
        <v>#N/A</v>
      </c>
      <c r="O349" s="146" t="e">
        <f aca="false">NA()</f>
        <v>#N/A</v>
      </c>
      <c r="P349" s="147" t="n">
        <v>4.3705</v>
      </c>
      <c r="S349" s="134" t="n">
        <v>47058</v>
      </c>
      <c r="T349" s="120" t="n">
        <v>20</v>
      </c>
      <c r="U349" s="120" t="n">
        <v>4</v>
      </c>
      <c r="V349" s="120" t="n">
        <v>5</v>
      </c>
      <c r="W349" s="120" t="n">
        <v>1</v>
      </c>
      <c r="X349" s="120" t="n">
        <v>30</v>
      </c>
    </row>
    <row r="350" customFormat="false" ht="12.75" hidden="false" customHeight="false" outlineLevel="0" collapsed="false">
      <c r="A350" s="139" t="n">
        <f aca="false">Calculations!A348</f>
        <v>47150</v>
      </c>
      <c r="B350" s="140" t="n">
        <f aca="false">IF(A350="N/A"," ",IF(ISERROR(L350),B338*Inputs!$F$19,L350))</f>
        <v>36</v>
      </c>
      <c r="C350" s="141" t="n">
        <v>1</v>
      </c>
      <c r="D350" s="142" t="n">
        <f aca="false">IF(A350="N/A"," ",C350*B350)</f>
        <v>36</v>
      </c>
      <c r="E350" s="140" t="n">
        <f aca="false">IF(A350="N/A"," ",IF(ISERROR(M350),E338*Inputs!$F$19,M350))</f>
        <v>21.996000289917</v>
      </c>
      <c r="F350" s="142" t="n">
        <f aca="false">IF(A350="N/A"," ",E350*C350)</f>
        <v>21.996000289917</v>
      </c>
      <c r="G350" s="140" t="n">
        <f aca="false">IF(A350="N/A"," ",IF(ISERROR(N350),G338*Inputs!$F$19,N350))</f>
        <v>20.9965019226074</v>
      </c>
      <c r="H350" s="142" t="n">
        <f aca="false">IF(A350="N/A"," ",G350*C350)</f>
        <v>20.9965019226074</v>
      </c>
      <c r="I350" s="142" t="n">
        <f aca="false">IF(A350="N/A"," ",IF(ISERROR(O350),I338*Inputs!$F$19,O350))</f>
        <v>24.5</v>
      </c>
      <c r="J350" s="143" t="n">
        <f aca="false">IF(A350="N/A"," ",P350)</f>
        <v>4.3705</v>
      </c>
      <c r="L350" s="145" t="e">
        <f aca="false">NA()</f>
        <v>#N/A</v>
      </c>
      <c r="M350" s="145" t="e">
        <f aca="false">NA()</f>
        <v>#N/A</v>
      </c>
      <c r="N350" s="145" t="e">
        <f aca="false">NA()</f>
        <v>#N/A</v>
      </c>
      <c r="O350" s="146" t="e">
        <f aca="false">NA()</f>
        <v>#N/A</v>
      </c>
      <c r="P350" s="147" t="n">
        <v>4.3705</v>
      </c>
      <c r="S350" s="134" t="n">
        <v>47088</v>
      </c>
      <c r="T350" s="120" t="n">
        <v>22</v>
      </c>
      <c r="U350" s="120" t="n">
        <v>4</v>
      </c>
      <c r="V350" s="120" t="n">
        <v>4</v>
      </c>
      <c r="W350" s="120" t="n">
        <v>1</v>
      </c>
      <c r="X350" s="120" t="n">
        <v>31</v>
      </c>
    </row>
    <row r="351" customFormat="false" ht="12.75" hidden="false" customHeight="false" outlineLevel="0" collapsed="false">
      <c r="A351" s="139" t="n">
        <f aca="false">Calculations!A349</f>
        <v>47178</v>
      </c>
      <c r="B351" s="140" t="n">
        <f aca="false">IF(A351="N/A"," ",IF(ISERROR(L351),B339*Inputs!$F$19,L351))</f>
        <v>31.5</v>
      </c>
      <c r="C351" s="141" t="n">
        <v>1</v>
      </c>
      <c r="D351" s="142" t="n">
        <f aca="false">IF(A351="N/A"," ",C351*B351)</f>
        <v>31.5</v>
      </c>
      <c r="E351" s="140" t="n">
        <f aca="false">IF(A351="N/A"," ",IF(ISERROR(M351),E339*Inputs!$F$19,M351))</f>
        <v>20</v>
      </c>
      <c r="F351" s="142" t="n">
        <f aca="false">IF(A351="N/A"," ",E351*C351)</f>
        <v>20</v>
      </c>
      <c r="G351" s="140" t="n">
        <f aca="false">IF(A351="N/A"," ",IF(ISERROR(N351),G339*Inputs!$F$19,N351))</f>
        <v>19</v>
      </c>
      <c r="H351" s="142" t="n">
        <f aca="false">IF(A351="N/A"," ",G351*C351)</f>
        <v>19</v>
      </c>
      <c r="I351" s="142" t="n">
        <f aca="false">IF(A351="N/A"," ",IF(ISERROR(O351),I339*Inputs!$F$19,O351))</f>
        <v>24.9000015258789</v>
      </c>
      <c r="J351" s="143" t="n">
        <f aca="false">IF(A351="N/A"," ",P351)</f>
        <v>4.3705</v>
      </c>
      <c r="L351" s="145" t="e">
        <f aca="false">NA()</f>
        <v>#N/A</v>
      </c>
      <c r="M351" s="145" t="e">
        <f aca="false">NA()</f>
        <v>#N/A</v>
      </c>
      <c r="N351" s="145" t="e">
        <f aca="false">NA()</f>
        <v>#N/A</v>
      </c>
      <c r="O351" s="146" t="e">
        <f aca="false">NA()</f>
        <v>#N/A</v>
      </c>
      <c r="P351" s="147" t="n">
        <v>4.3705</v>
      </c>
      <c r="S351" s="134" t="n">
        <v>47119</v>
      </c>
      <c r="T351" s="120" t="n">
        <v>22</v>
      </c>
      <c r="U351" s="120" t="n">
        <v>4</v>
      </c>
      <c r="V351" s="120" t="n">
        <v>4</v>
      </c>
      <c r="W351" s="120" t="n">
        <v>1</v>
      </c>
      <c r="X351" s="120" t="n">
        <v>31</v>
      </c>
    </row>
    <row r="352" customFormat="false" ht="12.75" hidden="false" customHeight="false" outlineLevel="0" collapsed="false">
      <c r="A352" s="139" t="n">
        <f aca="false">Calculations!A350</f>
        <v>47209</v>
      </c>
      <c r="B352" s="140" t="n">
        <f aca="false">IF(A352="N/A"," ",IF(ISERROR(L352),B340*Inputs!$F$19,L352))</f>
        <v>32.25</v>
      </c>
      <c r="C352" s="141" t="n">
        <v>1</v>
      </c>
      <c r="D352" s="142" t="n">
        <f aca="false">IF(A352="N/A"," ",C352*B352)</f>
        <v>32.25</v>
      </c>
      <c r="E352" s="140" t="n">
        <f aca="false">IF(A352="N/A"," ",IF(ISERROR(M352),E340*Inputs!$F$19,M352))</f>
        <v>20</v>
      </c>
      <c r="F352" s="142" t="n">
        <f aca="false">IF(A352="N/A"," ",E352*C352)</f>
        <v>20</v>
      </c>
      <c r="G352" s="140" t="n">
        <f aca="false">IF(A352="N/A"," ",IF(ISERROR(N352),G340*Inputs!$F$19,N352))</f>
        <v>18.9950008392334</v>
      </c>
      <c r="H352" s="142" t="n">
        <f aca="false">IF(A352="N/A"," ",G352*C352)</f>
        <v>18.9950008392334</v>
      </c>
      <c r="I352" s="142" t="n">
        <f aca="false">IF(A352="N/A"," ",IF(ISERROR(O352),I340*Inputs!$F$19,O352))</f>
        <v>24.1000003814697</v>
      </c>
      <c r="J352" s="143" t="n">
        <f aca="false">IF(A352="N/A"," ",P352)</f>
        <v>4.3705</v>
      </c>
      <c r="L352" s="145" t="e">
        <f aca="false">NA()</f>
        <v>#N/A</v>
      </c>
      <c r="M352" s="145" t="e">
        <f aca="false">NA()</f>
        <v>#N/A</v>
      </c>
      <c r="N352" s="145" t="e">
        <f aca="false">NA()</f>
        <v>#N/A</v>
      </c>
      <c r="O352" s="146" t="e">
        <f aca="false">NA()</f>
        <v>#N/A</v>
      </c>
      <c r="P352" s="147" t="n">
        <v>4.3705</v>
      </c>
      <c r="S352" s="134" t="n">
        <v>47150</v>
      </c>
      <c r="T352" s="120" t="n">
        <v>20</v>
      </c>
      <c r="U352" s="120" t="n">
        <v>5</v>
      </c>
      <c r="V352" s="120" t="n">
        <v>4</v>
      </c>
      <c r="W352" s="120" t="n">
        <v>0</v>
      </c>
      <c r="X352" s="120" t="n">
        <v>29</v>
      </c>
    </row>
    <row r="353" customFormat="false" ht="12.75" hidden="false" customHeight="false" outlineLevel="0" collapsed="false">
      <c r="A353" s="139" t="n">
        <f aca="false">Calculations!A351</f>
        <v>47239</v>
      </c>
      <c r="B353" s="140" t="n">
        <f aca="false">IF(A353="N/A"," ",IF(ISERROR(L353),B341*Inputs!$F$19,L353))</f>
        <v>36.75</v>
      </c>
      <c r="C353" s="141" t="n">
        <v>1</v>
      </c>
      <c r="D353" s="142" t="n">
        <f aca="false">IF(A353="N/A"," ",C353*B353)</f>
        <v>36.75</v>
      </c>
      <c r="E353" s="140" t="n">
        <f aca="false">IF(A353="N/A"," ",IF(ISERROR(M353),E341*Inputs!$F$19,M353))</f>
        <v>21</v>
      </c>
      <c r="F353" s="142" t="n">
        <f aca="false">IF(A353="N/A"," ",E353*C353)</f>
        <v>21</v>
      </c>
      <c r="G353" s="140" t="n">
        <f aca="false">IF(A353="N/A"," ",IF(ISERROR(N353),G341*Inputs!$F$19,N353))</f>
        <v>20.0049991607666</v>
      </c>
      <c r="H353" s="142" t="n">
        <f aca="false">IF(A353="N/A"," ",G353*C353)</f>
        <v>20.0049991607666</v>
      </c>
      <c r="I353" s="142" t="n">
        <f aca="false">IF(A353="N/A"," ",IF(ISERROR(O353),I341*Inputs!$F$19,O353))</f>
        <v>23.9500007629395</v>
      </c>
      <c r="J353" s="143" t="n">
        <f aca="false">IF(A353="N/A"," ",P353)</f>
        <v>4.3705</v>
      </c>
      <c r="L353" s="145" t="e">
        <f aca="false">NA()</f>
        <v>#N/A</v>
      </c>
      <c r="M353" s="145" t="e">
        <f aca="false">NA()</f>
        <v>#N/A</v>
      </c>
      <c r="N353" s="145" t="e">
        <f aca="false">NA()</f>
        <v>#N/A</v>
      </c>
      <c r="O353" s="146" t="e">
        <f aca="false">NA()</f>
        <v>#N/A</v>
      </c>
      <c r="P353" s="147" t="n">
        <v>4.3705</v>
      </c>
      <c r="S353" s="134" t="n">
        <v>47178</v>
      </c>
      <c r="T353" s="120" t="n">
        <v>22</v>
      </c>
      <c r="U353" s="120" t="n">
        <v>4</v>
      </c>
      <c r="V353" s="120" t="n">
        <v>5</v>
      </c>
      <c r="W353" s="120" t="n">
        <v>0</v>
      </c>
      <c r="X353" s="120" t="n">
        <v>31</v>
      </c>
    </row>
    <row r="354" customFormat="false" ht="12.75" hidden="false" customHeight="false" outlineLevel="0" collapsed="false">
      <c r="A354" s="139" t="n">
        <f aca="false">Calculations!A352</f>
        <v>47270</v>
      </c>
      <c r="B354" s="140" t="n">
        <f aca="false">IF(A354="N/A"," ",IF(ISERROR(L354),B342*Inputs!$F$19,L354))</f>
        <v>61.5</v>
      </c>
      <c r="C354" s="141" t="n">
        <v>1</v>
      </c>
      <c r="D354" s="142" t="n">
        <f aca="false">IF(A354="N/A"," ",C354*B354)</f>
        <v>61.5</v>
      </c>
      <c r="E354" s="140" t="n">
        <f aca="false">IF(A354="N/A"," ",IF(ISERROR(M354),E342*Inputs!$F$19,M354))</f>
        <v>26</v>
      </c>
      <c r="F354" s="142" t="n">
        <f aca="false">IF(A354="N/A"," ",E354*C354)</f>
        <v>26</v>
      </c>
      <c r="G354" s="140" t="n">
        <f aca="false">IF(A354="N/A"," ",IF(ISERROR(N354),G342*Inputs!$F$19,N354))</f>
        <v>24</v>
      </c>
      <c r="H354" s="142" t="n">
        <f aca="false">IF(A354="N/A"," ",G354*C354)</f>
        <v>24</v>
      </c>
      <c r="I354" s="142" t="n">
        <f aca="false">IF(A354="N/A"," ",IF(ISERROR(O354),I342*Inputs!$F$19,O354))</f>
        <v>23.4499998092651</v>
      </c>
      <c r="J354" s="143" t="n">
        <f aca="false">IF(A354="N/A"," ",P354)</f>
        <v>4.3705</v>
      </c>
      <c r="L354" s="145" t="e">
        <f aca="false">NA()</f>
        <v>#N/A</v>
      </c>
      <c r="M354" s="145" t="e">
        <f aca="false">NA()</f>
        <v>#N/A</v>
      </c>
      <c r="N354" s="145" t="e">
        <f aca="false">NA()</f>
        <v>#N/A</v>
      </c>
      <c r="O354" s="146" t="e">
        <f aca="false">NA()</f>
        <v>#N/A</v>
      </c>
      <c r="P354" s="147" t="n">
        <v>4.3705</v>
      </c>
      <c r="S354" s="134" t="n">
        <v>47209</v>
      </c>
      <c r="T354" s="120" t="n">
        <v>22</v>
      </c>
      <c r="U354" s="120" t="n">
        <v>4</v>
      </c>
      <c r="V354" s="120" t="n">
        <v>4</v>
      </c>
      <c r="W354" s="120" t="n">
        <v>0</v>
      </c>
      <c r="X354" s="120" t="n">
        <v>30</v>
      </c>
    </row>
    <row r="355" customFormat="false" ht="12.75" hidden="false" customHeight="false" outlineLevel="0" collapsed="false">
      <c r="A355" s="139" t="n">
        <f aca="false">Calculations!A353</f>
        <v>47300</v>
      </c>
      <c r="B355" s="140" t="n">
        <f aca="false">IF(A355="N/A"," ",IF(ISERROR(L355),B343*Inputs!$F$19,L355))</f>
        <v>114</v>
      </c>
      <c r="C355" s="141" t="n">
        <v>1</v>
      </c>
      <c r="D355" s="142" t="n">
        <f aca="false">IF(A355="N/A"," ",C355*B355)</f>
        <v>114</v>
      </c>
      <c r="E355" s="140" t="n">
        <f aca="false">IF(A355="N/A"," ",IF(ISERROR(M355),E343*Inputs!$F$19,M355))</f>
        <v>35</v>
      </c>
      <c r="F355" s="142" t="n">
        <f aca="false">IF(A355="N/A"," ",E355*C355)</f>
        <v>35</v>
      </c>
      <c r="G355" s="140" t="n">
        <f aca="false">IF(A355="N/A"," ",IF(ISERROR(N355),G343*Inputs!$F$19,N355))</f>
        <v>30.9999980926514</v>
      </c>
      <c r="H355" s="142" t="n">
        <f aca="false">IF(A355="N/A"," ",G355*C355)</f>
        <v>30.9999980926514</v>
      </c>
      <c r="I355" s="142" t="n">
        <f aca="false">IF(A355="N/A"," ",IF(ISERROR(O355),I343*Inputs!$F$19,O355))</f>
        <v>24.3500003814697</v>
      </c>
      <c r="J355" s="143" t="n">
        <f aca="false">IF(A355="N/A"," ",P355)</f>
        <v>4.3705</v>
      </c>
      <c r="L355" s="145" t="e">
        <f aca="false">NA()</f>
        <v>#N/A</v>
      </c>
      <c r="M355" s="145" t="e">
        <f aca="false">NA()</f>
        <v>#N/A</v>
      </c>
      <c r="N355" s="145" t="e">
        <f aca="false">NA()</f>
        <v>#N/A</v>
      </c>
      <c r="O355" s="146" t="e">
        <f aca="false">NA()</f>
        <v>#N/A</v>
      </c>
      <c r="P355" s="147" t="n">
        <v>4.3705</v>
      </c>
      <c r="S355" s="134" t="n">
        <v>47239</v>
      </c>
      <c r="T355" s="120" t="n">
        <v>20</v>
      </c>
      <c r="U355" s="120" t="n">
        <v>5</v>
      </c>
      <c r="V355" s="120" t="n">
        <v>5</v>
      </c>
      <c r="W355" s="120" t="n">
        <v>1</v>
      </c>
      <c r="X355" s="120" t="n">
        <v>31</v>
      </c>
    </row>
    <row r="356" customFormat="false" ht="12.75" hidden="false" customHeight="false" outlineLevel="0" collapsed="false">
      <c r="A356" s="139" t="n">
        <f aca="false">Calculations!A354</f>
        <v>47331</v>
      </c>
      <c r="B356" s="140" t="n">
        <f aca="false">IF(A356="N/A"," ",IF(ISERROR(L356),B344*Inputs!$F$19,L356))</f>
        <v>114</v>
      </c>
      <c r="C356" s="141" t="n">
        <v>1</v>
      </c>
      <c r="D356" s="142" t="n">
        <f aca="false">IF(A356="N/A"," ",C356*B356)</f>
        <v>114</v>
      </c>
      <c r="E356" s="140" t="n">
        <f aca="false">IF(A356="N/A"," ",IF(ISERROR(M356),E344*Inputs!$F$19,M356))</f>
        <v>35.0000038146973</v>
      </c>
      <c r="F356" s="142" t="n">
        <f aca="false">IF(A356="N/A"," ",E356*C356)</f>
        <v>35.0000038146973</v>
      </c>
      <c r="G356" s="140" t="n">
        <f aca="false">IF(A356="N/A"," ",IF(ISERROR(N356),G344*Inputs!$F$19,N356))</f>
        <v>31</v>
      </c>
      <c r="H356" s="142" t="n">
        <f aca="false">IF(A356="N/A"," ",G356*C356)</f>
        <v>31</v>
      </c>
      <c r="I356" s="142" t="n">
        <f aca="false">IF(A356="N/A"," ",IF(ISERROR(O356),I344*Inputs!$F$19,O356))</f>
        <v>24.3500003814697</v>
      </c>
      <c r="J356" s="143" t="n">
        <f aca="false">IF(A356="N/A"," ",P356)</f>
        <v>4.3705</v>
      </c>
      <c r="L356" s="145" t="e">
        <f aca="false">NA()</f>
        <v>#N/A</v>
      </c>
      <c r="M356" s="145" t="e">
        <f aca="false">NA()</f>
        <v>#N/A</v>
      </c>
      <c r="N356" s="145" t="e">
        <f aca="false">NA()</f>
        <v>#N/A</v>
      </c>
      <c r="O356" s="146" t="e">
        <f aca="false">NA()</f>
        <v>#N/A</v>
      </c>
      <c r="P356" s="147" t="n">
        <v>4.3705</v>
      </c>
      <c r="S356" s="134" t="n">
        <v>47270</v>
      </c>
      <c r="T356" s="120" t="n">
        <v>22</v>
      </c>
      <c r="U356" s="120" t="n">
        <v>4</v>
      </c>
      <c r="V356" s="120" t="n">
        <v>4</v>
      </c>
      <c r="W356" s="120" t="n">
        <v>0</v>
      </c>
      <c r="X356" s="120" t="n">
        <v>30</v>
      </c>
    </row>
    <row r="357" customFormat="false" ht="12.75" hidden="false" customHeight="false" outlineLevel="0" collapsed="false">
      <c r="A357" s="139" t="n">
        <f aca="false">Calculations!A355</f>
        <v>47362</v>
      </c>
      <c r="B357" s="140" t="n">
        <f aca="false">IF(A357="N/A"," ",IF(ISERROR(L357),B345*Inputs!$F$19,L357))</f>
        <v>38.5</v>
      </c>
      <c r="C357" s="141" t="n">
        <v>1</v>
      </c>
      <c r="D357" s="142" t="n">
        <f aca="false">IF(A357="N/A"," ",C357*B357)</f>
        <v>38.5</v>
      </c>
      <c r="E357" s="140" t="n">
        <f aca="false">IF(A357="N/A"," ",IF(ISERROR(M357),E345*Inputs!$F$19,M357))</f>
        <v>25</v>
      </c>
      <c r="F357" s="142" t="n">
        <f aca="false">IF(A357="N/A"," ",E357*C357)</f>
        <v>25</v>
      </c>
      <c r="G357" s="140" t="n">
        <f aca="false">IF(A357="N/A"," ",IF(ISERROR(N357),G345*Inputs!$F$19,N357))</f>
        <v>24</v>
      </c>
      <c r="H357" s="142" t="n">
        <f aca="false">IF(A357="N/A"," ",G357*C357)</f>
        <v>24</v>
      </c>
      <c r="I357" s="142" t="n">
        <f aca="false">IF(A357="N/A"," ",IF(ISERROR(O357),I345*Inputs!$F$19,O357))</f>
        <v>24</v>
      </c>
      <c r="J357" s="143" t="n">
        <f aca="false">IF(A357="N/A"," ",P357)</f>
        <v>4.3705</v>
      </c>
      <c r="L357" s="145" t="e">
        <f aca="false">NA()</f>
        <v>#N/A</v>
      </c>
      <c r="M357" s="145" t="e">
        <f aca="false">NA()</f>
        <v>#N/A</v>
      </c>
      <c r="N357" s="145" t="e">
        <f aca="false">NA()</f>
        <v>#N/A</v>
      </c>
      <c r="O357" s="146" t="e">
        <f aca="false">NA()</f>
        <v>#N/A</v>
      </c>
      <c r="P357" s="147" t="n">
        <v>4.3705</v>
      </c>
      <c r="S357" s="134" t="n">
        <v>47300</v>
      </c>
      <c r="T357" s="120" t="n">
        <v>23</v>
      </c>
      <c r="U357" s="120" t="n">
        <v>3</v>
      </c>
      <c r="V357" s="120" t="n">
        <v>4</v>
      </c>
      <c r="W357" s="120" t="n">
        <v>1</v>
      </c>
      <c r="X357" s="120" t="n">
        <v>31</v>
      </c>
    </row>
    <row r="358" customFormat="false" ht="12.75" hidden="false" customHeight="false" outlineLevel="0" collapsed="false">
      <c r="A358" s="139" t="n">
        <f aca="false">Calculations!A356</f>
        <v>47392</v>
      </c>
      <c r="B358" s="140" t="n">
        <f aca="false">IF(A358="N/A"," ",IF(ISERROR(L358),B346*Inputs!$F$19,L358))</f>
        <v>31.2999973297119</v>
      </c>
      <c r="C358" s="141" t="n">
        <v>1</v>
      </c>
      <c r="D358" s="142" t="n">
        <f aca="false">IF(A358="N/A"," ",C358*B358)</f>
        <v>31.2999973297119</v>
      </c>
      <c r="E358" s="140" t="n">
        <f aca="false">IF(A358="N/A"," ",IF(ISERROR(M358),E346*Inputs!$F$19,M358))</f>
        <v>19.996000289917</v>
      </c>
      <c r="F358" s="142" t="n">
        <f aca="false">IF(A358="N/A"," ",E358*C358)</f>
        <v>19.996000289917</v>
      </c>
      <c r="G358" s="140" t="n">
        <f aca="false">IF(A358="N/A"," ",IF(ISERROR(N358),G346*Inputs!$F$19,N358))</f>
        <v>18.9965000152588</v>
      </c>
      <c r="H358" s="142" t="n">
        <f aca="false">IF(A358="N/A"," ",G358*C358)</f>
        <v>18.9965000152588</v>
      </c>
      <c r="I358" s="142" t="n">
        <f aca="false">IF(A358="N/A"," ",IF(ISERROR(O358),I346*Inputs!$F$19,O358))</f>
        <v>25.4000015258789</v>
      </c>
      <c r="J358" s="143" t="n">
        <f aca="false">IF(A358="N/A"," ",P358)</f>
        <v>4.3705</v>
      </c>
      <c r="L358" s="145" t="e">
        <f aca="false">NA()</f>
        <v>#N/A</v>
      </c>
      <c r="M358" s="145" t="e">
        <f aca="false">NA()</f>
        <v>#N/A</v>
      </c>
      <c r="N358" s="145" t="e">
        <f aca="false">NA()</f>
        <v>#N/A</v>
      </c>
      <c r="O358" s="146" t="e">
        <f aca="false">NA()</f>
        <v>#N/A</v>
      </c>
      <c r="P358" s="147" t="n">
        <v>4.3705</v>
      </c>
      <c r="S358" s="134" t="n">
        <v>47331</v>
      </c>
      <c r="T358" s="120" t="n">
        <v>21</v>
      </c>
      <c r="U358" s="120" t="n">
        <v>5</v>
      </c>
      <c r="V358" s="120" t="n">
        <v>5</v>
      </c>
      <c r="W358" s="120" t="n">
        <v>0</v>
      </c>
      <c r="X358" s="120" t="n">
        <v>31</v>
      </c>
    </row>
    <row r="359" customFormat="false" ht="12.75" hidden="false" customHeight="false" outlineLevel="0" collapsed="false">
      <c r="A359" s="139" t="n">
        <f aca="false">Calculations!A357</f>
        <v>47423</v>
      </c>
      <c r="B359" s="140" t="n">
        <f aca="false">IF(A359="N/A"," ",IF(ISERROR(L359),B347*Inputs!$F$19,L359))</f>
        <v>31.1799983978272</v>
      </c>
      <c r="C359" s="141" t="n">
        <v>1</v>
      </c>
      <c r="D359" s="142" t="n">
        <f aca="false">IF(A359="N/A"," ",C359*B359)</f>
        <v>31.1799983978272</v>
      </c>
      <c r="E359" s="140" t="n">
        <f aca="false">IF(A359="N/A"," ",IF(ISERROR(M359),E347*Inputs!$F$19,M359))</f>
        <v>20</v>
      </c>
      <c r="F359" s="142" t="n">
        <f aca="false">IF(A359="N/A"," ",E359*C359)</f>
        <v>20</v>
      </c>
      <c r="G359" s="140" t="n">
        <f aca="false">IF(A359="N/A"," ",IF(ISERROR(N359),G347*Inputs!$F$19,N359))</f>
        <v>19</v>
      </c>
      <c r="H359" s="142" t="n">
        <f aca="false">IF(A359="N/A"," ",G359*C359)</f>
        <v>19</v>
      </c>
      <c r="I359" s="142" t="n">
        <f aca="false">IF(A359="N/A"," ",IF(ISERROR(O359),I347*Inputs!$F$19,O359))</f>
        <v>25.7999992370605</v>
      </c>
      <c r="J359" s="143" t="n">
        <f aca="false">IF(A359="N/A"," ",P359)</f>
        <v>4.3705</v>
      </c>
      <c r="L359" s="145" t="e">
        <f aca="false">NA()</f>
        <v>#N/A</v>
      </c>
      <c r="M359" s="145" t="e">
        <f aca="false">NA()</f>
        <v>#N/A</v>
      </c>
      <c r="N359" s="145" t="e">
        <f aca="false">NA()</f>
        <v>#N/A</v>
      </c>
      <c r="O359" s="146" t="e">
        <f aca="false">NA()</f>
        <v>#N/A</v>
      </c>
      <c r="P359" s="147" t="n">
        <v>4.3705</v>
      </c>
      <c r="S359" s="134" t="n">
        <v>47362</v>
      </c>
      <c r="T359" s="120" t="n">
        <v>21</v>
      </c>
      <c r="U359" s="120" t="n">
        <v>4</v>
      </c>
      <c r="V359" s="120" t="n">
        <v>4</v>
      </c>
      <c r="W359" s="120" t="n">
        <v>1</v>
      </c>
      <c r="X359" s="120" t="n">
        <v>30</v>
      </c>
    </row>
    <row r="360" customFormat="false" ht="12.75" hidden="false" customHeight="false" outlineLevel="0" collapsed="false">
      <c r="A360" s="139" t="n">
        <f aca="false">Calculations!A358</f>
        <v>47453</v>
      </c>
      <c r="B360" s="140" t="n">
        <f aca="false">IF(A360="N/A"," ",IF(ISERROR(L360),B348*Inputs!$F$19,L360))</f>
        <v>31.6499977111816</v>
      </c>
      <c r="C360" s="141" t="n">
        <v>1</v>
      </c>
      <c r="D360" s="142" t="n">
        <f aca="false">IF(A360="N/A"," ",C360*B360)</f>
        <v>31.6499977111816</v>
      </c>
      <c r="E360" s="140" t="n">
        <f aca="false">IF(A360="N/A"," ",IF(ISERROR(M360),E348*Inputs!$F$19,M360))</f>
        <v>20</v>
      </c>
      <c r="F360" s="142" t="n">
        <f aca="false">IF(A360="N/A"," ",E360*C360)</f>
        <v>20</v>
      </c>
      <c r="G360" s="140" t="n">
        <f aca="false">IF(A360="N/A"," ",IF(ISERROR(N360),G348*Inputs!$F$19,N360))</f>
        <v>19</v>
      </c>
      <c r="H360" s="142" t="n">
        <f aca="false">IF(A360="N/A"," ",G360*C360)</f>
        <v>19</v>
      </c>
      <c r="I360" s="142" t="n">
        <f aca="false">IF(A360="N/A"," ",IF(ISERROR(O360),I348*Inputs!$F$19,O360))</f>
        <v>25.9500007629395</v>
      </c>
      <c r="J360" s="143" t="n">
        <f aca="false">IF(A360="N/A"," ",P360)</f>
        <v>4.3705</v>
      </c>
      <c r="L360" s="145" t="e">
        <f aca="false">NA()</f>
        <v>#N/A</v>
      </c>
      <c r="M360" s="145" t="e">
        <f aca="false">NA()</f>
        <v>#N/A</v>
      </c>
      <c r="N360" s="145" t="e">
        <f aca="false">NA()</f>
        <v>#N/A</v>
      </c>
      <c r="O360" s="146" t="e">
        <f aca="false">NA()</f>
        <v>#N/A</v>
      </c>
      <c r="P360" s="147" t="n">
        <v>4.3705</v>
      </c>
      <c r="S360" s="134" t="n">
        <v>47392</v>
      </c>
      <c r="T360" s="120" t="n">
        <v>22</v>
      </c>
      <c r="U360" s="120" t="n">
        <v>5</v>
      </c>
      <c r="V360" s="120" t="n">
        <v>4</v>
      </c>
      <c r="W360" s="120" t="n">
        <v>0</v>
      </c>
      <c r="X360" s="120" t="n">
        <v>31</v>
      </c>
    </row>
    <row r="361" customFormat="false" ht="12.75" hidden="false" customHeight="false" outlineLevel="0" collapsed="false">
      <c r="A361" s="139" t="n">
        <f aca="false">Calculations!A359</f>
        <v>47484</v>
      </c>
      <c r="B361" s="140" t="n">
        <f aca="false">IF(A361="N/A"," ",IF(ISERROR(L361),B349*Inputs!$F$19,L361))</f>
        <v>35.8999996185303</v>
      </c>
      <c r="C361" s="141" t="n">
        <v>1</v>
      </c>
      <c r="D361" s="142" t="n">
        <f aca="false">IF(A361="N/A"," ",C361*B361)</f>
        <v>35.8999996185303</v>
      </c>
      <c r="E361" s="140" t="n">
        <f aca="false">IF(A361="N/A"," ",IF(ISERROR(M361),E349*Inputs!$F$19,M361))</f>
        <v>22</v>
      </c>
      <c r="F361" s="142" t="n">
        <f aca="false">IF(A361="N/A"," ",E361*C361)</f>
        <v>22</v>
      </c>
      <c r="G361" s="140" t="n">
        <f aca="false">IF(A361="N/A"," ",IF(ISERROR(N361),G349*Inputs!$F$19,N361))</f>
        <v>21</v>
      </c>
      <c r="H361" s="142" t="n">
        <f aca="false">IF(A361="N/A"," ",G361*C361)</f>
        <v>21</v>
      </c>
      <c r="I361" s="142" t="n">
        <f aca="false">IF(A361="N/A"," ",IF(ISERROR(O361),I349*Inputs!$F$19,O361))</f>
        <v>26.2000007629395</v>
      </c>
      <c r="J361" s="143" t="n">
        <f aca="false">IF(A361="N/A"," ",P361)</f>
        <v>4.3705</v>
      </c>
      <c r="L361" s="145" t="e">
        <f aca="false">NA()</f>
        <v>#N/A</v>
      </c>
      <c r="M361" s="145" t="e">
        <f aca="false">NA()</f>
        <v>#N/A</v>
      </c>
      <c r="N361" s="145" t="e">
        <f aca="false">NA()</f>
        <v>#N/A</v>
      </c>
      <c r="O361" s="146" t="e">
        <f aca="false">NA()</f>
        <v>#N/A</v>
      </c>
      <c r="P361" s="147" t="n">
        <v>4.3705</v>
      </c>
      <c r="S361" s="134" t="n">
        <v>47423</v>
      </c>
      <c r="T361" s="120" t="n">
        <v>20</v>
      </c>
      <c r="U361" s="120" t="n">
        <v>4</v>
      </c>
      <c r="V361" s="120" t="n">
        <v>5</v>
      </c>
      <c r="W361" s="120" t="n">
        <v>1</v>
      </c>
      <c r="X361" s="120" t="n">
        <v>30</v>
      </c>
    </row>
    <row r="362" customFormat="false" ht="12.75" hidden="false" customHeight="false" outlineLevel="0" collapsed="false">
      <c r="A362" s="139" t="n">
        <f aca="false">Calculations!A360</f>
        <v>47515</v>
      </c>
      <c r="B362" s="140" t="n">
        <f aca="false">IF(A362="N/A"," ",IF(ISERROR(L362),B350*Inputs!$F$19,L362))</f>
        <v>36</v>
      </c>
      <c r="C362" s="141" t="n">
        <v>1</v>
      </c>
      <c r="D362" s="142" t="n">
        <f aca="false">IF(A362="N/A"," ",C362*B362)</f>
        <v>36</v>
      </c>
      <c r="E362" s="140" t="n">
        <f aca="false">IF(A362="N/A"," ",IF(ISERROR(M362),E350*Inputs!$F$19,M362))</f>
        <v>21.996000289917</v>
      </c>
      <c r="F362" s="142" t="n">
        <f aca="false">IF(A362="N/A"," ",E362*C362)</f>
        <v>21.996000289917</v>
      </c>
      <c r="G362" s="140" t="n">
        <f aca="false">IF(A362="N/A"," ",IF(ISERROR(N362),G350*Inputs!$F$19,N362))</f>
        <v>20.9965019226074</v>
      </c>
      <c r="H362" s="142" t="n">
        <f aca="false">IF(A362="N/A"," ",G362*C362)</f>
        <v>20.9965019226074</v>
      </c>
      <c r="I362" s="142" t="n">
        <f aca="false">IF(A362="N/A"," ",IF(ISERROR(O362),I350*Inputs!$F$19,O362))</f>
        <v>24.5</v>
      </c>
      <c r="J362" s="143" t="n">
        <f aca="false">IF(A362="N/A"," ",P362)</f>
        <v>4.3705</v>
      </c>
      <c r="L362" s="145" t="e">
        <f aca="false">NA()</f>
        <v>#N/A</v>
      </c>
      <c r="M362" s="145" t="e">
        <f aca="false">NA()</f>
        <v>#N/A</v>
      </c>
      <c r="N362" s="145" t="e">
        <f aca="false">NA()</f>
        <v>#N/A</v>
      </c>
      <c r="O362" s="146" t="e">
        <f aca="false">NA()</f>
        <v>#N/A</v>
      </c>
      <c r="P362" s="147" t="n">
        <v>4.3705</v>
      </c>
      <c r="S362" s="134" t="n">
        <v>47453</v>
      </c>
      <c r="T362" s="120" t="n">
        <v>22</v>
      </c>
      <c r="U362" s="120" t="n">
        <v>4</v>
      </c>
      <c r="V362" s="120" t="n">
        <v>4</v>
      </c>
      <c r="W362" s="120" t="n">
        <v>1</v>
      </c>
      <c r="X362" s="120" t="n">
        <v>31</v>
      </c>
    </row>
    <row r="363" customFormat="false" ht="12.75" hidden="false" customHeight="false" outlineLevel="0" collapsed="false">
      <c r="A363" s="139" t="n">
        <f aca="false">Calculations!A361</f>
        <v>47543</v>
      </c>
      <c r="B363" s="140" t="n">
        <f aca="false">IF(A363="N/A"," ",IF(ISERROR(L363),B351*Inputs!$F$19,L363))</f>
        <v>31.5</v>
      </c>
      <c r="C363" s="141" t="n">
        <v>1</v>
      </c>
      <c r="D363" s="142" t="n">
        <f aca="false">IF(A363="N/A"," ",C363*B363)</f>
        <v>31.5</v>
      </c>
      <c r="E363" s="140" t="n">
        <f aca="false">IF(A363="N/A"," ",IF(ISERROR(M363),E351*Inputs!$F$19,M363))</f>
        <v>20</v>
      </c>
      <c r="F363" s="142" t="n">
        <f aca="false">IF(A363="N/A"," ",E363*C363)</f>
        <v>20</v>
      </c>
      <c r="G363" s="140" t="n">
        <f aca="false">IF(A363="N/A"," ",IF(ISERROR(N363),G351*Inputs!$F$19,N363))</f>
        <v>19</v>
      </c>
      <c r="H363" s="142" t="n">
        <f aca="false">IF(A363="N/A"," ",G363*C363)</f>
        <v>19</v>
      </c>
      <c r="I363" s="142" t="n">
        <f aca="false">IF(A363="N/A"," ",IF(ISERROR(O363),I351*Inputs!$F$19,O363))</f>
        <v>24.9000015258789</v>
      </c>
      <c r="J363" s="143" t="n">
        <f aca="false">IF(A363="N/A"," ",P363)</f>
        <v>4.3705</v>
      </c>
      <c r="L363" s="145" t="e">
        <f aca="false">NA()</f>
        <v>#N/A</v>
      </c>
      <c r="M363" s="145" t="e">
        <f aca="false">NA()</f>
        <v>#N/A</v>
      </c>
      <c r="N363" s="145" t="e">
        <f aca="false">NA()</f>
        <v>#N/A</v>
      </c>
      <c r="O363" s="146" t="e">
        <f aca="false">NA()</f>
        <v>#N/A</v>
      </c>
      <c r="P363" s="147" t="n">
        <v>4.3705</v>
      </c>
      <c r="S363" s="134" t="n">
        <v>47484</v>
      </c>
      <c r="T363" s="120" t="n">
        <v>22</v>
      </c>
      <c r="U363" s="120" t="n">
        <v>4</v>
      </c>
      <c r="V363" s="120" t="n">
        <v>4</v>
      </c>
      <c r="W363" s="120" t="n">
        <v>1</v>
      </c>
      <c r="X363" s="120" t="n">
        <v>31</v>
      </c>
    </row>
    <row r="364" customFormat="false" ht="12.75" hidden="false" customHeight="false" outlineLevel="0" collapsed="false">
      <c r="A364" s="139" t="n">
        <f aca="false">Calculations!A362</f>
        <v>47574</v>
      </c>
      <c r="B364" s="140" t="n">
        <f aca="false">IF(A364="N/A"," ",IF(ISERROR(L364),B352*Inputs!$F$19,L364))</f>
        <v>32.25</v>
      </c>
      <c r="C364" s="141" t="n">
        <v>1</v>
      </c>
      <c r="D364" s="142" t="n">
        <f aca="false">IF(A364="N/A"," ",C364*B364)</f>
        <v>32.25</v>
      </c>
      <c r="E364" s="140" t="n">
        <f aca="false">IF(A364="N/A"," ",IF(ISERROR(M364),E352*Inputs!$F$19,M364))</f>
        <v>20</v>
      </c>
      <c r="F364" s="142" t="n">
        <f aca="false">IF(A364="N/A"," ",E364*C364)</f>
        <v>20</v>
      </c>
      <c r="G364" s="140" t="n">
        <f aca="false">IF(A364="N/A"," ",IF(ISERROR(N364),G352*Inputs!$F$19,N364))</f>
        <v>18.9950008392334</v>
      </c>
      <c r="H364" s="142" t="n">
        <f aca="false">IF(A364="N/A"," ",G364*C364)</f>
        <v>18.9950008392334</v>
      </c>
      <c r="I364" s="142" t="n">
        <f aca="false">IF(A364="N/A"," ",IF(ISERROR(O364),I352*Inputs!$F$19,O364))</f>
        <v>24.1000003814697</v>
      </c>
      <c r="J364" s="143" t="n">
        <f aca="false">IF(A364="N/A"," ",P364)</f>
        <v>4.3705</v>
      </c>
      <c r="L364" s="145" t="e">
        <f aca="false">NA()</f>
        <v>#N/A</v>
      </c>
      <c r="M364" s="145" t="e">
        <f aca="false">NA()</f>
        <v>#N/A</v>
      </c>
      <c r="N364" s="145" t="e">
        <f aca="false">NA()</f>
        <v>#N/A</v>
      </c>
      <c r="O364" s="146" t="e">
        <f aca="false">NA()</f>
        <v>#N/A</v>
      </c>
      <c r="P364" s="147" t="n">
        <v>4.3705</v>
      </c>
      <c r="S364" s="134" t="n">
        <v>47515</v>
      </c>
      <c r="T364" s="120" t="n">
        <v>20</v>
      </c>
      <c r="U364" s="120" t="n">
        <v>5</v>
      </c>
      <c r="V364" s="120" t="n">
        <v>4</v>
      </c>
      <c r="W364" s="120" t="n">
        <v>0</v>
      </c>
      <c r="X364" s="120" t="n">
        <v>29</v>
      </c>
    </row>
    <row r="365" customFormat="false" ht="12.75" hidden="false" customHeight="false" outlineLevel="0" collapsed="false">
      <c r="A365" s="139" t="n">
        <f aca="false">Calculations!A363</f>
        <v>47604</v>
      </c>
      <c r="B365" s="140" t="n">
        <f aca="false">IF(A365="N/A"," ",IF(ISERROR(L365),B353*Inputs!$F$19,L365))</f>
        <v>36.75</v>
      </c>
      <c r="C365" s="141" t="n">
        <v>1</v>
      </c>
      <c r="D365" s="142" t="n">
        <f aca="false">IF(A365="N/A"," ",C365*B365)</f>
        <v>36.75</v>
      </c>
      <c r="E365" s="140" t="n">
        <f aca="false">IF(A365="N/A"," ",IF(ISERROR(M365),E353*Inputs!$F$19,M365))</f>
        <v>21</v>
      </c>
      <c r="F365" s="142" t="n">
        <f aca="false">IF(A365="N/A"," ",E365*C365)</f>
        <v>21</v>
      </c>
      <c r="G365" s="140" t="n">
        <f aca="false">IF(A365="N/A"," ",IF(ISERROR(N365),G353*Inputs!$F$19,N365))</f>
        <v>20.0049991607666</v>
      </c>
      <c r="H365" s="142" t="n">
        <f aca="false">IF(A365="N/A"," ",G365*C365)</f>
        <v>20.0049991607666</v>
      </c>
      <c r="I365" s="142" t="n">
        <f aca="false">IF(A365="N/A"," ",IF(ISERROR(O365),I353*Inputs!$F$19,O365))</f>
        <v>23.9500007629395</v>
      </c>
      <c r="J365" s="143" t="n">
        <f aca="false">IF(A365="N/A"," ",P365)</f>
        <v>4.3705</v>
      </c>
      <c r="L365" s="145" t="e">
        <f aca="false">NA()</f>
        <v>#N/A</v>
      </c>
      <c r="M365" s="145" t="e">
        <f aca="false">NA()</f>
        <v>#N/A</v>
      </c>
      <c r="N365" s="145" t="e">
        <f aca="false">NA()</f>
        <v>#N/A</v>
      </c>
      <c r="O365" s="146" t="e">
        <f aca="false">NA()</f>
        <v>#N/A</v>
      </c>
      <c r="P365" s="147" t="n">
        <v>4.3705</v>
      </c>
      <c r="S365" s="134" t="n">
        <v>47543</v>
      </c>
      <c r="T365" s="120" t="n">
        <v>22</v>
      </c>
      <c r="U365" s="120" t="n">
        <v>4</v>
      </c>
      <c r="V365" s="120" t="n">
        <v>5</v>
      </c>
      <c r="W365" s="120" t="n">
        <v>0</v>
      </c>
      <c r="X365" s="120" t="n">
        <v>31</v>
      </c>
    </row>
    <row r="366" customFormat="false" ht="12.75" hidden="false" customHeight="false" outlineLevel="0" collapsed="false">
      <c r="A366" s="139" t="n">
        <f aca="false">Calculations!A364</f>
        <v>47635</v>
      </c>
      <c r="B366" s="140" t="n">
        <f aca="false">IF(A366="N/A"," ",IF(ISERROR(L366),B354*Inputs!$F$19,L366))</f>
        <v>61.5</v>
      </c>
      <c r="C366" s="141" t="n">
        <v>1</v>
      </c>
      <c r="D366" s="142" t="n">
        <f aca="false">IF(A366="N/A"," ",C366*B366)</f>
        <v>61.5</v>
      </c>
      <c r="E366" s="140" t="n">
        <f aca="false">IF(A366="N/A"," ",IF(ISERROR(M366),E354*Inputs!$F$19,M366))</f>
        <v>26</v>
      </c>
      <c r="F366" s="142" t="n">
        <f aca="false">IF(A366="N/A"," ",E366*C366)</f>
        <v>26</v>
      </c>
      <c r="G366" s="140" t="n">
        <f aca="false">IF(A366="N/A"," ",IF(ISERROR(N366),G354*Inputs!$F$19,N366))</f>
        <v>24</v>
      </c>
      <c r="H366" s="142" t="n">
        <f aca="false">IF(A366="N/A"," ",G366*C366)</f>
        <v>24</v>
      </c>
      <c r="I366" s="142" t="n">
        <f aca="false">IF(A366="N/A"," ",IF(ISERROR(O366),I354*Inputs!$F$19,O366))</f>
        <v>23.4499998092651</v>
      </c>
      <c r="J366" s="143" t="n">
        <f aca="false">IF(A366="N/A"," ",P366)</f>
        <v>4.3705</v>
      </c>
      <c r="L366" s="145" t="e">
        <f aca="false">NA()</f>
        <v>#N/A</v>
      </c>
      <c r="M366" s="145" t="e">
        <f aca="false">NA()</f>
        <v>#N/A</v>
      </c>
      <c r="N366" s="145" t="e">
        <f aca="false">NA()</f>
        <v>#N/A</v>
      </c>
      <c r="O366" s="146" t="e">
        <f aca="false">NA()</f>
        <v>#N/A</v>
      </c>
      <c r="P366" s="147" t="n">
        <v>4.3705</v>
      </c>
      <c r="S366" s="134" t="n">
        <v>47574</v>
      </c>
      <c r="T366" s="120" t="n">
        <v>22</v>
      </c>
      <c r="U366" s="120" t="n">
        <v>4</v>
      </c>
      <c r="V366" s="120" t="n">
        <v>4</v>
      </c>
      <c r="W366" s="120" t="n">
        <v>0</v>
      </c>
      <c r="X366" s="120" t="n">
        <v>30</v>
      </c>
    </row>
    <row r="367" customFormat="false" ht="12.75" hidden="false" customHeight="false" outlineLevel="0" collapsed="false">
      <c r="A367" s="139" t="n">
        <f aca="false">Calculations!A365</f>
        <v>47665</v>
      </c>
      <c r="B367" s="140" t="n">
        <f aca="false">IF(A367="N/A"," ",IF(ISERROR(L367),B355*Inputs!$F$19,L367))</f>
        <v>114</v>
      </c>
      <c r="C367" s="141" t="n">
        <v>1</v>
      </c>
      <c r="D367" s="142" t="n">
        <f aca="false">IF(A367="N/A"," ",C367*B367)</f>
        <v>114</v>
      </c>
      <c r="E367" s="140" t="n">
        <f aca="false">IF(A367="N/A"," ",IF(ISERROR(M367),E355*Inputs!$F$19,M367))</f>
        <v>35</v>
      </c>
      <c r="F367" s="142" t="n">
        <f aca="false">IF(A367="N/A"," ",E367*C367)</f>
        <v>35</v>
      </c>
      <c r="G367" s="140" t="n">
        <f aca="false">IF(A367="N/A"," ",IF(ISERROR(N367),G355*Inputs!$F$19,N367))</f>
        <v>30.9999980926514</v>
      </c>
      <c r="H367" s="142" t="n">
        <f aca="false">IF(A367="N/A"," ",G367*C367)</f>
        <v>30.9999980926514</v>
      </c>
      <c r="I367" s="142" t="n">
        <f aca="false">IF(A367="N/A"," ",IF(ISERROR(O367),I355*Inputs!$F$19,O367))</f>
        <v>24.3500003814697</v>
      </c>
      <c r="J367" s="143" t="n">
        <f aca="false">IF(A367="N/A"," ",P367)</f>
        <v>4.3705</v>
      </c>
      <c r="L367" s="145" t="e">
        <f aca="false">NA()</f>
        <v>#N/A</v>
      </c>
      <c r="M367" s="145" t="e">
        <f aca="false">NA()</f>
        <v>#N/A</v>
      </c>
      <c r="N367" s="145" t="e">
        <f aca="false">NA()</f>
        <v>#N/A</v>
      </c>
      <c r="O367" s="146" t="e">
        <f aca="false">NA()</f>
        <v>#N/A</v>
      </c>
      <c r="P367" s="147" t="n">
        <v>4.3705</v>
      </c>
      <c r="S367" s="134" t="n">
        <v>47604</v>
      </c>
      <c r="T367" s="120" t="n">
        <v>20</v>
      </c>
      <c r="U367" s="120" t="n">
        <v>5</v>
      </c>
      <c r="V367" s="120" t="n">
        <v>5</v>
      </c>
      <c r="W367" s="120" t="n">
        <v>1</v>
      </c>
      <c r="X367" s="120" t="n">
        <v>31</v>
      </c>
    </row>
    <row r="368" customFormat="false" ht="12.75" hidden="false" customHeight="false" outlineLevel="0" collapsed="false">
      <c r="A368" s="139" t="n">
        <f aca="false">Calculations!A366</f>
        <v>47696</v>
      </c>
      <c r="B368" s="140" t="n">
        <f aca="false">IF(A368="N/A"," ",IF(ISERROR(L368),B356*Inputs!$F$19,L368))</f>
        <v>114</v>
      </c>
      <c r="C368" s="141" t="n">
        <v>1</v>
      </c>
      <c r="D368" s="142" t="n">
        <f aca="false">IF(A368="N/A"," ",C368*B368)</f>
        <v>114</v>
      </c>
      <c r="E368" s="140" t="n">
        <f aca="false">IF(A368="N/A"," ",IF(ISERROR(M368),E356*Inputs!$F$19,M368))</f>
        <v>35.0000038146973</v>
      </c>
      <c r="F368" s="142" t="n">
        <f aca="false">IF(A368="N/A"," ",E368*C368)</f>
        <v>35.0000038146973</v>
      </c>
      <c r="G368" s="140" t="n">
        <f aca="false">IF(A368="N/A"," ",IF(ISERROR(N368),G356*Inputs!$F$19,N368))</f>
        <v>31</v>
      </c>
      <c r="H368" s="142" t="n">
        <f aca="false">IF(A368="N/A"," ",G368*C368)</f>
        <v>31</v>
      </c>
      <c r="I368" s="142" t="n">
        <f aca="false">IF(A368="N/A"," ",IF(ISERROR(O368),I356*Inputs!$F$19,O368))</f>
        <v>24.3500003814697</v>
      </c>
      <c r="J368" s="143" t="n">
        <f aca="false">IF(A368="N/A"," ",P368)</f>
        <v>4.3705</v>
      </c>
      <c r="L368" s="145" t="e">
        <f aca="false">NA()</f>
        <v>#N/A</v>
      </c>
      <c r="M368" s="145" t="e">
        <f aca="false">NA()</f>
        <v>#N/A</v>
      </c>
      <c r="N368" s="145" t="e">
        <f aca="false">NA()</f>
        <v>#N/A</v>
      </c>
      <c r="O368" s="146" t="e">
        <f aca="false">NA()</f>
        <v>#N/A</v>
      </c>
      <c r="P368" s="147" t="n">
        <v>4.3705</v>
      </c>
      <c r="S368" s="134" t="n">
        <v>47635</v>
      </c>
      <c r="T368" s="120" t="n">
        <v>22</v>
      </c>
      <c r="U368" s="120" t="n">
        <v>4</v>
      </c>
      <c r="V368" s="120" t="n">
        <v>4</v>
      </c>
      <c r="W368" s="120" t="n">
        <v>0</v>
      </c>
      <c r="X368" s="120" t="n">
        <v>30</v>
      </c>
    </row>
    <row r="369" customFormat="false" ht="12.75" hidden="false" customHeight="false" outlineLevel="0" collapsed="false">
      <c r="A369" s="139" t="n">
        <f aca="false">Calculations!A367</f>
        <v>47727</v>
      </c>
      <c r="B369" s="140" t="n">
        <f aca="false">IF(A369="N/A"," ",IF(ISERROR(L369),B357*Inputs!$F$19,L369))</f>
        <v>38.5</v>
      </c>
      <c r="C369" s="141" t="n">
        <v>1</v>
      </c>
      <c r="D369" s="142" t="n">
        <f aca="false">IF(A369="N/A"," ",C369*B369)</f>
        <v>38.5</v>
      </c>
      <c r="E369" s="140" t="n">
        <f aca="false">IF(A369="N/A"," ",IF(ISERROR(M369),E357*Inputs!$F$19,M369))</f>
        <v>25</v>
      </c>
      <c r="F369" s="142" t="n">
        <f aca="false">IF(A369="N/A"," ",E369*C369)</f>
        <v>25</v>
      </c>
      <c r="G369" s="140" t="n">
        <f aca="false">IF(A369="N/A"," ",IF(ISERROR(N369),G357*Inputs!$F$19,N369))</f>
        <v>24</v>
      </c>
      <c r="H369" s="142" t="n">
        <f aca="false">IF(A369="N/A"," ",G369*C369)</f>
        <v>24</v>
      </c>
      <c r="I369" s="142" t="n">
        <f aca="false">IF(A369="N/A"," ",IF(ISERROR(O369),I357*Inputs!$F$19,O369))</f>
        <v>24</v>
      </c>
      <c r="J369" s="143" t="n">
        <f aca="false">IF(A369="N/A"," ",P369)</f>
        <v>4.3705</v>
      </c>
      <c r="L369" s="145" t="e">
        <f aca="false">NA()</f>
        <v>#N/A</v>
      </c>
      <c r="M369" s="145" t="e">
        <f aca="false">NA()</f>
        <v>#N/A</v>
      </c>
      <c r="N369" s="145" t="e">
        <f aca="false">NA()</f>
        <v>#N/A</v>
      </c>
      <c r="O369" s="146" t="e">
        <f aca="false">NA()</f>
        <v>#N/A</v>
      </c>
      <c r="P369" s="147" t="n">
        <v>4.3705</v>
      </c>
      <c r="S369" s="134" t="n">
        <v>47665</v>
      </c>
      <c r="T369" s="120" t="n">
        <v>23</v>
      </c>
      <c r="U369" s="120" t="n">
        <v>3</v>
      </c>
      <c r="V369" s="120" t="n">
        <v>4</v>
      </c>
      <c r="W369" s="120" t="n">
        <v>1</v>
      </c>
      <c r="X369" s="120" t="n">
        <v>31</v>
      </c>
    </row>
    <row r="370" customFormat="false" ht="12.75" hidden="false" customHeight="false" outlineLevel="0" collapsed="false">
      <c r="A370" s="139" t="n">
        <f aca="false">Calculations!A368</f>
        <v>47757</v>
      </c>
      <c r="B370" s="140" t="n">
        <f aca="false">IF(A370="N/A"," ",IF(ISERROR(L370),B358*Inputs!$F$19,L370))</f>
        <v>31.2999973297119</v>
      </c>
      <c r="C370" s="141" t="n">
        <v>1</v>
      </c>
      <c r="D370" s="142" t="n">
        <f aca="false">IF(A370="N/A"," ",C370*B370)</f>
        <v>31.2999973297119</v>
      </c>
      <c r="E370" s="140" t="n">
        <f aca="false">IF(A370="N/A"," ",IF(ISERROR(M370),E358*Inputs!$F$19,M370))</f>
        <v>19.996000289917</v>
      </c>
      <c r="F370" s="142" t="n">
        <f aca="false">IF(A370="N/A"," ",E370*C370)</f>
        <v>19.996000289917</v>
      </c>
      <c r="G370" s="140" t="n">
        <f aca="false">IF(A370="N/A"," ",IF(ISERROR(N370),G358*Inputs!$F$19,N370))</f>
        <v>18.9965000152588</v>
      </c>
      <c r="H370" s="142" t="n">
        <f aca="false">IF(A370="N/A"," ",G370*C370)</f>
        <v>18.9965000152588</v>
      </c>
      <c r="I370" s="142" t="n">
        <f aca="false">IF(A370="N/A"," ",IF(ISERROR(O370),I358*Inputs!$F$19,O370))</f>
        <v>25.4000015258789</v>
      </c>
      <c r="J370" s="143" t="n">
        <f aca="false">IF(A370="N/A"," ",P370)</f>
        <v>4.3705</v>
      </c>
      <c r="L370" s="145" t="e">
        <f aca="false">NA()</f>
        <v>#N/A</v>
      </c>
      <c r="M370" s="145" t="e">
        <f aca="false">NA()</f>
        <v>#N/A</v>
      </c>
      <c r="N370" s="145" t="e">
        <f aca="false">NA()</f>
        <v>#N/A</v>
      </c>
      <c r="O370" s="146" t="e">
        <f aca="false">NA()</f>
        <v>#N/A</v>
      </c>
      <c r="P370" s="147" t="n">
        <v>4.3705</v>
      </c>
      <c r="S370" s="134" t="n">
        <v>47696</v>
      </c>
      <c r="T370" s="120" t="n">
        <v>21</v>
      </c>
      <c r="U370" s="120" t="n">
        <v>5</v>
      </c>
      <c r="V370" s="120" t="n">
        <v>5</v>
      </c>
      <c r="W370" s="120" t="n">
        <v>0</v>
      </c>
      <c r="X370" s="120" t="n">
        <v>31</v>
      </c>
    </row>
    <row r="371" customFormat="false" ht="12.75" hidden="false" customHeight="false" outlineLevel="0" collapsed="false">
      <c r="A371" s="139" t="n">
        <f aca="false">Calculations!A369</f>
        <v>47788</v>
      </c>
      <c r="B371" s="140" t="n">
        <f aca="false">IF(A371="N/A"," ",IF(ISERROR(L371),B359*Inputs!$F$19,L371))</f>
        <v>31.1799983978272</v>
      </c>
      <c r="C371" s="141" t="n">
        <v>1</v>
      </c>
      <c r="D371" s="142" t="n">
        <f aca="false">IF(A371="N/A"," ",C371*B371)</f>
        <v>31.1799983978272</v>
      </c>
      <c r="E371" s="140" t="n">
        <f aca="false">IF(A371="N/A"," ",IF(ISERROR(M371),E359*Inputs!$F$19,M371))</f>
        <v>20</v>
      </c>
      <c r="F371" s="142" t="n">
        <f aca="false">IF(A371="N/A"," ",E371*C371)</f>
        <v>20</v>
      </c>
      <c r="G371" s="140" t="n">
        <f aca="false">IF(A371="N/A"," ",IF(ISERROR(N371),G359*Inputs!$F$19,N371))</f>
        <v>19</v>
      </c>
      <c r="H371" s="142" t="n">
        <f aca="false">IF(A371="N/A"," ",G371*C371)</f>
        <v>19</v>
      </c>
      <c r="I371" s="142" t="n">
        <f aca="false">IF(A371="N/A"," ",IF(ISERROR(O371),I359*Inputs!$F$19,O371))</f>
        <v>25.7999992370605</v>
      </c>
      <c r="J371" s="143" t="n">
        <f aca="false">IF(A371="N/A"," ",P371)</f>
        <v>4.3705</v>
      </c>
      <c r="L371" s="145" t="e">
        <f aca="false">NA()</f>
        <v>#N/A</v>
      </c>
      <c r="M371" s="145" t="e">
        <f aca="false">NA()</f>
        <v>#N/A</v>
      </c>
      <c r="N371" s="145" t="e">
        <f aca="false">NA()</f>
        <v>#N/A</v>
      </c>
      <c r="O371" s="146" t="e">
        <f aca="false">NA()</f>
        <v>#N/A</v>
      </c>
      <c r="P371" s="147" t="n">
        <v>4.3705</v>
      </c>
      <c r="S371" s="134" t="n">
        <v>47727</v>
      </c>
      <c r="T371" s="120" t="n">
        <v>21</v>
      </c>
      <c r="U371" s="120" t="n">
        <v>4</v>
      </c>
      <c r="V371" s="120" t="n">
        <v>4</v>
      </c>
      <c r="W371" s="120" t="n">
        <v>1</v>
      </c>
      <c r="X371" s="120" t="n">
        <v>30</v>
      </c>
    </row>
    <row r="372" customFormat="false" ht="12.75" hidden="false" customHeight="false" outlineLevel="0" collapsed="false">
      <c r="A372" s="139" t="n">
        <f aca="false">Calculations!A370</f>
        <v>47818</v>
      </c>
      <c r="B372" s="140" t="n">
        <f aca="false">IF(A372="N/A"," ",IF(ISERROR(L372),B360*Inputs!$F$19,L372))</f>
        <v>31.6499977111816</v>
      </c>
      <c r="C372" s="141" t="n">
        <v>1</v>
      </c>
      <c r="D372" s="142" t="n">
        <f aca="false">IF(A372="N/A"," ",C372*B372)</f>
        <v>31.6499977111816</v>
      </c>
      <c r="E372" s="140" t="n">
        <f aca="false">IF(A372="N/A"," ",IF(ISERROR(M372),E360*Inputs!$F$19,M372))</f>
        <v>20</v>
      </c>
      <c r="F372" s="142" t="n">
        <f aca="false">IF(A372="N/A"," ",E372*C372)</f>
        <v>20</v>
      </c>
      <c r="G372" s="140" t="n">
        <f aca="false">IF(A372="N/A"," ",IF(ISERROR(N372),G360*Inputs!$F$19,N372))</f>
        <v>19</v>
      </c>
      <c r="H372" s="142" t="n">
        <f aca="false">IF(A372="N/A"," ",G372*C372)</f>
        <v>19</v>
      </c>
      <c r="I372" s="142" t="n">
        <f aca="false">IF(A372="N/A"," ",IF(ISERROR(O372),I360*Inputs!$F$19,O372))</f>
        <v>25.9500007629395</v>
      </c>
      <c r="J372" s="143" t="n">
        <f aca="false">IF(A372="N/A"," ",P372)</f>
        <v>4.3705</v>
      </c>
      <c r="L372" s="145" t="e">
        <f aca="false">NA()</f>
        <v>#N/A</v>
      </c>
      <c r="M372" s="145" t="e">
        <f aca="false">NA()</f>
        <v>#N/A</v>
      </c>
      <c r="N372" s="145" t="e">
        <f aca="false">NA()</f>
        <v>#N/A</v>
      </c>
      <c r="O372" s="146" t="e">
        <f aca="false">NA()</f>
        <v>#N/A</v>
      </c>
      <c r="P372" s="147" t="n">
        <v>4.3705</v>
      </c>
      <c r="S372" s="134" t="n">
        <v>47757</v>
      </c>
      <c r="T372" s="120" t="n">
        <v>22</v>
      </c>
      <c r="U372" s="120" t="n">
        <v>5</v>
      </c>
      <c r="V372" s="120" t="n">
        <v>4</v>
      </c>
      <c r="W372" s="120" t="n">
        <v>0</v>
      </c>
      <c r="X372" s="120" t="n">
        <v>31</v>
      </c>
    </row>
    <row r="373" customFormat="false" ht="12.75" hidden="false" customHeight="false" outlineLevel="0" collapsed="false">
      <c r="A373" s="139" t="n">
        <f aca="false">Calculations!A371</f>
        <v>47849</v>
      </c>
      <c r="B373" s="140" t="n">
        <f aca="false">IF(A373="N/A"," ",IF(ISERROR(L373),B361*Inputs!$F$19,L373))</f>
        <v>35.8999996185303</v>
      </c>
      <c r="C373" s="141" t="n">
        <v>1</v>
      </c>
      <c r="D373" s="142" t="n">
        <f aca="false">IF(A373="N/A"," ",C373*B373)</f>
        <v>35.8999996185303</v>
      </c>
      <c r="E373" s="140" t="n">
        <f aca="false">IF(A373="N/A"," ",IF(ISERROR(M373),E361*Inputs!$F$19,M373))</f>
        <v>22</v>
      </c>
      <c r="F373" s="142" t="n">
        <f aca="false">IF(A373="N/A"," ",E373*C373)</f>
        <v>22</v>
      </c>
      <c r="G373" s="140" t="n">
        <f aca="false">IF(A373="N/A"," ",IF(ISERROR(N373),G361*Inputs!$F$19,N373))</f>
        <v>21</v>
      </c>
      <c r="H373" s="142" t="n">
        <f aca="false">IF(A373="N/A"," ",G373*C373)</f>
        <v>21</v>
      </c>
      <c r="I373" s="142" t="n">
        <f aca="false">IF(A373="N/A"," ",IF(ISERROR(O373),I361*Inputs!$F$19,O373))</f>
        <v>26.2000007629395</v>
      </c>
      <c r="J373" s="143" t="n">
        <f aca="false">IF(A373="N/A"," ",P373)</f>
        <v>4.3705</v>
      </c>
      <c r="L373" s="145" t="e">
        <f aca="false">NA()</f>
        <v>#N/A</v>
      </c>
      <c r="M373" s="145" t="e">
        <f aca="false">NA()</f>
        <v>#N/A</v>
      </c>
      <c r="N373" s="145" t="e">
        <f aca="false">NA()</f>
        <v>#N/A</v>
      </c>
      <c r="O373" s="146" t="e">
        <f aca="false">NA()</f>
        <v>#N/A</v>
      </c>
      <c r="P373" s="147" t="n">
        <v>4.3705</v>
      </c>
      <c r="S373" s="134" t="n">
        <v>47788</v>
      </c>
      <c r="T373" s="120" t="n">
        <v>20</v>
      </c>
      <c r="U373" s="120" t="n">
        <v>4</v>
      </c>
      <c r="V373" s="120" t="n">
        <v>5</v>
      </c>
      <c r="W373" s="120" t="n">
        <v>1</v>
      </c>
      <c r="X373" s="120" t="n">
        <v>30</v>
      </c>
    </row>
    <row r="374" customFormat="false" ht="12.75" hidden="false" customHeight="false" outlineLevel="0" collapsed="false">
      <c r="A374" s="139" t="n">
        <f aca="false">Calculations!A372</f>
        <v>47880</v>
      </c>
      <c r="B374" s="140" t="n">
        <f aca="false">IF(A374="N/A"," ",IF(ISERROR(L374),B362*Inputs!$F$19,L374))</f>
        <v>36</v>
      </c>
      <c r="C374" s="141" t="n">
        <v>1</v>
      </c>
      <c r="D374" s="142" t="n">
        <f aca="false">IF(A374="N/A"," ",C374*B374)</f>
        <v>36</v>
      </c>
      <c r="E374" s="140" t="n">
        <f aca="false">IF(A374="N/A"," ",IF(ISERROR(M374),E362*Inputs!$F$19,M374))</f>
        <v>21.996000289917</v>
      </c>
      <c r="F374" s="142" t="n">
        <f aca="false">IF(A374="N/A"," ",E374*C374)</f>
        <v>21.996000289917</v>
      </c>
      <c r="G374" s="140" t="n">
        <f aca="false">IF(A374="N/A"," ",IF(ISERROR(N374),G362*Inputs!$F$19,N374))</f>
        <v>20.9965019226074</v>
      </c>
      <c r="H374" s="142" t="n">
        <f aca="false">IF(A374="N/A"," ",G374*C374)</f>
        <v>20.9965019226074</v>
      </c>
      <c r="I374" s="142" t="n">
        <f aca="false">IF(A374="N/A"," ",IF(ISERROR(O374),I362*Inputs!$F$19,O374))</f>
        <v>24.5</v>
      </c>
      <c r="J374" s="143" t="n">
        <f aca="false">IF(A374="N/A"," ",P374)</f>
        <v>4.3705</v>
      </c>
      <c r="L374" s="145" t="e">
        <f aca="false">NA()</f>
        <v>#N/A</v>
      </c>
      <c r="M374" s="145" t="e">
        <f aca="false">NA()</f>
        <v>#N/A</v>
      </c>
      <c r="N374" s="145" t="e">
        <f aca="false">NA()</f>
        <v>#N/A</v>
      </c>
      <c r="O374" s="146" t="e">
        <f aca="false">NA()</f>
        <v>#N/A</v>
      </c>
      <c r="P374" s="147" t="n">
        <v>4.3705</v>
      </c>
      <c r="S374" s="134" t="n">
        <v>47818</v>
      </c>
      <c r="T374" s="120" t="n">
        <v>22</v>
      </c>
      <c r="U374" s="120" t="n">
        <v>4</v>
      </c>
      <c r="V374" s="120" t="n">
        <v>4</v>
      </c>
      <c r="W374" s="120" t="n">
        <v>1</v>
      </c>
      <c r="X374" s="120" t="n">
        <v>31</v>
      </c>
    </row>
    <row r="375" customFormat="false" ht="12.75" hidden="false" customHeight="false" outlineLevel="0" collapsed="false">
      <c r="A375" s="139" t="n">
        <f aca="false">Calculations!A373</f>
        <v>47908</v>
      </c>
      <c r="B375" s="140" t="n">
        <f aca="false">IF(A375="N/A"," ",IF(ISERROR(L375),B363*Inputs!$F$19,L375))</f>
        <v>31.5</v>
      </c>
      <c r="C375" s="141" t="n">
        <v>1</v>
      </c>
      <c r="D375" s="142" t="n">
        <f aca="false">IF(A375="N/A"," ",C375*B375)</f>
        <v>31.5</v>
      </c>
      <c r="E375" s="140" t="n">
        <f aca="false">IF(A375="N/A"," ",IF(ISERROR(M375),E363*Inputs!$F$19,M375))</f>
        <v>20</v>
      </c>
      <c r="F375" s="142" t="n">
        <f aca="false">IF(A375="N/A"," ",E375*C375)</f>
        <v>20</v>
      </c>
      <c r="G375" s="140" t="n">
        <f aca="false">IF(A375="N/A"," ",IF(ISERROR(N375),G363*Inputs!$F$19,N375))</f>
        <v>19</v>
      </c>
      <c r="H375" s="142" t="n">
        <f aca="false">IF(A375="N/A"," ",G375*C375)</f>
        <v>19</v>
      </c>
      <c r="I375" s="142" t="n">
        <f aca="false">IF(A375="N/A"," ",IF(ISERROR(O375),I363*Inputs!$F$19,O375))</f>
        <v>24.9000015258789</v>
      </c>
      <c r="J375" s="143" t="n">
        <f aca="false">IF(A375="N/A"," ",P375)</f>
        <v>4.3705</v>
      </c>
      <c r="L375" s="145" t="e">
        <f aca="false">NA()</f>
        <v>#N/A</v>
      </c>
      <c r="M375" s="145" t="e">
        <f aca="false">NA()</f>
        <v>#N/A</v>
      </c>
      <c r="N375" s="145" t="e">
        <f aca="false">NA()</f>
        <v>#N/A</v>
      </c>
      <c r="O375" s="146" t="e">
        <f aca="false">NA()</f>
        <v>#N/A</v>
      </c>
      <c r="P375" s="147" t="n">
        <v>4.3705</v>
      </c>
      <c r="S375" s="134" t="n">
        <v>47849</v>
      </c>
      <c r="T375" s="120" t="n">
        <v>22</v>
      </c>
      <c r="U375" s="120" t="n">
        <v>4</v>
      </c>
      <c r="V375" s="120" t="n">
        <v>4</v>
      </c>
      <c r="W375" s="120" t="n">
        <v>1</v>
      </c>
      <c r="X375" s="120" t="n">
        <v>31</v>
      </c>
    </row>
    <row r="376" customFormat="false" ht="12.75" hidden="false" customHeight="false" outlineLevel="0" collapsed="false">
      <c r="A376" s="139" t="n">
        <f aca="false">Calculations!A374</f>
        <v>47939</v>
      </c>
      <c r="B376" s="140" t="n">
        <f aca="false">IF(A376="N/A"," ",IF(ISERROR(L376),B364*Inputs!$F$19,L376))</f>
        <v>32.25</v>
      </c>
      <c r="C376" s="141" t="n">
        <v>1</v>
      </c>
      <c r="D376" s="142" t="n">
        <f aca="false">IF(A376="N/A"," ",C376*B376)</f>
        <v>32.25</v>
      </c>
      <c r="E376" s="140" t="n">
        <f aca="false">IF(A376="N/A"," ",IF(ISERROR(M376),E364*Inputs!$F$19,M376))</f>
        <v>20</v>
      </c>
      <c r="F376" s="142" t="n">
        <f aca="false">IF(A376="N/A"," ",E376*C376)</f>
        <v>20</v>
      </c>
      <c r="G376" s="140" t="n">
        <f aca="false">IF(A376="N/A"," ",IF(ISERROR(N376),G364*Inputs!$F$19,N376))</f>
        <v>18.9950008392334</v>
      </c>
      <c r="H376" s="142" t="n">
        <f aca="false">IF(A376="N/A"," ",G376*C376)</f>
        <v>18.9950008392334</v>
      </c>
      <c r="I376" s="142" t="n">
        <f aca="false">IF(A376="N/A"," ",IF(ISERROR(O376),I364*Inputs!$F$19,O376))</f>
        <v>24.1000003814697</v>
      </c>
      <c r="J376" s="143" t="n">
        <f aca="false">IF(A376="N/A"," ",P376)</f>
        <v>4.3705</v>
      </c>
      <c r="L376" s="145" t="e">
        <f aca="false">NA()</f>
        <v>#N/A</v>
      </c>
      <c r="M376" s="145" t="e">
        <f aca="false">NA()</f>
        <v>#N/A</v>
      </c>
      <c r="N376" s="145" t="e">
        <f aca="false">NA()</f>
        <v>#N/A</v>
      </c>
      <c r="O376" s="146" t="e">
        <f aca="false">NA()</f>
        <v>#N/A</v>
      </c>
      <c r="P376" s="147" t="n">
        <v>4.3705</v>
      </c>
      <c r="S376" s="134" t="n">
        <v>47880</v>
      </c>
      <c r="T376" s="120" t="n">
        <v>20</v>
      </c>
      <c r="U376" s="120" t="n">
        <v>5</v>
      </c>
      <c r="V376" s="120" t="n">
        <v>4</v>
      </c>
      <c r="W376" s="120" t="n">
        <v>0</v>
      </c>
      <c r="X376" s="120" t="n">
        <v>29</v>
      </c>
    </row>
    <row r="377" customFormat="false" ht="12.75" hidden="false" customHeight="false" outlineLevel="0" collapsed="false">
      <c r="A377" s="139" t="n">
        <f aca="false">Calculations!A375</f>
        <v>47969</v>
      </c>
      <c r="B377" s="140" t="n">
        <f aca="false">IF(A377="N/A"," ",IF(ISERROR(L377),B365*Inputs!$F$19,L377))</f>
        <v>36.75</v>
      </c>
      <c r="C377" s="141" t="n">
        <v>1</v>
      </c>
      <c r="D377" s="142" t="n">
        <f aca="false">IF(A377="N/A"," ",C377*B377)</f>
        <v>36.75</v>
      </c>
      <c r="E377" s="140" t="n">
        <f aca="false">IF(A377="N/A"," ",IF(ISERROR(M377),E365*Inputs!$F$19,M377))</f>
        <v>21</v>
      </c>
      <c r="F377" s="142" t="n">
        <f aca="false">IF(A377="N/A"," ",E377*C377)</f>
        <v>21</v>
      </c>
      <c r="G377" s="140" t="n">
        <f aca="false">IF(A377="N/A"," ",IF(ISERROR(N377),G365*Inputs!$F$19,N377))</f>
        <v>20.0049991607666</v>
      </c>
      <c r="H377" s="142" t="n">
        <f aca="false">IF(A377="N/A"," ",G377*C377)</f>
        <v>20.0049991607666</v>
      </c>
      <c r="I377" s="142" t="n">
        <f aca="false">IF(A377="N/A"," ",IF(ISERROR(O377),I365*Inputs!$F$19,O377))</f>
        <v>23.9500007629395</v>
      </c>
      <c r="J377" s="143" t="n">
        <f aca="false">IF(A377="N/A"," ",P377)</f>
        <v>4.3705</v>
      </c>
      <c r="L377" s="145" t="e">
        <f aca="false">NA()</f>
        <v>#N/A</v>
      </c>
      <c r="M377" s="145" t="e">
        <f aca="false">NA()</f>
        <v>#N/A</v>
      </c>
      <c r="N377" s="145" t="e">
        <f aca="false">NA()</f>
        <v>#N/A</v>
      </c>
      <c r="O377" s="146" t="e">
        <f aca="false">NA()</f>
        <v>#N/A</v>
      </c>
      <c r="P377" s="147" t="n">
        <v>4.3705</v>
      </c>
      <c r="S377" s="134" t="n">
        <v>47908</v>
      </c>
      <c r="T377" s="120" t="n">
        <v>22</v>
      </c>
      <c r="U377" s="120" t="n">
        <v>4</v>
      </c>
      <c r="V377" s="120" t="n">
        <v>5</v>
      </c>
      <c r="W377" s="120" t="n">
        <v>0</v>
      </c>
      <c r="X377" s="120" t="n">
        <v>31</v>
      </c>
    </row>
    <row r="378" customFormat="false" ht="12.75" hidden="false" customHeight="false" outlineLevel="0" collapsed="false">
      <c r="A378" s="139" t="n">
        <f aca="false">Calculations!A376</f>
        <v>48000</v>
      </c>
      <c r="B378" s="140" t="n">
        <f aca="false">IF(A378="N/A"," ",IF(ISERROR(L378),B366*Inputs!$F$19,L378))</f>
        <v>61.5</v>
      </c>
      <c r="C378" s="141" t="n">
        <v>1</v>
      </c>
      <c r="D378" s="142" t="n">
        <f aca="false">IF(A378="N/A"," ",C378*B378)</f>
        <v>61.5</v>
      </c>
      <c r="E378" s="140" t="n">
        <f aca="false">IF(A378="N/A"," ",IF(ISERROR(M378),E366*Inputs!$F$19,M378))</f>
        <v>26</v>
      </c>
      <c r="F378" s="142" t="n">
        <f aca="false">IF(A378="N/A"," ",E378*C378)</f>
        <v>26</v>
      </c>
      <c r="G378" s="140" t="n">
        <f aca="false">IF(A378="N/A"," ",IF(ISERROR(N378),G366*Inputs!$F$19,N378))</f>
        <v>24</v>
      </c>
      <c r="H378" s="142" t="n">
        <f aca="false">IF(A378="N/A"," ",G378*C378)</f>
        <v>24</v>
      </c>
      <c r="I378" s="142" t="n">
        <f aca="false">IF(A378="N/A"," ",IF(ISERROR(O378),I366*Inputs!$F$19,O378))</f>
        <v>23.4499998092651</v>
      </c>
      <c r="J378" s="143" t="n">
        <f aca="false">IF(A378="N/A"," ",P378)</f>
        <v>4.3705</v>
      </c>
      <c r="L378" s="145" t="e">
        <f aca="false">NA()</f>
        <v>#N/A</v>
      </c>
      <c r="M378" s="145" t="e">
        <f aca="false">NA()</f>
        <v>#N/A</v>
      </c>
      <c r="N378" s="145" t="e">
        <f aca="false">NA()</f>
        <v>#N/A</v>
      </c>
      <c r="O378" s="146" t="e">
        <f aca="false">NA()</f>
        <v>#N/A</v>
      </c>
      <c r="P378" s="147" t="n">
        <v>4.3705</v>
      </c>
      <c r="S378" s="134" t="n">
        <v>47939</v>
      </c>
      <c r="T378" s="120" t="n">
        <v>22</v>
      </c>
      <c r="U378" s="120" t="n">
        <v>4</v>
      </c>
      <c r="V378" s="120" t="n">
        <v>4</v>
      </c>
      <c r="W378" s="120" t="n">
        <v>0</v>
      </c>
      <c r="X378" s="120" t="n">
        <v>30</v>
      </c>
    </row>
    <row r="379" customFormat="false" ht="12.75" hidden="false" customHeight="false" outlineLevel="0" collapsed="false">
      <c r="A379" s="139" t="n">
        <f aca="false">Calculations!A377</f>
        <v>48030</v>
      </c>
      <c r="B379" s="140" t="n">
        <f aca="false">IF(A379="N/A"," ",IF(ISERROR(L379),B367*Inputs!$F$19,L379))</f>
        <v>114</v>
      </c>
      <c r="C379" s="141" t="n">
        <v>1</v>
      </c>
      <c r="D379" s="142" t="n">
        <f aca="false">IF(A379="N/A"," ",C379*B379)</f>
        <v>114</v>
      </c>
      <c r="E379" s="140" t="n">
        <f aca="false">IF(A379="N/A"," ",IF(ISERROR(M379),E367*Inputs!$F$19,M379))</f>
        <v>35</v>
      </c>
      <c r="F379" s="142" t="n">
        <f aca="false">IF(A379="N/A"," ",E379*C379)</f>
        <v>35</v>
      </c>
      <c r="G379" s="140" t="n">
        <f aca="false">IF(A379="N/A"," ",IF(ISERROR(N379),G367*Inputs!$F$19,N379))</f>
        <v>30.9999980926514</v>
      </c>
      <c r="H379" s="142" t="n">
        <f aca="false">IF(A379="N/A"," ",G379*C379)</f>
        <v>30.9999980926514</v>
      </c>
      <c r="I379" s="142" t="n">
        <f aca="false">IF(A379="N/A"," ",IF(ISERROR(O379),I367*Inputs!$F$19,O379))</f>
        <v>24.3500003814697</v>
      </c>
      <c r="J379" s="143" t="n">
        <f aca="false">IF(A379="N/A"," ",P379)</f>
        <v>4.3705</v>
      </c>
      <c r="L379" s="145" t="e">
        <f aca="false">NA()</f>
        <v>#N/A</v>
      </c>
      <c r="M379" s="145" t="e">
        <f aca="false">NA()</f>
        <v>#N/A</v>
      </c>
      <c r="N379" s="145" t="e">
        <f aca="false">NA()</f>
        <v>#N/A</v>
      </c>
      <c r="O379" s="146" t="e">
        <f aca="false">NA()</f>
        <v>#N/A</v>
      </c>
      <c r="P379" s="147" t="n">
        <v>4.3705</v>
      </c>
      <c r="S379" s="134" t="n">
        <v>47969</v>
      </c>
      <c r="T379" s="120" t="n">
        <v>20</v>
      </c>
      <c r="U379" s="120" t="n">
        <v>5</v>
      </c>
      <c r="V379" s="120" t="n">
        <v>5</v>
      </c>
      <c r="W379" s="120" t="n">
        <v>1</v>
      </c>
      <c r="X379" s="120" t="n">
        <v>31</v>
      </c>
    </row>
    <row r="380" customFormat="false" ht="12.75" hidden="false" customHeight="false" outlineLevel="0" collapsed="false">
      <c r="A380" s="139" t="n">
        <f aca="false">Calculations!A378</f>
        <v>48061</v>
      </c>
      <c r="B380" s="140" t="n">
        <f aca="false">IF(A380="N/A"," ",IF(ISERROR(L380),B368*Inputs!$F$19,L380))</f>
        <v>114</v>
      </c>
      <c r="C380" s="141" t="n">
        <v>1</v>
      </c>
      <c r="D380" s="142" t="n">
        <f aca="false">IF(A380="N/A"," ",C380*B380)</f>
        <v>114</v>
      </c>
      <c r="E380" s="140" t="n">
        <f aca="false">IF(A380="N/A"," ",IF(ISERROR(M380),E368*Inputs!$F$19,M380))</f>
        <v>35.0000038146973</v>
      </c>
      <c r="F380" s="142" t="n">
        <f aca="false">IF(A380="N/A"," ",E380*C380)</f>
        <v>35.0000038146973</v>
      </c>
      <c r="G380" s="140" t="n">
        <f aca="false">IF(A380="N/A"," ",IF(ISERROR(N380),G368*Inputs!$F$19,N380))</f>
        <v>31</v>
      </c>
      <c r="H380" s="142" t="n">
        <f aca="false">IF(A380="N/A"," ",G380*C380)</f>
        <v>31</v>
      </c>
      <c r="I380" s="142" t="n">
        <f aca="false">IF(A380="N/A"," ",IF(ISERROR(O380),I368*Inputs!$F$19,O380))</f>
        <v>24.3500003814697</v>
      </c>
      <c r="J380" s="143" t="n">
        <f aca="false">IF(A380="N/A"," ",P380)</f>
        <v>4.3705</v>
      </c>
      <c r="L380" s="145" t="e">
        <f aca="false">NA()</f>
        <v>#N/A</v>
      </c>
      <c r="M380" s="145" t="e">
        <f aca="false">NA()</f>
        <v>#N/A</v>
      </c>
      <c r="N380" s="145" t="e">
        <f aca="false">NA()</f>
        <v>#N/A</v>
      </c>
      <c r="O380" s="146" t="e">
        <f aca="false">NA()</f>
        <v>#N/A</v>
      </c>
      <c r="P380" s="147" t="n">
        <v>4.3705</v>
      </c>
      <c r="S380" s="134" t="n">
        <v>48000</v>
      </c>
      <c r="T380" s="120" t="n">
        <v>22</v>
      </c>
      <c r="U380" s="120" t="n">
        <v>4</v>
      </c>
      <c r="V380" s="120" t="n">
        <v>4</v>
      </c>
      <c r="W380" s="120" t="n">
        <v>0</v>
      </c>
      <c r="X380" s="120" t="n">
        <v>30</v>
      </c>
    </row>
    <row r="381" customFormat="false" ht="12.75" hidden="false" customHeight="false" outlineLevel="0" collapsed="false">
      <c r="A381" s="139" t="n">
        <f aca="false">Calculations!A379</f>
        <v>48092</v>
      </c>
      <c r="B381" s="140" t="n">
        <f aca="false">IF(A381="N/A"," ",IF(ISERROR(L381),B369*Inputs!$F$19,L381))</f>
        <v>38.5</v>
      </c>
      <c r="C381" s="141" t="n">
        <v>1</v>
      </c>
      <c r="D381" s="142" t="n">
        <f aca="false">IF(A381="N/A"," ",C381*B381)</f>
        <v>38.5</v>
      </c>
      <c r="E381" s="140" t="n">
        <f aca="false">IF(A381="N/A"," ",IF(ISERROR(M381),E369*Inputs!$F$19,M381))</f>
        <v>25</v>
      </c>
      <c r="F381" s="142" t="n">
        <f aca="false">IF(A381="N/A"," ",E381*C381)</f>
        <v>25</v>
      </c>
      <c r="G381" s="140" t="n">
        <f aca="false">IF(A381="N/A"," ",IF(ISERROR(N381),G369*Inputs!$F$19,N381))</f>
        <v>24</v>
      </c>
      <c r="H381" s="142" t="n">
        <f aca="false">IF(A381="N/A"," ",G381*C381)</f>
        <v>24</v>
      </c>
      <c r="I381" s="142" t="n">
        <f aca="false">IF(A381="N/A"," ",IF(ISERROR(O381),I369*Inputs!$F$19,O381))</f>
        <v>24</v>
      </c>
      <c r="J381" s="143" t="n">
        <f aca="false">IF(A381="N/A"," ",P381)</f>
        <v>4.3705</v>
      </c>
      <c r="L381" s="145" t="e">
        <f aca="false">NA()</f>
        <v>#N/A</v>
      </c>
      <c r="M381" s="145" t="e">
        <f aca="false">NA()</f>
        <v>#N/A</v>
      </c>
      <c r="N381" s="145" t="e">
        <f aca="false">NA()</f>
        <v>#N/A</v>
      </c>
      <c r="O381" s="146" t="e">
        <f aca="false">NA()</f>
        <v>#N/A</v>
      </c>
      <c r="P381" s="147" t="n">
        <v>4.3705</v>
      </c>
      <c r="S381" s="134" t="n">
        <v>48030</v>
      </c>
      <c r="T381" s="120" t="n">
        <v>23</v>
      </c>
      <c r="U381" s="120" t="n">
        <v>3</v>
      </c>
      <c r="V381" s="120" t="n">
        <v>4</v>
      </c>
      <c r="W381" s="120" t="n">
        <v>1</v>
      </c>
      <c r="X381" s="120" t="n">
        <v>31</v>
      </c>
    </row>
    <row r="382" customFormat="false" ht="12.75" hidden="false" customHeight="false" outlineLevel="0" collapsed="false">
      <c r="A382" s="139" t="n">
        <f aca="false">Calculations!A380</f>
        <v>48122</v>
      </c>
      <c r="B382" s="140" t="n">
        <f aca="false">IF(A382="N/A"," ",IF(ISERROR(L382),B370*Inputs!$F$19,L382))</f>
        <v>31.2999973297119</v>
      </c>
      <c r="C382" s="141" t="n">
        <v>1</v>
      </c>
      <c r="D382" s="142" t="n">
        <f aca="false">IF(A382="N/A"," ",C382*B382)</f>
        <v>31.2999973297119</v>
      </c>
      <c r="E382" s="140" t="n">
        <f aca="false">IF(A382="N/A"," ",IF(ISERROR(M382),E370*Inputs!$F$19,M382))</f>
        <v>19.996000289917</v>
      </c>
      <c r="F382" s="142" t="n">
        <f aca="false">IF(A382="N/A"," ",E382*C382)</f>
        <v>19.996000289917</v>
      </c>
      <c r="G382" s="140" t="n">
        <f aca="false">IF(A382="N/A"," ",IF(ISERROR(N382),G370*Inputs!$F$19,N382))</f>
        <v>18.9965000152588</v>
      </c>
      <c r="H382" s="142" t="n">
        <f aca="false">IF(A382="N/A"," ",G382*C382)</f>
        <v>18.9965000152588</v>
      </c>
      <c r="I382" s="142" t="n">
        <f aca="false">IF(A382="N/A"," ",IF(ISERROR(O382),I370*Inputs!$F$19,O382))</f>
        <v>25.4000015258789</v>
      </c>
      <c r="J382" s="143" t="n">
        <f aca="false">IF(A382="N/A"," ",P382)</f>
        <v>4.3705</v>
      </c>
      <c r="L382" s="145" t="e">
        <f aca="false">NA()</f>
        <v>#N/A</v>
      </c>
      <c r="M382" s="145" t="e">
        <f aca="false">NA()</f>
        <v>#N/A</v>
      </c>
      <c r="N382" s="145" t="e">
        <f aca="false">NA()</f>
        <v>#N/A</v>
      </c>
      <c r="O382" s="146" t="e">
        <f aca="false">NA()</f>
        <v>#N/A</v>
      </c>
      <c r="P382" s="147" t="n">
        <v>4.3705</v>
      </c>
      <c r="S382" s="134" t="n">
        <v>48061</v>
      </c>
      <c r="T382" s="120" t="n">
        <v>21</v>
      </c>
      <c r="U382" s="120" t="n">
        <v>5</v>
      </c>
      <c r="V382" s="120" t="n">
        <v>5</v>
      </c>
      <c r="W382" s="120" t="n">
        <v>0</v>
      </c>
      <c r="X382" s="120" t="n">
        <v>31</v>
      </c>
    </row>
    <row r="383" customFormat="false" ht="12.75" hidden="false" customHeight="false" outlineLevel="0" collapsed="false">
      <c r="A383" s="139" t="n">
        <f aca="false">Calculations!A381</f>
        <v>48153</v>
      </c>
      <c r="B383" s="140" t="n">
        <f aca="false">IF(A383="N/A"," ",IF(ISERROR(L383),B371*Inputs!$F$19,L383))</f>
        <v>31.1799983978272</v>
      </c>
      <c r="C383" s="141" t="n">
        <v>1</v>
      </c>
      <c r="D383" s="142" t="n">
        <f aca="false">IF(A383="N/A"," ",C383*B383)</f>
        <v>31.1799983978272</v>
      </c>
      <c r="E383" s="140" t="n">
        <f aca="false">IF(A383="N/A"," ",IF(ISERROR(M383),E371*Inputs!$F$19,M383))</f>
        <v>20</v>
      </c>
      <c r="F383" s="142" t="n">
        <f aca="false">IF(A383="N/A"," ",E383*C383)</f>
        <v>20</v>
      </c>
      <c r="G383" s="140" t="n">
        <f aca="false">IF(A383="N/A"," ",IF(ISERROR(N383),G371*Inputs!$F$19,N383))</f>
        <v>19</v>
      </c>
      <c r="H383" s="142" t="n">
        <f aca="false">IF(A383="N/A"," ",G383*C383)</f>
        <v>19</v>
      </c>
      <c r="I383" s="142" t="n">
        <f aca="false">IF(A383="N/A"," ",IF(ISERROR(O383),I371*Inputs!$F$19,O383))</f>
        <v>25.7999992370605</v>
      </c>
      <c r="J383" s="143" t="n">
        <f aca="false">IF(A383="N/A"," ",P383)</f>
        <v>4.3705</v>
      </c>
      <c r="L383" s="145" t="e">
        <f aca="false">NA()</f>
        <v>#N/A</v>
      </c>
      <c r="M383" s="145" t="e">
        <f aca="false">NA()</f>
        <v>#N/A</v>
      </c>
      <c r="N383" s="145" t="e">
        <f aca="false">NA()</f>
        <v>#N/A</v>
      </c>
      <c r="O383" s="146" t="e">
        <f aca="false">NA()</f>
        <v>#N/A</v>
      </c>
      <c r="P383" s="147" t="n">
        <v>4.3705</v>
      </c>
      <c r="S383" s="134" t="n">
        <v>48092</v>
      </c>
      <c r="T383" s="120" t="n">
        <v>21</v>
      </c>
      <c r="U383" s="120" t="n">
        <v>4</v>
      </c>
      <c r="V383" s="120" t="n">
        <v>4</v>
      </c>
      <c r="W383" s="120" t="n">
        <v>1</v>
      </c>
      <c r="X383" s="120" t="n">
        <v>30</v>
      </c>
    </row>
    <row r="384" customFormat="false" ht="12.75" hidden="false" customHeight="false" outlineLevel="0" collapsed="false">
      <c r="A384" s="139" t="n">
        <f aca="false">Calculations!A382</f>
        <v>48183</v>
      </c>
      <c r="B384" s="140" t="n">
        <f aca="false">IF(A384="N/A"," ",IF(ISERROR(L384),B372*Inputs!$F$19,L384))</f>
        <v>31.6499977111816</v>
      </c>
      <c r="C384" s="141" t="n">
        <v>1</v>
      </c>
      <c r="D384" s="142" t="n">
        <f aca="false">IF(A384="N/A"," ",C384*B384)</f>
        <v>31.6499977111816</v>
      </c>
      <c r="E384" s="140" t="n">
        <f aca="false">IF(A384="N/A"," ",IF(ISERROR(M384),E372*Inputs!$F$19,M384))</f>
        <v>20</v>
      </c>
      <c r="F384" s="142" t="n">
        <f aca="false">IF(A384="N/A"," ",E384*C384)</f>
        <v>20</v>
      </c>
      <c r="G384" s="140" t="n">
        <f aca="false">IF(A384="N/A"," ",IF(ISERROR(N384),G372*Inputs!$F$19,N384))</f>
        <v>19</v>
      </c>
      <c r="H384" s="142" t="n">
        <f aca="false">IF(A384="N/A"," ",G384*C384)</f>
        <v>19</v>
      </c>
      <c r="I384" s="142" t="n">
        <f aca="false">IF(A384="N/A"," ",IF(ISERROR(O384),I372*Inputs!$F$19,O384))</f>
        <v>25.9500007629395</v>
      </c>
      <c r="J384" s="143" t="n">
        <f aca="false">IF(A384="N/A"," ",P384)</f>
        <v>4.3705</v>
      </c>
      <c r="L384" s="145" t="e">
        <f aca="false">NA()</f>
        <v>#N/A</v>
      </c>
      <c r="M384" s="145" t="e">
        <f aca="false">NA()</f>
        <v>#N/A</v>
      </c>
      <c r="N384" s="145" t="e">
        <f aca="false">NA()</f>
        <v>#N/A</v>
      </c>
      <c r="O384" s="146" t="e">
        <f aca="false">NA()</f>
        <v>#N/A</v>
      </c>
      <c r="P384" s="147" t="n">
        <v>4.3705</v>
      </c>
      <c r="S384" s="134" t="n">
        <v>48122</v>
      </c>
      <c r="T384" s="120" t="n">
        <v>22</v>
      </c>
      <c r="U384" s="120" t="n">
        <v>5</v>
      </c>
      <c r="V384" s="120" t="n">
        <v>4</v>
      </c>
      <c r="W384" s="120" t="n">
        <v>0</v>
      </c>
      <c r="X384" s="120" t="n">
        <v>31</v>
      </c>
    </row>
    <row r="385" customFormat="false" ht="12.75" hidden="false" customHeight="false" outlineLevel="0" collapsed="false">
      <c r="A385" s="139"/>
      <c r="S385" s="134" t="n">
        <v>48153</v>
      </c>
      <c r="T385" s="120" t="n">
        <v>20</v>
      </c>
      <c r="U385" s="120" t="n">
        <v>4</v>
      </c>
      <c r="V385" s="120" t="n">
        <v>5</v>
      </c>
      <c r="W385" s="120" t="n">
        <v>1</v>
      </c>
      <c r="X385" s="120" t="n">
        <v>30</v>
      </c>
    </row>
    <row r="386" customFormat="false" ht="12.75" hidden="false" customHeight="false" outlineLevel="0" collapsed="false">
      <c r="A386" s="139"/>
      <c r="S386" s="134" t="n">
        <v>48183</v>
      </c>
      <c r="T386" s="120" t="n">
        <v>22</v>
      </c>
      <c r="U386" s="120" t="n">
        <v>4</v>
      </c>
      <c r="V386" s="120" t="n">
        <v>4</v>
      </c>
      <c r="W386" s="120" t="n">
        <v>1</v>
      </c>
      <c r="X386" s="120" t="n">
        <v>31</v>
      </c>
    </row>
    <row r="387" customFormat="false" ht="12.75" hidden="false" customHeight="false" outlineLevel="0" collapsed="false">
      <c r="A387" s="139"/>
    </row>
    <row r="388" customFormat="false" ht="12.75" hidden="false" customHeight="false" outlineLevel="0" collapsed="false">
      <c r="A388" s="139"/>
    </row>
    <row r="389" customFormat="false" ht="12.75" hidden="false" customHeight="false" outlineLevel="0" collapsed="false">
      <c r="A389" s="139"/>
    </row>
    <row r="390" customFormat="false" ht="12.75" hidden="false" customHeight="false" outlineLevel="0" collapsed="false">
      <c r="A390" s="139"/>
    </row>
    <row r="391" customFormat="false" ht="12.75" hidden="false" customHeight="false" outlineLevel="0" collapsed="false">
      <c r="A391" s="139"/>
    </row>
    <row r="392" customFormat="false" ht="12.75" hidden="false" customHeight="false" outlineLevel="0" collapsed="false">
      <c r="A392" s="139"/>
    </row>
    <row r="393" customFormat="false" ht="12.75" hidden="false" customHeight="false" outlineLevel="0" collapsed="false">
      <c r="A393" s="115"/>
    </row>
    <row r="394" customFormat="false" ht="12.75" hidden="false" customHeight="false" outlineLevel="0" collapsed="false">
      <c r="A394" s="115"/>
    </row>
    <row r="395" customFormat="false" ht="12.75" hidden="false" customHeight="false" outlineLevel="0" collapsed="false">
      <c r="A395" s="115"/>
    </row>
    <row r="396" customFormat="false" ht="12.75" hidden="false" customHeight="false" outlineLevel="0" collapsed="false">
      <c r="A396" s="115"/>
    </row>
    <row r="397" customFormat="false" ht="12.75" hidden="false" customHeight="false" outlineLevel="0" collapsed="false">
      <c r="A397" s="115"/>
    </row>
    <row r="398" customFormat="false" ht="12.75" hidden="false" customHeight="false" outlineLevel="0" collapsed="false">
      <c r="A398" s="115"/>
    </row>
    <row r="399" customFormat="false" ht="12.75" hidden="false" customHeight="false" outlineLevel="0" collapsed="false">
      <c r="A399" s="115"/>
    </row>
    <row r="400" customFormat="false" ht="12.75" hidden="false" customHeight="false" outlineLevel="0" collapsed="false">
      <c r="A400" s="115"/>
    </row>
    <row r="401" customFormat="false" ht="12.75" hidden="false" customHeight="false" outlineLevel="0" collapsed="false">
      <c r="A401" s="115"/>
    </row>
    <row r="402" customFormat="false" ht="12.75" hidden="false" customHeight="false" outlineLevel="0" collapsed="false">
      <c r="A402" s="115"/>
    </row>
    <row r="403" customFormat="false" ht="12.75" hidden="false" customHeight="false" outlineLevel="0" collapsed="false">
      <c r="A403" s="115"/>
    </row>
    <row r="404" customFormat="false" ht="12.75" hidden="false" customHeight="false" outlineLevel="0" collapsed="false">
      <c r="A404" s="115"/>
    </row>
    <row r="405" customFormat="false" ht="12.75" hidden="false" customHeight="false" outlineLevel="0" collapsed="false">
      <c r="A405" s="115"/>
    </row>
    <row r="406" customFormat="false" ht="12.75" hidden="false" customHeight="false" outlineLevel="0" collapsed="false">
      <c r="A406" s="115"/>
    </row>
    <row r="407" customFormat="false" ht="12.75" hidden="false" customHeight="false" outlineLevel="0" collapsed="false">
      <c r="A407" s="115"/>
    </row>
    <row r="408" customFormat="false" ht="12.75" hidden="false" customHeight="false" outlineLevel="0" collapsed="false">
      <c r="A408" s="115"/>
    </row>
    <row r="409" customFormat="false" ht="12.75" hidden="false" customHeight="false" outlineLevel="0" collapsed="false">
      <c r="A409" s="115"/>
    </row>
    <row r="410" customFormat="false" ht="12.75" hidden="false" customHeight="false" outlineLevel="0" collapsed="false">
      <c r="A410" s="115"/>
    </row>
    <row r="411" customFormat="false" ht="12.75" hidden="false" customHeight="false" outlineLevel="0" collapsed="false">
      <c r="A411" s="115"/>
    </row>
    <row r="412" customFormat="false" ht="12.75" hidden="false" customHeight="false" outlineLevel="0" collapsed="false">
      <c r="A412" s="115"/>
    </row>
    <row r="413" customFormat="false" ht="12.75" hidden="false" customHeight="false" outlineLevel="0" collapsed="false">
      <c r="A413" s="115"/>
    </row>
    <row r="414" customFormat="false" ht="12.75" hidden="false" customHeight="false" outlineLevel="0" collapsed="false">
      <c r="A414" s="115"/>
    </row>
    <row r="415" customFormat="false" ht="12.75" hidden="false" customHeight="false" outlineLevel="0" collapsed="false">
      <c r="A415" s="115"/>
    </row>
    <row r="416" customFormat="false" ht="12.75" hidden="false" customHeight="false" outlineLevel="0" collapsed="false">
      <c r="A416" s="115"/>
    </row>
    <row r="417" customFormat="false" ht="12.75" hidden="false" customHeight="false" outlineLevel="0" collapsed="false">
      <c r="A417" s="115"/>
    </row>
    <row r="418" customFormat="false" ht="12.75" hidden="false" customHeight="false" outlineLevel="0" collapsed="false">
      <c r="A418" s="115"/>
    </row>
    <row r="419" customFormat="false" ht="12.75" hidden="false" customHeight="false" outlineLevel="0" collapsed="false">
      <c r="A419" s="115"/>
    </row>
    <row r="420" customFormat="false" ht="12.75" hidden="false" customHeight="false" outlineLevel="0" collapsed="false">
      <c r="A420" s="115"/>
    </row>
    <row r="421" customFormat="false" ht="12.75" hidden="false" customHeight="false" outlineLevel="0" collapsed="false">
      <c r="A421" s="115"/>
    </row>
    <row r="422" customFormat="false" ht="12.75" hidden="false" customHeight="false" outlineLevel="0" collapsed="false">
      <c r="A422" s="115"/>
    </row>
    <row r="423" customFormat="false" ht="12.75" hidden="false" customHeight="false" outlineLevel="0" collapsed="false">
      <c r="A423" s="115"/>
    </row>
    <row r="424" customFormat="false" ht="12.75" hidden="false" customHeight="false" outlineLevel="0" collapsed="false">
      <c r="A424" s="115"/>
    </row>
    <row r="425" customFormat="false" ht="12.75" hidden="false" customHeight="false" outlineLevel="0" collapsed="false">
      <c r="A425" s="115"/>
    </row>
    <row r="426" customFormat="false" ht="12.75" hidden="false" customHeight="false" outlineLevel="0" collapsed="false">
      <c r="A426" s="115"/>
    </row>
    <row r="427" customFormat="false" ht="12.75" hidden="false" customHeight="false" outlineLevel="0" collapsed="false">
      <c r="A427" s="115"/>
    </row>
    <row r="428" customFormat="false" ht="12.75" hidden="false" customHeight="false" outlineLevel="0" collapsed="false">
      <c r="A428" s="115"/>
    </row>
    <row r="429" customFormat="false" ht="12.75" hidden="false" customHeight="false" outlineLevel="0" collapsed="false">
      <c r="A429" s="115"/>
    </row>
    <row r="430" customFormat="false" ht="12.75" hidden="false" customHeight="false" outlineLevel="0" collapsed="false">
      <c r="A430" s="115"/>
    </row>
    <row r="431" customFormat="false" ht="12.75" hidden="false" customHeight="false" outlineLevel="0" collapsed="false">
      <c r="A431" s="115"/>
    </row>
    <row r="432" customFormat="false" ht="12.75" hidden="false" customHeight="false" outlineLevel="0" collapsed="false">
      <c r="A432" s="115"/>
    </row>
    <row r="433" customFormat="false" ht="12.75" hidden="false" customHeight="false" outlineLevel="0" collapsed="false">
      <c r="A433" s="115"/>
    </row>
    <row r="434" customFormat="false" ht="12.75" hidden="false" customHeight="false" outlineLevel="0" collapsed="false">
      <c r="A434" s="115"/>
    </row>
    <row r="435" customFormat="false" ht="12.75" hidden="false" customHeight="false" outlineLevel="0" collapsed="false">
      <c r="A435" s="115"/>
    </row>
    <row r="436" customFormat="false" ht="12.75" hidden="false" customHeight="false" outlineLevel="0" collapsed="false">
      <c r="A436" s="115"/>
    </row>
    <row r="437" customFormat="false" ht="12.75" hidden="false" customHeight="false" outlineLevel="0" collapsed="false">
      <c r="A437" s="115"/>
    </row>
    <row r="438" customFormat="false" ht="12.75" hidden="false" customHeight="false" outlineLevel="0" collapsed="false">
      <c r="A438" s="115"/>
    </row>
    <row r="439" customFormat="false" ht="12.75" hidden="false" customHeight="false" outlineLevel="0" collapsed="false">
      <c r="A439" s="115"/>
    </row>
    <row r="440" customFormat="false" ht="12.75" hidden="false" customHeight="false" outlineLevel="0" collapsed="false">
      <c r="A440" s="115"/>
    </row>
    <row r="441" customFormat="false" ht="12.75" hidden="false" customHeight="false" outlineLevel="0" collapsed="false">
      <c r="A441" s="115"/>
    </row>
    <row r="442" customFormat="false" ht="12.75" hidden="false" customHeight="false" outlineLevel="0" collapsed="false">
      <c r="A442" s="115"/>
    </row>
    <row r="443" customFormat="false" ht="12.75" hidden="false" customHeight="false" outlineLevel="0" collapsed="false">
      <c r="A443" s="115"/>
    </row>
    <row r="444" customFormat="false" ht="12.75" hidden="false" customHeight="false" outlineLevel="0" collapsed="false">
      <c r="A444" s="115"/>
    </row>
    <row r="445" customFormat="false" ht="12.75" hidden="false" customHeight="false" outlineLevel="0" collapsed="false">
      <c r="A445" s="115"/>
    </row>
    <row r="446" customFormat="false" ht="12.75" hidden="false" customHeight="false" outlineLevel="0" collapsed="false">
      <c r="A446" s="115"/>
    </row>
    <row r="447" customFormat="false" ht="12.75" hidden="false" customHeight="false" outlineLevel="0" collapsed="false">
      <c r="A447" s="115"/>
    </row>
    <row r="448" customFormat="false" ht="12.75" hidden="false" customHeight="false" outlineLevel="0" collapsed="false">
      <c r="A448" s="115"/>
    </row>
    <row r="449" customFormat="false" ht="12.75" hidden="false" customHeight="false" outlineLevel="0" collapsed="false">
      <c r="A449" s="115"/>
    </row>
    <row r="450" customFormat="false" ht="12.75" hidden="false" customHeight="false" outlineLevel="0" collapsed="false">
      <c r="A450" s="115"/>
    </row>
    <row r="451" customFormat="false" ht="12.75" hidden="false" customHeight="false" outlineLevel="0" collapsed="false">
      <c r="A451" s="115"/>
    </row>
    <row r="452" customFormat="false" ht="12.75" hidden="false" customHeight="false" outlineLevel="0" collapsed="false">
      <c r="A452" s="115"/>
    </row>
    <row r="453" customFormat="false" ht="12.75" hidden="false" customHeight="false" outlineLevel="0" collapsed="false">
      <c r="A453" s="115"/>
    </row>
    <row r="454" customFormat="false" ht="12.75" hidden="false" customHeight="false" outlineLevel="0" collapsed="false">
      <c r="A454" s="115"/>
    </row>
    <row r="455" customFormat="false" ht="12.75" hidden="false" customHeight="false" outlineLevel="0" collapsed="false">
      <c r="A455" s="115"/>
    </row>
    <row r="456" customFormat="false" ht="12.75" hidden="false" customHeight="false" outlineLevel="0" collapsed="false">
      <c r="A456" s="115"/>
    </row>
    <row r="457" customFormat="false" ht="12.75" hidden="false" customHeight="false" outlineLevel="0" collapsed="false">
      <c r="A457" s="115"/>
    </row>
    <row r="458" customFormat="false" ht="12.75" hidden="false" customHeight="false" outlineLevel="0" collapsed="false">
      <c r="A458" s="115"/>
    </row>
    <row r="459" customFormat="false" ht="12.75" hidden="false" customHeight="false" outlineLevel="0" collapsed="false">
      <c r="A459" s="115"/>
    </row>
    <row r="460" customFormat="false" ht="12.75" hidden="false" customHeight="false" outlineLevel="0" collapsed="false">
      <c r="A460" s="115"/>
    </row>
    <row r="461" customFormat="false" ht="12.75" hidden="false" customHeight="false" outlineLevel="0" collapsed="false">
      <c r="A461" s="115"/>
    </row>
    <row r="462" customFormat="false" ht="12.75" hidden="false" customHeight="false" outlineLevel="0" collapsed="false">
      <c r="A462" s="115"/>
    </row>
    <row r="463" customFormat="false" ht="12.75" hidden="false" customHeight="false" outlineLevel="0" collapsed="false">
      <c r="A463" s="115"/>
    </row>
    <row r="464" customFormat="false" ht="12.75" hidden="false" customHeight="false" outlineLevel="0" collapsed="false">
      <c r="A464" s="115"/>
    </row>
    <row r="465" customFormat="false" ht="12.75" hidden="false" customHeight="false" outlineLevel="0" collapsed="false">
      <c r="A465" s="115"/>
    </row>
    <row r="466" customFormat="false" ht="12.75" hidden="false" customHeight="false" outlineLevel="0" collapsed="false">
      <c r="A466" s="115"/>
    </row>
    <row r="467" customFormat="false" ht="12.75" hidden="false" customHeight="false" outlineLevel="0" collapsed="false">
      <c r="A467" s="115"/>
    </row>
    <row r="468" customFormat="false" ht="12.75" hidden="false" customHeight="false" outlineLevel="0" collapsed="false">
      <c r="A468" s="115"/>
    </row>
    <row r="469" customFormat="false" ht="12.75" hidden="false" customHeight="false" outlineLevel="0" collapsed="false">
      <c r="A469" s="115"/>
    </row>
    <row r="470" customFormat="false" ht="12.75" hidden="false" customHeight="false" outlineLevel="0" collapsed="false">
      <c r="A470" s="115"/>
    </row>
    <row r="471" customFormat="false" ht="12.75" hidden="false" customHeight="false" outlineLevel="0" collapsed="false">
      <c r="A471" s="115"/>
    </row>
    <row r="472" customFormat="false" ht="12.75" hidden="false" customHeight="false" outlineLevel="0" collapsed="false">
      <c r="A472" s="115"/>
    </row>
    <row r="473" customFormat="false" ht="12.75" hidden="false" customHeight="false" outlineLevel="0" collapsed="false">
      <c r="A473" s="115"/>
    </row>
    <row r="474" customFormat="false" ht="12.75" hidden="false" customHeight="false" outlineLevel="0" collapsed="false">
      <c r="A474" s="115"/>
    </row>
    <row r="475" customFormat="false" ht="12.75" hidden="false" customHeight="false" outlineLevel="0" collapsed="false">
      <c r="A475" s="115"/>
    </row>
    <row r="476" customFormat="false" ht="12.75" hidden="false" customHeight="false" outlineLevel="0" collapsed="false">
      <c r="A476" s="115"/>
    </row>
    <row r="477" customFormat="false" ht="12.75" hidden="false" customHeight="false" outlineLevel="0" collapsed="false">
      <c r="A477" s="115"/>
    </row>
    <row r="478" customFormat="false" ht="12.75" hidden="false" customHeight="false" outlineLevel="0" collapsed="false">
      <c r="A478" s="115"/>
    </row>
    <row r="479" customFormat="false" ht="12.75" hidden="false" customHeight="false" outlineLevel="0" collapsed="false">
      <c r="A479" s="115"/>
    </row>
    <row r="480" customFormat="false" ht="12.75" hidden="false" customHeight="false" outlineLevel="0" collapsed="false">
      <c r="A480" s="115"/>
    </row>
    <row r="481" customFormat="false" ht="12.75" hidden="false" customHeight="false" outlineLevel="0" collapsed="false">
      <c r="A481" s="115"/>
    </row>
    <row r="482" customFormat="false" ht="12.75" hidden="false" customHeight="false" outlineLevel="0" collapsed="false">
      <c r="A482" s="115"/>
    </row>
    <row r="483" customFormat="false" ht="12.75" hidden="false" customHeight="false" outlineLevel="0" collapsed="false">
      <c r="A483" s="115"/>
    </row>
    <row r="484" customFormat="false" ht="12.75" hidden="false" customHeight="false" outlineLevel="0" collapsed="false">
      <c r="A484" s="115"/>
    </row>
    <row r="485" customFormat="false" ht="12.75" hidden="false" customHeight="false" outlineLevel="0" collapsed="false">
      <c r="A485" s="115"/>
    </row>
    <row r="486" customFormat="false" ht="12.75" hidden="false" customHeight="false" outlineLevel="0" collapsed="false">
      <c r="A486" s="115"/>
    </row>
    <row r="487" customFormat="false" ht="12.75" hidden="false" customHeight="false" outlineLevel="0" collapsed="false">
      <c r="A487" s="115"/>
    </row>
    <row r="488" customFormat="false" ht="12.75" hidden="false" customHeight="false" outlineLevel="0" collapsed="false">
      <c r="A488" s="115"/>
    </row>
    <row r="489" customFormat="false" ht="12.75" hidden="false" customHeight="false" outlineLevel="0" collapsed="false">
      <c r="A489" s="115"/>
    </row>
    <row r="490" customFormat="false" ht="12.75" hidden="false" customHeight="false" outlineLevel="0" collapsed="false">
      <c r="A490" s="115"/>
    </row>
    <row r="491" customFormat="false" ht="12.75" hidden="false" customHeight="false" outlineLevel="0" collapsed="false">
      <c r="A491" s="115"/>
    </row>
    <row r="492" customFormat="false" ht="12.75" hidden="false" customHeight="false" outlineLevel="0" collapsed="false">
      <c r="A492" s="115"/>
    </row>
    <row r="493" customFormat="false" ht="12.75" hidden="false" customHeight="false" outlineLevel="0" collapsed="false">
      <c r="A493" s="115"/>
    </row>
    <row r="494" customFormat="false" ht="12.75" hidden="false" customHeight="false" outlineLevel="0" collapsed="false">
      <c r="A494" s="115"/>
    </row>
    <row r="495" customFormat="false" ht="12.75" hidden="false" customHeight="false" outlineLevel="0" collapsed="false">
      <c r="A495" s="115"/>
    </row>
    <row r="496" customFormat="false" ht="12.75" hidden="false" customHeight="false" outlineLevel="0" collapsed="false">
      <c r="A496" s="115"/>
    </row>
    <row r="497" customFormat="false" ht="12.75" hidden="false" customHeight="false" outlineLevel="0" collapsed="false">
      <c r="A497" s="115"/>
    </row>
    <row r="498" customFormat="false" ht="12.75" hidden="false" customHeight="false" outlineLevel="0" collapsed="false">
      <c r="A498" s="115"/>
    </row>
    <row r="499" customFormat="false" ht="12.75" hidden="false" customHeight="false" outlineLevel="0" collapsed="false">
      <c r="A499" s="115"/>
    </row>
    <row r="500" customFormat="false" ht="12.75" hidden="false" customHeight="false" outlineLevel="0" collapsed="false">
      <c r="A500" s="115"/>
    </row>
    <row r="501" customFormat="false" ht="12.75" hidden="false" customHeight="false" outlineLevel="0" collapsed="false">
      <c r="A501" s="115"/>
    </row>
    <row r="502" customFormat="false" ht="12.75" hidden="false" customHeight="false" outlineLevel="0" collapsed="false">
      <c r="A502" s="115"/>
    </row>
    <row r="503" customFormat="false" ht="12.75" hidden="false" customHeight="false" outlineLevel="0" collapsed="false">
      <c r="A503" s="115"/>
    </row>
    <row r="504" customFormat="false" ht="12.75" hidden="false" customHeight="false" outlineLevel="0" collapsed="false">
      <c r="A504" s="115"/>
    </row>
    <row r="505" customFormat="false" ht="12.75" hidden="false" customHeight="false" outlineLevel="0" collapsed="false">
      <c r="A505" s="115"/>
    </row>
    <row r="506" customFormat="false" ht="12.75" hidden="false" customHeight="false" outlineLevel="0" collapsed="false">
      <c r="A506" s="115"/>
    </row>
    <row r="507" customFormat="false" ht="12.75" hidden="false" customHeight="false" outlineLevel="0" collapsed="false">
      <c r="A507" s="115"/>
    </row>
    <row r="508" customFormat="false" ht="12.75" hidden="false" customHeight="false" outlineLevel="0" collapsed="false">
      <c r="A508" s="115"/>
    </row>
    <row r="509" customFormat="false" ht="12.75" hidden="false" customHeight="false" outlineLevel="0" collapsed="false">
      <c r="A509" s="115"/>
    </row>
    <row r="510" customFormat="false" ht="12.75" hidden="false" customHeight="false" outlineLevel="0" collapsed="false">
      <c r="A510" s="115"/>
    </row>
    <row r="511" customFormat="false" ht="12.75" hidden="false" customHeight="false" outlineLevel="0" collapsed="false">
      <c r="A511" s="115"/>
    </row>
    <row r="512" customFormat="false" ht="12.75" hidden="false" customHeight="false" outlineLevel="0" collapsed="false">
      <c r="A512" s="115"/>
    </row>
    <row r="513" customFormat="false" ht="12.75" hidden="false" customHeight="false" outlineLevel="0" collapsed="false">
      <c r="A513" s="115"/>
    </row>
    <row r="514" customFormat="false" ht="12.75" hidden="false" customHeight="false" outlineLevel="0" collapsed="false">
      <c r="A514" s="115"/>
    </row>
    <row r="515" customFormat="false" ht="12.75" hidden="false" customHeight="false" outlineLevel="0" collapsed="false">
      <c r="A515" s="115"/>
    </row>
    <row r="516" customFormat="false" ht="12.75" hidden="false" customHeight="false" outlineLevel="0" collapsed="false">
      <c r="A516" s="115"/>
    </row>
    <row r="517" customFormat="false" ht="12.75" hidden="false" customHeight="false" outlineLevel="0" collapsed="false">
      <c r="A517" s="115"/>
    </row>
    <row r="518" customFormat="false" ht="12.75" hidden="false" customHeight="false" outlineLevel="0" collapsed="false">
      <c r="A518" s="115"/>
    </row>
    <row r="519" customFormat="false" ht="12.75" hidden="false" customHeight="false" outlineLevel="0" collapsed="false">
      <c r="A519" s="115"/>
    </row>
    <row r="520" customFormat="false" ht="12.75" hidden="false" customHeight="false" outlineLevel="0" collapsed="false">
      <c r="A520" s="115"/>
    </row>
    <row r="521" customFormat="false" ht="12.75" hidden="false" customHeight="false" outlineLevel="0" collapsed="false">
      <c r="A521" s="115"/>
    </row>
    <row r="522" customFormat="false" ht="12.75" hidden="false" customHeight="false" outlineLevel="0" collapsed="false">
      <c r="A522" s="115"/>
    </row>
    <row r="523" customFormat="false" ht="12.75" hidden="false" customHeight="false" outlineLevel="0" collapsed="false">
      <c r="A523" s="115"/>
    </row>
    <row r="524" customFormat="false" ht="12.75" hidden="false" customHeight="false" outlineLevel="0" collapsed="false">
      <c r="A524" s="115"/>
    </row>
    <row r="525" customFormat="false" ht="12.75" hidden="false" customHeight="false" outlineLevel="0" collapsed="false">
      <c r="A525" s="115"/>
    </row>
    <row r="526" customFormat="false" ht="12.75" hidden="false" customHeight="false" outlineLevel="0" collapsed="false">
      <c r="A526" s="115"/>
    </row>
    <row r="527" customFormat="false" ht="12.75" hidden="false" customHeight="false" outlineLevel="0" collapsed="false">
      <c r="A527" s="115"/>
    </row>
    <row r="528" customFormat="false" ht="12.75" hidden="false" customHeight="false" outlineLevel="0" collapsed="false">
      <c r="A528" s="115"/>
    </row>
    <row r="529" customFormat="false" ht="12.75" hidden="false" customHeight="false" outlineLevel="0" collapsed="false">
      <c r="A529" s="115"/>
    </row>
    <row r="530" customFormat="false" ht="12.75" hidden="false" customHeight="false" outlineLevel="0" collapsed="false">
      <c r="A530" s="115"/>
    </row>
    <row r="531" customFormat="false" ht="12.75" hidden="false" customHeight="false" outlineLevel="0" collapsed="false">
      <c r="A531" s="115"/>
    </row>
    <row r="532" customFormat="false" ht="12.75" hidden="false" customHeight="false" outlineLevel="0" collapsed="false">
      <c r="A532" s="115"/>
    </row>
    <row r="533" customFormat="false" ht="12.75" hidden="false" customHeight="false" outlineLevel="0" collapsed="false">
      <c r="A533" s="115"/>
    </row>
    <row r="534" customFormat="false" ht="12.75" hidden="false" customHeight="false" outlineLevel="0" collapsed="false">
      <c r="A534" s="115"/>
    </row>
    <row r="535" customFormat="false" ht="12.75" hidden="false" customHeight="false" outlineLevel="0" collapsed="false">
      <c r="A535" s="115"/>
    </row>
    <row r="536" customFormat="false" ht="12.75" hidden="false" customHeight="false" outlineLevel="0" collapsed="false">
      <c r="A536" s="115"/>
    </row>
    <row r="537" customFormat="false" ht="12.75" hidden="false" customHeight="false" outlineLevel="0" collapsed="false">
      <c r="A537" s="115"/>
    </row>
    <row r="538" customFormat="false" ht="12.75" hidden="false" customHeight="false" outlineLevel="0" collapsed="false">
      <c r="A538" s="115"/>
    </row>
    <row r="539" customFormat="false" ht="12.75" hidden="false" customHeight="false" outlineLevel="0" collapsed="false">
      <c r="A539" s="115"/>
    </row>
    <row r="540" customFormat="false" ht="12.75" hidden="false" customHeight="false" outlineLevel="0" collapsed="false">
      <c r="A540" s="115"/>
    </row>
    <row r="541" customFormat="false" ht="12.75" hidden="false" customHeight="false" outlineLevel="0" collapsed="false">
      <c r="A541" s="115"/>
    </row>
    <row r="542" customFormat="false" ht="12.75" hidden="false" customHeight="false" outlineLevel="0" collapsed="false">
      <c r="A542" s="115"/>
    </row>
    <row r="543" customFormat="false" ht="12.75" hidden="false" customHeight="false" outlineLevel="0" collapsed="false">
      <c r="A543" s="115"/>
    </row>
    <row r="544" customFormat="false" ht="12.75" hidden="false" customHeight="false" outlineLevel="0" collapsed="false">
      <c r="A544" s="115"/>
    </row>
    <row r="545" customFormat="false" ht="12.75" hidden="false" customHeight="false" outlineLevel="0" collapsed="false">
      <c r="A545" s="115"/>
    </row>
    <row r="546" customFormat="false" ht="12.75" hidden="false" customHeight="false" outlineLevel="0" collapsed="false">
      <c r="A546" s="115"/>
    </row>
    <row r="547" customFormat="false" ht="12.75" hidden="false" customHeight="false" outlineLevel="0" collapsed="false">
      <c r="A547" s="115"/>
    </row>
    <row r="548" customFormat="false" ht="12.75" hidden="false" customHeight="false" outlineLevel="0" collapsed="false">
      <c r="A548" s="115"/>
    </row>
    <row r="549" customFormat="false" ht="12.75" hidden="false" customHeight="false" outlineLevel="0" collapsed="false">
      <c r="A549" s="115"/>
    </row>
    <row r="550" customFormat="false" ht="12.75" hidden="false" customHeight="false" outlineLevel="0" collapsed="false">
      <c r="A550" s="115"/>
    </row>
    <row r="551" customFormat="false" ht="12.75" hidden="false" customHeight="false" outlineLevel="0" collapsed="false">
      <c r="A551" s="115"/>
    </row>
    <row r="552" customFormat="false" ht="12.75" hidden="false" customHeight="false" outlineLevel="0" collapsed="false">
      <c r="A552" s="115"/>
    </row>
    <row r="553" customFormat="false" ht="12.75" hidden="false" customHeight="false" outlineLevel="0" collapsed="false">
      <c r="A553" s="115"/>
    </row>
    <row r="554" customFormat="false" ht="12.75" hidden="false" customHeight="false" outlineLevel="0" collapsed="false">
      <c r="A554" s="115"/>
    </row>
    <row r="555" customFormat="false" ht="12.75" hidden="false" customHeight="false" outlineLevel="0" collapsed="false">
      <c r="A555" s="115"/>
    </row>
    <row r="556" customFormat="false" ht="12.75" hidden="false" customHeight="false" outlineLevel="0" collapsed="false">
      <c r="A556" s="115"/>
    </row>
    <row r="557" customFormat="false" ht="12.75" hidden="false" customHeight="false" outlineLevel="0" collapsed="false">
      <c r="A557" s="115"/>
    </row>
    <row r="558" customFormat="false" ht="12.75" hidden="false" customHeight="false" outlineLevel="0" collapsed="false">
      <c r="A558" s="115"/>
    </row>
    <row r="559" customFormat="false" ht="12.75" hidden="false" customHeight="false" outlineLevel="0" collapsed="false">
      <c r="A559" s="115"/>
    </row>
    <row r="560" customFormat="false" ht="12.75" hidden="false" customHeight="false" outlineLevel="0" collapsed="false">
      <c r="A560" s="115"/>
    </row>
    <row r="561" customFormat="false" ht="12.75" hidden="false" customHeight="false" outlineLevel="0" collapsed="false">
      <c r="A561" s="115"/>
    </row>
    <row r="562" customFormat="false" ht="12.75" hidden="false" customHeight="false" outlineLevel="0" collapsed="false">
      <c r="A562" s="115"/>
    </row>
    <row r="563" customFormat="false" ht="12.75" hidden="false" customHeight="false" outlineLevel="0" collapsed="false">
      <c r="A563" s="115"/>
    </row>
    <row r="564" customFormat="false" ht="12.75" hidden="false" customHeight="false" outlineLevel="0" collapsed="false">
      <c r="A564" s="115"/>
    </row>
    <row r="565" customFormat="false" ht="12.75" hidden="false" customHeight="false" outlineLevel="0" collapsed="false">
      <c r="A565" s="115"/>
    </row>
    <row r="566" customFormat="false" ht="12.75" hidden="false" customHeight="false" outlineLevel="0" collapsed="false">
      <c r="A566" s="115"/>
    </row>
    <row r="567" customFormat="false" ht="12.75" hidden="false" customHeight="false" outlineLevel="0" collapsed="false">
      <c r="A567" s="115"/>
    </row>
    <row r="568" customFormat="false" ht="12.75" hidden="false" customHeight="false" outlineLevel="0" collapsed="false">
      <c r="A568" s="115"/>
    </row>
    <row r="569" customFormat="false" ht="12.75" hidden="false" customHeight="false" outlineLevel="0" collapsed="false">
      <c r="A569" s="115"/>
    </row>
    <row r="570" customFormat="false" ht="12.75" hidden="false" customHeight="false" outlineLevel="0" collapsed="false">
      <c r="A570" s="115"/>
    </row>
    <row r="571" customFormat="false" ht="12.75" hidden="false" customHeight="false" outlineLevel="0" collapsed="false">
      <c r="A571" s="115"/>
    </row>
    <row r="572" customFormat="false" ht="12.75" hidden="false" customHeight="false" outlineLevel="0" collapsed="false">
      <c r="A572" s="115"/>
    </row>
    <row r="573" customFormat="false" ht="12.75" hidden="false" customHeight="false" outlineLevel="0" collapsed="false">
      <c r="A573" s="115"/>
    </row>
    <row r="574" customFormat="false" ht="12.75" hidden="false" customHeight="false" outlineLevel="0" collapsed="false">
      <c r="A574" s="115"/>
    </row>
    <row r="575" customFormat="false" ht="12.75" hidden="false" customHeight="false" outlineLevel="0" collapsed="false">
      <c r="A575" s="115"/>
    </row>
    <row r="576" customFormat="false" ht="12.75" hidden="false" customHeight="false" outlineLevel="0" collapsed="false">
      <c r="A576" s="115"/>
    </row>
    <row r="577" customFormat="false" ht="12.75" hidden="false" customHeight="false" outlineLevel="0" collapsed="false">
      <c r="A577" s="115"/>
    </row>
    <row r="578" customFormat="false" ht="12.75" hidden="false" customHeight="false" outlineLevel="0" collapsed="false">
      <c r="A578" s="115"/>
    </row>
    <row r="579" customFormat="false" ht="12.75" hidden="false" customHeight="false" outlineLevel="0" collapsed="false">
      <c r="A579" s="115"/>
    </row>
    <row r="580" customFormat="false" ht="12.75" hidden="false" customHeight="false" outlineLevel="0" collapsed="false">
      <c r="A580" s="115"/>
    </row>
    <row r="581" customFormat="false" ht="12.75" hidden="false" customHeight="false" outlineLevel="0" collapsed="false">
      <c r="A581" s="115"/>
    </row>
    <row r="582" customFormat="false" ht="12.75" hidden="false" customHeight="false" outlineLevel="0" collapsed="false">
      <c r="A582" s="115"/>
    </row>
    <row r="583" customFormat="false" ht="12.75" hidden="false" customHeight="false" outlineLevel="0" collapsed="false">
      <c r="A583" s="115"/>
    </row>
    <row r="584" customFormat="false" ht="12.75" hidden="false" customHeight="false" outlineLevel="0" collapsed="false">
      <c r="A584" s="115"/>
    </row>
    <row r="585" customFormat="false" ht="12.75" hidden="false" customHeight="false" outlineLevel="0" collapsed="false">
      <c r="A585" s="115"/>
    </row>
    <row r="586" customFormat="false" ht="12.75" hidden="false" customHeight="false" outlineLevel="0" collapsed="false">
      <c r="A586" s="115"/>
    </row>
    <row r="587" customFormat="false" ht="12.75" hidden="false" customHeight="false" outlineLevel="0" collapsed="false">
      <c r="A587" s="115"/>
    </row>
    <row r="588" customFormat="false" ht="12.75" hidden="false" customHeight="false" outlineLevel="0" collapsed="false">
      <c r="A588" s="115"/>
    </row>
    <row r="589" customFormat="false" ht="12.75" hidden="false" customHeight="false" outlineLevel="0" collapsed="false">
      <c r="A589" s="115"/>
    </row>
    <row r="590" customFormat="false" ht="12.75" hidden="false" customHeight="false" outlineLevel="0" collapsed="false">
      <c r="A590" s="115"/>
    </row>
    <row r="591" customFormat="false" ht="12.75" hidden="false" customHeight="false" outlineLevel="0" collapsed="false">
      <c r="A591" s="115"/>
    </row>
    <row r="592" customFormat="false" ht="12.75" hidden="false" customHeight="false" outlineLevel="0" collapsed="false">
      <c r="A592" s="115"/>
    </row>
    <row r="593" customFormat="false" ht="12.75" hidden="false" customHeight="false" outlineLevel="0" collapsed="false">
      <c r="A593" s="115"/>
    </row>
    <row r="594" customFormat="false" ht="12.75" hidden="false" customHeight="false" outlineLevel="0" collapsed="false">
      <c r="A594" s="115"/>
    </row>
    <row r="595" customFormat="false" ht="12.75" hidden="false" customHeight="false" outlineLevel="0" collapsed="false">
      <c r="A595" s="115"/>
    </row>
    <row r="596" customFormat="false" ht="12.75" hidden="false" customHeight="false" outlineLevel="0" collapsed="false">
      <c r="A596" s="115"/>
    </row>
    <row r="597" customFormat="false" ht="12.75" hidden="false" customHeight="false" outlineLevel="0" collapsed="false">
      <c r="A597" s="115"/>
    </row>
    <row r="598" customFormat="false" ht="12.75" hidden="false" customHeight="false" outlineLevel="0" collapsed="false">
      <c r="A598" s="115"/>
    </row>
    <row r="599" customFormat="false" ht="12.75" hidden="false" customHeight="false" outlineLevel="0" collapsed="false">
      <c r="A599" s="115"/>
    </row>
    <row r="600" customFormat="false" ht="12.75" hidden="false" customHeight="false" outlineLevel="0" collapsed="false">
      <c r="A600" s="115"/>
    </row>
    <row r="601" customFormat="false" ht="12.75" hidden="false" customHeight="false" outlineLevel="0" collapsed="false">
      <c r="A601" s="115"/>
    </row>
    <row r="602" customFormat="false" ht="12.75" hidden="false" customHeight="false" outlineLevel="0" collapsed="false">
      <c r="A602" s="115"/>
    </row>
    <row r="603" customFormat="false" ht="12.75" hidden="false" customHeight="false" outlineLevel="0" collapsed="false">
      <c r="A603" s="115"/>
    </row>
    <row r="604" customFormat="false" ht="12.75" hidden="false" customHeight="false" outlineLevel="0" collapsed="false">
      <c r="A604" s="115"/>
    </row>
    <row r="605" customFormat="false" ht="12.75" hidden="false" customHeight="false" outlineLevel="0" collapsed="false">
      <c r="A605" s="115"/>
    </row>
    <row r="606" customFormat="false" ht="12.75" hidden="false" customHeight="false" outlineLevel="0" collapsed="false">
      <c r="A606" s="115"/>
    </row>
    <row r="607" customFormat="false" ht="12.75" hidden="false" customHeight="false" outlineLevel="0" collapsed="false">
      <c r="A607" s="115"/>
    </row>
    <row r="608" customFormat="false" ht="12.75" hidden="false" customHeight="false" outlineLevel="0" collapsed="false">
      <c r="A608" s="115"/>
    </row>
    <row r="609" customFormat="false" ht="12.75" hidden="false" customHeight="false" outlineLevel="0" collapsed="false">
      <c r="A609" s="115"/>
    </row>
    <row r="610" customFormat="false" ht="12.75" hidden="false" customHeight="false" outlineLevel="0" collapsed="false">
      <c r="A610" s="115"/>
    </row>
    <row r="611" customFormat="false" ht="12.75" hidden="false" customHeight="false" outlineLevel="0" collapsed="false">
      <c r="A611" s="115"/>
    </row>
    <row r="612" customFormat="false" ht="12.75" hidden="false" customHeight="false" outlineLevel="0" collapsed="false">
      <c r="A612" s="115"/>
    </row>
    <row r="613" customFormat="false" ht="12.75" hidden="false" customHeight="false" outlineLevel="0" collapsed="false">
      <c r="A613" s="115"/>
    </row>
    <row r="614" customFormat="false" ht="12.75" hidden="false" customHeight="false" outlineLevel="0" collapsed="false">
      <c r="A614" s="115"/>
    </row>
    <row r="615" customFormat="false" ht="12.75" hidden="false" customHeight="false" outlineLevel="0" collapsed="false">
      <c r="A615" s="115"/>
    </row>
    <row r="616" customFormat="false" ht="12.75" hidden="false" customHeight="false" outlineLevel="0" collapsed="false">
      <c r="A616" s="115"/>
    </row>
    <row r="617" customFormat="false" ht="12.75" hidden="false" customHeight="false" outlineLevel="0" collapsed="false">
      <c r="A617" s="115"/>
    </row>
    <row r="618" customFormat="false" ht="12.75" hidden="false" customHeight="false" outlineLevel="0" collapsed="false">
      <c r="A618" s="115"/>
    </row>
    <row r="619" customFormat="false" ht="12.75" hidden="false" customHeight="false" outlineLevel="0" collapsed="false">
      <c r="A619" s="115"/>
    </row>
    <row r="620" customFormat="false" ht="12.75" hidden="false" customHeight="false" outlineLevel="0" collapsed="false">
      <c r="A620" s="115"/>
    </row>
    <row r="621" customFormat="false" ht="12.75" hidden="false" customHeight="false" outlineLevel="0" collapsed="false">
      <c r="A621" s="115"/>
    </row>
    <row r="622" customFormat="false" ht="12.75" hidden="false" customHeight="false" outlineLevel="0" collapsed="false">
      <c r="A622" s="115"/>
    </row>
    <row r="623" customFormat="false" ht="12.75" hidden="false" customHeight="false" outlineLevel="0" collapsed="false">
      <c r="A623" s="115"/>
    </row>
    <row r="624" customFormat="false" ht="12.75" hidden="false" customHeight="false" outlineLevel="0" collapsed="false">
      <c r="A624" s="115"/>
    </row>
    <row r="625" customFormat="false" ht="12.75" hidden="false" customHeight="false" outlineLevel="0" collapsed="false">
      <c r="A625" s="115"/>
    </row>
    <row r="626" customFormat="false" ht="12.75" hidden="false" customHeight="false" outlineLevel="0" collapsed="false">
      <c r="A626" s="115"/>
    </row>
    <row r="627" customFormat="false" ht="12.75" hidden="false" customHeight="false" outlineLevel="0" collapsed="false">
      <c r="A627" s="115"/>
    </row>
    <row r="628" customFormat="false" ht="12.75" hidden="false" customHeight="false" outlineLevel="0" collapsed="false">
      <c r="A628" s="115"/>
    </row>
    <row r="629" customFormat="false" ht="12.75" hidden="false" customHeight="false" outlineLevel="0" collapsed="false">
      <c r="A629" s="115"/>
    </row>
    <row r="630" customFormat="false" ht="12.75" hidden="false" customHeight="false" outlineLevel="0" collapsed="false">
      <c r="A630" s="115"/>
    </row>
    <row r="631" customFormat="false" ht="12.75" hidden="false" customHeight="false" outlineLevel="0" collapsed="false">
      <c r="A631" s="115"/>
    </row>
    <row r="632" customFormat="false" ht="12.75" hidden="false" customHeight="false" outlineLevel="0" collapsed="false">
      <c r="A632" s="115"/>
    </row>
    <row r="633" customFormat="false" ht="12.75" hidden="false" customHeight="false" outlineLevel="0" collapsed="false">
      <c r="A633" s="115"/>
    </row>
    <row r="634" customFormat="false" ht="12.75" hidden="false" customHeight="false" outlineLevel="0" collapsed="false">
      <c r="A634" s="115"/>
    </row>
    <row r="635" customFormat="false" ht="12.75" hidden="false" customHeight="false" outlineLevel="0" collapsed="false">
      <c r="A635" s="115"/>
    </row>
    <row r="636" customFormat="false" ht="12.75" hidden="false" customHeight="false" outlineLevel="0" collapsed="false">
      <c r="A636" s="115"/>
    </row>
    <row r="637" customFormat="false" ht="12.75" hidden="false" customHeight="false" outlineLevel="0" collapsed="false">
      <c r="A637" s="115"/>
    </row>
    <row r="638" customFormat="false" ht="12.75" hidden="false" customHeight="false" outlineLevel="0" collapsed="false">
      <c r="A638" s="115"/>
    </row>
    <row r="639" customFormat="false" ht="12.75" hidden="false" customHeight="false" outlineLevel="0" collapsed="false">
      <c r="A639" s="115"/>
    </row>
    <row r="640" customFormat="false" ht="12.75" hidden="false" customHeight="false" outlineLevel="0" collapsed="false">
      <c r="A640" s="115"/>
    </row>
    <row r="641" customFormat="false" ht="12.75" hidden="false" customHeight="false" outlineLevel="0" collapsed="false">
      <c r="A641" s="115"/>
    </row>
    <row r="642" customFormat="false" ht="12.75" hidden="false" customHeight="false" outlineLevel="0" collapsed="false">
      <c r="A642" s="115"/>
    </row>
    <row r="643" customFormat="false" ht="12.75" hidden="false" customHeight="false" outlineLevel="0" collapsed="false">
      <c r="A643" s="115"/>
    </row>
    <row r="644" customFormat="false" ht="12.75" hidden="false" customHeight="false" outlineLevel="0" collapsed="false">
      <c r="A644" s="115"/>
    </row>
    <row r="645" customFormat="false" ht="12.75" hidden="false" customHeight="false" outlineLevel="0" collapsed="false">
      <c r="A645" s="115"/>
    </row>
    <row r="646" customFormat="false" ht="12.75" hidden="false" customHeight="false" outlineLevel="0" collapsed="false">
      <c r="A646" s="115"/>
    </row>
    <row r="647" customFormat="false" ht="12.75" hidden="false" customHeight="false" outlineLevel="0" collapsed="false">
      <c r="A647" s="115"/>
    </row>
    <row r="648" customFormat="false" ht="12.75" hidden="false" customHeight="false" outlineLevel="0" collapsed="false">
      <c r="A648" s="115"/>
    </row>
    <row r="649" customFormat="false" ht="12.75" hidden="false" customHeight="false" outlineLevel="0" collapsed="false">
      <c r="A649" s="115"/>
    </row>
    <row r="650" customFormat="false" ht="12.75" hidden="false" customHeight="false" outlineLevel="0" collapsed="false">
      <c r="A650" s="115"/>
    </row>
    <row r="651" customFormat="false" ht="12.75" hidden="false" customHeight="false" outlineLevel="0" collapsed="false">
      <c r="A651" s="115"/>
    </row>
    <row r="652" customFormat="false" ht="12.75" hidden="false" customHeight="false" outlineLevel="0" collapsed="false">
      <c r="A652" s="115"/>
    </row>
    <row r="653" customFormat="false" ht="12.75" hidden="false" customHeight="false" outlineLevel="0" collapsed="false">
      <c r="A653" s="115"/>
    </row>
    <row r="654" customFormat="false" ht="12.75" hidden="false" customHeight="false" outlineLevel="0" collapsed="false">
      <c r="A654" s="115"/>
    </row>
    <row r="655" customFormat="false" ht="12.75" hidden="false" customHeight="false" outlineLevel="0" collapsed="false">
      <c r="A655" s="115"/>
    </row>
    <row r="656" customFormat="false" ht="12.75" hidden="false" customHeight="false" outlineLevel="0" collapsed="false">
      <c r="A656" s="115"/>
    </row>
    <row r="657" customFormat="false" ht="12.75" hidden="false" customHeight="false" outlineLevel="0" collapsed="false">
      <c r="A657" s="115"/>
    </row>
    <row r="658" customFormat="false" ht="12.75" hidden="false" customHeight="false" outlineLevel="0" collapsed="false">
      <c r="A658" s="115"/>
    </row>
    <row r="659" customFormat="false" ht="12.75" hidden="false" customHeight="false" outlineLevel="0" collapsed="false">
      <c r="A659" s="115"/>
    </row>
    <row r="660" customFormat="false" ht="12.75" hidden="false" customHeight="false" outlineLevel="0" collapsed="false">
      <c r="A660" s="115"/>
    </row>
    <row r="661" customFormat="false" ht="12.75" hidden="false" customHeight="false" outlineLevel="0" collapsed="false">
      <c r="A661" s="115"/>
    </row>
    <row r="662" customFormat="false" ht="12.75" hidden="false" customHeight="false" outlineLevel="0" collapsed="false">
      <c r="A662" s="115"/>
    </row>
    <row r="663" customFormat="false" ht="12.75" hidden="false" customHeight="false" outlineLevel="0" collapsed="false">
      <c r="A663" s="115"/>
    </row>
    <row r="664" customFormat="false" ht="12.75" hidden="false" customHeight="false" outlineLevel="0" collapsed="false">
      <c r="A664" s="115"/>
    </row>
    <row r="665" customFormat="false" ht="12.75" hidden="false" customHeight="false" outlineLevel="0" collapsed="false">
      <c r="A665" s="115"/>
    </row>
    <row r="666" customFormat="false" ht="12.75" hidden="false" customHeight="false" outlineLevel="0" collapsed="false">
      <c r="A666" s="115"/>
    </row>
    <row r="667" customFormat="false" ht="12.75" hidden="false" customHeight="false" outlineLevel="0" collapsed="false">
      <c r="A667" s="115"/>
    </row>
    <row r="668" customFormat="false" ht="12.75" hidden="false" customHeight="false" outlineLevel="0" collapsed="false">
      <c r="A668" s="115"/>
    </row>
    <row r="669" customFormat="false" ht="12.75" hidden="false" customHeight="false" outlineLevel="0" collapsed="false">
      <c r="A669" s="115"/>
    </row>
    <row r="670" customFormat="false" ht="12.75" hidden="false" customHeight="false" outlineLevel="0" collapsed="false">
      <c r="A670" s="115"/>
    </row>
    <row r="671" customFormat="false" ht="12.75" hidden="false" customHeight="false" outlineLevel="0" collapsed="false">
      <c r="A671" s="115"/>
    </row>
    <row r="672" customFormat="false" ht="12.75" hidden="false" customHeight="false" outlineLevel="0" collapsed="false">
      <c r="A672" s="115"/>
    </row>
    <row r="673" customFormat="false" ht="12.75" hidden="false" customHeight="false" outlineLevel="0" collapsed="false">
      <c r="A673" s="115"/>
    </row>
    <row r="674" customFormat="false" ht="12.75" hidden="false" customHeight="false" outlineLevel="0" collapsed="false">
      <c r="A674" s="115"/>
    </row>
    <row r="675" customFormat="false" ht="12.75" hidden="false" customHeight="false" outlineLevel="0" collapsed="false">
      <c r="A675" s="115"/>
    </row>
    <row r="676" customFormat="false" ht="12.75" hidden="false" customHeight="false" outlineLevel="0" collapsed="false">
      <c r="A676" s="115"/>
    </row>
    <row r="677" customFormat="false" ht="12.75" hidden="false" customHeight="false" outlineLevel="0" collapsed="false">
      <c r="A677" s="115"/>
    </row>
    <row r="678" customFormat="false" ht="12.75" hidden="false" customHeight="false" outlineLevel="0" collapsed="false">
      <c r="A678" s="115"/>
    </row>
    <row r="679" customFormat="false" ht="12.75" hidden="false" customHeight="false" outlineLevel="0" collapsed="false">
      <c r="A679" s="115"/>
    </row>
    <row r="680" customFormat="false" ht="12.75" hidden="false" customHeight="false" outlineLevel="0" collapsed="false">
      <c r="A680" s="115"/>
    </row>
    <row r="681" customFormat="false" ht="12.75" hidden="false" customHeight="false" outlineLevel="0" collapsed="false">
      <c r="A681" s="115"/>
    </row>
    <row r="682" customFormat="false" ht="12.75" hidden="false" customHeight="false" outlineLevel="0" collapsed="false">
      <c r="A682" s="115"/>
    </row>
    <row r="683" customFormat="false" ht="12.75" hidden="false" customHeight="false" outlineLevel="0" collapsed="false">
      <c r="A683" s="115"/>
    </row>
    <row r="684" customFormat="false" ht="12.75" hidden="false" customHeight="false" outlineLevel="0" collapsed="false">
      <c r="A684" s="115"/>
    </row>
    <row r="685" customFormat="false" ht="12.75" hidden="false" customHeight="false" outlineLevel="0" collapsed="false">
      <c r="A685" s="115"/>
    </row>
    <row r="686" customFormat="false" ht="12.75" hidden="false" customHeight="false" outlineLevel="0" collapsed="false">
      <c r="A686" s="115"/>
    </row>
    <row r="687" customFormat="false" ht="12.75" hidden="false" customHeight="false" outlineLevel="0" collapsed="false">
      <c r="A687" s="115"/>
    </row>
    <row r="688" customFormat="false" ht="12.75" hidden="false" customHeight="false" outlineLevel="0" collapsed="false">
      <c r="A688" s="115"/>
    </row>
    <row r="689" customFormat="false" ht="12.75" hidden="false" customHeight="false" outlineLevel="0" collapsed="false">
      <c r="A689" s="115"/>
    </row>
    <row r="690" customFormat="false" ht="12.75" hidden="false" customHeight="false" outlineLevel="0" collapsed="false">
      <c r="A690" s="115"/>
    </row>
    <row r="691" customFormat="false" ht="12.75" hidden="false" customHeight="false" outlineLevel="0" collapsed="false">
      <c r="A691" s="115"/>
    </row>
    <row r="692" customFormat="false" ht="12.75" hidden="false" customHeight="false" outlineLevel="0" collapsed="false">
      <c r="A692" s="115"/>
    </row>
    <row r="693" customFormat="false" ht="12.75" hidden="false" customHeight="false" outlineLevel="0" collapsed="false">
      <c r="A693" s="115"/>
    </row>
    <row r="694" customFormat="false" ht="12.75" hidden="false" customHeight="false" outlineLevel="0" collapsed="false">
      <c r="A694" s="115"/>
    </row>
    <row r="695" customFormat="false" ht="12.75" hidden="false" customHeight="false" outlineLevel="0" collapsed="false">
      <c r="A695" s="115"/>
    </row>
    <row r="696" customFormat="false" ht="12.75" hidden="false" customHeight="false" outlineLevel="0" collapsed="false">
      <c r="A696" s="115"/>
    </row>
    <row r="697" customFormat="false" ht="12.75" hidden="false" customHeight="false" outlineLevel="0" collapsed="false">
      <c r="A697" s="115"/>
    </row>
    <row r="698" customFormat="false" ht="12.75" hidden="false" customHeight="false" outlineLevel="0" collapsed="false">
      <c r="A698" s="115"/>
    </row>
    <row r="699" customFormat="false" ht="12.75" hidden="false" customHeight="false" outlineLevel="0" collapsed="false">
      <c r="A699" s="115"/>
    </row>
    <row r="700" customFormat="false" ht="12.75" hidden="false" customHeight="false" outlineLevel="0" collapsed="false">
      <c r="A700" s="115"/>
    </row>
    <row r="701" customFormat="false" ht="12.75" hidden="false" customHeight="false" outlineLevel="0" collapsed="false">
      <c r="A701" s="115"/>
    </row>
    <row r="702" customFormat="false" ht="12.75" hidden="false" customHeight="false" outlineLevel="0" collapsed="false">
      <c r="A702" s="115"/>
    </row>
    <row r="703" customFormat="false" ht="12.75" hidden="false" customHeight="false" outlineLevel="0" collapsed="false">
      <c r="A703" s="115"/>
    </row>
    <row r="704" customFormat="false" ht="12.75" hidden="false" customHeight="false" outlineLevel="0" collapsed="false">
      <c r="A704" s="115"/>
    </row>
    <row r="705" customFormat="false" ht="12.75" hidden="false" customHeight="false" outlineLevel="0" collapsed="false">
      <c r="A705" s="115"/>
    </row>
    <row r="706" customFormat="false" ht="12.75" hidden="false" customHeight="false" outlineLevel="0" collapsed="false">
      <c r="A706" s="115"/>
    </row>
    <row r="707" customFormat="false" ht="12.75" hidden="false" customHeight="false" outlineLevel="0" collapsed="false">
      <c r="A707" s="115"/>
    </row>
    <row r="708" customFormat="false" ht="12.75" hidden="false" customHeight="false" outlineLevel="0" collapsed="false">
      <c r="A708" s="115"/>
    </row>
    <row r="709" customFormat="false" ht="12.75" hidden="false" customHeight="false" outlineLevel="0" collapsed="false">
      <c r="A709" s="115"/>
    </row>
    <row r="710" customFormat="false" ht="12.75" hidden="false" customHeight="false" outlineLevel="0" collapsed="false">
      <c r="A710" s="115"/>
    </row>
    <row r="711" customFormat="false" ht="12.75" hidden="false" customHeight="false" outlineLevel="0" collapsed="false">
      <c r="A711" s="115"/>
    </row>
    <row r="712" customFormat="false" ht="12.75" hidden="false" customHeight="false" outlineLevel="0" collapsed="false">
      <c r="A712" s="115"/>
    </row>
    <row r="713" customFormat="false" ht="12.75" hidden="false" customHeight="false" outlineLevel="0" collapsed="false">
      <c r="A713" s="115"/>
    </row>
    <row r="714" customFormat="false" ht="12.75" hidden="false" customHeight="false" outlineLevel="0" collapsed="false">
      <c r="A714" s="115"/>
    </row>
    <row r="715" customFormat="false" ht="12.75" hidden="false" customHeight="false" outlineLevel="0" collapsed="false">
      <c r="A715" s="115"/>
    </row>
    <row r="716" customFormat="false" ht="12.75" hidden="false" customHeight="false" outlineLevel="0" collapsed="false">
      <c r="A716" s="115"/>
    </row>
    <row r="717" customFormat="false" ht="12.75" hidden="false" customHeight="false" outlineLevel="0" collapsed="false">
      <c r="A717" s="115"/>
    </row>
    <row r="718" customFormat="false" ht="12.75" hidden="false" customHeight="false" outlineLevel="0" collapsed="false">
      <c r="A718" s="115"/>
    </row>
    <row r="719" customFormat="false" ht="12.75" hidden="false" customHeight="false" outlineLevel="0" collapsed="false">
      <c r="A719" s="115"/>
    </row>
    <row r="720" customFormat="false" ht="12.75" hidden="false" customHeight="false" outlineLevel="0" collapsed="false">
      <c r="A720" s="115"/>
    </row>
    <row r="721" customFormat="false" ht="12.75" hidden="false" customHeight="false" outlineLevel="0" collapsed="false">
      <c r="A721" s="115"/>
    </row>
    <row r="722" customFormat="false" ht="12.75" hidden="false" customHeight="false" outlineLevel="0" collapsed="false">
      <c r="A722" s="115"/>
    </row>
    <row r="723" customFormat="false" ht="12.75" hidden="false" customHeight="false" outlineLevel="0" collapsed="false">
      <c r="A723" s="115"/>
    </row>
    <row r="724" customFormat="false" ht="12.75" hidden="false" customHeight="false" outlineLevel="0" collapsed="false">
      <c r="A724" s="115"/>
    </row>
    <row r="725" customFormat="false" ht="12.75" hidden="false" customHeight="false" outlineLevel="0" collapsed="false">
      <c r="A725" s="115"/>
    </row>
    <row r="726" customFormat="false" ht="12.75" hidden="false" customHeight="false" outlineLevel="0" collapsed="false">
      <c r="A726" s="115"/>
    </row>
    <row r="727" customFormat="false" ht="12.75" hidden="false" customHeight="false" outlineLevel="0" collapsed="false">
      <c r="A727" s="115"/>
    </row>
    <row r="728" customFormat="false" ht="12.75" hidden="false" customHeight="false" outlineLevel="0" collapsed="false">
      <c r="A728" s="115"/>
    </row>
    <row r="729" customFormat="false" ht="12.75" hidden="false" customHeight="false" outlineLevel="0" collapsed="false">
      <c r="A729" s="115"/>
    </row>
    <row r="730" customFormat="false" ht="12.75" hidden="false" customHeight="false" outlineLevel="0" collapsed="false">
      <c r="A730" s="115"/>
    </row>
    <row r="731" customFormat="false" ht="12.75" hidden="false" customHeight="false" outlineLevel="0" collapsed="false">
      <c r="A731" s="115"/>
    </row>
    <row r="732" customFormat="false" ht="12.75" hidden="false" customHeight="false" outlineLevel="0" collapsed="false">
      <c r="A732" s="115"/>
    </row>
    <row r="733" customFormat="false" ht="12.75" hidden="false" customHeight="false" outlineLevel="0" collapsed="false">
      <c r="A733" s="115"/>
    </row>
    <row r="734" customFormat="false" ht="12.75" hidden="false" customHeight="false" outlineLevel="0" collapsed="false">
      <c r="A734" s="115"/>
    </row>
    <row r="735" customFormat="false" ht="12.75" hidden="false" customHeight="false" outlineLevel="0" collapsed="false">
      <c r="A735" s="115"/>
    </row>
    <row r="736" customFormat="false" ht="12.75" hidden="false" customHeight="false" outlineLevel="0" collapsed="false">
      <c r="A736" s="115"/>
    </row>
    <row r="737" customFormat="false" ht="12.75" hidden="false" customHeight="false" outlineLevel="0" collapsed="false">
      <c r="A737" s="115"/>
    </row>
    <row r="738" customFormat="false" ht="12.75" hidden="false" customHeight="false" outlineLevel="0" collapsed="false">
      <c r="A738" s="115"/>
    </row>
    <row r="739" customFormat="false" ht="12.75" hidden="false" customHeight="false" outlineLevel="0" collapsed="false">
      <c r="A739" s="115"/>
    </row>
    <row r="740" customFormat="false" ht="12.75" hidden="false" customHeight="false" outlineLevel="0" collapsed="false">
      <c r="A740" s="115"/>
    </row>
    <row r="741" customFormat="false" ht="12.75" hidden="false" customHeight="false" outlineLevel="0" collapsed="false">
      <c r="A741" s="115"/>
    </row>
    <row r="742" customFormat="false" ht="12.75" hidden="false" customHeight="false" outlineLevel="0" collapsed="false">
      <c r="A742" s="115"/>
    </row>
    <row r="743" customFormat="false" ht="12.75" hidden="false" customHeight="false" outlineLevel="0" collapsed="false">
      <c r="A743" s="115"/>
    </row>
    <row r="744" customFormat="false" ht="12.75" hidden="false" customHeight="false" outlineLevel="0" collapsed="false">
      <c r="A744" s="115"/>
    </row>
    <row r="745" customFormat="false" ht="12.75" hidden="false" customHeight="false" outlineLevel="0" collapsed="false">
      <c r="A745" s="115"/>
    </row>
    <row r="746" customFormat="false" ht="12.75" hidden="false" customHeight="false" outlineLevel="0" collapsed="false">
      <c r="A746" s="115"/>
    </row>
    <row r="747" customFormat="false" ht="12.75" hidden="false" customHeight="false" outlineLevel="0" collapsed="false">
      <c r="A747" s="115"/>
    </row>
    <row r="748" customFormat="false" ht="12.75" hidden="false" customHeight="false" outlineLevel="0" collapsed="false">
      <c r="A748" s="115"/>
    </row>
    <row r="749" customFormat="false" ht="12.75" hidden="false" customHeight="false" outlineLevel="0" collapsed="false">
      <c r="A749" s="115"/>
    </row>
    <row r="750" customFormat="false" ht="12.75" hidden="false" customHeight="false" outlineLevel="0" collapsed="false">
      <c r="A750" s="115"/>
    </row>
    <row r="751" customFormat="false" ht="12.75" hidden="false" customHeight="false" outlineLevel="0" collapsed="false">
      <c r="A751" s="115"/>
    </row>
    <row r="752" customFormat="false" ht="12.75" hidden="false" customHeight="false" outlineLevel="0" collapsed="false">
      <c r="A752" s="115"/>
    </row>
    <row r="753" customFormat="false" ht="12.75" hidden="false" customHeight="false" outlineLevel="0" collapsed="false">
      <c r="A753" s="115"/>
    </row>
    <row r="754" customFormat="false" ht="12.75" hidden="false" customHeight="false" outlineLevel="0" collapsed="false">
      <c r="A754" s="115"/>
    </row>
    <row r="755" customFormat="false" ht="12.75" hidden="false" customHeight="false" outlineLevel="0" collapsed="false">
      <c r="A755" s="115"/>
    </row>
    <row r="756" customFormat="false" ht="12.75" hidden="false" customHeight="false" outlineLevel="0" collapsed="false">
      <c r="A756" s="115"/>
    </row>
    <row r="757" customFormat="false" ht="12.75" hidden="false" customHeight="false" outlineLevel="0" collapsed="false">
      <c r="A757" s="115"/>
    </row>
    <row r="758" customFormat="false" ht="12.75" hidden="false" customHeight="false" outlineLevel="0" collapsed="false">
      <c r="A758" s="115"/>
    </row>
    <row r="759" customFormat="false" ht="12.75" hidden="false" customHeight="false" outlineLevel="0" collapsed="false">
      <c r="A759" s="115"/>
    </row>
    <row r="760" customFormat="false" ht="12.75" hidden="false" customHeight="false" outlineLevel="0" collapsed="false">
      <c r="A760" s="115"/>
    </row>
    <row r="761" customFormat="false" ht="12.75" hidden="false" customHeight="false" outlineLevel="0" collapsed="false">
      <c r="A761" s="115"/>
    </row>
    <row r="762" customFormat="false" ht="12.75" hidden="false" customHeight="false" outlineLevel="0" collapsed="false">
      <c r="A762" s="115"/>
    </row>
    <row r="763" customFormat="false" ht="12.75" hidden="false" customHeight="false" outlineLevel="0" collapsed="false">
      <c r="A763" s="115"/>
    </row>
    <row r="764" customFormat="false" ht="12.75" hidden="false" customHeight="false" outlineLevel="0" collapsed="false">
      <c r="A764" s="115"/>
    </row>
    <row r="765" customFormat="false" ht="12.75" hidden="false" customHeight="false" outlineLevel="0" collapsed="false">
      <c r="A765" s="115"/>
    </row>
    <row r="766" customFormat="false" ht="12.75" hidden="false" customHeight="false" outlineLevel="0" collapsed="false">
      <c r="A766" s="115"/>
    </row>
    <row r="767" customFormat="false" ht="12.75" hidden="false" customHeight="false" outlineLevel="0" collapsed="false">
      <c r="A767" s="115"/>
    </row>
    <row r="768" customFormat="false" ht="12.75" hidden="false" customHeight="false" outlineLevel="0" collapsed="false">
      <c r="A768" s="115"/>
    </row>
    <row r="769" customFormat="false" ht="12.75" hidden="false" customHeight="false" outlineLevel="0" collapsed="false">
      <c r="A769" s="115"/>
    </row>
    <row r="770" customFormat="false" ht="12.75" hidden="false" customHeight="false" outlineLevel="0" collapsed="false">
      <c r="A770" s="115"/>
    </row>
    <row r="771" customFormat="false" ht="12.75" hidden="false" customHeight="false" outlineLevel="0" collapsed="false">
      <c r="A771" s="115"/>
    </row>
    <row r="772" customFormat="false" ht="12.75" hidden="false" customHeight="false" outlineLevel="0" collapsed="false">
      <c r="A772" s="115"/>
    </row>
    <row r="773" customFormat="false" ht="12.75" hidden="false" customHeight="false" outlineLevel="0" collapsed="false">
      <c r="A773" s="115"/>
    </row>
    <row r="774" customFormat="false" ht="12.75" hidden="false" customHeight="false" outlineLevel="0" collapsed="false">
      <c r="A774" s="115"/>
    </row>
    <row r="775" customFormat="false" ht="12.75" hidden="false" customHeight="false" outlineLevel="0" collapsed="false">
      <c r="A775" s="115"/>
    </row>
    <row r="776" customFormat="false" ht="12.75" hidden="false" customHeight="false" outlineLevel="0" collapsed="false">
      <c r="A776" s="115"/>
    </row>
    <row r="777" customFormat="false" ht="12.75" hidden="false" customHeight="false" outlineLevel="0" collapsed="false">
      <c r="A777" s="115"/>
    </row>
    <row r="778" customFormat="false" ht="12.75" hidden="false" customHeight="false" outlineLevel="0" collapsed="false">
      <c r="A778" s="115"/>
    </row>
    <row r="779" customFormat="false" ht="12.75" hidden="false" customHeight="false" outlineLevel="0" collapsed="false">
      <c r="A779" s="115"/>
    </row>
    <row r="780" customFormat="false" ht="12.75" hidden="false" customHeight="false" outlineLevel="0" collapsed="false">
      <c r="A780" s="115"/>
    </row>
    <row r="781" customFormat="false" ht="12.75" hidden="false" customHeight="false" outlineLevel="0" collapsed="false">
      <c r="A781" s="115"/>
    </row>
    <row r="782" customFormat="false" ht="12.75" hidden="false" customHeight="false" outlineLevel="0" collapsed="false">
      <c r="A782" s="115"/>
    </row>
    <row r="783" customFormat="false" ht="12.75" hidden="false" customHeight="false" outlineLevel="0" collapsed="false">
      <c r="A783" s="115"/>
    </row>
    <row r="784" customFormat="false" ht="12.75" hidden="false" customHeight="false" outlineLevel="0" collapsed="false">
      <c r="A784" s="115"/>
    </row>
    <row r="785" customFormat="false" ht="12.75" hidden="false" customHeight="false" outlineLevel="0" collapsed="false">
      <c r="A785" s="115"/>
    </row>
    <row r="786" customFormat="false" ht="12.75" hidden="false" customHeight="false" outlineLevel="0" collapsed="false">
      <c r="A786" s="115"/>
    </row>
    <row r="787" customFormat="false" ht="12.75" hidden="false" customHeight="false" outlineLevel="0" collapsed="false">
      <c r="A787" s="115"/>
    </row>
    <row r="788" customFormat="false" ht="12.75" hidden="false" customHeight="false" outlineLevel="0" collapsed="false">
      <c r="A788" s="115"/>
    </row>
    <row r="789" customFormat="false" ht="12.75" hidden="false" customHeight="false" outlineLevel="0" collapsed="false">
      <c r="A789" s="115"/>
    </row>
    <row r="790" customFormat="false" ht="12.75" hidden="false" customHeight="false" outlineLevel="0" collapsed="false">
      <c r="A790" s="115"/>
    </row>
    <row r="791" customFormat="false" ht="12.75" hidden="false" customHeight="false" outlineLevel="0" collapsed="false">
      <c r="A791" s="115"/>
    </row>
    <row r="792" customFormat="false" ht="12.75" hidden="false" customHeight="false" outlineLevel="0" collapsed="false">
      <c r="A792" s="115"/>
    </row>
    <row r="793" customFormat="false" ht="12.75" hidden="false" customHeight="false" outlineLevel="0" collapsed="false">
      <c r="A793" s="115"/>
    </row>
    <row r="794" customFormat="false" ht="12.75" hidden="false" customHeight="false" outlineLevel="0" collapsed="false">
      <c r="A794" s="115"/>
    </row>
    <row r="795" customFormat="false" ht="12.75" hidden="false" customHeight="false" outlineLevel="0" collapsed="false">
      <c r="A795" s="115"/>
    </row>
    <row r="796" customFormat="false" ht="12.75" hidden="false" customHeight="false" outlineLevel="0" collapsed="false">
      <c r="A796" s="115"/>
    </row>
    <row r="797" customFormat="false" ht="12.75" hidden="false" customHeight="false" outlineLevel="0" collapsed="false">
      <c r="A797" s="115"/>
    </row>
    <row r="798" customFormat="false" ht="12.75" hidden="false" customHeight="false" outlineLevel="0" collapsed="false">
      <c r="A798" s="115"/>
    </row>
    <row r="799" customFormat="false" ht="12.75" hidden="false" customHeight="false" outlineLevel="0" collapsed="false">
      <c r="A799" s="115"/>
    </row>
    <row r="800" customFormat="false" ht="12.75" hidden="false" customHeight="false" outlineLevel="0" collapsed="false">
      <c r="A800" s="115"/>
    </row>
    <row r="801" customFormat="false" ht="12.75" hidden="false" customHeight="false" outlineLevel="0" collapsed="false">
      <c r="A801" s="115"/>
    </row>
    <row r="802" customFormat="false" ht="12.75" hidden="false" customHeight="false" outlineLevel="0" collapsed="false">
      <c r="A802" s="115"/>
    </row>
    <row r="803" customFormat="false" ht="12.75" hidden="false" customHeight="false" outlineLevel="0" collapsed="false">
      <c r="A803" s="115"/>
    </row>
    <row r="804" customFormat="false" ht="12.75" hidden="false" customHeight="false" outlineLevel="0" collapsed="false">
      <c r="A804" s="115"/>
    </row>
    <row r="805" customFormat="false" ht="12.75" hidden="false" customHeight="false" outlineLevel="0" collapsed="false">
      <c r="A805" s="115"/>
    </row>
    <row r="806" customFormat="false" ht="12.75" hidden="false" customHeight="false" outlineLevel="0" collapsed="false">
      <c r="A806" s="115"/>
    </row>
    <row r="807" customFormat="false" ht="12.75" hidden="false" customHeight="false" outlineLevel="0" collapsed="false">
      <c r="A807" s="115"/>
    </row>
    <row r="808" customFormat="false" ht="12.75" hidden="false" customHeight="false" outlineLevel="0" collapsed="false">
      <c r="A808" s="115"/>
    </row>
    <row r="809" customFormat="false" ht="12.75" hidden="false" customHeight="false" outlineLevel="0" collapsed="false">
      <c r="A809" s="115"/>
    </row>
    <row r="810" customFormat="false" ht="12.75" hidden="false" customHeight="false" outlineLevel="0" collapsed="false">
      <c r="A810" s="115"/>
    </row>
    <row r="811" customFormat="false" ht="12.75" hidden="false" customHeight="false" outlineLevel="0" collapsed="false">
      <c r="A811" s="115"/>
    </row>
    <row r="812" customFormat="false" ht="12.75" hidden="false" customHeight="false" outlineLevel="0" collapsed="false">
      <c r="A812" s="115"/>
    </row>
    <row r="813" customFormat="false" ht="12.75" hidden="false" customHeight="false" outlineLevel="0" collapsed="false">
      <c r="A813" s="115"/>
    </row>
    <row r="814" customFormat="false" ht="12.75" hidden="false" customHeight="false" outlineLevel="0" collapsed="false">
      <c r="A814" s="115"/>
    </row>
    <row r="815" customFormat="false" ht="12.75" hidden="false" customHeight="false" outlineLevel="0" collapsed="false">
      <c r="A815" s="115"/>
    </row>
    <row r="816" customFormat="false" ht="12.75" hidden="false" customHeight="false" outlineLevel="0" collapsed="false">
      <c r="A816" s="115"/>
    </row>
    <row r="817" customFormat="false" ht="12.75" hidden="false" customHeight="false" outlineLevel="0" collapsed="false">
      <c r="A817" s="115"/>
    </row>
    <row r="818" customFormat="false" ht="12.75" hidden="false" customHeight="false" outlineLevel="0" collapsed="false">
      <c r="A818" s="115"/>
    </row>
    <row r="819" customFormat="false" ht="12.75" hidden="false" customHeight="false" outlineLevel="0" collapsed="false">
      <c r="A819" s="115"/>
    </row>
    <row r="820" customFormat="false" ht="12.75" hidden="false" customHeight="false" outlineLevel="0" collapsed="false">
      <c r="A820" s="115"/>
    </row>
    <row r="821" customFormat="false" ht="12.75" hidden="false" customHeight="false" outlineLevel="0" collapsed="false">
      <c r="A821" s="115"/>
    </row>
    <row r="822" customFormat="false" ht="12.75" hidden="false" customHeight="false" outlineLevel="0" collapsed="false">
      <c r="A822" s="115"/>
    </row>
    <row r="823" customFormat="false" ht="12.75" hidden="false" customHeight="false" outlineLevel="0" collapsed="false">
      <c r="A823" s="115"/>
    </row>
    <row r="824" customFormat="false" ht="12.75" hidden="false" customHeight="false" outlineLevel="0" collapsed="false">
      <c r="A824" s="115"/>
    </row>
    <row r="825" customFormat="false" ht="12.75" hidden="false" customHeight="false" outlineLevel="0" collapsed="false">
      <c r="A825" s="115"/>
    </row>
    <row r="826" customFormat="false" ht="12.75" hidden="false" customHeight="false" outlineLevel="0" collapsed="false">
      <c r="A826" s="115"/>
    </row>
    <row r="827" customFormat="false" ht="12.75" hidden="false" customHeight="false" outlineLevel="0" collapsed="false">
      <c r="A827" s="115"/>
    </row>
    <row r="828" customFormat="false" ht="12.75" hidden="false" customHeight="false" outlineLevel="0" collapsed="false">
      <c r="A828" s="115"/>
    </row>
    <row r="829" customFormat="false" ht="12.75" hidden="false" customHeight="false" outlineLevel="0" collapsed="false">
      <c r="A829" s="115"/>
    </row>
    <row r="830" customFormat="false" ht="12.75" hidden="false" customHeight="false" outlineLevel="0" collapsed="false">
      <c r="A830" s="115"/>
    </row>
    <row r="831" customFormat="false" ht="12.75" hidden="false" customHeight="false" outlineLevel="0" collapsed="false">
      <c r="A831" s="115"/>
    </row>
    <row r="832" customFormat="false" ht="12.75" hidden="false" customHeight="false" outlineLevel="0" collapsed="false">
      <c r="A832" s="115"/>
    </row>
    <row r="833" customFormat="false" ht="12.75" hidden="false" customHeight="false" outlineLevel="0" collapsed="false">
      <c r="A833" s="115"/>
    </row>
    <row r="834" customFormat="false" ht="12.75" hidden="false" customHeight="false" outlineLevel="0" collapsed="false">
      <c r="A834" s="115"/>
    </row>
    <row r="835" customFormat="false" ht="12.75" hidden="false" customHeight="false" outlineLevel="0" collapsed="false">
      <c r="A835" s="115"/>
    </row>
    <row r="836" customFormat="false" ht="12.75" hidden="false" customHeight="false" outlineLevel="0" collapsed="false">
      <c r="A836" s="115"/>
    </row>
    <row r="837" customFormat="false" ht="12.75" hidden="false" customHeight="false" outlineLevel="0" collapsed="false">
      <c r="A837" s="115"/>
    </row>
    <row r="838" customFormat="false" ht="12.75" hidden="false" customHeight="false" outlineLevel="0" collapsed="false">
      <c r="A838" s="115"/>
    </row>
    <row r="839" customFormat="false" ht="12.75" hidden="false" customHeight="false" outlineLevel="0" collapsed="false">
      <c r="A839" s="115"/>
    </row>
    <row r="840" customFormat="false" ht="12.75" hidden="false" customHeight="false" outlineLevel="0" collapsed="false">
      <c r="A840" s="115"/>
    </row>
    <row r="841" customFormat="false" ht="12.75" hidden="false" customHeight="false" outlineLevel="0" collapsed="false">
      <c r="A841" s="115"/>
    </row>
    <row r="842" customFormat="false" ht="12.75" hidden="false" customHeight="false" outlineLevel="0" collapsed="false">
      <c r="A842" s="115"/>
    </row>
    <row r="843" customFormat="false" ht="12.75" hidden="false" customHeight="false" outlineLevel="0" collapsed="false">
      <c r="A843" s="115"/>
    </row>
    <row r="844" customFormat="false" ht="12.75" hidden="false" customHeight="false" outlineLevel="0" collapsed="false">
      <c r="A844" s="115"/>
    </row>
    <row r="845" customFormat="false" ht="12.75" hidden="false" customHeight="false" outlineLevel="0" collapsed="false">
      <c r="A845" s="115"/>
    </row>
    <row r="846" customFormat="false" ht="12.75" hidden="false" customHeight="false" outlineLevel="0" collapsed="false">
      <c r="A846" s="115"/>
    </row>
    <row r="847" customFormat="false" ht="12.75" hidden="false" customHeight="false" outlineLevel="0" collapsed="false">
      <c r="A847" s="115"/>
    </row>
    <row r="848" customFormat="false" ht="12.75" hidden="false" customHeight="false" outlineLevel="0" collapsed="false">
      <c r="A848" s="115"/>
    </row>
    <row r="849" customFormat="false" ht="12.75" hidden="false" customHeight="false" outlineLevel="0" collapsed="false">
      <c r="A849" s="115"/>
    </row>
    <row r="850" customFormat="false" ht="12.75" hidden="false" customHeight="false" outlineLevel="0" collapsed="false">
      <c r="A850" s="115"/>
    </row>
    <row r="851" customFormat="false" ht="12.75" hidden="false" customHeight="false" outlineLevel="0" collapsed="false">
      <c r="A851" s="115"/>
    </row>
    <row r="852" customFormat="false" ht="12.75" hidden="false" customHeight="false" outlineLevel="0" collapsed="false">
      <c r="A852" s="115"/>
    </row>
    <row r="853" customFormat="false" ht="12.75" hidden="false" customHeight="false" outlineLevel="0" collapsed="false">
      <c r="A853" s="115"/>
    </row>
    <row r="854" customFormat="false" ht="12.75" hidden="false" customHeight="false" outlineLevel="0" collapsed="false">
      <c r="A854" s="115"/>
    </row>
    <row r="855" customFormat="false" ht="12.75" hidden="false" customHeight="false" outlineLevel="0" collapsed="false">
      <c r="A855" s="115"/>
    </row>
    <row r="856" customFormat="false" ht="12.75" hidden="false" customHeight="false" outlineLevel="0" collapsed="false">
      <c r="A856" s="115"/>
    </row>
    <row r="857" customFormat="false" ht="12.75" hidden="false" customHeight="false" outlineLevel="0" collapsed="false">
      <c r="A857" s="115"/>
    </row>
    <row r="858" customFormat="false" ht="12.75" hidden="false" customHeight="false" outlineLevel="0" collapsed="false">
      <c r="A858" s="115"/>
    </row>
    <row r="859" customFormat="false" ht="12.75" hidden="false" customHeight="false" outlineLevel="0" collapsed="false">
      <c r="A859" s="115"/>
    </row>
    <row r="860" customFormat="false" ht="12.75" hidden="false" customHeight="false" outlineLevel="0" collapsed="false">
      <c r="A860" s="115"/>
    </row>
    <row r="861" customFormat="false" ht="12.75" hidden="false" customHeight="false" outlineLevel="0" collapsed="false">
      <c r="A861" s="115"/>
    </row>
    <row r="862" customFormat="false" ht="12.75" hidden="false" customHeight="false" outlineLevel="0" collapsed="false">
      <c r="A862" s="115"/>
    </row>
    <row r="863" customFormat="false" ht="12.75" hidden="false" customHeight="false" outlineLevel="0" collapsed="false">
      <c r="A863" s="115"/>
    </row>
    <row r="864" customFormat="false" ht="12.75" hidden="false" customHeight="false" outlineLevel="0" collapsed="false">
      <c r="A864" s="115"/>
    </row>
    <row r="865" customFormat="false" ht="12.75" hidden="false" customHeight="false" outlineLevel="0" collapsed="false">
      <c r="A865" s="115"/>
    </row>
    <row r="866" customFormat="false" ht="12.75" hidden="false" customHeight="false" outlineLevel="0" collapsed="false">
      <c r="A866" s="115"/>
    </row>
    <row r="867" customFormat="false" ht="12.75" hidden="false" customHeight="false" outlineLevel="0" collapsed="false">
      <c r="A867" s="115"/>
    </row>
    <row r="868" customFormat="false" ht="12.75" hidden="false" customHeight="false" outlineLevel="0" collapsed="false">
      <c r="A868" s="115"/>
    </row>
    <row r="869" customFormat="false" ht="12.75" hidden="false" customHeight="false" outlineLevel="0" collapsed="false">
      <c r="A869" s="115"/>
    </row>
    <row r="870" customFormat="false" ht="12.75" hidden="false" customHeight="false" outlineLevel="0" collapsed="false">
      <c r="A870" s="115"/>
    </row>
    <row r="871" customFormat="false" ht="12.75" hidden="false" customHeight="false" outlineLevel="0" collapsed="false">
      <c r="A871" s="115"/>
    </row>
    <row r="872" customFormat="false" ht="12.75" hidden="false" customHeight="false" outlineLevel="0" collapsed="false">
      <c r="A872" s="115"/>
    </row>
    <row r="873" customFormat="false" ht="12.75" hidden="false" customHeight="false" outlineLevel="0" collapsed="false">
      <c r="A873" s="115"/>
    </row>
    <row r="874" customFormat="false" ht="12.75" hidden="false" customHeight="false" outlineLevel="0" collapsed="false">
      <c r="A874" s="115"/>
    </row>
    <row r="875" customFormat="false" ht="12.75" hidden="false" customHeight="false" outlineLevel="0" collapsed="false">
      <c r="A875" s="115"/>
    </row>
    <row r="876" customFormat="false" ht="12.75" hidden="false" customHeight="false" outlineLevel="0" collapsed="false">
      <c r="A876" s="115"/>
    </row>
    <row r="877" customFormat="false" ht="12.75" hidden="false" customHeight="false" outlineLevel="0" collapsed="false">
      <c r="A877" s="115"/>
    </row>
    <row r="878" customFormat="false" ht="12.75" hidden="false" customHeight="false" outlineLevel="0" collapsed="false">
      <c r="A878" s="115"/>
    </row>
    <row r="879" customFormat="false" ht="12.75" hidden="false" customHeight="false" outlineLevel="0" collapsed="false">
      <c r="A879" s="115"/>
    </row>
    <row r="880" customFormat="false" ht="12.75" hidden="false" customHeight="false" outlineLevel="0" collapsed="false">
      <c r="A880" s="115"/>
    </row>
    <row r="881" customFormat="false" ht="12.75" hidden="false" customHeight="false" outlineLevel="0" collapsed="false">
      <c r="A881" s="115"/>
    </row>
    <row r="882" customFormat="false" ht="12.75" hidden="false" customHeight="false" outlineLevel="0" collapsed="false">
      <c r="A882" s="115"/>
    </row>
    <row r="883" customFormat="false" ht="12.75" hidden="false" customHeight="false" outlineLevel="0" collapsed="false">
      <c r="A883" s="115"/>
    </row>
    <row r="884" customFormat="false" ht="12.75" hidden="false" customHeight="false" outlineLevel="0" collapsed="false">
      <c r="A884" s="115"/>
    </row>
    <row r="885" customFormat="false" ht="12.75" hidden="false" customHeight="false" outlineLevel="0" collapsed="false">
      <c r="A885" s="115"/>
    </row>
    <row r="886" customFormat="false" ht="12.75" hidden="false" customHeight="false" outlineLevel="0" collapsed="false">
      <c r="A886" s="115"/>
    </row>
    <row r="887" customFormat="false" ht="12.75" hidden="false" customHeight="false" outlineLevel="0" collapsed="false">
      <c r="A887" s="115"/>
    </row>
    <row r="888" customFormat="false" ht="12.75" hidden="false" customHeight="false" outlineLevel="0" collapsed="false">
      <c r="A888" s="115"/>
    </row>
    <row r="889" customFormat="false" ht="12.75" hidden="false" customHeight="false" outlineLevel="0" collapsed="false">
      <c r="A889" s="115"/>
    </row>
    <row r="890" customFormat="false" ht="12.75" hidden="false" customHeight="false" outlineLevel="0" collapsed="false">
      <c r="A890" s="115"/>
    </row>
    <row r="891" customFormat="false" ht="12.75" hidden="false" customHeight="false" outlineLevel="0" collapsed="false">
      <c r="A891" s="115"/>
    </row>
    <row r="892" customFormat="false" ht="12.75" hidden="false" customHeight="false" outlineLevel="0" collapsed="false">
      <c r="A892" s="115"/>
    </row>
    <row r="893" customFormat="false" ht="12.75" hidden="false" customHeight="false" outlineLevel="0" collapsed="false">
      <c r="A893" s="115"/>
    </row>
    <row r="894" customFormat="false" ht="12.75" hidden="false" customHeight="false" outlineLevel="0" collapsed="false">
      <c r="A894" s="115"/>
    </row>
    <row r="895" customFormat="false" ht="12.75" hidden="false" customHeight="false" outlineLevel="0" collapsed="false">
      <c r="A895" s="115"/>
    </row>
    <row r="896" customFormat="false" ht="12.75" hidden="false" customHeight="false" outlineLevel="0" collapsed="false">
      <c r="A896" s="115"/>
    </row>
    <row r="897" customFormat="false" ht="12.75" hidden="false" customHeight="false" outlineLevel="0" collapsed="false">
      <c r="A897" s="115"/>
    </row>
    <row r="898" customFormat="false" ht="12.75" hidden="false" customHeight="false" outlineLevel="0" collapsed="false">
      <c r="A898" s="115"/>
    </row>
    <row r="899" customFormat="false" ht="12.75" hidden="false" customHeight="false" outlineLevel="0" collapsed="false">
      <c r="A899" s="115"/>
    </row>
    <row r="900" customFormat="false" ht="12.75" hidden="false" customHeight="false" outlineLevel="0" collapsed="false">
      <c r="A900" s="115"/>
    </row>
    <row r="901" customFormat="false" ht="12.75" hidden="false" customHeight="false" outlineLevel="0" collapsed="false">
      <c r="A901" s="115"/>
    </row>
    <row r="902" customFormat="false" ht="12.75" hidden="false" customHeight="false" outlineLevel="0" collapsed="false">
      <c r="A902" s="115"/>
    </row>
    <row r="903" customFormat="false" ht="12.75" hidden="false" customHeight="false" outlineLevel="0" collapsed="false">
      <c r="A903" s="115"/>
    </row>
    <row r="904" customFormat="false" ht="12.75" hidden="false" customHeight="false" outlineLevel="0" collapsed="false">
      <c r="A904" s="115"/>
    </row>
    <row r="905" customFormat="false" ht="12.75" hidden="false" customHeight="false" outlineLevel="0" collapsed="false">
      <c r="A905" s="115"/>
    </row>
    <row r="906" customFormat="false" ht="12.75" hidden="false" customHeight="false" outlineLevel="0" collapsed="false">
      <c r="A906" s="115"/>
    </row>
    <row r="907" customFormat="false" ht="12.75" hidden="false" customHeight="false" outlineLevel="0" collapsed="false">
      <c r="A907" s="115"/>
    </row>
    <row r="908" customFormat="false" ht="12.75" hidden="false" customHeight="false" outlineLevel="0" collapsed="false">
      <c r="A908" s="115"/>
    </row>
    <row r="909" customFormat="false" ht="12.75" hidden="false" customHeight="false" outlineLevel="0" collapsed="false">
      <c r="A909" s="115"/>
    </row>
    <row r="910" customFormat="false" ht="12.75" hidden="false" customHeight="false" outlineLevel="0" collapsed="false">
      <c r="A910" s="115"/>
    </row>
    <row r="911" customFormat="false" ht="12.75" hidden="false" customHeight="false" outlineLevel="0" collapsed="false">
      <c r="A911" s="115"/>
    </row>
    <row r="912" customFormat="false" ht="12.75" hidden="false" customHeight="false" outlineLevel="0" collapsed="false">
      <c r="A912" s="115"/>
    </row>
    <row r="913" customFormat="false" ht="12.75" hidden="false" customHeight="false" outlineLevel="0" collapsed="false">
      <c r="A913" s="115"/>
    </row>
    <row r="914" customFormat="false" ht="12.75" hidden="false" customHeight="false" outlineLevel="0" collapsed="false">
      <c r="A914" s="115"/>
    </row>
    <row r="915" customFormat="false" ht="12.75" hidden="false" customHeight="false" outlineLevel="0" collapsed="false">
      <c r="A915" s="115"/>
    </row>
    <row r="916" customFormat="false" ht="12.75" hidden="false" customHeight="false" outlineLevel="0" collapsed="false">
      <c r="A916" s="115"/>
    </row>
    <row r="917" customFormat="false" ht="12.75" hidden="false" customHeight="false" outlineLevel="0" collapsed="false">
      <c r="A917" s="115"/>
    </row>
    <row r="918" customFormat="false" ht="12.75" hidden="false" customHeight="false" outlineLevel="0" collapsed="false">
      <c r="A918" s="115"/>
    </row>
    <row r="919" customFormat="false" ht="12.75" hidden="false" customHeight="false" outlineLevel="0" collapsed="false">
      <c r="A919" s="115"/>
    </row>
    <row r="920" customFormat="false" ht="12.75" hidden="false" customHeight="false" outlineLevel="0" collapsed="false">
      <c r="A920" s="115"/>
    </row>
    <row r="921" customFormat="false" ht="12.75" hidden="false" customHeight="false" outlineLevel="0" collapsed="false">
      <c r="A921" s="115"/>
    </row>
    <row r="922" customFormat="false" ht="12.75" hidden="false" customHeight="false" outlineLevel="0" collapsed="false">
      <c r="A922" s="115"/>
    </row>
    <row r="923" customFormat="false" ht="12.75" hidden="false" customHeight="false" outlineLevel="0" collapsed="false">
      <c r="A923" s="115"/>
    </row>
    <row r="924" customFormat="false" ht="12.75" hidden="false" customHeight="false" outlineLevel="0" collapsed="false">
      <c r="A924" s="115"/>
    </row>
    <row r="925" customFormat="false" ht="12.75" hidden="false" customHeight="false" outlineLevel="0" collapsed="false">
      <c r="A925" s="115"/>
    </row>
    <row r="926" customFormat="false" ht="12.75" hidden="false" customHeight="false" outlineLevel="0" collapsed="false">
      <c r="A926" s="115"/>
    </row>
    <row r="927" customFormat="false" ht="12.75" hidden="false" customHeight="false" outlineLevel="0" collapsed="false">
      <c r="A927" s="115"/>
    </row>
    <row r="928" customFormat="false" ht="12.75" hidden="false" customHeight="false" outlineLevel="0" collapsed="false">
      <c r="A928" s="115"/>
    </row>
    <row r="929" customFormat="false" ht="12.75" hidden="false" customHeight="false" outlineLevel="0" collapsed="false">
      <c r="A929" s="115"/>
    </row>
    <row r="930" customFormat="false" ht="12.75" hidden="false" customHeight="false" outlineLevel="0" collapsed="false">
      <c r="A930" s="115"/>
    </row>
    <row r="931" customFormat="false" ht="12.75" hidden="false" customHeight="false" outlineLevel="0" collapsed="false">
      <c r="A931" s="115"/>
    </row>
    <row r="932" customFormat="false" ht="12.75" hidden="false" customHeight="false" outlineLevel="0" collapsed="false">
      <c r="A932" s="115"/>
    </row>
    <row r="933" customFormat="false" ht="12.75" hidden="false" customHeight="false" outlineLevel="0" collapsed="false">
      <c r="A933" s="115"/>
    </row>
    <row r="934" customFormat="false" ht="12.75" hidden="false" customHeight="false" outlineLevel="0" collapsed="false">
      <c r="A934" s="115"/>
    </row>
    <row r="935" customFormat="false" ht="12.75" hidden="false" customHeight="false" outlineLevel="0" collapsed="false">
      <c r="A935" s="115"/>
    </row>
    <row r="936" customFormat="false" ht="12.75" hidden="false" customHeight="false" outlineLevel="0" collapsed="false">
      <c r="A936" s="115"/>
    </row>
    <row r="937" customFormat="false" ht="12.75" hidden="false" customHeight="false" outlineLevel="0" collapsed="false">
      <c r="A937" s="115"/>
    </row>
    <row r="938" customFormat="false" ht="12.75" hidden="false" customHeight="false" outlineLevel="0" collapsed="false">
      <c r="A938" s="115"/>
    </row>
    <row r="939" customFormat="false" ht="12.75" hidden="false" customHeight="false" outlineLevel="0" collapsed="false">
      <c r="A939" s="115"/>
    </row>
    <row r="940" customFormat="false" ht="12.75" hidden="false" customHeight="false" outlineLevel="0" collapsed="false">
      <c r="A940" s="115"/>
    </row>
    <row r="941" customFormat="false" ht="12.75" hidden="false" customHeight="false" outlineLevel="0" collapsed="false">
      <c r="A941" s="115"/>
    </row>
    <row r="942" customFormat="false" ht="12.75" hidden="false" customHeight="false" outlineLevel="0" collapsed="false">
      <c r="A942" s="115"/>
    </row>
    <row r="943" customFormat="false" ht="12.75" hidden="false" customHeight="false" outlineLevel="0" collapsed="false">
      <c r="A943" s="115"/>
    </row>
    <row r="944" customFormat="false" ht="12.75" hidden="false" customHeight="false" outlineLevel="0" collapsed="false">
      <c r="A944" s="115"/>
    </row>
    <row r="945" customFormat="false" ht="12.75" hidden="false" customHeight="false" outlineLevel="0" collapsed="false">
      <c r="A945" s="115"/>
    </row>
    <row r="946" customFormat="false" ht="12.75" hidden="false" customHeight="false" outlineLevel="0" collapsed="false">
      <c r="A946" s="115"/>
    </row>
    <row r="947" customFormat="false" ht="12.75" hidden="false" customHeight="false" outlineLevel="0" collapsed="false">
      <c r="A947" s="115"/>
    </row>
    <row r="948" customFormat="false" ht="12.75" hidden="false" customHeight="false" outlineLevel="0" collapsed="false">
      <c r="A948" s="115"/>
    </row>
    <row r="949" customFormat="false" ht="12.75" hidden="false" customHeight="false" outlineLevel="0" collapsed="false">
      <c r="A949" s="115"/>
    </row>
    <row r="950" customFormat="false" ht="12.75" hidden="false" customHeight="false" outlineLevel="0" collapsed="false">
      <c r="A950" s="115"/>
    </row>
    <row r="951" customFormat="false" ht="12.75" hidden="false" customHeight="false" outlineLevel="0" collapsed="false">
      <c r="A951" s="115"/>
    </row>
    <row r="952" customFormat="false" ht="12.75" hidden="false" customHeight="false" outlineLevel="0" collapsed="false">
      <c r="A952" s="115"/>
    </row>
    <row r="953" customFormat="false" ht="12.75" hidden="false" customHeight="false" outlineLevel="0" collapsed="false">
      <c r="A953" s="115"/>
    </row>
    <row r="954" customFormat="false" ht="12.75" hidden="false" customHeight="false" outlineLevel="0" collapsed="false">
      <c r="A954" s="115"/>
    </row>
    <row r="955" customFormat="false" ht="12.75" hidden="false" customHeight="false" outlineLevel="0" collapsed="false">
      <c r="A955" s="115"/>
    </row>
    <row r="956" customFormat="false" ht="12.75" hidden="false" customHeight="false" outlineLevel="0" collapsed="false">
      <c r="A956" s="115"/>
    </row>
    <row r="957" customFormat="false" ht="12.75" hidden="false" customHeight="false" outlineLevel="0" collapsed="false">
      <c r="A957" s="115"/>
    </row>
    <row r="958" customFormat="false" ht="12.75" hidden="false" customHeight="false" outlineLevel="0" collapsed="false">
      <c r="A958" s="115"/>
    </row>
    <row r="959" customFormat="false" ht="12.75" hidden="false" customHeight="false" outlineLevel="0" collapsed="false">
      <c r="A959" s="115"/>
    </row>
    <row r="960" customFormat="false" ht="12.75" hidden="false" customHeight="false" outlineLevel="0" collapsed="false">
      <c r="A960" s="115"/>
    </row>
    <row r="961" customFormat="false" ht="12.75" hidden="false" customHeight="false" outlineLevel="0" collapsed="false">
      <c r="A961" s="115"/>
    </row>
    <row r="962" customFormat="false" ht="12.75" hidden="false" customHeight="false" outlineLevel="0" collapsed="false">
      <c r="A962" s="115"/>
    </row>
    <row r="963" customFormat="false" ht="12.75" hidden="false" customHeight="false" outlineLevel="0" collapsed="false">
      <c r="A963" s="115"/>
    </row>
    <row r="964" customFormat="false" ht="12.75" hidden="false" customHeight="false" outlineLevel="0" collapsed="false">
      <c r="A964" s="115"/>
    </row>
    <row r="965" customFormat="false" ht="12.75" hidden="false" customHeight="false" outlineLevel="0" collapsed="false">
      <c r="A965" s="115"/>
    </row>
    <row r="966" customFormat="false" ht="12.75" hidden="false" customHeight="false" outlineLevel="0" collapsed="false">
      <c r="A966" s="115"/>
    </row>
    <row r="967" customFormat="false" ht="12.75" hidden="false" customHeight="false" outlineLevel="0" collapsed="false">
      <c r="A967" s="115"/>
    </row>
    <row r="968" customFormat="false" ht="12.75" hidden="false" customHeight="false" outlineLevel="0" collapsed="false">
      <c r="A968" s="115"/>
    </row>
    <row r="969" customFormat="false" ht="12.75" hidden="false" customHeight="false" outlineLevel="0" collapsed="false">
      <c r="A969" s="115"/>
    </row>
    <row r="970" customFormat="false" ht="12.75" hidden="false" customHeight="false" outlineLevel="0" collapsed="false">
      <c r="A970" s="115"/>
    </row>
    <row r="971" customFormat="false" ht="12.75" hidden="false" customHeight="false" outlineLevel="0" collapsed="false">
      <c r="A971" s="115"/>
    </row>
    <row r="972" customFormat="false" ht="12.75" hidden="false" customHeight="false" outlineLevel="0" collapsed="false">
      <c r="A972" s="115"/>
    </row>
    <row r="973" customFormat="false" ht="12.75" hidden="false" customHeight="false" outlineLevel="0" collapsed="false">
      <c r="A973" s="115"/>
    </row>
    <row r="974" customFormat="false" ht="12.75" hidden="false" customHeight="false" outlineLevel="0" collapsed="false">
      <c r="A974" s="115"/>
    </row>
    <row r="975" customFormat="false" ht="12.75" hidden="false" customHeight="false" outlineLevel="0" collapsed="false">
      <c r="A975" s="115"/>
    </row>
    <row r="976" customFormat="false" ht="12.75" hidden="false" customHeight="false" outlineLevel="0" collapsed="false">
      <c r="A976" s="115"/>
    </row>
    <row r="977" customFormat="false" ht="12.75" hidden="false" customHeight="false" outlineLevel="0" collapsed="false">
      <c r="A977" s="115"/>
    </row>
    <row r="978" customFormat="false" ht="12.75" hidden="false" customHeight="false" outlineLevel="0" collapsed="false">
      <c r="A978" s="115"/>
    </row>
    <row r="979" customFormat="false" ht="12.75" hidden="false" customHeight="false" outlineLevel="0" collapsed="false">
      <c r="A979" s="115"/>
    </row>
    <row r="980" customFormat="false" ht="12.75" hidden="false" customHeight="false" outlineLevel="0" collapsed="false">
      <c r="A980" s="115"/>
    </row>
    <row r="981" customFormat="false" ht="12.75" hidden="false" customHeight="false" outlineLevel="0" collapsed="false">
      <c r="A981" s="115"/>
    </row>
    <row r="982" customFormat="false" ht="12.75" hidden="false" customHeight="false" outlineLevel="0" collapsed="false">
      <c r="A982" s="115"/>
    </row>
    <row r="983" customFormat="false" ht="12.75" hidden="false" customHeight="false" outlineLevel="0" collapsed="false">
      <c r="A983" s="115"/>
    </row>
    <row r="984" customFormat="false" ht="12.75" hidden="false" customHeight="false" outlineLevel="0" collapsed="false">
      <c r="A984" s="115"/>
    </row>
    <row r="985" customFormat="false" ht="12.75" hidden="false" customHeight="false" outlineLevel="0" collapsed="false">
      <c r="A985" s="115"/>
    </row>
    <row r="986" customFormat="false" ht="12.75" hidden="false" customHeight="false" outlineLevel="0" collapsed="false">
      <c r="A986" s="115"/>
    </row>
    <row r="987" customFormat="false" ht="12.75" hidden="false" customHeight="false" outlineLevel="0" collapsed="false">
      <c r="A987" s="115"/>
    </row>
    <row r="988" customFormat="false" ht="12.75" hidden="false" customHeight="false" outlineLevel="0" collapsed="false">
      <c r="A988" s="115"/>
    </row>
    <row r="989" customFormat="false" ht="12.75" hidden="false" customHeight="false" outlineLevel="0" collapsed="false">
      <c r="A989" s="115"/>
    </row>
    <row r="990" customFormat="false" ht="12.75" hidden="false" customHeight="false" outlineLevel="0" collapsed="false">
      <c r="A990" s="115"/>
    </row>
    <row r="991" customFormat="false" ht="12.75" hidden="false" customHeight="false" outlineLevel="0" collapsed="false">
      <c r="A991" s="115"/>
    </row>
    <row r="992" customFormat="false" ht="12.75" hidden="false" customHeight="false" outlineLevel="0" collapsed="false">
      <c r="A992" s="115"/>
    </row>
    <row r="993" customFormat="false" ht="12.75" hidden="false" customHeight="false" outlineLevel="0" collapsed="false">
      <c r="A993" s="115"/>
    </row>
    <row r="994" customFormat="false" ht="12.75" hidden="false" customHeight="false" outlineLevel="0" collapsed="false">
      <c r="A994" s="115"/>
    </row>
    <row r="995" customFormat="false" ht="12.75" hidden="false" customHeight="false" outlineLevel="0" collapsed="false">
      <c r="A995" s="115"/>
    </row>
    <row r="996" customFormat="false" ht="12.75" hidden="false" customHeight="false" outlineLevel="0" collapsed="false">
      <c r="A996" s="115"/>
    </row>
    <row r="997" customFormat="false" ht="12.75" hidden="false" customHeight="false" outlineLevel="0" collapsed="false">
      <c r="A997" s="115"/>
    </row>
    <row r="998" customFormat="false" ht="12.75" hidden="false" customHeight="false" outlineLevel="0" collapsed="false">
      <c r="A998" s="115"/>
    </row>
    <row r="999" customFormat="false" ht="12.75" hidden="false" customHeight="false" outlineLevel="0" collapsed="false">
      <c r="A999" s="115"/>
    </row>
    <row r="1000" customFormat="false" ht="12.75" hidden="false" customHeight="false" outlineLevel="0" collapsed="false">
      <c r="A1000" s="115"/>
    </row>
    <row r="1001" customFormat="false" ht="12.75" hidden="false" customHeight="false" outlineLevel="0" collapsed="false">
      <c r="A1001" s="115"/>
    </row>
    <row r="1002" customFormat="false" ht="12.75" hidden="false" customHeight="false" outlineLevel="0" collapsed="false">
      <c r="A1002" s="115"/>
    </row>
    <row r="1003" customFormat="false" ht="12.75" hidden="false" customHeight="false" outlineLevel="0" collapsed="false">
      <c r="A1003" s="115"/>
    </row>
    <row r="1004" customFormat="false" ht="12.75" hidden="false" customHeight="false" outlineLevel="0" collapsed="false">
      <c r="A1004" s="115"/>
    </row>
    <row r="1005" customFormat="false" ht="12.75" hidden="false" customHeight="false" outlineLevel="0" collapsed="false">
      <c r="A1005" s="115"/>
    </row>
    <row r="1006" customFormat="false" ht="12.75" hidden="false" customHeight="false" outlineLevel="0" collapsed="false">
      <c r="A1006" s="115"/>
    </row>
    <row r="1007" customFormat="false" ht="12.75" hidden="false" customHeight="false" outlineLevel="0" collapsed="false">
      <c r="A1007" s="115"/>
    </row>
    <row r="1008" customFormat="false" ht="12.75" hidden="false" customHeight="false" outlineLevel="0" collapsed="false">
      <c r="A1008" s="115"/>
    </row>
    <row r="1009" customFormat="false" ht="12.75" hidden="false" customHeight="false" outlineLevel="0" collapsed="false">
      <c r="A1009" s="115"/>
    </row>
    <row r="1010" customFormat="false" ht="12.75" hidden="false" customHeight="false" outlineLevel="0" collapsed="false">
      <c r="A1010" s="115"/>
    </row>
    <row r="1011" customFormat="false" ht="12.75" hidden="false" customHeight="false" outlineLevel="0" collapsed="false">
      <c r="A1011" s="115"/>
    </row>
    <row r="1012" customFormat="false" ht="12.75" hidden="false" customHeight="false" outlineLevel="0" collapsed="false">
      <c r="A1012" s="115"/>
    </row>
    <row r="1013" customFormat="false" ht="12.75" hidden="false" customHeight="false" outlineLevel="0" collapsed="false">
      <c r="A1013" s="115"/>
    </row>
    <row r="1014" customFormat="false" ht="12.75" hidden="false" customHeight="false" outlineLevel="0" collapsed="false">
      <c r="A1014" s="115"/>
    </row>
    <row r="1015" customFormat="false" ht="12.75" hidden="false" customHeight="false" outlineLevel="0" collapsed="false">
      <c r="A1015" s="115"/>
    </row>
    <row r="1016" customFormat="false" ht="12.75" hidden="false" customHeight="false" outlineLevel="0" collapsed="false">
      <c r="A1016" s="115"/>
    </row>
    <row r="1017" customFormat="false" ht="12.75" hidden="false" customHeight="false" outlineLevel="0" collapsed="false">
      <c r="A1017" s="115"/>
    </row>
    <row r="1018" customFormat="false" ht="12.75" hidden="false" customHeight="false" outlineLevel="0" collapsed="false">
      <c r="A1018" s="115"/>
    </row>
    <row r="1019" customFormat="false" ht="12.75" hidden="false" customHeight="false" outlineLevel="0" collapsed="false">
      <c r="A1019" s="115"/>
    </row>
    <row r="1020" customFormat="false" ht="12.75" hidden="false" customHeight="false" outlineLevel="0" collapsed="false">
      <c r="A1020" s="115"/>
    </row>
    <row r="1021" customFormat="false" ht="12.75" hidden="false" customHeight="false" outlineLevel="0" collapsed="false">
      <c r="A1021" s="115"/>
    </row>
    <row r="1022" customFormat="false" ht="12.75" hidden="false" customHeight="false" outlineLevel="0" collapsed="false">
      <c r="A1022" s="115"/>
    </row>
    <row r="1023" customFormat="false" ht="12.75" hidden="false" customHeight="false" outlineLevel="0" collapsed="false">
      <c r="A1023" s="115"/>
    </row>
    <row r="1024" customFormat="false" ht="12.75" hidden="false" customHeight="false" outlineLevel="0" collapsed="false">
      <c r="A1024" s="115"/>
    </row>
    <row r="1025" customFormat="false" ht="12.75" hidden="false" customHeight="false" outlineLevel="0" collapsed="false">
      <c r="A1025" s="115"/>
    </row>
    <row r="1026" customFormat="false" ht="12.75" hidden="false" customHeight="false" outlineLevel="0" collapsed="false">
      <c r="A1026" s="115"/>
    </row>
    <row r="1027" customFormat="false" ht="12.75" hidden="false" customHeight="false" outlineLevel="0" collapsed="false">
      <c r="A1027" s="115"/>
    </row>
    <row r="1028" customFormat="false" ht="12.75" hidden="false" customHeight="false" outlineLevel="0" collapsed="false">
      <c r="A1028" s="115"/>
    </row>
    <row r="1029" customFormat="false" ht="12.75" hidden="false" customHeight="false" outlineLevel="0" collapsed="false">
      <c r="A1029" s="115"/>
    </row>
    <row r="1030" customFormat="false" ht="12.75" hidden="false" customHeight="false" outlineLevel="0" collapsed="false">
      <c r="A1030" s="115"/>
    </row>
    <row r="1031" customFormat="false" ht="12.75" hidden="false" customHeight="false" outlineLevel="0" collapsed="false">
      <c r="A1031" s="115"/>
    </row>
    <row r="1032" customFormat="false" ht="12.75" hidden="false" customHeight="false" outlineLevel="0" collapsed="false">
      <c r="A1032" s="115"/>
    </row>
    <row r="1033" customFormat="false" ht="12.75" hidden="false" customHeight="false" outlineLevel="0" collapsed="false">
      <c r="A1033" s="115"/>
    </row>
    <row r="1034" customFormat="false" ht="12.75" hidden="false" customHeight="false" outlineLevel="0" collapsed="false">
      <c r="A1034" s="115"/>
    </row>
    <row r="1035" customFormat="false" ht="12.75" hidden="false" customHeight="false" outlineLevel="0" collapsed="false">
      <c r="A1035" s="115"/>
    </row>
    <row r="1036" customFormat="false" ht="12.75" hidden="false" customHeight="false" outlineLevel="0" collapsed="false">
      <c r="A1036" s="115"/>
    </row>
    <row r="1037" customFormat="false" ht="12.75" hidden="false" customHeight="false" outlineLevel="0" collapsed="false">
      <c r="A1037" s="115"/>
    </row>
    <row r="1038" customFormat="false" ht="12.75" hidden="false" customHeight="false" outlineLevel="0" collapsed="false">
      <c r="A1038" s="115"/>
    </row>
    <row r="1039" customFormat="false" ht="12.75" hidden="false" customHeight="false" outlineLevel="0" collapsed="false">
      <c r="A1039" s="115"/>
    </row>
    <row r="1040" customFormat="false" ht="12.75" hidden="false" customHeight="false" outlineLevel="0" collapsed="false">
      <c r="A1040" s="115"/>
    </row>
    <row r="1041" customFormat="false" ht="12.75" hidden="false" customHeight="false" outlineLevel="0" collapsed="false">
      <c r="A1041" s="115"/>
    </row>
    <row r="1042" customFormat="false" ht="12.75" hidden="false" customHeight="false" outlineLevel="0" collapsed="false">
      <c r="A1042" s="115"/>
    </row>
    <row r="1043" customFormat="false" ht="12.75" hidden="false" customHeight="false" outlineLevel="0" collapsed="false">
      <c r="A1043" s="115"/>
    </row>
    <row r="1044" customFormat="false" ht="12.75" hidden="false" customHeight="false" outlineLevel="0" collapsed="false">
      <c r="A1044" s="115"/>
    </row>
    <row r="1045" customFormat="false" ht="12.75" hidden="false" customHeight="false" outlineLevel="0" collapsed="false">
      <c r="A1045" s="115"/>
    </row>
    <row r="1046" customFormat="false" ht="12.75" hidden="false" customHeight="false" outlineLevel="0" collapsed="false">
      <c r="A1046" s="115"/>
    </row>
    <row r="1047" customFormat="false" ht="12.75" hidden="false" customHeight="false" outlineLevel="0" collapsed="false">
      <c r="A1047" s="115"/>
    </row>
    <row r="1048" customFormat="false" ht="12.75" hidden="false" customHeight="false" outlineLevel="0" collapsed="false">
      <c r="A1048" s="115"/>
    </row>
    <row r="1049" customFormat="false" ht="12.75" hidden="false" customHeight="false" outlineLevel="0" collapsed="false">
      <c r="A1049" s="115"/>
    </row>
    <row r="1050" customFormat="false" ht="12.75" hidden="false" customHeight="false" outlineLevel="0" collapsed="false">
      <c r="A1050" s="115"/>
    </row>
    <row r="1051" customFormat="false" ht="12.75" hidden="false" customHeight="false" outlineLevel="0" collapsed="false">
      <c r="A1051" s="115"/>
    </row>
    <row r="1052" customFormat="false" ht="12.75" hidden="false" customHeight="false" outlineLevel="0" collapsed="false">
      <c r="A1052" s="115"/>
    </row>
    <row r="1053" customFormat="false" ht="12.75" hidden="false" customHeight="false" outlineLevel="0" collapsed="false">
      <c r="A1053" s="115"/>
    </row>
    <row r="1054" customFormat="false" ht="12.75" hidden="false" customHeight="false" outlineLevel="0" collapsed="false">
      <c r="A1054" s="115"/>
    </row>
    <row r="1055" customFormat="false" ht="12.75" hidden="false" customHeight="false" outlineLevel="0" collapsed="false">
      <c r="A1055" s="115"/>
    </row>
    <row r="1056" customFormat="false" ht="12.75" hidden="false" customHeight="false" outlineLevel="0" collapsed="false">
      <c r="A1056" s="115"/>
    </row>
    <row r="1057" customFormat="false" ht="12.75" hidden="false" customHeight="false" outlineLevel="0" collapsed="false">
      <c r="A1057" s="115"/>
    </row>
    <row r="1058" customFormat="false" ht="12.75" hidden="false" customHeight="false" outlineLevel="0" collapsed="false">
      <c r="A1058" s="115"/>
    </row>
    <row r="1059" customFormat="false" ht="12.75" hidden="false" customHeight="false" outlineLevel="0" collapsed="false">
      <c r="A1059" s="115"/>
    </row>
    <row r="1060" customFormat="false" ht="12.75" hidden="false" customHeight="false" outlineLevel="0" collapsed="false">
      <c r="A1060" s="115"/>
    </row>
    <row r="1061" customFormat="false" ht="12.75" hidden="false" customHeight="false" outlineLevel="0" collapsed="false">
      <c r="A1061" s="115"/>
    </row>
    <row r="1062" customFormat="false" ht="12.75" hidden="false" customHeight="false" outlineLevel="0" collapsed="false">
      <c r="A1062" s="115"/>
    </row>
    <row r="1063" customFormat="false" ht="12.75" hidden="false" customHeight="false" outlineLevel="0" collapsed="false">
      <c r="A1063" s="115"/>
    </row>
    <row r="1064" customFormat="false" ht="12.75" hidden="false" customHeight="false" outlineLevel="0" collapsed="false">
      <c r="A1064" s="115"/>
    </row>
    <row r="1065" customFormat="false" ht="12.75" hidden="false" customHeight="false" outlineLevel="0" collapsed="false">
      <c r="A1065" s="115"/>
    </row>
    <row r="1066" customFormat="false" ht="12.75" hidden="false" customHeight="false" outlineLevel="0" collapsed="false">
      <c r="A1066" s="115"/>
    </row>
    <row r="1067" customFormat="false" ht="12.75" hidden="false" customHeight="false" outlineLevel="0" collapsed="false">
      <c r="A1067" s="115"/>
    </row>
    <row r="1068" customFormat="false" ht="12.75" hidden="false" customHeight="false" outlineLevel="0" collapsed="false">
      <c r="A1068" s="115"/>
    </row>
    <row r="1069" customFormat="false" ht="12.75" hidden="false" customHeight="false" outlineLevel="0" collapsed="false">
      <c r="A1069" s="115"/>
    </row>
    <row r="1070" customFormat="false" ht="12.75" hidden="false" customHeight="false" outlineLevel="0" collapsed="false">
      <c r="A1070" s="115"/>
    </row>
    <row r="1071" customFormat="false" ht="12.75" hidden="false" customHeight="false" outlineLevel="0" collapsed="false">
      <c r="A1071" s="115"/>
    </row>
    <row r="1072" customFormat="false" ht="12.75" hidden="false" customHeight="false" outlineLevel="0" collapsed="false">
      <c r="A1072" s="115"/>
    </row>
    <row r="1073" customFormat="false" ht="12.75" hidden="false" customHeight="false" outlineLevel="0" collapsed="false">
      <c r="A1073" s="115"/>
    </row>
    <row r="1074" customFormat="false" ht="12.75" hidden="false" customHeight="false" outlineLevel="0" collapsed="false">
      <c r="A1074" s="115"/>
    </row>
    <row r="1075" customFormat="false" ht="12.75" hidden="false" customHeight="false" outlineLevel="0" collapsed="false">
      <c r="A1075" s="115"/>
    </row>
    <row r="1076" customFormat="false" ht="12.75" hidden="false" customHeight="false" outlineLevel="0" collapsed="false">
      <c r="A1076" s="115"/>
    </row>
    <row r="1077" customFormat="false" ht="12.75" hidden="false" customHeight="false" outlineLevel="0" collapsed="false">
      <c r="A1077" s="115"/>
    </row>
    <row r="1078" customFormat="false" ht="12.75" hidden="false" customHeight="false" outlineLevel="0" collapsed="false">
      <c r="A1078" s="115"/>
    </row>
    <row r="1079" customFormat="false" ht="12.75" hidden="false" customHeight="false" outlineLevel="0" collapsed="false">
      <c r="A1079" s="115"/>
    </row>
    <row r="1080" customFormat="false" ht="12.75" hidden="false" customHeight="false" outlineLevel="0" collapsed="false">
      <c r="A1080" s="115"/>
    </row>
    <row r="1081" customFormat="false" ht="12.75" hidden="false" customHeight="false" outlineLevel="0" collapsed="false">
      <c r="A1081" s="115"/>
    </row>
    <row r="1082" customFormat="false" ht="12.75" hidden="false" customHeight="false" outlineLevel="0" collapsed="false">
      <c r="A1082" s="115"/>
    </row>
    <row r="1083" customFormat="false" ht="12.75" hidden="false" customHeight="false" outlineLevel="0" collapsed="false">
      <c r="A1083" s="115"/>
    </row>
    <row r="1084" customFormat="false" ht="12.75" hidden="false" customHeight="false" outlineLevel="0" collapsed="false">
      <c r="A1084" s="115"/>
    </row>
    <row r="1085" customFormat="false" ht="12.75" hidden="false" customHeight="false" outlineLevel="0" collapsed="false">
      <c r="A1085" s="115"/>
    </row>
    <row r="1086" customFormat="false" ht="12.75" hidden="false" customHeight="false" outlineLevel="0" collapsed="false">
      <c r="A1086" s="115"/>
    </row>
    <row r="1087" customFormat="false" ht="12.75" hidden="false" customHeight="false" outlineLevel="0" collapsed="false">
      <c r="A1087" s="115"/>
    </row>
    <row r="1088" customFormat="false" ht="12.75" hidden="false" customHeight="false" outlineLevel="0" collapsed="false">
      <c r="A1088" s="115"/>
    </row>
    <row r="1089" customFormat="false" ht="12.75" hidden="false" customHeight="false" outlineLevel="0" collapsed="false">
      <c r="A1089" s="115"/>
    </row>
    <row r="1090" customFormat="false" ht="12.75" hidden="false" customHeight="false" outlineLevel="0" collapsed="false">
      <c r="A1090" s="115"/>
    </row>
    <row r="1091" customFormat="false" ht="12.75" hidden="false" customHeight="false" outlineLevel="0" collapsed="false">
      <c r="A1091" s="115"/>
    </row>
    <row r="1092" customFormat="false" ht="12.75" hidden="false" customHeight="false" outlineLevel="0" collapsed="false">
      <c r="A1092" s="115"/>
    </row>
    <row r="1093" customFormat="false" ht="12.75" hidden="false" customHeight="false" outlineLevel="0" collapsed="false">
      <c r="A1093" s="115"/>
    </row>
    <row r="1094" customFormat="false" ht="12.75" hidden="false" customHeight="false" outlineLevel="0" collapsed="false">
      <c r="A1094" s="115"/>
    </row>
    <row r="1095" customFormat="false" ht="12.75" hidden="false" customHeight="false" outlineLevel="0" collapsed="false">
      <c r="A1095" s="115"/>
    </row>
    <row r="1096" customFormat="false" ht="12.75" hidden="false" customHeight="false" outlineLevel="0" collapsed="false">
      <c r="A1096" s="115"/>
    </row>
    <row r="1097" customFormat="false" ht="12.75" hidden="false" customHeight="false" outlineLevel="0" collapsed="false">
      <c r="A1097" s="115"/>
    </row>
    <row r="1098" customFormat="false" ht="12.75" hidden="false" customHeight="false" outlineLevel="0" collapsed="false">
      <c r="A1098" s="115"/>
    </row>
    <row r="1099" customFormat="false" ht="12.75" hidden="false" customHeight="false" outlineLevel="0" collapsed="false">
      <c r="A1099" s="115"/>
    </row>
    <row r="1100" customFormat="false" ht="12.75" hidden="false" customHeight="false" outlineLevel="0" collapsed="false">
      <c r="A1100" s="115"/>
    </row>
    <row r="1101" customFormat="false" ht="12.75" hidden="false" customHeight="false" outlineLevel="0" collapsed="false">
      <c r="A1101" s="115"/>
    </row>
    <row r="1102" customFormat="false" ht="12.75" hidden="false" customHeight="false" outlineLevel="0" collapsed="false">
      <c r="A1102" s="115"/>
    </row>
    <row r="1103" customFormat="false" ht="12.75" hidden="false" customHeight="false" outlineLevel="0" collapsed="false">
      <c r="A1103" s="115"/>
    </row>
    <row r="1104" customFormat="false" ht="12.75" hidden="false" customHeight="false" outlineLevel="0" collapsed="false">
      <c r="A1104" s="115"/>
    </row>
    <row r="1105" customFormat="false" ht="12.75" hidden="false" customHeight="false" outlineLevel="0" collapsed="false">
      <c r="A1105" s="115"/>
    </row>
    <row r="1106" customFormat="false" ht="12.75" hidden="false" customHeight="false" outlineLevel="0" collapsed="false">
      <c r="A1106" s="115"/>
    </row>
    <row r="1107" customFormat="false" ht="12.75" hidden="false" customHeight="false" outlineLevel="0" collapsed="false">
      <c r="A1107" s="115"/>
    </row>
    <row r="1108" customFormat="false" ht="12.75" hidden="false" customHeight="false" outlineLevel="0" collapsed="false">
      <c r="A1108" s="115"/>
    </row>
    <row r="1109" customFormat="false" ht="12.75" hidden="false" customHeight="false" outlineLevel="0" collapsed="false">
      <c r="A1109" s="115"/>
    </row>
    <row r="1110" customFormat="false" ht="12.75" hidden="false" customHeight="false" outlineLevel="0" collapsed="false">
      <c r="A1110" s="115"/>
    </row>
    <row r="1111" customFormat="false" ht="12.75" hidden="false" customHeight="false" outlineLevel="0" collapsed="false">
      <c r="A1111" s="115"/>
    </row>
    <row r="1112" customFormat="false" ht="12.75" hidden="false" customHeight="false" outlineLevel="0" collapsed="false">
      <c r="A1112" s="115"/>
    </row>
    <row r="1113" customFormat="false" ht="12.75" hidden="false" customHeight="false" outlineLevel="0" collapsed="false">
      <c r="A1113" s="115"/>
    </row>
    <row r="1114" customFormat="false" ht="12.75" hidden="false" customHeight="false" outlineLevel="0" collapsed="false">
      <c r="A1114" s="115"/>
    </row>
    <row r="1115" customFormat="false" ht="12.75" hidden="false" customHeight="false" outlineLevel="0" collapsed="false">
      <c r="A1115" s="115"/>
    </row>
    <row r="1116" customFormat="false" ht="12.75" hidden="false" customHeight="false" outlineLevel="0" collapsed="false">
      <c r="A1116" s="115"/>
    </row>
    <row r="1117" customFormat="false" ht="12.75" hidden="false" customHeight="false" outlineLevel="0" collapsed="false">
      <c r="A1117" s="115"/>
    </row>
    <row r="1118" customFormat="false" ht="12.75" hidden="false" customHeight="false" outlineLevel="0" collapsed="false">
      <c r="A1118" s="115"/>
    </row>
    <row r="1119" customFormat="false" ht="12.75" hidden="false" customHeight="false" outlineLevel="0" collapsed="false">
      <c r="A1119" s="115"/>
    </row>
    <row r="1120" customFormat="false" ht="12.75" hidden="false" customHeight="false" outlineLevel="0" collapsed="false">
      <c r="A1120" s="115"/>
    </row>
    <row r="1121" customFormat="false" ht="12.75" hidden="false" customHeight="false" outlineLevel="0" collapsed="false">
      <c r="A1121" s="115"/>
    </row>
    <row r="1122" customFormat="false" ht="12.75" hidden="false" customHeight="false" outlineLevel="0" collapsed="false">
      <c r="A1122" s="115"/>
    </row>
    <row r="1123" customFormat="false" ht="12.75" hidden="false" customHeight="false" outlineLevel="0" collapsed="false">
      <c r="A1123" s="115"/>
    </row>
    <row r="1124" customFormat="false" ht="12.75" hidden="false" customHeight="false" outlineLevel="0" collapsed="false">
      <c r="A1124" s="115"/>
    </row>
    <row r="1125" customFormat="false" ht="12.75" hidden="false" customHeight="false" outlineLevel="0" collapsed="false">
      <c r="A1125" s="115"/>
    </row>
    <row r="1126" customFormat="false" ht="12.75" hidden="false" customHeight="false" outlineLevel="0" collapsed="false">
      <c r="A1126" s="115"/>
    </row>
    <row r="1127" customFormat="false" ht="12.75" hidden="false" customHeight="false" outlineLevel="0" collapsed="false">
      <c r="A1127" s="115"/>
    </row>
    <row r="1128" customFormat="false" ht="12.75" hidden="false" customHeight="false" outlineLevel="0" collapsed="false">
      <c r="A1128" s="115"/>
    </row>
    <row r="1129" customFormat="false" ht="12.75" hidden="false" customHeight="false" outlineLevel="0" collapsed="false">
      <c r="A1129" s="115"/>
    </row>
    <row r="1130" customFormat="false" ht="12.75" hidden="false" customHeight="false" outlineLevel="0" collapsed="false">
      <c r="A1130" s="115"/>
    </row>
    <row r="1131" customFormat="false" ht="12.75" hidden="false" customHeight="false" outlineLevel="0" collapsed="false">
      <c r="A1131" s="115"/>
    </row>
    <row r="1132" customFormat="false" ht="12.75" hidden="false" customHeight="false" outlineLevel="0" collapsed="false">
      <c r="A1132" s="115"/>
    </row>
    <row r="1133" customFormat="false" ht="12.75" hidden="false" customHeight="false" outlineLevel="0" collapsed="false">
      <c r="A1133" s="115"/>
    </row>
    <row r="1134" customFormat="false" ht="12.75" hidden="false" customHeight="false" outlineLevel="0" collapsed="false">
      <c r="A1134" s="115"/>
    </row>
    <row r="1135" customFormat="false" ht="12.75" hidden="false" customHeight="false" outlineLevel="0" collapsed="false">
      <c r="A1135" s="115"/>
    </row>
    <row r="1136" customFormat="false" ht="12.75" hidden="false" customHeight="false" outlineLevel="0" collapsed="false">
      <c r="A1136" s="115"/>
    </row>
    <row r="1137" customFormat="false" ht="12.75" hidden="false" customHeight="false" outlineLevel="0" collapsed="false">
      <c r="A1137" s="115"/>
    </row>
    <row r="1138" customFormat="false" ht="12.75" hidden="false" customHeight="false" outlineLevel="0" collapsed="false">
      <c r="A1138" s="115"/>
    </row>
    <row r="1139" customFormat="false" ht="12.75" hidden="false" customHeight="false" outlineLevel="0" collapsed="false">
      <c r="A1139" s="115"/>
    </row>
    <row r="1140" customFormat="false" ht="12.75" hidden="false" customHeight="false" outlineLevel="0" collapsed="false">
      <c r="A1140" s="115"/>
    </row>
    <row r="1141" customFormat="false" ht="12.75" hidden="false" customHeight="false" outlineLevel="0" collapsed="false">
      <c r="A1141" s="115"/>
    </row>
    <row r="1142" customFormat="false" ht="12.75" hidden="false" customHeight="false" outlineLevel="0" collapsed="false">
      <c r="A1142" s="115"/>
    </row>
    <row r="1143" customFormat="false" ht="12.75" hidden="false" customHeight="false" outlineLevel="0" collapsed="false">
      <c r="A1143" s="115"/>
    </row>
    <row r="1144" customFormat="false" ht="12.75" hidden="false" customHeight="false" outlineLevel="0" collapsed="false">
      <c r="A1144" s="115"/>
    </row>
    <row r="1145" customFormat="false" ht="12.75" hidden="false" customHeight="false" outlineLevel="0" collapsed="false">
      <c r="A1145" s="115"/>
    </row>
    <row r="1146" customFormat="false" ht="12.75" hidden="false" customHeight="false" outlineLevel="0" collapsed="false">
      <c r="A1146" s="115"/>
    </row>
    <row r="1147" customFormat="false" ht="12.75" hidden="false" customHeight="false" outlineLevel="0" collapsed="false">
      <c r="A1147" s="115"/>
    </row>
    <row r="1148" customFormat="false" ht="12.75" hidden="false" customHeight="false" outlineLevel="0" collapsed="false">
      <c r="A1148" s="115"/>
    </row>
    <row r="1149" customFormat="false" ht="12.75" hidden="false" customHeight="false" outlineLevel="0" collapsed="false">
      <c r="A1149" s="115"/>
    </row>
    <row r="1150" customFormat="false" ht="12.75" hidden="false" customHeight="false" outlineLevel="0" collapsed="false">
      <c r="A1150" s="115"/>
    </row>
    <row r="1151" customFormat="false" ht="12.75" hidden="false" customHeight="false" outlineLevel="0" collapsed="false">
      <c r="A1151" s="115"/>
    </row>
    <row r="1152" customFormat="false" ht="12.75" hidden="false" customHeight="false" outlineLevel="0" collapsed="false">
      <c r="A1152" s="115"/>
    </row>
    <row r="1153" customFormat="false" ht="12.75" hidden="false" customHeight="false" outlineLevel="0" collapsed="false">
      <c r="A1153" s="115"/>
    </row>
    <row r="1154" customFormat="false" ht="12.75" hidden="false" customHeight="false" outlineLevel="0" collapsed="false">
      <c r="A1154" s="115"/>
    </row>
    <row r="1155" customFormat="false" ht="12.75" hidden="false" customHeight="false" outlineLevel="0" collapsed="false">
      <c r="A1155" s="115"/>
    </row>
    <row r="1156" customFormat="false" ht="12.75" hidden="false" customHeight="false" outlineLevel="0" collapsed="false">
      <c r="A1156" s="115"/>
    </row>
    <row r="1157" customFormat="false" ht="12.75" hidden="false" customHeight="false" outlineLevel="0" collapsed="false">
      <c r="A1157" s="115"/>
    </row>
    <row r="1158" customFormat="false" ht="12.75" hidden="false" customHeight="false" outlineLevel="0" collapsed="false">
      <c r="A1158" s="115"/>
    </row>
    <row r="1159" customFormat="false" ht="12.75" hidden="false" customHeight="false" outlineLevel="0" collapsed="false">
      <c r="A1159" s="115"/>
    </row>
    <row r="1160" customFormat="false" ht="12.75" hidden="false" customHeight="false" outlineLevel="0" collapsed="false">
      <c r="A1160" s="115"/>
    </row>
    <row r="1161" customFormat="false" ht="12.75" hidden="false" customHeight="false" outlineLevel="0" collapsed="false">
      <c r="A1161" s="115"/>
    </row>
    <row r="1162" customFormat="false" ht="12.75" hidden="false" customHeight="false" outlineLevel="0" collapsed="false">
      <c r="A1162" s="115"/>
    </row>
    <row r="1163" customFormat="false" ht="12.75" hidden="false" customHeight="false" outlineLevel="0" collapsed="false">
      <c r="A1163" s="115"/>
    </row>
    <row r="1164" customFormat="false" ht="12.75" hidden="false" customHeight="false" outlineLevel="0" collapsed="false">
      <c r="A1164" s="115"/>
    </row>
    <row r="1165" customFormat="false" ht="12.75" hidden="false" customHeight="false" outlineLevel="0" collapsed="false">
      <c r="A1165" s="115"/>
    </row>
    <row r="1166" customFormat="false" ht="12.75" hidden="false" customHeight="false" outlineLevel="0" collapsed="false">
      <c r="A1166" s="115"/>
    </row>
    <row r="1167" customFormat="false" ht="12.75" hidden="false" customHeight="false" outlineLevel="0" collapsed="false">
      <c r="A1167" s="115"/>
    </row>
    <row r="1168" customFormat="false" ht="12.75" hidden="false" customHeight="false" outlineLevel="0" collapsed="false">
      <c r="A1168" s="115"/>
    </row>
    <row r="1169" customFormat="false" ht="12.75" hidden="false" customHeight="false" outlineLevel="0" collapsed="false">
      <c r="A1169" s="115"/>
    </row>
    <row r="1170" customFormat="false" ht="12.75" hidden="false" customHeight="false" outlineLevel="0" collapsed="false">
      <c r="A1170" s="115"/>
    </row>
    <row r="1171" customFormat="false" ht="12.75" hidden="false" customHeight="false" outlineLevel="0" collapsed="false">
      <c r="A1171" s="115"/>
    </row>
    <row r="1172" customFormat="false" ht="12.75" hidden="false" customHeight="false" outlineLevel="0" collapsed="false">
      <c r="A1172" s="115"/>
    </row>
    <row r="1173" customFormat="false" ht="12.75" hidden="false" customHeight="false" outlineLevel="0" collapsed="false">
      <c r="A1173" s="115"/>
    </row>
    <row r="1174" customFormat="false" ht="12.75" hidden="false" customHeight="false" outlineLevel="0" collapsed="false">
      <c r="A1174" s="115"/>
    </row>
    <row r="1175" customFormat="false" ht="12.75" hidden="false" customHeight="false" outlineLevel="0" collapsed="false">
      <c r="A1175" s="115"/>
    </row>
    <row r="1176" customFormat="false" ht="12.75" hidden="false" customHeight="false" outlineLevel="0" collapsed="false">
      <c r="A1176" s="115"/>
    </row>
    <row r="1177" customFormat="false" ht="12.75" hidden="false" customHeight="false" outlineLevel="0" collapsed="false">
      <c r="A1177" s="115"/>
    </row>
    <row r="1178" customFormat="false" ht="12.75" hidden="false" customHeight="false" outlineLevel="0" collapsed="false">
      <c r="A1178" s="115"/>
    </row>
    <row r="1179" customFormat="false" ht="12.75" hidden="false" customHeight="false" outlineLevel="0" collapsed="false">
      <c r="A1179" s="115"/>
    </row>
    <row r="1180" customFormat="false" ht="12.75" hidden="false" customHeight="false" outlineLevel="0" collapsed="false">
      <c r="A1180" s="115"/>
    </row>
    <row r="1181" customFormat="false" ht="12.75" hidden="false" customHeight="false" outlineLevel="0" collapsed="false">
      <c r="A1181" s="115"/>
    </row>
    <row r="1182" customFormat="false" ht="12.75" hidden="false" customHeight="false" outlineLevel="0" collapsed="false">
      <c r="A1182" s="115"/>
    </row>
    <row r="1183" customFormat="false" ht="12.75" hidden="false" customHeight="false" outlineLevel="0" collapsed="false">
      <c r="A1183" s="115"/>
    </row>
    <row r="1184" customFormat="false" ht="12.75" hidden="false" customHeight="false" outlineLevel="0" collapsed="false">
      <c r="A1184" s="115"/>
    </row>
    <row r="1185" customFormat="false" ht="12.75" hidden="false" customHeight="false" outlineLevel="0" collapsed="false">
      <c r="A1185" s="115"/>
    </row>
    <row r="1186" customFormat="false" ht="12.75" hidden="false" customHeight="false" outlineLevel="0" collapsed="false">
      <c r="A1186" s="115"/>
    </row>
    <row r="1187" customFormat="false" ht="12.75" hidden="false" customHeight="false" outlineLevel="0" collapsed="false">
      <c r="A1187" s="115"/>
    </row>
    <row r="1188" customFormat="false" ht="12.75" hidden="false" customHeight="false" outlineLevel="0" collapsed="false">
      <c r="A1188" s="115"/>
    </row>
    <row r="1189" customFormat="false" ht="12.75" hidden="false" customHeight="false" outlineLevel="0" collapsed="false">
      <c r="A1189" s="115"/>
    </row>
    <row r="1190" customFormat="false" ht="12.75" hidden="false" customHeight="false" outlineLevel="0" collapsed="false">
      <c r="A1190" s="115"/>
    </row>
    <row r="1191" customFormat="false" ht="12.75" hidden="false" customHeight="false" outlineLevel="0" collapsed="false">
      <c r="A1191" s="115"/>
    </row>
    <row r="1192" customFormat="false" ht="12.75" hidden="false" customHeight="false" outlineLevel="0" collapsed="false">
      <c r="A1192" s="115"/>
    </row>
    <row r="1193" customFormat="false" ht="12.75" hidden="false" customHeight="false" outlineLevel="0" collapsed="false">
      <c r="A1193" s="115"/>
    </row>
    <row r="1194" customFormat="false" ht="12.75" hidden="false" customHeight="false" outlineLevel="0" collapsed="false">
      <c r="A1194" s="115"/>
    </row>
    <row r="1195" customFormat="false" ht="12.75" hidden="false" customHeight="false" outlineLevel="0" collapsed="false">
      <c r="A1195" s="115"/>
    </row>
    <row r="1196" customFormat="false" ht="12.75" hidden="false" customHeight="false" outlineLevel="0" collapsed="false">
      <c r="A1196" s="115"/>
    </row>
    <row r="1197" customFormat="false" ht="12.75" hidden="false" customHeight="false" outlineLevel="0" collapsed="false">
      <c r="A1197" s="115"/>
    </row>
    <row r="1198" customFormat="false" ht="12.75" hidden="false" customHeight="false" outlineLevel="0" collapsed="false">
      <c r="A1198" s="115"/>
    </row>
    <row r="1199" customFormat="false" ht="12.75" hidden="false" customHeight="false" outlineLevel="0" collapsed="false">
      <c r="A1199" s="115"/>
    </row>
    <row r="1200" customFormat="false" ht="12.75" hidden="false" customHeight="false" outlineLevel="0" collapsed="false">
      <c r="A1200" s="115"/>
    </row>
    <row r="1201" customFormat="false" ht="12.75" hidden="false" customHeight="false" outlineLevel="0" collapsed="false">
      <c r="A1201" s="115"/>
    </row>
    <row r="1202" customFormat="false" ht="12.75" hidden="false" customHeight="false" outlineLevel="0" collapsed="false">
      <c r="A1202" s="115"/>
    </row>
    <row r="1203" customFormat="false" ht="12.75" hidden="false" customHeight="false" outlineLevel="0" collapsed="false">
      <c r="A1203" s="115"/>
    </row>
    <row r="1204" customFormat="false" ht="12.75" hidden="false" customHeight="false" outlineLevel="0" collapsed="false">
      <c r="A1204" s="115"/>
    </row>
    <row r="1205" customFormat="false" ht="12.75" hidden="false" customHeight="false" outlineLevel="0" collapsed="false">
      <c r="A1205" s="115"/>
    </row>
    <row r="1206" customFormat="false" ht="12.75" hidden="false" customHeight="false" outlineLevel="0" collapsed="false">
      <c r="A1206" s="115"/>
    </row>
    <row r="1207" customFormat="false" ht="12.75" hidden="false" customHeight="false" outlineLevel="0" collapsed="false">
      <c r="A1207" s="115"/>
    </row>
    <row r="1208" customFormat="false" ht="12.75" hidden="false" customHeight="false" outlineLevel="0" collapsed="false">
      <c r="A1208" s="115"/>
    </row>
    <row r="1209" customFormat="false" ht="12.75" hidden="false" customHeight="false" outlineLevel="0" collapsed="false">
      <c r="A1209" s="115"/>
    </row>
    <row r="1210" customFormat="false" ht="12.75" hidden="false" customHeight="false" outlineLevel="0" collapsed="false">
      <c r="A1210" s="115"/>
    </row>
    <row r="1211" customFormat="false" ht="12.75" hidden="false" customHeight="false" outlineLevel="0" collapsed="false">
      <c r="A1211" s="115"/>
    </row>
    <row r="1212" customFormat="false" ht="12.75" hidden="false" customHeight="false" outlineLevel="0" collapsed="false">
      <c r="A1212" s="115"/>
    </row>
    <row r="1213" customFormat="false" ht="12.75" hidden="false" customHeight="false" outlineLevel="0" collapsed="false">
      <c r="A1213" s="115"/>
    </row>
    <row r="1214" customFormat="false" ht="12.75" hidden="false" customHeight="false" outlineLevel="0" collapsed="false">
      <c r="A1214" s="115"/>
    </row>
    <row r="1215" customFormat="false" ht="12.75" hidden="false" customHeight="false" outlineLevel="0" collapsed="false">
      <c r="A1215" s="115"/>
    </row>
    <row r="1216" customFormat="false" ht="12.75" hidden="false" customHeight="false" outlineLevel="0" collapsed="false">
      <c r="A1216" s="115"/>
    </row>
    <row r="1217" customFormat="false" ht="12.75" hidden="false" customHeight="false" outlineLevel="0" collapsed="false">
      <c r="A1217" s="115"/>
    </row>
    <row r="1218" customFormat="false" ht="12.75" hidden="false" customHeight="false" outlineLevel="0" collapsed="false">
      <c r="A1218" s="115"/>
    </row>
    <row r="1219" customFormat="false" ht="12.75" hidden="false" customHeight="false" outlineLevel="0" collapsed="false">
      <c r="A1219" s="115"/>
    </row>
    <row r="1220" customFormat="false" ht="12.75" hidden="false" customHeight="false" outlineLevel="0" collapsed="false">
      <c r="A1220" s="115"/>
    </row>
    <row r="1221" customFormat="false" ht="12.75" hidden="false" customHeight="false" outlineLevel="0" collapsed="false">
      <c r="A1221" s="115"/>
    </row>
    <row r="1222" customFormat="false" ht="12.75" hidden="false" customHeight="false" outlineLevel="0" collapsed="false">
      <c r="A1222" s="115"/>
    </row>
    <row r="1223" customFormat="false" ht="12.75" hidden="false" customHeight="false" outlineLevel="0" collapsed="false">
      <c r="A1223" s="115"/>
    </row>
    <row r="1224" customFormat="false" ht="12.75" hidden="false" customHeight="false" outlineLevel="0" collapsed="false">
      <c r="A1224" s="115"/>
    </row>
    <row r="1225" customFormat="false" ht="12.75" hidden="false" customHeight="false" outlineLevel="0" collapsed="false">
      <c r="A1225" s="115"/>
    </row>
    <row r="1226" customFormat="false" ht="12.75" hidden="false" customHeight="false" outlineLevel="0" collapsed="false">
      <c r="A1226" s="115"/>
    </row>
    <row r="1227" customFormat="false" ht="12.75" hidden="false" customHeight="false" outlineLevel="0" collapsed="false">
      <c r="A1227" s="115"/>
    </row>
    <row r="1228" customFormat="false" ht="12.75" hidden="false" customHeight="false" outlineLevel="0" collapsed="false">
      <c r="A1228" s="115"/>
    </row>
    <row r="1229" customFormat="false" ht="12.75" hidden="false" customHeight="false" outlineLevel="0" collapsed="false">
      <c r="A1229" s="115"/>
    </row>
    <row r="1230" customFormat="false" ht="12.75" hidden="false" customHeight="false" outlineLevel="0" collapsed="false">
      <c r="A1230" s="115"/>
    </row>
    <row r="1231" customFormat="false" ht="12.75" hidden="false" customHeight="false" outlineLevel="0" collapsed="false">
      <c r="A1231" s="115"/>
    </row>
    <row r="1232" customFormat="false" ht="12.75" hidden="false" customHeight="false" outlineLevel="0" collapsed="false">
      <c r="A1232" s="115"/>
    </row>
    <row r="1233" customFormat="false" ht="12.75" hidden="false" customHeight="false" outlineLevel="0" collapsed="false">
      <c r="A1233" s="115"/>
    </row>
    <row r="1234" customFormat="false" ht="12.75" hidden="false" customHeight="false" outlineLevel="0" collapsed="false">
      <c r="A1234" s="115"/>
    </row>
    <row r="1235" customFormat="false" ht="12.75" hidden="false" customHeight="false" outlineLevel="0" collapsed="false">
      <c r="A1235" s="115"/>
    </row>
    <row r="1236" customFormat="false" ht="12.75" hidden="false" customHeight="false" outlineLevel="0" collapsed="false">
      <c r="A1236" s="115"/>
    </row>
    <row r="1237" customFormat="false" ht="12.75" hidden="false" customHeight="false" outlineLevel="0" collapsed="false">
      <c r="A1237" s="115"/>
    </row>
    <row r="1238" customFormat="false" ht="12.75" hidden="false" customHeight="false" outlineLevel="0" collapsed="false">
      <c r="A1238" s="115"/>
    </row>
    <row r="1239" customFormat="false" ht="12.75" hidden="false" customHeight="false" outlineLevel="0" collapsed="false">
      <c r="A1239" s="115"/>
    </row>
    <row r="1240" customFormat="false" ht="12.75" hidden="false" customHeight="false" outlineLevel="0" collapsed="false">
      <c r="A1240" s="115"/>
    </row>
    <row r="1241" customFormat="false" ht="12.75" hidden="false" customHeight="false" outlineLevel="0" collapsed="false">
      <c r="A1241" s="115"/>
    </row>
    <row r="1242" customFormat="false" ht="12.75" hidden="false" customHeight="false" outlineLevel="0" collapsed="false">
      <c r="A1242" s="115"/>
    </row>
    <row r="1243" customFormat="false" ht="12.75" hidden="false" customHeight="false" outlineLevel="0" collapsed="false">
      <c r="A1243" s="115"/>
    </row>
    <row r="1244" customFormat="false" ht="12.75" hidden="false" customHeight="false" outlineLevel="0" collapsed="false">
      <c r="A1244" s="115"/>
    </row>
    <row r="1245" customFormat="false" ht="12.75" hidden="false" customHeight="false" outlineLevel="0" collapsed="false">
      <c r="A1245" s="115"/>
    </row>
    <row r="1246" customFormat="false" ht="12.75" hidden="false" customHeight="false" outlineLevel="0" collapsed="false">
      <c r="A1246" s="115"/>
    </row>
    <row r="1247" customFormat="false" ht="12.75" hidden="false" customHeight="false" outlineLevel="0" collapsed="false">
      <c r="A1247" s="115"/>
    </row>
    <row r="1248" customFormat="false" ht="12.75" hidden="false" customHeight="false" outlineLevel="0" collapsed="false">
      <c r="A1248" s="115"/>
    </row>
    <row r="1249" customFormat="false" ht="12.75" hidden="false" customHeight="false" outlineLevel="0" collapsed="false">
      <c r="A1249" s="115"/>
    </row>
    <row r="1250" customFormat="false" ht="12.75" hidden="false" customHeight="false" outlineLevel="0" collapsed="false">
      <c r="A1250" s="115"/>
    </row>
    <row r="1251" customFormat="false" ht="12.75" hidden="false" customHeight="false" outlineLevel="0" collapsed="false">
      <c r="A1251" s="115"/>
    </row>
    <row r="1252" customFormat="false" ht="12.75" hidden="false" customHeight="false" outlineLevel="0" collapsed="false">
      <c r="A1252" s="115"/>
    </row>
    <row r="1253" customFormat="false" ht="12.75" hidden="false" customHeight="false" outlineLevel="0" collapsed="false">
      <c r="A1253" s="115"/>
    </row>
    <row r="1254" customFormat="false" ht="12.75" hidden="false" customHeight="false" outlineLevel="0" collapsed="false">
      <c r="A1254" s="115"/>
    </row>
    <row r="1255" customFormat="false" ht="12.75" hidden="false" customHeight="false" outlineLevel="0" collapsed="false">
      <c r="A1255" s="115"/>
    </row>
    <row r="1256" customFormat="false" ht="12.75" hidden="false" customHeight="false" outlineLevel="0" collapsed="false">
      <c r="A1256" s="115"/>
    </row>
    <row r="1257" customFormat="false" ht="12.75" hidden="false" customHeight="false" outlineLevel="0" collapsed="false">
      <c r="A1257" s="115"/>
    </row>
    <row r="1258" customFormat="false" ht="12.75" hidden="false" customHeight="false" outlineLevel="0" collapsed="false">
      <c r="A1258" s="115"/>
    </row>
    <row r="1259" customFormat="false" ht="12.75" hidden="false" customHeight="false" outlineLevel="0" collapsed="false">
      <c r="A1259" s="115"/>
    </row>
    <row r="1260" customFormat="false" ht="12.75" hidden="false" customHeight="false" outlineLevel="0" collapsed="false">
      <c r="A1260" s="115"/>
    </row>
    <row r="1261" customFormat="false" ht="12.75" hidden="false" customHeight="false" outlineLevel="0" collapsed="false">
      <c r="A1261" s="115"/>
    </row>
    <row r="1262" customFormat="false" ht="12.75" hidden="false" customHeight="false" outlineLevel="0" collapsed="false">
      <c r="A1262" s="115"/>
    </row>
    <row r="1263" customFormat="false" ht="12.75" hidden="false" customHeight="false" outlineLevel="0" collapsed="false">
      <c r="A1263" s="115"/>
    </row>
    <row r="1264" customFormat="false" ht="12.75" hidden="false" customHeight="false" outlineLevel="0" collapsed="false">
      <c r="A1264" s="115"/>
    </row>
    <row r="1265" customFormat="false" ht="12.75" hidden="false" customHeight="false" outlineLevel="0" collapsed="false">
      <c r="A1265" s="115"/>
    </row>
    <row r="1266" customFormat="false" ht="12.75" hidden="false" customHeight="false" outlineLevel="0" collapsed="false">
      <c r="A1266" s="115"/>
    </row>
    <row r="1267" customFormat="false" ht="12.75" hidden="false" customHeight="false" outlineLevel="0" collapsed="false">
      <c r="A1267" s="115"/>
    </row>
    <row r="1268" customFormat="false" ht="12.75" hidden="false" customHeight="false" outlineLevel="0" collapsed="false">
      <c r="A1268" s="115"/>
    </row>
    <row r="1269" customFormat="false" ht="12.75" hidden="false" customHeight="false" outlineLevel="0" collapsed="false">
      <c r="A1269" s="115"/>
    </row>
    <row r="1270" customFormat="false" ht="12.75" hidden="false" customHeight="false" outlineLevel="0" collapsed="false">
      <c r="A1270" s="115"/>
    </row>
    <row r="1271" customFormat="false" ht="12.75" hidden="false" customHeight="false" outlineLevel="0" collapsed="false">
      <c r="A1271" s="115"/>
    </row>
    <row r="1272" customFormat="false" ht="12.75" hidden="false" customHeight="false" outlineLevel="0" collapsed="false">
      <c r="A1272" s="115"/>
    </row>
    <row r="1273" customFormat="false" ht="12.75" hidden="false" customHeight="false" outlineLevel="0" collapsed="false">
      <c r="A1273" s="115"/>
    </row>
    <row r="1274" customFormat="false" ht="12.75" hidden="false" customHeight="false" outlineLevel="0" collapsed="false">
      <c r="A1274" s="115"/>
    </row>
    <row r="1275" customFormat="false" ht="12.75" hidden="false" customHeight="false" outlineLevel="0" collapsed="false">
      <c r="A1275" s="115"/>
    </row>
    <row r="1276" customFormat="false" ht="12.75" hidden="false" customHeight="false" outlineLevel="0" collapsed="false">
      <c r="A1276" s="115"/>
    </row>
    <row r="1277" customFormat="false" ht="12.75" hidden="false" customHeight="false" outlineLevel="0" collapsed="false">
      <c r="A1277" s="115"/>
    </row>
    <row r="1278" customFormat="false" ht="12.75" hidden="false" customHeight="false" outlineLevel="0" collapsed="false">
      <c r="A1278" s="115"/>
    </row>
    <row r="1279" customFormat="false" ht="12.75" hidden="false" customHeight="false" outlineLevel="0" collapsed="false">
      <c r="A1279" s="115"/>
    </row>
    <row r="1280" customFormat="false" ht="12.75" hidden="false" customHeight="false" outlineLevel="0" collapsed="false">
      <c r="A1280" s="115"/>
    </row>
    <row r="1281" customFormat="false" ht="12.75" hidden="false" customHeight="false" outlineLevel="0" collapsed="false">
      <c r="A1281" s="115"/>
    </row>
    <row r="1282" customFormat="false" ht="12.75" hidden="false" customHeight="false" outlineLevel="0" collapsed="false">
      <c r="A1282" s="115"/>
    </row>
    <row r="1283" customFormat="false" ht="12.75" hidden="false" customHeight="false" outlineLevel="0" collapsed="false">
      <c r="A1283" s="115"/>
    </row>
    <row r="1284" customFormat="false" ht="12.75" hidden="false" customHeight="false" outlineLevel="0" collapsed="false">
      <c r="A1284" s="115"/>
    </row>
    <row r="1285" customFormat="false" ht="12.75" hidden="false" customHeight="false" outlineLevel="0" collapsed="false">
      <c r="A1285" s="115"/>
    </row>
    <row r="1286" customFormat="false" ht="12.75" hidden="false" customHeight="false" outlineLevel="0" collapsed="false">
      <c r="A1286" s="115"/>
    </row>
    <row r="1287" customFormat="false" ht="12.75" hidden="false" customHeight="false" outlineLevel="0" collapsed="false">
      <c r="A1287" s="115"/>
    </row>
    <row r="1288" customFormat="false" ht="12.75" hidden="false" customHeight="false" outlineLevel="0" collapsed="false">
      <c r="A1288" s="115"/>
    </row>
    <row r="1289" customFormat="false" ht="12.75" hidden="false" customHeight="false" outlineLevel="0" collapsed="false">
      <c r="A1289" s="115"/>
    </row>
    <row r="1290" customFormat="false" ht="12.75" hidden="false" customHeight="false" outlineLevel="0" collapsed="false">
      <c r="A1290" s="115"/>
    </row>
    <row r="1291" customFormat="false" ht="12.75" hidden="false" customHeight="false" outlineLevel="0" collapsed="false">
      <c r="A1291" s="115"/>
    </row>
    <row r="1292" customFormat="false" ht="12.75" hidden="false" customHeight="false" outlineLevel="0" collapsed="false">
      <c r="A1292" s="115"/>
    </row>
    <row r="1293" customFormat="false" ht="12.75" hidden="false" customHeight="false" outlineLevel="0" collapsed="false">
      <c r="A1293" s="115"/>
    </row>
    <row r="1294" customFormat="false" ht="12.75" hidden="false" customHeight="false" outlineLevel="0" collapsed="false">
      <c r="A1294" s="115"/>
    </row>
    <row r="1295" customFormat="false" ht="12.75" hidden="false" customHeight="false" outlineLevel="0" collapsed="false">
      <c r="A1295" s="115"/>
    </row>
    <row r="1296" customFormat="false" ht="12.75" hidden="false" customHeight="false" outlineLevel="0" collapsed="false">
      <c r="A1296" s="115"/>
    </row>
    <row r="1297" customFormat="false" ht="12.75" hidden="false" customHeight="false" outlineLevel="0" collapsed="false">
      <c r="A1297" s="115"/>
    </row>
    <row r="1298" customFormat="false" ht="12.75" hidden="false" customHeight="false" outlineLevel="0" collapsed="false">
      <c r="A1298" s="115"/>
    </row>
    <row r="1299" customFormat="false" ht="12.75" hidden="false" customHeight="false" outlineLevel="0" collapsed="false">
      <c r="A1299" s="115"/>
    </row>
    <row r="1300" customFormat="false" ht="12.75" hidden="false" customHeight="false" outlineLevel="0" collapsed="false">
      <c r="A1300" s="115"/>
    </row>
    <row r="1301" customFormat="false" ht="12.75" hidden="false" customHeight="false" outlineLevel="0" collapsed="false">
      <c r="A1301" s="115"/>
    </row>
    <row r="1302" customFormat="false" ht="12.75" hidden="false" customHeight="false" outlineLevel="0" collapsed="false">
      <c r="A1302" s="115"/>
    </row>
    <row r="1303" customFormat="false" ht="12.75" hidden="false" customHeight="false" outlineLevel="0" collapsed="false">
      <c r="A1303" s="115"/>
    </row>
    <row r="1304" customFormat="false" ht="12.75" hidden="false" customHeight="false" outlineLevel="0" collapsed="false">
      <c r="A1304" s="115"/>
    </row>
    <row r="1305" customFormat="false" ht="12.75" hidden="false" customHeight="false" outlineLevel="0" collapsed="false">
      <c r="A1305" s="115"/>
    </row>
    <row r="1306" customFormat="false" ht="12.75" hidden="false" customHeight="false" outlineLevel="0" collapsed="false">
      <c r="A1306" s="115"/>
    </row>
    <row r="1307" customFormat="false" ht="12.75" hidden="false" customHeight="false" outlineLevel="0" collapsed="false">
      <c r="A1307" s="115"/>
    </row>
    <row r="1308" customFormat="false" ht="12.75" hidden="false" customHeight="false" outlineLevel="0" collapsed="false">
      <c r="A1308" s="115"/>
    </row>
    <row r="1309" customFormat="false" ht="12.75" hidden="false" customHeight="false" outlineLevel="0" collapsed="false">
      <c r="A1309" s="115"/>
    </row>
    <row r="1310" customFormat="false" ht="12.75" hidden="false" customHeight="false" outlineLevel="0" collapsed="false">
      <c r="A1310" s="115"/>
    </row>
    <row r="1311" customFormat="false" ht="12.75" hidden="false" customHeight="false" outlineLevel="0" collapsed="false">
      <c r="A1311" s="115"/>
    </row>
    <row r="1312" customFormat="false" ht="12.75" hidden="false" customHeight="false" outlineLevel="0" collapsed="false">
      <c r="A1312" s="115"/>
    </row>
    <row r="1313" customFormat="false" ht="12.75" hidden="false" customHeight="false" outlineLevel="0" collapsed="false">
      <c r="A1313" s="115"/>
    </row>
    <row r="1314" customFormat="false" ht="12.75" hidden="false" customHeight="false" outlineLevel="0" collapsed="false">
      <c r="A1314" s="115"/>
    </row>
    <row r="1315" customFormat="false" ht="12.75" hidden="false" customHeight="false" outlineLevel="0" collapsed="false">
      <c r="A1315" s="115"/>
    </row>
    <row r="1316" customFormat="false" ht="12.75" hidden="false" customHeight="false" outlineLevel="0" collapsed="false">
      <c r="A1316" s="115"/>
    </row>
    <row r="1317" customFormat="false" ht="12.75" hidden="false" customHeight="false" outlineLevel="0" collapsed="false">
      <c r="A1317" s="115"/>
    </row>
    <row r="1318" customFormat="false" ht="12.75" hidden="false" customHeight="false" outlineLevel="0" collapsed="false">
      <c r="A1318" s="115"/>
    </row>
    <row r="1319" customFormat="false" ht="12.75" hidden="false" customHeight="false" outlineLevel="0" collapsed="false">
      <c r="A1319" s="115"/>
    </row>
    <row r="1320" customFormat="false" ht="12.75" hidden="false" customHeight="false" outlineLevel="0" collapsed="false">
      <c r="A1320" s="115"/>
    </row>
    <row r="1321" customFormat="false" ht="12.75" hidden="false" customHeight="false" outlineLevel="0" collapsed="false">
      <c r="A1321" s="115"/>
    </row>
    <row r="1322" customFormat="false" ht="12.75" hidden="false" customHeight="false" outlineLevel="0" collapsed="false">
      <c r="A1322" s="115"/>
    </row>
    <row r="1323" customFormat="false" ht="12.75" hidden="false" customHeight="false" outlineLevel="0" collapsed="false">
      <c r="A1323" s="115"/>
    </row>
    <row r="1324" customFormat="false" ht="12.75" hidden="false" customHeight="false" outlineLevel="0" collapsed="false">
      <c r="A1324" s="115"/>
    </row>
    <row r="1325" customFormat="false" ht="12.75" hidden="false" customHeight="false" outlineLevel="0" collapsed="false">
      <c r="A1325" s="115"/>
    </row>
    <row r="1326" customFormat="false" ht="12.75" hidden="false" customHeight="false" outlineLevel="0" collapsed="false">
      <c r="A1326" s="115"/>
    </row>
    <row r="1327" customFormat="false" ht="12.75" hidden="false" customHeight="false" outlineLevel="0" collapsed="false">
      <c r="A1327" s="115"/>
    </row>
    <row r="1328" customFormat="false" ht="12.75" hidden="false" customHeight="false" outlineLevel="0" collapsed="false">
      <c r="A1328" s="115"/>
    </row>
    <row r="1329" customFormat="false" ht="12.75" hidden="false" customHeight="false" outlineLevel="0" collapsed="false">
      <c r="A1329" s="115"/>
    </row>
    <row r="1330" customFormat="false" ht="12.75" hidden="false" customHeight="false" outlineLevel="0" collapsed="false">
      <c r="A1330" s="115"/>
    </row>
    <row r="1331" customFormat="false" ht="12.75" hidden="false" customHeight="false" outlineLevel="0" collapsed="false">
      <c r="A1331" s="115"/>
    </row>
    <row r="1332" customFormat="false" ht="12.75" hidden="false" customHeight="false" outlineLevel="0" collapsed="false">
      <c r="A1332" s="115"/>
    </row>
    <row r="1333" customFormat="false" ht="12.75" hidden="false" customHeight="false" outlineLevel="0" collapsed="false">
      <c r="A1333" s="115"/>
    </row>
    <row r="1334" customFormat="false" ht="12.75" hidden="false" customHeight="false" outlineLevel="0" collapsed="false">
      <c r="A1334" s="115"/>
    </row>
    <row r="1335" customFormat="false" ht="12.75" hidden="false" customHeight="false" outlineLevel="0" collapsed="false">
      <c r="A1335" s="115"/>
    </row>
    <row r="1336" customFormat="false" ht="12.75" hidden="false" customHeight="false" outlineLevel="0" collapsed="false">
      <c r="A1336" s="115"/>
    </row>
    <row r="1337" customFormat="false" ht="12.75" hidden="false" customHeight="false" outlineLevel="0" collapsed="false">
      <c r="A1337" s="115"/>
    </row>
    <row r="1338" customFormat="false" ht="12.75" hidden="false" customHeight="false" outlineLevel="0" collapsed="false">
      <c r="A1338" s="115"/>
    </row>
    <row r="1339" customFormat="false" ht="12.75" hidden="false" customHeight="false" outlineLevel="0" collapsed="false">
      <c r="A1339" s="115"/>
    </row>
    <row r="1340" customFormat="false" ht="12.75" hidden="false" customHeight="false" outlineLevel="0" collapsed="false">
      <c r="A1340" s="115"/>
    </row>
    <row r="1341" customFormat="false" ht="12.75" hidden="false" customHeight="false" outlineLevel="0" collapsed="false">
      <c r="A1341" s="115"/>
    </row>
    <row r="1342" customFormat="false" ht="12.75" hidden="false" customHeight="false" outlineLevel="0" collapsed="false">
      <c r="A1342" s="115"/>
    </row>
    <row r="1343" customFormat="false" ht="12.75" hidden="false" customHeight="false" outlineLevel="0" collapsed="false">
      <c r="A1343" s="115"/>
    </row>
    <row r="1344" customFormat="false" ht="12.75" hidden="false" customHeight="false" outlineLevel="0" collapsed="false">
      <c r="A1344" s="115"/>
    </row>
    <row r="1345" customFormat="false" ht="12.75" hidden="false" customHeight="false" outlineLevel="0" collapsed="false">
      <c r="A1345" s="115"/>
    </row>
    <row r="1346" customFormat="false" ht="12.75" hidden="false" customHeight="false" outlineLevel="0" collapsed="false">
      <c r="A1346" s="115"/>
    </row>
    <row r="1347" customFormat="false" ht="12.75" hidden="false" customHeight="false" outlineLevel="0" collapsed="false">
      <c r="A1347" s="115"/>
    </row>
    <row r="1348" customFormat="false" ht="12.75" hidden="false" customHeight="false" outlineLevel="0" collapsed="false">
      <c r="A1348" s="115"/>
    </row>
    <row r="1349" customFormat="false" ht="12.75" hidden="false" customHeight="false" outlineLevel="0" collapsed="false">
      <c r="A1349" s="115"/>
    </row>
    <row r="1350" customFormat="false" ht="12.75" hidden="false" customHeight="false" outlineLevel="0" collapsed="false">
      <c r="A1350" s="115"/>
    </row>
    <row r="1351" customFormat="false" ht="12.75" hidden="false" customHeight="false" outlineLevel="0" collapsed="false">
      <c r="A1351" s="115"/>
    </row>
    <row r="1352" customFormat="false" ht="12.75" hidden="false" customHeight="false" outlineLevel="0" collapsed="false">
      <c r="A1352" s="115"/>
    </row>
    <row r="1353" customFormat="false" ht="12.75" hidden="false" customHeight="false" outlineLevel="0" collapsed="false">
      <c r="A1353" s="115"/>
    </row>
    <row r="1354" customFormat="false" ht="12.75" hidden="false" customHeight="false" outlineLevel="0" collapsed="false">
      <c r="A1354" s="115"/>
    </row>
    <row r="1355" customFormat="false" ht="12.75" hidden="false" customHeight="false" outlineLevel="0" collapsed="false">
      <c r="A1355" s="115"/>
    </row>
    <row r="1356" customFormat="false" ht="12.75" hidden="false" customHeight="false" outlineLevel="0" collapsed="false">
      <c r="A1356" s="115"/>
    </row>
    <row r="1357" customFormat="false" ht="12.75" hidden="false" customHeight="false" outlineLevel="0" collapsed="false">
      <c r="A1357" s="115"/>
    </row>
    <row r="1358" customFormat="false" ht="12.75" hidden="false" customHeight="false" outlineLevel="0" collapsed="false">
      <c r="A1358" s="115"/>
    </row>
    <row r="1359" customFormat="false" ht="12.75" hidden="false" customHeight="false" outlineLevel="0" collapsed="false">
      <c r="A1359" s="115"/>
    </row>
    <row r="1360" customFormat="false" ht="12.75" hidden="false" customHeight="false" outlineLevel="0" collapsed="false">
      <c r="A1360" s="115"/>
    </row>
    <row r="1361" customFormat="false" ht="12.75" hidden="false" customHeight="false" outlineLevel="0" collapsed="false">
      <c r="A1361" s="115"/>
    </row>
    <row r="1362" customFormat="false" ht="12.75" hidden="false" customHeight="false" outlineLevel="0" collapsed="false">
      <c r="A1362" s="115"/>
    </row>
    <row r="1363" customFormat="false" ht="12.75" hidden="false" customHeight="false" outlineLevel="0" collapsed="false">
      <c r="A1363" s="115"/>
    </row>
    <row r="1364" customFormat="false" ht="12.75" hidden="false" customHeight="false" outlineLevel="0" collapsed="false">
      <c r="A1364" s="115"/>
    </row>
    <row r="1365" customFormat="false" ht="12.75" hidden="false" customHeight="false" outlineLevel="0" collapsed="false">
      <c r="A1365" s="115"/>
    </row>
    <row r="1366" customFormat="false" ht="12.75" hidden="false" customHeight="false" outlineLevel="0" collapsed="false">
      <c r="A1366" s="115"/>
    </row>
    <row r="1367" customFormat="false" ht="12.75" hidden="false" customHeight="false" outlineLevel="0" collapsed="false">
      <c r="A1367" s="115"/>
    </row>
    <row r="1368" customFormat="false" ht="12.75" hidden="false" customHeight="false" outlineLevel="0" collapsed="false">
      <c r="A1368" s="115"/>
    </row>
    <row r="1369" customFormat="false" ht="12.75" hidden="false" customHeight="false" outlineLevel="0" collapsed="false">
      <c r="A1369" s="115"/>
    </row>
    <row r="1370" customFormat="false" ht="12.75" hidden="false" customHeight="false" outlineLevel="0" collapsed="false">
      <c r="A1370" s="115"/>
    </row>
    <row r="1371" customFormat="false" ht="12.75" hidden="false" customHeight="false" outlineLevel="0" collapsed="false">
      <c r="A1371" s="115"/>
    </row>
    <row r="1372" customFormat="false" ht="12.75" hidden="false" customHeight="false" outlineLevel="0" collapsed="false">
      <c r="A1372" s="115"/>
    </row>
    <row r="1373" customFormat="false" ht="12.75" hidden="false" customHeight="false" outlineLevel="0" collapsed="false">
      <c r="A1373" s="115"/>
    </row>
    <row r="1374" customFormat="false" ht="12.75" hidden="false" customHeight="false" outlineLevel="0" collapsed="false">
      <c r="A1374" s="115"/>
    </row>
    <row r="1375" customFormat="false" ht="12.75" hidden="false" customHeight="false" outlineLevel="0" collapsed="false">
      <c r="A1375" s="115"/>
    </row>
    <row r="1376" customFormat="false" ht="12.75" hidden="false" customHeight="false" outlineLevel="0" collapsed="false">
      <c r="A1376" s="115"/>
    </row>
    <row r="1377" customFormat="false" ht="12.75" hidden="false" customHeight="false" outlineLevel="0" collapsed="false">
      <c r="A1377" s="115"/>
    </row>
    <row r="1378" customFormat="false" ht="12.75" hidden="false" customHeight="false" outlineLevel="0" collapsed="false">
      <c r="A1378" s="115"/>
    </row>
    <row r="1379" customFormat="false" ht="12.75" hidden="false" customHeight="false" outlineLevel="0" collapsed="false">
      <c r="A1379" s="115"/>
    </row>
    <row r="1380" customFormat="false" ht="12.75" hidden="false" customHeight="false" outlineLevel="0" collapsed="false">
      <c r="A1380" s="115"/>
    </row>
    <row r="1381" customFormat="false" ht="12.75" hidden="false" customHeight="false" outlineLevel="0" collapsed="false">
      <c r="A1381" s="115"/>
    </row>
    <row r="1382" customFormat="false" ht="12.75" hidden="false" customHeight="false" outlineLevel="0" collapsed="false">
      <c r="A1382" s="115"/>
    </row>
    <row r="1383" customFormat="false" ht="12.75" hidden="false" customHeight="false" outlineLevel="0" collapsed="false">
      <c r="A1383" s="115"/>
    </row>
    <row r="1384" customFormat="false" ht="12.75" hidden="false" customHeight="false" outlineLevel="0" collapsed="false">
      <c r="A1384" s="115"/>
    </row>
    <row r="1385" customFormat="false" ht="12.75" hidden="false" customHeight="false" outlineLevel="0" collapsed="false">
      <c r="A1385" s="115"/>
    </row>
    <row r="1386" customFormat="false" ht="12.75" hidden="false" customHeight="false" outlineLevel="0" collapsed="false">
      <c r="A1386" s="115"/>
    </row>
  </sheetData>
  <mergeCells count="1">
    <mergeCell ref="L3:P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3" min="2" style="0" width="12.7"/>
  </cols>
  <sheetData>
    <row r="1" customFormat="false" ht="15.75" hidden="false" customHeight="false" outlineLevel="0" collapsed="false">
      <c r="A1" s="149" t="s">
        <v>82</v>
      </c>
    </row>
    <row r="2" customFormat="false" ht="12.75" hidden="false" customHeight="false" outlineLevel="0" collapsed="false">
      <c r="B2" s="150" t="n">
        <f aca="false">Calculations!$B$4</f>
        <v>2000</v>
      </c>
      <c r="C2" s="151" t="n">
        <f aca="false">B2+1</f>
        <v>2001</v>
      </c>
      <c r="D2" s="151" t="n">
        <f aca="false">C2+1</f>
        <v>2002</v>
      </c>
      <c r="E2" s="151" t="n">
        <f aca="false">D2+1</f>
        <v>2003</v>
      </c>
      <c r="F2" s="151" t="n">
        <f aca="false">E2+1</f>
        <v>2004</v>
      </c>
      <c r="G2" s="151" t="n">
        <f aca="false">F2+1</f>
        <v>2005</v>
      </c>
      <c r="H2" s="151" t="n">
        <f aca="false">G2+1</f>
        <v>2006</v>
      </c>
      <c r="I2" s="151" t="n">
        <f aca="false">H2+1</f>
        <v>2007</v>
      </c>
      <c r="J2" s="151" t="n">
        <f aca="false">I2+1</f>
        <v>2008</v>
      </c>
      <c r="K2" s="151" t="n">
        <f aca="false">J2+1</f>
        <v>2009</v>
      </c>
      <c r="L2" s="151" t="n">
        <f aca="false">K2+1</f>
        <v>2010</v>
      </c>
      <c r="M2" s="151" t="n">
        <f aca="false">L2+1</f>
        <v>2011</v>
      </c>
      <c r="N2" s="151" t="n">
        <f aca="false">M2+1</f>
        <v>2012</v>
      </c>
      <c r="O2" s="151" t="n">
        <f aca="false">N2+1</f>
        <v>2013</v>
      </c>
      <c r="P2" s="151" t="n">
        <f aca="false">O2+1</f>
        <v>2014</v>
      </c>
      <c r="Q2" s="151" t="n">
        <f aca="false">P2+1</f>
        <v>2015</v>
      </c>
      <c r="R2" s="151" t="n">
        <f aca="false">Q2+1</f>
        <v>2016</v>
      </c>
      <c r="S2" s="151" t="n">
        <f aca="false">R2+1</f>
        <v>2017</v>
      </c>
      <c r="T2" s="151" t="n">
        <f aca="false">S2+1</f>
        <v>2018</v>
      </c>
      <c r="U2" s="151" t="n">
        <f aca="false">T2+1</f>
        <v>2019</v>
      </c>
      <c r="V2" s="151" t="n">
        <f aca="false">U2+1</f>
        <v>2020</v>
      </c>
      <c r="W2" s="152" t="n">
        <f aca="false">V2+1</f>
        <v>2021</v>
      </c>
    </row>
    <row r="3" customFormat="false" ht="12.75" hidden="false" customHeight="false" outlineLevel="0" collapsed="false">
      <c r="A3" s="153" t="s">
        <v>49</v>
      </c>
    </row>
    <row r="4" customFormat="false" ht="12.75" hidden="false" customHeight="false" outlineLevel="0" collapsed="false">
      <c r="A4" s="123" t="s">
        <v>83</v>
      </c>
      <c r="B4" s="154" t="n">
        <f aca="false">((SUMIF(Calculations!$B$4:$B$256,B2,Calculations!$BI$4:$BI$256))/((SUMIF(Calculations!$B$4:$B$256,B2,Calculations!$BA$4:$BA$256)))/1000)*(SUMIF(Calculations!B$4:$B$256,B2,Calculations!$B$4:$B$256)/B2)/12</f>
        <v>6.675910032493</v>
      </c>
      <c r="C4" s="154" t="n">
        <f aca="false">((SUMIF(Calculations!$B$4:$B$256,C2,Calculations!$BI$4:$BI$256))/((SUMIF(Calculations!$B$4:$B$256,C2,Calculations!$BA$4:$BA$256)))/1000)*(SUMIF(Calculations!$B$4:C$256,C2,Calculations!$B$4:$B$256)/C2)/12</f>
        <v>5.13313157888847</v>
      </c>
      <c r="D4" s="154" t="n">
        <f aca="false">((SUMIF(Calculations!$B$4:$B$256,D2,Calculations!$BI$4:$BI$256))/((SUMIF(Calculations!$B$4:$B$256,D2,Calculations!$BA$4:$BA$256)))/1000)*(SUMIF(Calculations!$B$4:D$256,D2,Calculations!$B$4:$B$256)/D2)/12</f>
        <v>3.81433291730807</v>
      </c>
      <c r="E4" s="154" t="n">
        <f aca="false">((SUMIF(Calculations!$B$4:$B$256,E2,Calculations!$BI$4:$BI$256))/((SUMIF(Calculations!$B$4:$B$256,E2,Calculations!$BA$4:$BA$256)))/1000)*(SUMIF(Calculations!$B$4:E$256,E2,Calculations!$B$4:$B$256)/E2)/12</f>
        <v>3.05543078397473</v>
      </c>
      <c r="F4" s="154" t="n">
        <f aca="false">((SUMIF(Calculations!$B$4:$B$256,F2,Calculations!$BI$4:$BI$256))/((SUMIF(Calculations!$B$4:$B$256,F2,Calculations!$BA$4:$BA$256)))/1000)*(SUMIF(Calculations!$B$4:F$256,F2,Calculations!$B$4:$B$256)/F2)/12</f>
        <v>2.62200669915966</v>
      </c>
      <c r="G4" s="154" t="n">
        <f aca="false">((SUMIF(Calculations!$B$4:$B$256,G2,Calculations!$BI$4:$BI$256))/((SUMIF(Calculations!$B$4:$B$256,G2,Calculations!$BA$4:$BA$256)))/1000)*(SUMIF(Calculations!$B$4:G$256,G2,Calculations!$B$4:$B$256)/G2)/12</f>
        <v>2.53728429915966</v>
      </c>
      <c r="H4" s="154" t="n">
        <f aca="false">((SUMIF(Calculations!$B$4:$B$256,H2,Calculations!$BI$4:$BI$256))/((SUMIF(Calculations!$B$4:$B$256,H2,Calculations!$BA$4:$BA$256)))/1000)*(SUMIF(Calculations!$B$4:H$256,H2,Calculations!$B$4:$B$256)/H2)/12</f>
        <v>2.643067632493</v>
      </c>
      <c r="I4" s="154" t="n">
        <f aca="false">((SUMIF(Calculations!$B$4:$B$256,I2,Calculations!$BI$4:$BI$256))/((SUMIF(Calculations!$B$4:$B$256,I2,Calculations!$BA$4:$BA$256)))/1000)*(SUMIF(Calculations!$B$4:I$256,I2,Calculations!$B$4:$B$256)/I2)/12</f>
        <v>2.795044832493</v>
      </c>
      <c r="J4" s="154" t="n">
        <f aca="false">((SUMIF(Calculations!$B$4:$B$256,J2,Calculations!$BI$4:$BI$256))/((SUMIF(Calculations!$B$4:$B$256,J2,Calculations!$BA$4:$BA$256)))/1000)*(SUMIF(Calculations!$B$4:J$256,J2,Calculations!$B$4:$B$256)/J2)/12</f>
        <v>2.81270007507003</v>
      </c>
      <c r="K4" s="154" t="n">
        <f aca="false">((SUMIF(Calculations!$B$4:$B$256,K2,Calculations!$BI$4:$BI$256))/((SUMIF(Calculations!$B$4:$B$256,K2,Calculations!$BA$4:$BA$256)))/1000)*(SUMIF(Calculations!$B$4:K$256,K2,Calculations!$B$4:$B$256)/K2)/12</f>
        <v>2.94415598991597</v>
      </c>
      <c r="L4" s="154" t="n">
        <f aca="false">((SUMIF(Calculations!$B$4:$B$256,L2,Calculations!$BI$4:$BI$256))/((SUMIF(Calculations!$B$4:$B$256,L2,Calculations!$BA$4:$BA$256)))/1000)*(SUMIF(Calculations!$B$4:L$256,L2,Calculations!$B$4:$B$256)/L2)/12</f>
        <v>2.99530496582633</v>
      </c>
      <c r="M4" s="154" t="n">
        <f aca="false">((SUMIF(Calculations!$B$4:$B$256,M2,Calculations!$BI$4:$BI$256))/((SUMIF(Calculations!$B$4:$B$256,M2,Calculations!$BA$4:$BA$256)))/1000)*(SUMIF(Calculations!$B$4:M$256,M2,Calculations!$B$4:$B$256)/M2)/12</f>
        <v>3.10098749915966</v>
      </c>
      <c r="N4" s="154" t="n">
        <f aca="false">((SUMIF(Calculations!$B$4:$B$256,N2,Calculations!$BI$4:$BI$256))/((SUMIF(Calculations!$B$4:$B$256,N2,Calculations!$BA$4:$BA$256)))/1000)*(SUMIF(Calculations!$B$4:N$256,N2,Calculations!$B$4:$B$256)/N2)/12</f>
        <v>3.255394832493</v>
      </c>
      <c r="O4" s="154" t="n">
        <f aca="false">((SUMIF(Calculations!$B$4:$B$256,O2,Calculations!$BI$4:$BI$256))/((SUMIF(Calculations!$B$4:$B$256,O2,Calculations!$BA$4:$BA$256)))/1000)*(SUMIF(Calculations!$B$4:O$256,O2,Calculations!$B$4:$B$256)/O2)/12</f>
        <v>3.33982234173669</v>
      </c>
      <c r="P4" s="154" t="n">
        <f aca="false">((SUMIF(Calculations!$B$4:$B$256,P2,Calculations!$BI$4:$BI$256))/((SUMIF(Calculations!$B$4:$B$256,P2,Calculations!$BA$4:$BA$256)))/1000)*(SUMIF(Calculations!$B$4:P$256,P2,Calculations!$B$4:$B$256)/P2)/12</f>
        <v>3.37296447507003</v>
      </c>
      <c r="Q4" s="154" t="n">
        <f aca="false">((SUMIF(Calculations!$B$4:$B$256,Q2,Calculations!$BI$4:$BI$256))/((SUMIF(Calculations!$B$4:$B$256,Q2,Calculations!$BA$4:$BA$256)))/1000)*(SUMIF(Calculations!$B$4:Q$256,Q2,Calculations!$B$4:$B$256)/Q2)/12</f>
        <v>3.54414838991597</v>
      </c>
      <c r="R4" s="154" t="n">
        <f aca="false">((SUMIF(Calculations!$B$4:$B$256,R2,Calculations!$BI$4:$BI$256))/((SUMIF(Calculations!$B$4:$B$256,R2,Calculations!$BA$4:$BA$256)))/1000)*(SUMIF(Calculations!$B$4:R$256,R2,Calculations!$B$4:$B$256)/R2)/12</f>
        <v>3.69544096582633</v>
      </c>
      <c r="S4" s="154" t="n">
        <f aca="false">((SUMIF(Calculations!$B$4:$B$256,S2,Calculations!$BI$4:$BI$256))/((SUMIF(Calculations!$B$4:$B$256,S2,Calculations!$BA$4:$BA$256)))/1000)*(SUMIF(Calculations!$B$4:S$256,S2,Calculations!$B$4:$B$256)/S2)/12</f>
        <v>3.76300429915966</v>
      </c>
      <c r="T4" s="154" t="n">
        <f aca="false">((SUMIF(Calculations!$B$4:$B$256,T2,Calculations!$BI$4:$BI$256))/((SUMIF(Calculations!$B$4:$B$256,T2,Calculations!$BA$4:$BA$256)))/1000)*(SUMIF(Calculations!$B$4:T$256,T2,Calculations!$B$4:$B$256)/T2)/12</f>
        <v>3.895006832493</v>
      </c>
      <c r="U4" s="154" t="n">
        <f aca="false">((SUMIF(Calculations!$B$4:$B$256,U2,Calculations!$BI$4:$BI$256))/((SUMIF(Calculations!$B$4:$B$256,U2,Calculations!$BA$4:$BA$256)))/1000)*(SUMIF(Calculations!$B$4:U$256,U2,Calculations!$B$4:$B$256)/U2)/12</f>
        <v>3.74002287507003</v>
      </c>
      <c r="V4" s="154" t="n">
        <f aca="false">((SUMIF(Calculations!$B$4:$B$256,V2,Calculations!$BI$4:$BI$256))/((SUMIF(Calculations!$B$4:$B$256,V2,Calculations!$BA$4:$BA$256)))/1000)*(SUMIF(Calculations!$B$4:V$256,V2,Calculations!$B$4:$B$256)/V2)/12</f>
        <v>3.60855398991597</v>
      </c>
      <c r="W4" s="154" t="n">
        <f aca="false">((SUMIF(Calculations!$B$4:$B$256,W2,Calculations!$BI$4:$BI$256))/((SUMIF(Calculations!$B$4:$B$256,W2,Calculations!$BA$4:$BA$256)))/1000)*(SUMIF(Calculations!$B$4:W$256,W2,Calculations!$B$4:$B$256)/W2)/12</f>
        <v>0.130001463305322</v>
      </c>
    </row>
    <row r="5" customFormat="false" ht="12.75" hidden="false" customHeight="false" outlineLevel="0" collapsed="false">
      <c r="A5" s="123" t="s">
        <v>84</v>
      </c>
      <c r="B5" s="155" t="n">
        <f aca="false">SUMIF(Calculations!$B$4:$B$256,B2,Calculations!$BJ$4:$BJ$256)</f>
        <v>4362668.4736</v>
      </c>
      <c r="C5" s="155" t="n">
        <f aca="false">SUMIF(Calculations!$B$4:$B$256,C2,Calculations!$BJ$4:$BJ$256)</f>
        <v>4797416.1344</v>
      </c>
      <c r="D5" s="155" t="n">
        <f aca="false">SUMIF(Calculations!$B$4:$B$256,D2,Calculations!$BJ$4:$BJ$256)</f>
        <v>4806172.6304</v>
      </c>
      <c r="E5" s="155" t="n">
        <f aca="false">SUMIF(Calculations!$B$4:$B$256,E2,Calculations!$BJ$4:$BJ$256)</f>
        <v>4845540.8768</v>
      </c>
      <c r="F5" s="155" t="n">
        <f aca="false">SUMIF(Calculations!$B$4:$B$256,F2,Calculations!$BJ$4:$BJ$256)</f>
        <v>4427742.4336</v>
      </c>
      <c r="G5" s="155" t="n">
        <f aca="false">SUMIF(Calculations!$B$4:$B$256,G2,Calculations!$BJ$4:$BJ$256)</f>
        <v>4548726.0208</v>
      </c>
      <c r="H5" s="155" t="n">
        <f aca="false">SUMIF(Calculations!$B$4:$B$256,H2,Calculations!$BJ$4:$BJ$256)</f>
        <v>4685171.4208</v>
      </c>
      <c r="I5" s="155" t="n">
        <f aca="false">SUMIF(Calculations!$B$4:$B$256,I2,Calculations!$BJ$4:$BJ$256)</f>
        <v>4813723.9792</v>
      </c>
      <c r="J5" s="155" t="n">
        <f aca="false">SUMIF(Calculations!$B$4:$B$256,J2,Calculations!$BJ$4:$BJ$256)</f>
        <v>4919888.2928</v>
      </c>
      <c r="K5" s="155" t="n">
        <f aca="false">SUMIF(Calculations!$B$4:$B$256,K2,Calculations!$BJ$4:$BJ$256)</f>
        <v>5283377.2464</v>
      </c>
      <c r="L5" s="155" t="n">
        <f aca="false">SUMIF(Calculations!$B$4:$B$256,L2,Calculations!$BJ$4:$BJ$256)</f>
        <v>5332192.5088</v>
      </c>
      <c r="M5" s="155" t="n">
        <f aca="false">SUMIF(Calculations!$B$4:$B$256,M2,Calculations!$BJ$4:$BJ$256)</f>
        <v>5468781.8512</v>
      </c>
      <c r="N5" s="155" t="n">
        <f aca="false">SUMIF(Calculations!$B$4:$B$256,N2,Calculations!$BJ$4:$BJ$256)</f>
        <v>5612904.1792</v>
      </c>
      <c r="O5" s="155" t="n">
        <f aca="false">SUMIF(Calculations!$B$4:$B$256,O2,Calculations!$BJ$4:$BJ$256)</f>
        <v>5676077.696</v>
      </c>
      <c r="P5" s="155" t="n">
        <f aca="false">SUMIF(Calculations!$B$4:$B$256,P2,Calculations!$BJ$4:$BJ$256)</f>
        <v>5833430.7296</v>
      </c>
      <c r="Q5" s="155" t="n">
        <f aca="false">SUMIF(Calculations!$B$4:$B$256,Q2,Calculations!$BJ$4:$BJ$256)</f>
        <v>6185884.0992</v>
      </c>
      <c r="R5" s="155" t="n">
        <f aca="false">SUMIF(Calculations!$B$4:$B$256,R2,Calculations!$BJ$4:$BJ$256)</f>
        <v>6057422.3008</v>
      </c>
      <c r="S5" s="155" t="n">
        <f aca="false">SUMIF(Calculations!$B$4:$B$256,S2,Calculations!$BJ$4:$BJ$256)</f>
        <v>6248445.8608</v>
      </c>
      <c r="T5" s="155" t="n">
        <f aca="false">SUMIF(Calculations!$B$4:$B$256,T2,Calculations!$BJ$4:$BJ$256)</f>
        <v>6447410.2432</v>
      </c>
      <c r="U5" s="155" t="n">
        <f aca="false">SUMIF(Calculations!$B$4:$B$256,U2,Calculations!$BJ$4:$BJ$256)</f>
        <v>6551631.3344</v>
      </c>
      <c r="V5" s="155" t="n">
        <f aca="false">SUMIF(Calculations!$B$4:$B$256,V2,Calculations!$BJ$4:$BJ$256)</f>
        <v>6973560.9024</v>
      </c>
      <c r="W5" s="155" t="n">
        <f aca="false">SUMIF(Calculations!$B$4:$B$256,W2,Calculations!$BJ$4:$BJ$256)</f>
        <v>2390469.9104</v>
      </c>
    </row>
    <row r="6" customFormat="false" ht="12.75" hidden="false" customHeight="false" outlineLevel="0" collapsed="false">
      <c r="B6" s="156"/>
    </row>
    <row r="8" customFormat="false" ht="12.75" hidden="false" customHeight="false" outlineLevel="0" collapsed="false">
      <c r="A8" s="153" t="s">
        <v>85</v>
      </c>
    </row>
    <row r="9" customFormat="false" ht="12.75" hidden="false" customHeight="false" outlineLevel="0" collapsed="false">
      <c r="A9" s="123" t="s">
        <v>86</v>
      </c>
      <c r="B9" s="155" t="n">
        <f aca="false">SUMIF(Calculations!$B$4:$B$256,B2,Calculations!$BK$4:$BK$256)</f>
        <v>4115169.2736</v>
      </c>
      <c r="C9" s="155" t="n">
        <f aca="false">SUMIF(Calculations!$B$4:$B$256,C2,Calculations!$BK$4:$BK$256)</f>
        <v>4519455.4944</v>
      </c>
      <c r="D9" s="155" t="n">
        <f aca="false">SUMIF(Calculations!$B$4:$B$256,D2,Calculations!$BK$4:$BK$256)</f>
        <v>4528211.9904</v>
      </c>
      <c r="E9" s="155" t="n">
        <f aca="false">SUMIF(Calculations!$B$4:$B$256,E2,Calculations!$BK$4:$BK$256)</f>
        <v>4567580.2368</v>
      </c>
      <c r="F9" s="155" t="n">
        <f aca="false">SUMIF(Calculations!$B$4:$B$256,F2,Calculations!$BK$4:$BK$256)</f>
        <v>4180243.2336</v>
      </c>
      <c r="G9" s="155" t="n">
        <f aca="false">SUMIF(Calculations!$B$4:$B$256,G2,Calculations!$BK$4:$BK$256)</f>
        <v>4301226.8208</v>
      </c>
      <c r="H9" s="155" t="n">
        <f aca="false">SUMIF(Calculations!$B$4:$B$256,H2,Calculations!$BK$4:$BK$256)</f>
        <v>4437672.2208</v>
      </c>
      <c r="I9" s="155" t="n">
        <f aca="false">SUMIF(Calculations!$B$4:$B$256,I2,Calculations!$BK$4:$BK$256)</f>
        <v>4566224.7792</v>
      </c>
      <c r="J9" s="155" t="n">
        <f aca="false">SUMIF(Calculations!$B$4:$B$256,J2,Calculations!$BK$4:$BK$256)</f>
        <v>4676196.7728</v>
      </c>
      <c r="K9" s="155" t="n">
        <f aca="false">SUMIF(Calculations!$B$4:$B$256,K2,Calculations!$BK$4:$BK$256)</f>
        <v>5032070.3664</v>
      </c>
      <c r="L9" s="155" t="n">
        <f aca="false">SUMIF(Calculations!$B$4:$B$256,L2,Calculations!$BK$4:$BK$256)</f>
        <v>5084693.3088</v>
      </c>
      <c r="M9" s="155" t="n">
        <f aca="false">SUMIF(Calculations!$B$4:$B$256,M2,Calculations!$BK$4:$BK$256)</f>
        <v>5221282.6512</v>
      </c>
      <c r="N9" s="155" t="n">
        <f aca="false">SUMIF(Calculations!$B$4:$B$256,N2,Calculations!$BK$4:$BK$256)</f>
        <v>5365404.9792</v>
      </c>
      <c r="O9" s="155" t="n">
        <f aca="false">SUMIF(Calculations!$B$4:$B$256,O2,Calculations!$BK$4:$BK$256)</f>
        <v>5432386.176</v>
      </c>
      <c r="P9" s="155" t="n">
        <f aca="false">SUMIF(Calculations!$B$4:$B$256,P2,Calculations!$BK$4:$BK$256)</f>
        <v>5589739.2096</v>
      </c>
      <c r="Q9" s="155" t="n">
        <f aca="false">SUMIF(Calculations!$B$4:$B$256,Q2,Calculations!$BK$4:$BK$256)</f>
        <v>5934577.2192</v>
      </c>
      <c r="R9" s="155" t="n">
        <f aca="false">SUMIF(Calculations!$B$4:$B$256,R2,Calculations!$BK$4:$BK$256)</f>
        <v>5809923.1008</v>
      </c>
      <c r="S9" s="155" t="n">
        <f aca="false">SUMIF(Calculations!$B$4:$B$256,S2,Calculations!$BK$4:$BK$256)</f>
        <v>6000946.6608</v>
      </c>
      <c r="T9" s="155" t="n">
        <f aca="false">SUMIF(Calculations!$B$4:$B$256,T2,Calculations!$BK$4:$BK$256)</f>
        <v>6199911.0432</v>
      </c>
      <c r="U9" s="155" t="n">
        <f aca="false">SUMIF(Calculations!$B$4:$B$256,U2,Calculations!$BK$4:$BK$256)</f>
        <v>6307939.8144</v>
      </c>
      <c r="V9" s="155" t="n">
        <f aca="false">SUMIF(Calculations!$B$4:$B$256,V2,Calculations!$BK$4:$BK$256)</f>
        <v>6722254.0224</v>
      </c>
      <c r="W9" s="155" t="n">
        <f aca="false">SUMIF(Calculations!$B$4:$B$256,W2,Calculations!$BK$4:$BK$256)</f>
        <v>2306700.9504</v>
      </c>
    </row>
    <row r="10" customFormat="false" ht="12.75" hidden="false" customHeight="false" outlineLevel="0" collapsed="false">
      <c r="A10" s="0" t="s">
        <v>87</v>
      </c>
      <c r="B10" s="155" t="n">
        <f aca="false">SUMIF(Calculations!$B$4:$B$256,B2,Calculations!$BL$4:$BL$256)</f>
        <v>144799.2</v>
      </c>
      <c r="C10" s="155" t="n">
        <f aca="false">SUMIF(Calculations!$B$4:$B$256,C2,Calculations!$BL$4:$BL$256)</f>
        <v>162620.64</v>
      </c>
      <c r="D10" s="155" t="n">
        <f aca="false">SUMIF(Calculations!$B$4:$B$256,D2,Calculations!$BL$4:$BL$256)</f>
        <v>162620.64</v>
      </c>
      <c r="E10" s="155" t="n">
        <f aca="false">SUMIF(Calculations!$B$4:$B$256,E2,Calculations!$BL$4:$BL$256)</f>
        <v>162620.64</v>
      </c>
      <c r="F10" s="155" t="n">
        <f aca="false">SUMIF(Calculations!$B$4:$B$256,F2,Calculations!$BL$4:$BL$256)</f>
        <v>144799.2</v>
      </c>
      <c r="G10" s="155" t="n">
        <f aca="false">SUMIF(Calculations!$B$4:$B$256,G2,Calculations!$BL$4:$BL$256)</f>
        <v>144799.2</v>
      </c>
      <c r="H10" s="155" t="n">
        <f aca="false">SUMIF(Calculations!$B$4:$B$256,H2,Calculations!$BL$4:$BL$256)</f>
        <v>144799.2</v>
      </c>
      <c r="I10" s="155" t="n">
        <f aca="false">SUMIF(Calculations!$B$4:$B$256,I2,Calculations!$BL$4:$BL$256)</f>
        <v>144799.2</v>
      </c>
      <c r="J10" s="155" t="n">
        <f aca="false">SUMIF(Calculations!$B$4:$B$256,J2,Calculations!$BL$4:$BL$256)</f>
        <v>142571.52</v>
      </c>
      <c r="K10" s="155" t="n">
        <f aca="false">SUMIF(Calculations!$B$4:$B$256,K2,Calculations!$BL$4:$BL$256)</f>
        <v>147026.88</v>
      </c>
      <c r="L10" s="155" t="n">
        <f aca="false">SUMIF(Calculations!$B$4:$B$256,L2,Calculations!$BL$4:$BL$256)</f>
        <v>144799.2</v>
      </c>
      <c r="M10" s="155" t="n">
        <f aca="false">SUMIF(Calculations!$B$4:$B$256,M2,Calculations!$BL$4:$BL$256)</f>
        <v>144799.2</v>
      </c>
      <c r="N10" s="155" t="n">
        <f aca="false">SUMIF(Calculations!$B$4:$B$256,N2,Calculations!$BL$4:$BL$256)</f>
        <v>144799.2</v>
      </c>
      <c r="O10" s="155" t="n">
        <f aca="false">SUMIF(Calculations!$B$4:$B$256,O2,Calculations!$BL$4:$BL$256)</f>
        <v>142571.52</v>
      </c>
      <c r="P10" s="155" t="n">
        <f aca="false">SUMIF(Calculations!$B$4:$B$256,P2,Calculations!$BL$4:$BL$256)</f>
        <v>142571.52</v>
      </c>
      <c r="Q10" s="155" t="n">
        <f aca="false">SUMIF(Calculations!$B$4:$B$256,Q2,Calculations!$BL$4:$BL$256)</f>
        <v>147026.88</v>
      </c>
      <c r="R10" s="155" t="n">
        <f aca="false">SUMIF(Calculations!$B$4:$B$256,R2,Calculations!$BL$4:$BL$256)</f>
        <v>144799.2</v>
      </c>
      <c r="S10" s="155" t="n">
        <f aca="false">SUMIF(Calculations!$B$4:$B$256,S2,Calculations!$BL$4:$BL$256)</f>
        <v>144799.2</v>
      </c>
      <c r="T10" s="155" t="n">
        <f aca="false">SUMIF(Calculations!$B$4:$B$256,T2,Calculations!$BL$4:$BL$256)</f>
        <v>144799.2</v>
      </c>
      <c r="U10" s="155" t="n">
        <f aca="false">SUMIF(Calculations!$B$4:$B$256,U2,Calculations!$BL$4:$BL$256)</f>
        <v>142571.52</v>
      </c>
      <c r="V10" s="155" t="n">
        <f aca="false">SUMIF(Calculations!$B$4:$B$256,V2,Calculations!$BL$4:$BL$256)</f>
        <v>147026.88</v>
      </c>
      <c r="W10" s="155" t="n">
        <f aca="false">SUMIF(Calculations!$B$4:$B$256,W2,Calculations!$BL$4:$BL$256)</f>
        <v>49008.96</v>
      </c>
    </row>
    <row r="11" customFormat="false" ht="12.75" hidden="false" customHeight="false" outlineLevel="0" collapsed="false">
      <c r="A11" s="123" t="s">
        <v>88</v>
      </c>
      <c r="B11" s="155" t="n">
        <f aca="false">SUMIF(Calculations!$B$4:$B$256,B2,Calculations!$BM$4:$BM$256)</f>
        <v>102700</v>
      </c>
      <c r="C11" s="155" t="n">
        <f aca="false">SUMIF(Calculations!$B$4:$B$256,C2,Calculations!$BM$4:$BM$256)</f>
        <v>115340</v>
      </c>
      <c r="D11" s="155" t="n">
        <f aca="false">SUMIF(Calculations!$B$4:$B$256,D2,Calculations!$BM$4:$BM$256)</f>
        <v>115340</v>
      </c>
      <c r="E11" s="155" t="n">
        <f aca="false">SUMIF(Calculations!$B$4:$B$256,E2,Calculations!$BM$4:$BM$256)</f>
        <v>115340</v>
      </c>
      <c r="F11" s="155" t="n">
        <f aca="false">SUMIF(Calculations!$B$4:$B$256,F2,Calculations!$BM$4:$BM$256)</f>
        <v>102700</v>
      </c>
      <c r="G11" s="155" t="n">
        <f aca="false">SUMIF(Calculations!$B$4:$B$256,G2,Calculations!$BM$4:$BM$256)</f>
        <v>102700</v>
      </c>
      <c r="H11" s="155" t="n">
        <f aca="false">SUMIF(Calculations!$B$4:$B$256,H2,Calculations!$BM$4:$BM$256)</f>
        <v>102700</v>
      </c>
      <c r="I11" s="155" t="n">
        <f aca="false">SUMIF(Calculations!$B$4:$B$256,I2,Calculations!$BM$4:$BM$256)</f>
        <v>102700</v>
      </c>
      <c r="J11" s="155" t="n">
        <f aca="false">SUMIF(Calculations!$B$4:$B$256,J2,Calculations!$BM$4:$BM$256)</f>
        <v>101120</v>
      </c>
      <c r="K11" s="155" t="n">
        <f aca="false">SUMIF(Calculations!$B$4:$B$256,K2,Calculations!$BM$4:$BM$256)</f>
        <v>104280</v>
      </c>
      <c r="L11" s="155" t="n">
        <f aca="false">SUMIF(Calculations!$B$4:$B$256,L2,Calculations!$BM$4:$BM$256)</f>
        <v>102700</v>
      </c>
      <c r="M11" s="155" t="n">
        <f aca="false">SUMIF(Calculations!$B$4:$B$256,M2,Calculations!$BM$4:$BM$256)</f>
        <v>102700</v>
      </c>
      <c r="N11" s="155" t="n">
        <f aca="false">SUMIF(Calculations!$B$4:$B$256,N2,Calculations!$BM$4:$BM$256)</f>
        <v>102700</v>
      </c>
      <c r="O11" s="155" t="n">
        <f aca="false">SUMIF(Calculations!$B$4:$B$256,O2,Calculations!$BM$4:$BM$256)</f>
        <v>101120</v>
      </c>
      <c r="P11" s="155" t="n">
        <f aca="false">SUMIF(Calculations!$B$4:$B$256,P2,Calculations!$BM$4:$BM$256)</f>
        <v>101120</v>
      </c>
      <c r="Q11" s="155" t="n">
        <f aca="false">SUMIF(Calculations!$B$4:$B$256,Q2,Calculations!$BM$4:$BM$256)</f>
        <v>104280</v>
      </c>
      <c r="R11" s="155" t="n">
        <f aca="false">SUMIF(Calculations!$B$4:$B$256,R2,Calculations!$BM$4:$BM$256)</f>
        <v>102700</v>
      </c>
      <c r="S11" s="155" t="n">
        <f aca="false">SUMIF(Calculations!$B$4:$B$256,S2,Calculations!$BM$4:$BM$256)</f>
        <v>102700</v>
      </c>
      <c r="T11" s="155" t="n">
        <f aca="false">SUMIF(Calculations!$B$4:$B$256,T2,Calculations!$BM$4:$BM$256)</f>
        <v>102700</v>
      </c>
      <c r="U11" s="155" t="n">
        <f aca="false">SUMIF(Calculations!$B$4:$B$256,U2,Calculations!$BM$4:$BM$256)</f>
        <v>101120</v>
      </c>
      <c r="V11" s="155" t="n">
        <f aca="false">SUMIF(Calculations!$B$4:$B$256,V2,Calculations!$BM$4:$BM$256)</f>
        <v>104280</v>
      </c>
      <c r="W11" s="155" t="n">
        <f aca="false">SUMIF(Calculations!$B$4:$B$256,W2,Calculations!$BM$4:$BM$256)</f>
        <v>34760</v>
      </c>
    </row>
    <row r="13" customFormat="false" ht="12.75" hidden="false" customHeight="false" outlineLevel="0" collapsed="false">
      <c r="A13" s="0" t="s">
        <v>89</v>
      </c>
      <c r="B13" s="155" t="n">
        <f aca="false">B5-B9-B10-B11</f>
        <v>0</v>
      </c>
      <c r="C13" s="155" t="n">
        <f aca="false">C5-C9-C10-C11</f>
        <v>0</v>
      </c>
      <c r="D13" s="155" t="n">
        <f aca="false">D5-D9-D10-D11</f>
        <v>6.11180439591408E-010</v>
      </c>
      <c r="E13" s="155" t="n">
        <f aca="false">E5-E9-E10-E11</f>
        <v>6.11180439591408E-010</v>
      </c>
      <c r="F13" s="155" t="n">
        <f aca="false">F5-F9-F10-F11</f>
        <v>6.40284270048142E-010</v>
      </c>
      <c r="G13" s="155" t="n">
        <f aca="false">G5-G9-G10-G11</f>
        <v>0</v>
      </c>
      <c r="H13" s="155" t="n">
        <f aca="false">H5-H9-H10-H11</f>
        <v>0</v>
      </c>
      <c r="I13" s="155" t="n">
        <f aca="false">I5-I9-I10-I11</f>
        <v>0</v>
      </c>
      <c r="J13" s="155" t="n">
        <f aca="false">J5-J9-J10-J11</f>
        <v>-4.36557456851006E-010</v>
      </c>
      <c r="K13" s="155" t="n">
        <f aca="false">K5-K9-K10-K11</f>
        <v>8.14907252788544E-010</v>
      </c>
      <c r="L13" s="155" t="n">
        <f aca="false">L5-L9-L10-L11</f>
        <v>0</v>
      </c>
      <c r="M13" s="155" t="n">
        <f aca="false">M5-M9-M10-M11</f>
        <v>1.12049747258425E-009</v>
      </c>
      <c r="N13" s="155" t="n">
        <f aca="false">N5-N9-N10-N11</f>
        <v>0</v>
      </c>
      <c r="O13" s="155" t="n">
        <f aca="false">O5-O9-O10-O11</f>
        <v>-4.36557456851006E-010</v>
      </c>
      <c r="P13" s="155" t="n">
        <f aca="false">P5-P9-P10-P11</f>
        <v>4.94765117764473E-010</v>
      </c>
      <c r="Q13" s="155" t="n">
        <f aca="false">Q5-Q9-Q10-Q11</f>
        <v>8.14907252788544E-010</v>
      </c>
      <c r="R13" s="155" t="n">
        <f aca="false">R5-R9-R10-R11</f>
        <v>0</v>
      </c>
      <c r="S13" s="155" t="n">
        <f aca="false">S5-S9-S10-S11</f>
        <v>0</v>
      </c>
      <c r="T13" s="155" t="n">
        <f aca="false">T5-T9-T10-T11</f>
        <v>0</v>
      </c>
      <c r="U13" s="155" t="n">
        <f aca="false">U5-U9-U10-U11</f>
        <v>4.94765117764473E-010</v>
      </c>
      <c r="V13" s="155" t="n">
        <f aca="false">V5-V9-V10-V11</f>
        <v>8.14907252788544E-010</v>
      </c>
      <c r="W13" s="155" t="n">
        <f aca="false">W5-W9-W10-W11</f>
        <v>4.29281499236822E-010</v>
      </c>
    </row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1999-11-15T17:38:29Z</dcterms:created>
  <dc:creator>jsimpso</dc:creator>
  <dc:description/>
  <dc:language>en-US</dc:language>
  <cp:lastModifiedBy>jsimpso</cp:lastModifiedBy>
  <cp:lastPrinted>2000-02-01T13:21:48Z</cp:lastPrinted>
  <cp:revision>0</cp:revision>
  <dc:subject/>
  <dc:title/>
</cp:coreProperties>
</file>