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New Unit Financial Profile" sheetId="2" state="visible" r:id="rId4"/>
    <sheet name="Summary" sheetId="3" state="visible" r:id="rId5"/>
  </sheets>
  <definedNames>
    <definedName function="false" hidden="false" localSheetId="0" name="_xlnm.Print_Area" vbProcedure="false">Assumptions!$1:$65536</definedName>
    <definedName function="false" hidden="false" localSheetId="1" name="_xlnm.Print_Area" vbProcedure="false">'New Unit Financial Profile'!$A$1:$U$119</definedName>
    <definedName function="false" hidden="false" localSheetId="2" name="_xlnm.Print_Area" vbProcedure="false">Summary!$A$1:$V$60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<sst xmlns="http://schemas.openxmlformats.org/spreadsheetml/2006/main" count="192" uniqueCount="70">
  <si>
    <t xml:space="preserve">ASSUMPTION</t>
  </si>
  <si>
    <t xml:space="preserve">Generic FPL Project</t>
  </si>
  <si>
    <t xml:space="preserve">Capacity</t>
  </si>
  <si>
    <t xml:space="preserve">MW</t>
  </si>
  <si>
    <t xml:space="preserve">Capital Cost</t>
  </si>
  <si>
    <t xml:space="preserve">$/kW</t>
  </si>
  <si>
    <t xml:space="preserve">Total Capital Cost</t>
  </si>
  <si>
    <t xml:space="preserve">Equity Percentage</t>
  </si>
  <si>
    <t xml:space="preserve">Interest Rate</t>
  </si>
  <si>
    <t xml:space="preserve">Aftertax Interest Rate</t>
  </si>
  <si>
    <t xml:space="preserve">CT Timeline</t>
  </si>
  <si>
    <t xml:space="preserve">Project Milestones</t>
  </si>
  <si>
    <t xml:space="preserve">Bk Grd</t>
  </si>
  <si>
    <t xml:space="preserve">CT del</t>
  </si>
  <si>
    <t xml:space="preserve">COD</t>
  </si>
  <si>
    <t xml:space="preserve">Project Timeline</t>
  </si>
  <si>
    <t xml:space="preserve">EPC Payment %</t>
  </si>
  <si>
    <t xml:space="preserve">EPC Cash Flow</t>
  </si>
  <si>
    <t xml:space="preserve">LV Cogen</t>
  </si>
  <si>
    <t xml:space="preserve">Break Grd</t>
  </si>
  <si>
    <t xml:space="preserve">Pastoria</t>
  </si>
  <si>
    <t xml:space="preserve">Moore Power</t>
  </si>
  <si>
    <t xml:space="preserve">Assumes IDC is included in the capital cost.</t>
  </si>
  <si>
    <t xml:space="preserve">Two month lag; delivery v. ship date</t>
  </si>
  <si>
    <t xml:space="preserve">Assumes no escalation on capital cost</t>
  </si>
  <si>
    <t xml:space="preserve">Assume Year 1 is half-year</t>
  </si>
  <si>
    <t xml:space="preserve">FINANCIAL PROFILE</t>
  </si>
  <si>
    <t xml:space="preserve">500 MW Combined Cycle Facility - Generic</t>
  </si>
  <si>
    <t xml:space="preserve">Year</t>
  </si>
  <si>
    <t xml:space="preserve">Net Income</t>
  </si>
  <si>
    <t xml:space="preserve">Aftertax Cash Flow</t>
  </si>
  <si>
    <t xml:space="preserve">Equity</t>
  </si>
  <si>
    <t xml:space="preserve">Beginning Balance</t>
  </si>
  <si>
    <t xml:space="preserve">Add: Net Income</t>
  </si>
  <si>
    <t xml:space="preserve">Less:  AT Cash Flow</t>
  </si>
  <si>
    <t xml:space="preserve">Ending Balance</t>
  </si>
  <si>
    <t xml:space="preserve">Debt</t>
  </si>
  <si>
    <t xml:space="preserve">Less:  Principal</t>
  </si>
  <si>
    <t xml:space="preserve">Net Income - ROE %</t>
  </si>
  <si>
    <t xml:space="preserve">Cash Flow %</t>
  </si>
  <si>
    <t xml:space="preserve">Debt Amort %</t>
  </si>
  <si>
    <t xml:space="preserve">Return Summary</t>
  </si>
  <si>
    <t xml:space="preserve">NPV @ 14%</t>
  </si>
  <si>
    <t xml:space="preserve">IRR</t>
  </si>
  <si>
    <t xml:space="preserve">Moore</t>
  </si>
  <si>
    <t xml:space="preserve">Newco</t>
  </si>
  <si>
    <t xml:space="preserve">Development - Financial Summary</t>
  </si>
  <si>
    <t xml:space="preserve">(All values in 000s)</t>
  </si>
  <si>
    <t xml:space="preserve">New Capacity - FPLE</t>
  </si>
  <si>
    <t xml:space="preserve">New Capacity - Enron</t>
  </si>
  <si>
    <t xml:space="preserve">Existing - Newco</t>
  </si>
  <si>
    <t xml:space="preserve">  Cumulative MW</t>
  </si>
  <si>
    <t xml:space="preserve">PP&amp;E</t>
  </si>
  <si>
    <t xml:space="preserve">  FPLE</t>
  </si>
  <si>
    <t xml:space="preserve">  ENA</t>
  </si>
  <si>
    <t xml:space="preserve">Total PP&amp;E</t>
  </si>
  <si>
    <t xml:space="preserve">ENA Sub Total</t>
  </si>
  <si>
    <t xml:space="preserve">2001 Projects</t>
  </si>
  <si>
    <t xml:space="preserve">2002 Projects</t>
  </si>
  <si>
    <t xml:space="preserve">2003 Projects</t>
  </si>
  <si>
    <t xml:space="preserve">2004 Projects</t>
  </si>
  <si>
    <t xml:space="preserve">2005 Projects</t>
  </si>
  <si>
    <t xml:space="preserve">FPLE Sub Total</t>
  </si>
  <si>
    <t xml:space="preserve">   Total</t>
  </si>
  <si>
    <t xml:space="preserve">Aftertax Cash</t>
  </si>
  <si>
    <t xml:space="preserve">First year is half year.</t>
  </si>
  <si>
    <t xml:space="preserve">Construction loan is done off-balance sheet; convert to term at COD.</t>
  </si>
  <si>
    <t xml:space="preserve">Includes Rhode Island Project (2002 in-service); utilizes Reliant's CTs</t>
  </si>
  <si>
    <t xml:space="preserve">Includes all advanced stage development projects except wind.</t>
  </si>
  <si>
    <t xml:space="preserve">Utilizes generic combined cycle financial information - 2 x 1 configuration (500 MW), $550/kW capital cost, 20 yr 14% aftertax equity return, 60/40 debt to equity capital structure.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</si>
</sst>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0.0%"/>
    <numFmt numFmtId="170" formatCode="0.00%"/>
    <numFmt numFmtId="171" formatCode="_(* #,##0.0000_);_(* \(#,##0.0000\);_(* \-??_);_(@_)"/>
    <numFmt numFmtId="172" formatCode="_(* #,##0.0_);_(* \(#,##0.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99CCFF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u val="singl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35" min="4" style="0" width="7.7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3"/>
    </row>
    <row r="3" customFormat="false" ht="12.75" hidden="false" customHeight="false" outlineLevel="0" collapsed="false">
      <c r="A3" s="4" t="s">
        <v>1</v>
      </c>
      <c r="B3" s="2"/>
      <c r="C3" s="2"/>
    </row>
    <row r="4" customFormat="false" ht="12.75" hidden="false" customHeight="false" outlineLevel="0" collapsed="false">
      <c r="A4" s="0" t="s">
        <v>2</v>
      </c>
      <c r="C4" s="5" t="n">
        <v>500</v>
      </c>
      <c r="D4" s="0" t="s">
        <v>3</v>
      </c>
    </row>
    <row r="5" customFormat="false" ht="12.75" hidden="false" customHeight="false" outlineLevel="0" collapsed="false">
      <c r="A5" s="0" t="s">
        <v>4</v>
      </c>
      <c r="C5" s="5" t="n">
        <v>550</v>
      </c>
      <c r="D5" s="0" t="s">
        <v>5</v>
      </c>
    </row>
    <row r="6" customFormat="false" ht="12.75" hidden="false" customHeight="false" outlineLevel="0" collapsed="false">
      <c r="A6" s="0" t="s">
        <v>6</v>
      </c>
      <c r="C6" s="6" t="n">
        <f aca="false">+C4*C5</f>
        <v>275000</v>
      </c>
    </row>
    <row r="7" customFormat="false" ht="12.75" hidden="false" customHeight="false" outlineLevel="0" collapsed="false">
      <c r="A7" s="0" t="s">
        <v>7</v>
      </c>
      <c r="C7" s="7" t="n">
        <v>0.4</v>
      </c>
    </row>
    <row r="8" customFormat="false" ht="12.75" hidden="false" customHeight="false" outlineLevel="0" collapsed="false">
      <c r="A8" s="0" t="s">
        <v>8</v>
      </c>
      <c r="C8" s="7" t="n">
        <v>0.08</v>
      </c>
    </row>
    <row r="9" customFormat="false" ht="12.75" hidden="false" customHeight="false" outlineLevel="0" collapsed="false">
      <c r="A9" s="0" t="s">
        <v>9</v>
      </c>
      <c r="C9" s="8" t="n">
        <f aca="false">+C8*(1-0.385)</f>
        <v>0.0492</v>
      </c>
    </row>
    <row r="10" customFormat="false" ht="12.75" hidden="false" customHeight="false" outlineLevel="0" collapsed="false">
      <c r="C10" s="9"/>
    </row>
    <row r="11" customFormat="false" ht="12.75" hidden="false" customHeight="false" outlineLevel="0" collapsed="false">
      <c r="A11" s="0" t="s">
        <v>10</v>
      </c>
      <c r="G11" s="0" t="n">
        <f aca="false">+H11-1</f>
        <v>-15</v>
      </c>
      <c r="H11" s="0" t="n">
        <f aca="false">+I11-1</f>
        <v>-14</v>
      </c>
      <c r="I11" s="0" t="n">
        <f aca="false">+J11-1</f>
        <v>-13</v>
      </c>
      <c r="J11" s="0" t="n">
        <f aca="false">+K11-1</f>
        <v>-12</v>
      </c>
      <c r="K11" s="0" t="n">
        <f aca="false">+L11-1</f>
        <v>-11</v>
      </c>
      <c r="L11" s="0" t="n">
        <f aca="false">+M11-1</f>
        <v>-10</v>
      </c>
      <c r="M11" s="0" t="n">
        <f aca="false">+N11-1</f>
        <v>-9</v>
      </c>
      <c r="N11" s="0" t="n">
        <f aca="false">+O11-1</f>
        <v>-8</v>
      </c>
      <c r="O11" s="0" t="n">
        <f aca="false">+P11-1</f>
        <v>-7</v>
      </c>
      <c r="P11" s="0" t="n">
        <f aca="false">+Q11-1</f>
        <v>-6</v>
      </c>
      <c r="Q11" s="0" t="n">
        <f aca="false">+R11-1</f>
        <v>-5</v>
      </c>
      <c r="R11" s="0" t="n">
        <f aca="false">+S11-1</f>
        <v>-4</v>
      </c>
      <c r="S11" s="0" t="n">
        <f aca="false">+T11-1</f>
        <v>-3</v>
      </c>
      <c r="T11" s="0" t="n">
        <f aca="false">+U11-1</f>
        <v>-2</v>
      </c>
      <c r="U11" s="0" t="n">
        <f aca="false">+V11-1</f>
        <v>-1</v>
      </c>
      <c r="V11" s="5" t="n">
        <v>0</v>
      </c>
    </row>
    <row r="12" customFormat="false" ht="12.75" hidden="false" customHeight="false" outlineLevel="0" collapsed="false">
      <c r="A12" s="0" t="s">
        <v>11</v>
      </c>
      <c r="M12" s="0" t="s">
        <v>12</v>
      </c>
      <c r="V12" s="0" t="s">
        <v>13</v>
      </c>
      <c r="AG12" s="0" t="s">
        <v>14</v>
      </c>
    </row>
    <row r="13" customFormat="false" ht="12.75" hidden="false" customHeight="false" outlineLevel="0" collapsed="false">
      <c r="A13" s="0" t="s">
        <v>15</v>
      </c>
      <c r="D13" s="0" t="n">
        <v>-29</v>
      </c>
      <c r="E13" s="0" t="n">
        <f aca="false">+D13+1</f>
        <v>-28</v>
      </c>
      <c r="F13" s="0" t="n">
        <f aca="false">+E13+1</f>
        <v>-27</v>
      </c>
      <c r="G13" s="0" t="n">
        <f aca="false">+F13+1</f>
        <v>-26</v>
      </c>
      <c r="H13" s="0" t="n">
        <f aca="false">+G13+1</f>
        <v>-25</v>
      </c>
      <c r="I13" s="0" t="n">
        <f aca="false">+H13+1</f>
        <v>-24</v>
      </c>
      <c r="J13" s="0" t="n">
        <f aca="false">+I13+1</f>
        <v>-23</v>
      </c>
      <c r="K13" s="0" t="n">
        <f aca="false">+J13+1</f>
        <v>-22</v>
      </c>
      <c r="L13" s="0" t="n">
        <f aca="false">+K13+1</f>
        <v>-21</v>
      </c>
      <c r="M13" s="0" t="n">
        <f aca="false">+L13+1</f>
        <v>-20</v>
      </c>
      <c r="N13" s="0" t="n">
        <f aca="false">+M13+1</f>
        <v>-19</v>
      </c>
      <c r="O13" s="0" t="n">
        <f aca="false">+N13+1</f>
        <v>-18</v>
      </c>
      <c r="P13" s="0" t="n">
        <f aca="false">+O13+1</f>
        <v>-17</v>
      </c>
      <c r="Q13" s="0" t="n">
        <f aca="false">+P13+1</f>
        <v>-16</v>
      </c>
      <c r="R13" s="0" t="n">
        <f aca="false">+Q13+1</f>
        <v>-15</v>
      </c>
      <c r="S13" s="0" t="n">
        <f aca="false">+R13+1</f>
        <v>-14</v>
      </c>
      <c r="T13" s="0" t="n">
        <f aca="false">+S13+1</f>
        <v>-13</v>
      </c>
      <c r="U13" s="0" t="n">
        <f aca="false">+T13+1</f>
        <v>-12</v>
      </c>
      <c r="V13" s="0" t="n">
        <f aca="false">+U13+1</f>
        <v>-11</v>
      </c>
      <c r="W13" s="0" t="n">
        <f aca="false">+V13+1</f>
        <v>-10</v>
      </c>
      <c r="X13" s="0" t="n">
        <f aca="false">+W13+1</f>
        <v>-9</v>
      </c>
      <c r="Y13" s="0" t="n">
        <f aca="false">+X13+1</f>
        <v>-8</v>
      </c>
      <c r="Z13" s="0" t="n">
        <f aca="false">+Y13+1</f>
        <v>-7</v>
      </c>
      <c r="AA13" s="0" t="n">
        <f aca="false">+Z13+1</f>
        <v>-6</v>
      </c>
      <c r="AB13" s="0" t="n">
        <f aca="false">+AA13+1</f>
        <v>-5</v>
      </c>
      <c r="AC13" s="0" t="n">
        <f aca="false">+AB13+1</f>
        <v>-4</v>
      </c>
      <c r="AD13" s="0" t="n">
        <f aca="false">+AC13+1</f>
        <v>-3</v>
      </c>
      <c r="AE13" s="0" t="n">
        <f aca="false">+AD13+1</f>
        <v>-2</v>
      </c>
      <c r="AF13" s="0" t="n">
        <f aca="false">+AE13+1</f>
        <v>-1</v>
      </c>
      <c r="AG13" s="0" t="n">
        <f aca="false">+AF13+1</f>
        <v>0</v>
      </c>
    </row>
    <row r="14" customFormat="false" ht="12.75" hidden="false" customHeight="false" outlineLevel="0" collapsed="false">
      <c r="A14" s="0" t="s">
        <v>16</v>
      </c>
      <c r="C14" s="10"/>
      <c r="D14" s="11" t="n">
        <v>0.00331759731528799</v>
      </c>
      <c r="E14" s="11" t="n">
        <v>0.00025360706072204</v>
      </c>
      <c r="F14" s="11" t="n">
        <v>0.000329360573442402</v>
      </c>
      <c r="G14" s="11" t="n">
        <v>0.00932573054149578</v>
      </c>
      <c r="H14" s="11" t="n">
        <v>0.000856426262070278</v>
      </c>
      <c r="I14" s="11" t="n">
        <v>0.0010137164227486</v>
      </c>
      <c r="J14" s="11" t="n">
        <v>0.0558420238775078</v>
      </c>
      <c r="K14" s="11" t="n">
        <v>0.032594604399296</v>
      </c>
      <c r="L14" s="11" t="n">
        <v>0.0217851072820816</v>
      </c>
      <c r="M14" s="11" t="n">
        <v>0.0234389180841385</v>
      </c>
      <c r="N14" s="11" t="n">
        <v>0.0426530738302824</v>
      </c>
      <c r="O14" s="11" t="n">
        <v>0.0186600908857557</v>
      </c>
      <c r="P14" s="11" t="n">
        <v>0.0221903477325479</v>
      </c>
      <c r="Q14" s="11" t="n">
        <v>0.0291030564906931</v>
      </c>
      <c r="R14" s="11" t="n">
        <v>0.0385171984423725</v>
      </c>
      <c r="S14" s="11" t="n">
        <v>0.0493788394969852</v>
      </c>
      <c r="T14" s="11" t="n">
        <v>0.0325371139730084</v>
      </c>
      <c r="U14" s="11" t="n">
        <v>0.057671707016487</v>
      </c>
      <c r="V14" s="11" t="n">
        <v>0.0444961750814475</v>
      </c>
      <c r="W14" s="11" t="n">
        <v>0.0517735953499499</v>
      </c>
      <c r="X14" s="11" t="n">
        <v>0.102021352279947</v>
      </c>
      <c r="Y14" s="11" t="n">
        <v>0.0469258668654228</v>
      </c>
      <c r="Z14" s="11" t="n">
        <v>0.0391013515962804</v>
      </c>
      <c r="AA14" s="11" t="n">
        <v>0.047435786844759</v>
      </c>
      <c r="AB14" s="11" t="n">
        <v>0.0376813222430588</v>
      </c>
      <c r="AC14" s="11" t="n">
        <v>0.0455430867439425</v>
      </c>
      <c r="AD14" s="11" t="n">
        <v>0.037295714979374</v>
      </c>
      <c r="AE14" s="11" t="n">
        <v>0.0308428134192926</v>
      </c>
      <c r="AF14" s="11" t="n">
        <f aca="false">1-SUM(D14:AE14)</f>
        <v>0.0774144149096019</v>
      </c>
      <c r="AH14" s="12"/>
    </row>
    <row r="15" customFormat="false" ht="12.75" hidden="false" customHeight="false" outlineLevel="0" collapsed="false">
      <c r="A15" s="13" t="s">
        <v>17</v>
      </c>
      <c r="B15" s="6"/>
      <c r="C15" s="14"/>
      <c r="D15" s="6" t="n">
        <f aca="false">+$C$6*D14</f>
        <v>912.339261704197</v>
      </c>
      <c r="E15" s="6" t="n">
        <f aca="false">+$C$6*E14</f>
        <v>69.741941698561</v>
      </c>
      <c r="F15" s="6" t="n">
        <f aca="false">+$C$6*F14</f>
        <v>90.5741576966606</v>
      </c>
      <c r="G15" s="6" t="n">
        <f aca="false">+$C$6*G14</f>
        <v>2564.57589891134</v>
      </c>
      <c r="H15" s="6" t="n">
        <f aca="false">+$C$6*H14</f>
        <v>235.517222069327</v>
      </c>
      <c r="I15" s="6" t="n">
        <f aca="false">+$C$6*I14</f>
        <v>278.772016255866</v>
      </c>
      <c r="J15" s="6" t="n">
        <f aca="false">+$C$6*J14</f>
        <v>15356.5565663147</v>
      </c>
      <c r="K15" s="6" t="n">
        <f aca="false">+$C$6*K14</f>
        <v>8963.5162098064</v>
      </c>
      <c r="L15" s="6" t="n">
        <f aca="false">+$C$6*L14</f>
        <v>5990.90450257244</v>
      </c>
      <c r="M15" s="6" t="n">
        <f aca="false">+$C$6*M14</f>
        <v>6445.70247313807</v>
      </c>
      <c r="N15" s="6" t="n">
        <f aca="false">+$C$6*N14</f>
        <v>11729.5953033277</v>
      </c>
      <c r="O15" s="6" t="n">
        <f aca="false">+$C$6*O14</f>
        <v>5131.52499358283</v>
      </c>
      <c r="P15" s="6" t="n">
        <f aca="false">+$C$6*P14</f>
        <v>6102.34562645067</v>
      </c>
      <c r="Q15" s="6" t="n">
        <f aca="false">+$C$6*Q14</f>
        <v>8003.3405349406</v>
      </c>
      <c r="R15" s="6" t="n">
        <f aca="false">+$C$6*R14</f>
        <v>10592.2295716524</v>
      </c>
      <c r="S15" s="6" t="n">
        <f aca="false">+$C$6*S14</f>
        <v>13579.1808616709</v>
      </c>
      <c r="T15" s="6" t="n">
        <f aca="false">+$C$6*T14</f>
        <v>8947.7063425773</v>
      </c>
      <c r="U15" s="6" t="n">
        <f aca="false">+$C$6*U14</f>
        <v>15859.7194295339</v>
      </c>
      <c r="V15" s="6" t="n">
        <f aca="false">+$C$6*V14</f>
        <v>12236.4481473981</v>
      </c>
      <c r="W15" s="6" t="n">
        <f aca="false">+$C$6*W14</f>
        <v>14237.7387212362</v>
      </c>
      <c r="X15" s="6" t="n">
        <f aca="false">+$C$6*X14</f>
        <v>28055.8718769856</v>
      </c>
      <c r="Y15" s="6" t="n">
        <f aca="false">+$C$6*Y14</f>
        <v>12904.6133879913</v>
      </c>
      <c r="Z15" s="6" t="n">
        <f aca="false">+$C$6*Z14</f>
        <v>10752.8716889771</v>
      </c>
      <c r="AA15" s="6" t="n">
        <f aca="false">+$C$6*AA14</f>
        <v>13044.8413823087</v>
      </c>
      <c r="AB15" s="6" t="n">
        <f aca="false">+$C$6*AB14</f>
        <v>10362.3636168412</v>
      </c>
      <c r="AC15" s="6" t="n">
        <f aca="false">+$C$6*AC14</f>
        <v>12524.3488545842</v>
      </c>
      <c r="AD15" s="6" t="n">
        <f aca="false">+$C$6*AD14</f>
        <v>10256.3216193278</v>
      </c>
      <c r="AE15" s="6" t="n">
        <f aca="false">+$C$6*AE14</f>
        <v>8481.77369030545</v>
      </c>
      <c r="AF15" s="6" t="n">
        <f aca="false">+$C$6*AF14</f>
        <v>21288.9641001405</v>
      </c>
      <c r="AG15" s="6"/>
      <c r="AH15" s="6"/>
      <c r="AI15" s="6"/>
    </row>
    <row r="16" customFormat="false" ht="12.75" hidden="false" customHeight="false" outlineLevel="0" collapsed="false">
      <c r="C16" s="15"/>
    </row>
    <row r="17" customFormat="false" ht="12.75" hidden="false" customHeight="false" outlineLevel="0" collapsed="false">
      <c r="A17" s="4" t="s">
        <v>18</v>
      </c>
      <c r="B17" s="2"/>
    </row>
    <row r="18" customFormat="false" ht="12.75" hidden="false" customHeight="false" outlineLevel="0" collapsed="false">
      <c r="A18" s="0" t="s">
        <v>2</v>
      </c>
      <c r="C18" s="5" t="n">
        <v>231</v>
      </c>
      <c r="D18" s="0" t="s">
        <v>3</v>
      </c>
    </row>
    <row r="19" customFormat="false" ht="12.75" hidden="false" customHeight="false" outlineLevel="0" collapsed="false">
      <c r="A19" s="0" t="s">
        <v>4</v>
      </c>
      <c r="C19" s="16" t="n">
        <v>750</v>
      </c>
      <c r="D19" s="0" t="s">
        <v>5</v>
      </c>
    </row>
    <row r="20" customFormat="false" ht="12.75" hidden="false" customHeight="false" outlineLevel="0" collapsed="false">
      <c r="A20" s="0" t="s">
        <v>6</v>
      </c>
      <c r="C20" s="6" t="n">
        <f aca="false">C19*C18</f>
        <v>173250</v>
      </c>
    </row>
    <row r="21" customFormat="false" ht="12.75" hidden="false" customHeight="false" outlineLevel="0" collapsed="false">
      <c r="A21" s="0" t="s">
        <v>7</v>
      </c>
      <c r="C21" s="7" t="n">
        <v>0.4</v>
      </c>
    </row>
    <row r="22" customFormat="false" ht="12.75" hidden="false" customHeight="false" outlineLevel="0" collapsed="false">
      <c r="A22" s="0" t="s">
        <v>8</v>
      </c>
      <c r="C22" s="7" t="n">
        <v>0.08</v>
      </c>
    </row>
    <row r="23" customFormat="false" ht="12.75" hidden="false" customHeight="false" outlineLevel="0" collapsed="false">
      <c r="A23" s="0" t="s">
        <v>9</v>
      </c>
      <c r="C23" s="8" t="n">
        <f aca="false">+C22*(1-0.385)</f>
        <v>0.0492</v>
      </c>
    </row>
    <row r="24" customFormat="false" ht="12.75" hidden="false" customHeight="false" outlineLevel="0" collapsed="false">
      <c r="C24" s="9"/>
    </row>
    <row r="25" customFormat="false" ht="12.75" hidden="false" customHeight="false" outlineLevel="0" collapsed="false">
      <c r="A25" s="0" t="s">
        <v>10</v>
      </c>
      <c r="G25" s="0" t="n">
        <f aca="false">+H25-1</f>
        <v>-15</v>
      </c>
      <c r="H25" s="0" t="n">
        <f aca="false">+I25-1</f>
        <v>-14</v>
      </c>
      <c r="I25" s="0" t="n">
        <f aca="false">+J25-1</f>
        <v>-13</v>
      </c>
      <c r="J25" s="0" t="n">
        <f aca="false">+K25-1</f>
        <v>-12</v>
      </c>
      <c r="K25" s="0" t="n">
        <f aca="false">+L25-1</f>
        <v>-11</v>
      </c>
      <c r="L25" s="0" t="n">
        <f aca="false">+M25-1</f>
        <v>-10</v>
      </c>
      <c r="M25" s="0" t="n">
        <f aca="false">+N25-1</f>
        <v>-9</v>
      </c>
      <c r="N25" s="0" t="n">
        <f aca="false">+O25-1</f>
        <v>-8</v>
      </c>
      <c r="O25" s="0" t="n">
        <f aca="false">+P25-1</f>
        <v>-7</v>
      </c>
      <c r="P25" s="0" t="n">
        <f aca="false">+Q25-1</f>
        <v>-6</v>
      </c>
      <c r="Q25" s="0" t="n">
        <f aca="false">+R25-1</f>
        <v>-5</v>
      </c>
      <c r="R25" s="0" t="n">
        <f aca="false">+S25-1</f>
        <v>-4</v>
      </c>
      <c r="S25" s="0" t="n">
        <f aca="false">+T25-1</f>
        <v>-3</v>
      </c>
      <c r="T25" s="0" t="n">
        <f aca="false">+U25-1</f>
        <v>-2</v>
      </c>
      <c r="U25" s="0" t="n">
        <f aca="false">+V25-1</f>
        <v>-1</v>
      </c>
      <c r="V25" s="5" t="n">
        <v>0</v>
      </c>
    </row>
    <row r="26" customFormat="false" ht="12.75" hidden="false" customHeight="false" outlineLevel="0" collapsed="false">
      <c r="A26" s="0" t="s">
        <v>11</v>
      </c>
      <c r="M26" s="0" t="s">
        <v>19</v>
      </c>
      <c r="V26" s="0" t="s">
        <v>13</v>
      </c>
      <c r="AG26" s="0" t="s">
        <v>14</v>
      </c>
    </row>
    <row r="27" customFormat="false" ht="12.75" hidden="false" customHeight="false" outlineLevel="0" collapsed="false">
      <c r="A27" s="0" t="s">
        <v>15</v>
      </c>
      <c r="D27" s="0" t="n">
        <v>-29</v>
      </c>
      <c r="E27" s="0" t="n">
        <f aca="false">+D27+1</f>
        <v>-28</v>
      </c>
      <c r="F27" s="0" t="n">
        <f aca="false">+E27+1</f>
        <v>-27</v>
      </c>
      <c r="G27" s="0" t="n">
        <f aca="false">+F27+1</f>
        <v>-26</v>
      </c>
      <c r="H27" s="0" t="n">
        <f aca="false">+G27+1</f>
        <v>-25</v>
      </c>
      <c r="I27" s="0" t="n">
        <f aca="false">+H27+1</f>
        <v>-24</v>
      </c>
      <c r="J27" s="0" t="n">
        <f aca="false">+I27+1</f>
        <v>-23</v>
      </c>
      <c r="K27" s="0" t="n">
        <f aca="false">+J27+1</f>
        <v>-22</v>
      </c>
      <c r="L27" s="0" t="n">
        <f aca="false">+K27+1</f>
        <v>-21</v>
      </c>
      <c r="M27" s="0" t="n">
        <f aca="false">+L27+1</f>
        <v>-20</v>
      </c>
      <c r="N27" s="0" t="n">
        <f aca="false">+M27+1</f>
        <v>-19</v>
      </c>
      <c r="O27" s="0" t="n">
        <f aca="false">+N27+1</f>
        <v>-18</v>
      </c>
      <c r="P27" s="0" t="n">
        <f aca="false">+O27+1</f>
        <v>-17</v>
      </c>
      <c r="Q27" s="0" t="n">
        <f aca="false">+P27+1</f>
        <v>-16</v>
      </c>
      <c r="R27" s="0" t="n">
        <f aca="false">+Q27+1</f>
        <v>-15</v>
      </c>
      <c r="S27" s="0" t="n">
        <f aca="false">+R27+1</f>
        <v>-14</v>
      </c>
      <c r="T27" s="0" t="n">
        <f aca="false">+S27+1</f>
        <v>-13</v>
      </c>
      <c r="U27" s="0" t="n">
        <f aca="false">+T27+1</f>
        <v>-12</v>
      </c>
      <c r="V27" s="0" t="n">
        <f aca="false">+U27+1</f>
        <v>-11</v>
      </c>
      <c r="W27" s="0" t="n">
        <f aca="false">+V27+1</f>
        <v>-10</v>
      </c>
      <c r="X27" s="0" t="n">
        <f aca="false">+W27+1</f>
        <v>-9</v>
      </c>
      <c r="Y27" s="0" t="n">
        <f aca="false">+X27+1</f>
        <v>-8</v>
      </c>
      <c r="Z27" s="0" t="n">
        <f aca="false">+Y27+1</f>
        <v>-7</v>
      </c>
      <c r="AA27" s="0" t="n">
        <f aca="false">+Z27+1</f>
        <v>-6</v>
      </c>
      <c r="AB27" s="0" t="n">
        <f aca="false">+AA27+1</f>
        <v>-5</v>
      </c>
      <c r="AC27" s="0" t="n">
        <f aca="false">+AB27+1</f>
        <v>-4</v>
      </c>
      <c r="AD27" s="0" t="n">
        <f aca="false">+AC27+1</f>
        <v>-3</v>
      </c>
      <c r="AE27" s="0" t="n">
        <f aca="false">+AD27+1</f>
        <v>-2</v>
      </c>
      <c r="AF27" s="0" t="n">
        <f aca="false">+AE27+1</f>
        <v>-1</v>
      </c>
      <c r="AG27" s="0" t="n">
        <f aca="false">+AF27+1</f>
        <v>0</v>
      </c>
    </row>
    <row r="28" customFormat="false" ht="12.75" hidden="false" customHeight="false" outlineLevel="0" collapsed="false">
      <c r="A28" s="0" t="s">
        <v>16</v>
      </c>
      <c r="D28" s="11" t="n">
        <v>0.00331759731528799</v>
      </c>
      <c r="E28" s="11" t="n">
        <v>0.00025360706072204</v>
      </c>
      <c r="F28" s="11" t="n">
        <v>0.000329360573442402</v>
      </c>
      <c r="G28" s="11" t="n">
        <v>0.00932573054149578</v>
      </c>
      <c r="H28" s="11" t="n">
        <v>0.000856426262070278</v>
      </c>
      <c r="I28" s="11" t="n">
        <v>0.0010137164227486</v>
      </c>
      <c r="J28" s="11" t="n">
        <v>0.0558420238775078</v>
      </c>
      <c r="K28" s="11" t="n">
        <v>0.032594604399296</v>
      </c>
      <c r="L28" s="11" t="n">
        <v>0.0217851072820816</v>
      </c>
      <c r="M28" s="11" t="n">
        <v>0.0234389180841385</v>
      </c>
      <c r="N28" s="11" t="n">
        <v>0.0426530738302824</v>
      </c>
      <c r="O28" s="11" t="n">
        <v>0.0186600908857557</v>
      </c>
      <c r="P28" s="11" t="n">
        <v>0.0221903477325479</v>
      </c>
      <c r="Q28" s="11" t="n">
        <v>0.0291030564906931</v>
      </c>
      <c r="R28" s="11" t="n">
        <v>0.0385171984423725</v>
      </c>
      <c r="S28" s="11" t="n">
        <v>0.0493788394969852</v>
      </c>
      <c r="T28" s="11" t="n">
        <v>0.0325371139730084</v>
      </c>
      <c r="U28" s="11" t="n">
        <v>0.057671707016487</v>
      </c>
      <c r="V28" s="11" t="n">
        <v>0.0444961750814475</v>
      </c>
      <c r="W28" s="11" t="n">
        <v>0.0517735953499499</v>
      </c>
      <c r="X28" s="11" t="n">
        <v>0.102021352279947</v>
      </c>
      <c r="Y28" s="11" t="n">
        <v>0.0469258668654228</v>
      </c>
      <c r="Z28" s="11" t="n">
        <v>0.0391013515962804</v>
      </c>
      <c r="AA28" s="11" t="n">
        <v>0.047435786844759</v>
      </c>
      <c r="AB28" s="11" t="n">
        <v>0.0376813222430588</v>
      </c>
      <c r="AC28" s="11" t="n">
        <v>0.0455430867439425</v>
      </c>
      <c r="AD28" s="11" t="n">
        <v>0.037295714979374</v>
      </c>
      <c r="AE28" s="11" t="n">
        <v>0.0308428134192926</v>
      </c>
      <c r="AF28" s="11" t="n">
        <f aca="false">1-SUM(D28:AE28)</f>
        <v>0.0774144149096019</v>
      </c>
    </row>
    <row r="29" customFormat="false" ht="12.75" hidden="false" customHeight="false" outlineLevel="0" collapsed="false">
      <c r="A29" s="13" t="s">
        <v>17</v>
      </c>
      <c r="B29" s="6"/>
      <c r="C29" s="6"/>
      <c r="D29" s="6" t="n">
        <f aca="false">D28*$C$20</f>
        <v>574.773734873644</v>
      </c>
      <c r="E29" s="6" t="n">
        <f aca="false">E28*$C$20</f>
        <v>43.9374232700934</v>
      </c>
      <c r="F29" s="6" t="n">
        <f aca="false">F28*$C$20</f>
        <v>57.0617193488962</v>
      </c>
      <c r="G29" s="6" t="n">
        <f aca="false">G28*$C$20</f>
        <v>1615.68281631414</v>
      </c>
      <c r="H29" s="6" t="n">
        <f aca="false">H28*$C$20</f>
        <v>148.375849903676</v>
      </c>
      <c r="I29" s="6" t="n">
        <f aca="false">I28*$C$20</f>
        <v>175.626370241195</v>
      </c>
      <c r="J29" s="6" t="n">
        <f aca="false">J28*$C$20</f>
        <v>9674.63063677823</v>
      </c>
      <c r="K29" s="6" t="n">
        <f aca="false">K28*$C$20</f>
        <v>5647.01521217803</v>
      </c>
      <c r="L29" s="6" t="n">
        <f aca="false">L28*$C$20</f>
        <v>3774.26983662064</v>
      </c>
      <c r="M29" s="6" t="n">
        <f aca="false">M28*$C$20</f>
        <v>4060.79255807699</v>
      </c>
      <c r="N29" s="6" t="n">
        <f aca="false">N28*$C$20</f>
        <v>7389.64504109643</v>
      </c>
      <c r="O29" s="6" t="n">
        <f aca="false">O28*$C$20</f>
        <v>3232.86074595718</v>
      </c>
      <c r="P29" s="6" t="n">
        <f aca="false">P28*$C$20</f>
        <v>3844.47774466392</v>
      </c>
      <c r="Q29" s="6" t="n">
        <f aca="false">Q28*$C$20</f>
        <v>5042.10453701258</v>
      </c>
      <c r="R29" s="6" t="n">
        <f aca="false">R28*$C$20</f>
        <v>6673.10463014103</v>
      </c>
      <c r="S29" s="6" t="n">
        <f aca="false">S28*$C$20</f>
        <v>8554.88394285268</v>
      </c>
      <c r="T29" s="6" t="n">
        <f aca="false">T28*$C$20</f>
        <v>5637.0549958237</v>
      </c>
      <c r="U29" s="6" t="n">
        <f aca="false">U28*$C$20</f>
        <v>9991.62324060638</v>
      </c>
      <c r="V29" s="6" t="n">
        <f aca="false">V28*$C$20</f>
        <v>7708.96233286078</v>
      </c>
      <c r="W29" s="6" t="n">
        <f aca="false">W28*$C$20</f>
        <v>8969.77539437883</v>
      </c>
      <c r="X29" s="6" t="n">
        <f aca="false">X28*$C$20</f>
        <v>17675.1992825009</v>
      </c>
      <c r="Y29" s="6" t="n">
        <f aca="false">Y28*$C$20</f>
        <v>8129.9064344345</v>
      </c>
      <c r="Z29" s="6" t="n">
        <f aca="false">Z28*$C$20</f>
        <v>6774.30916405558</v>
      </c>
      <c r="AA29" s="6" t="n">
        <f aca="false">AA28*$C$20</f>
        <v>8218.2500708545</v>
      </c>
      <c r="AB29" s="6" t="n">
        <f aca="false">AB28*$C$20</f>
        <v>6528.28907860994</v>
      </c>
      <c r="AC29" s="6" t="n">
        <f aca="false">AC28*$C$20</f>
        <v>7890.33977838804</v>
      </c>
      <c r="AD29" s="6" t="n">
        <f aca="false">AD28*$C$20</f>
        <v>6461.48262017654</v>
      </c>
      <c r="AE29" s="6" t="n">
        <f aca="false">AE28*$C$20</f>
        <v>5343.51742489244</v>
      </c>
      <c r="AF29" s="6" t="n">
        <f aca="false">AF28*$C$20</f>
        <v>13412.0473830885</v>
      </c>
      <c r="AG29" s="6"/>
      <c r="AH29" s="6"/>
      <c r="AI29" s="6"/>
    </row>
    <row r="30" customFormat="false" ht="12.75" hidden="false" customHeight="false" outlineLevel="0" collapsed="false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customFormat="false" ht="12.75" hidden="false" customHeight="false" outlineLevel="0" collapsed="false">
      <c r="A31" s="4" t="s">
        <v>20</v>
      </c>
      <c r="B31" s="2"/>
    </row>
    <row r="32" customFormat="false" ht="12.75" hidden="false" customHeight="false" outlineLevel="0" collapsed="false">
      <c r="A32" s="0" t="s">
        <v>2</v>
      </c>
      <c r="C32" s="5" t="n">
        <v>750</v>
      </c>
      <c r="D32" s="0" t="s">
        <v>3</v>
      </c>
    </row>
    <row r="33" customFormat="false" ht="12.75" hidden="false" customHeight="false" outlineLevel="0" collapsed="false">
      <c r="A33" s="0" t="s">
        <v>4</v>
      </c>
      <c r="C33" s="16" t="n">
        <v>750</v>
      </c>
      <c r="D33" s="0" t="s">
        <v>5</v>
      </c>
    </row>
    <row r="34" customFormat="false" ht="12.75" hidden="false" customHeight="false" outlineLevel="0" collapsed="false">
      <c r="A34" s="0" t="s">
        <v>6</v>
      </c>
      <c r="C34" s="6" t="n">
        <f aca="false">C33*C32</f>
        <v>562500</v>
      </c>
    </row>
    <row r="35" customFormat="false" ht="12.75" hidden="false" customHeight="false" outlineLevel="0" collapsed="false">
      <c r="A35" s="0" t="s">
        <v>7</v>
      </c>
      <c r="C35" s="7" t="n">
        <v>0.4</v>
      </c>
    </row>
    <row r="36" customFormat="false" ht="12.75" hidden="false" customHeight="false" outlineLevel="0" collapsed="false">
      <c r="A36" s="0" t="s">
        <v>8</v>
      </c>
      <c r="C36" s="7" t="n">
        <v>0.08</v>
      </c>
    </row>
    <row r="37" customFormat="false" ht="12.75" hidden="false" customHeight="false" outlineLevel="0" collapsed="false">
      <c r="A37" s="0" t="s">
        <v>9</v>
      </c>
      <c r="C37" s="8" t="n">
        <f aca="false">+C36*(1-0.385)</f>
        <v>0.0492</v>
      </c>
    </row>
    <row r="38" customFormat="false" ht="12.75" hidden="false" customHeight="false" outlineLevel="0" collapsed="false">
      <c r="C38" s="9"/>
    </row>
    <row r="39" customFormat="false" ht="12.75" hidden="false" customHeight="false" outlineLevel="0" collapsed="false">
      <c r="A39" s="0" t="s">
        <v>10</v>
      </c>
      <c r="G39" s="0" t="n">
        <f aca="false">+H39-1</f>
        <v>-15</v>
      </c>
      <c r="H39" s="0" t="n">
        <f aca="false">+I39-1</f>
        <v>-14</v>
      </c>
      <c r="I39" s="0" t="n">
        <f aca="false">+J39-1</f>
        <v>-13</v>
      </c>
      <c r="J39" s="0" t="n">
        <f aca="false">+K39-1</f>
        <v>-12</v>
      </c>
      <c r="K39" s="0" t="n">
        <f aca="false">+L39-1</f>
        <v>-11</v>
      </c>
      <c r="L39" s="0" t="n">
        <f aca="false">+M39-1</f>
        <v>-10</v>
      </c>
      <c r="M39" s="0" t="n">
        <f aca="false">+N39-1</f>
        <v>-9</v>
      </c>
      <c r="N39" s="0" t="n">
        <f aca="false">+O39-1</f>
        <v>-8</v>
      </c>
      <c r="O39" s="0" t="n">
        <f aca="false">+P39-1</f>
        <v>-7</v>
      </c>
      <c r="P39" s="0" t="n">
        <f aca="false">+Q39-1</f>
        <v>-6</v>
      </c>
      <c r="Q39" s="0" t="n">
        <f aca="false">+R39-1</f>
        <v>-5</v>
      </c>
      <c r="R39" s="0" t="n">
        <f aca="false">+S39-1</f>
        <v>-4</v>
      </c>
      <c r="S39" s="0" t="n">
        <f aca="false">+T39-1</f>
        <v>-3</v>
      </c>
      <c r="T39" s="0" t="n">
        <f aca="false">+U39-1</f>
        <v>-2</v>
      </c>
      <c r="U39" s="0" t="n">
        <f aca="false">+V39-1</f>
        <v>-1</v>
      </c>
      <c r="V39" s="5" t="n">
        <v>0</v>
      </c>
    </row>
    <row r="40" customFormat="false" ht="12.75" hidden="false" customHeight="false" outlineLevel="0" collapsed="false">
      <c r="A40" s="0" t="s">
        <v>11</v>
      </c>
      <c r="M40" s="0" t="s">
        <v>19</v>
      </c>
      <c r="V40" s="0" t="s">
        <v>13</v>
      </c>
      <c r="AG40" s="0" t="s">
        <v>14</v>
      </c>
    </row>
    <row r="41" customFormat="false" ht="12.75" hidden="false" customHeight="false" outlineLevel="0" collapsed="false">
      <c r="A41" s="0" t="s">
        <v>15</v>
      </c>
      <c r="D41" s="0" t="n">
        <v>-29</v>
      </c>
      <c r="E41" s="0" t="n">
        <f aca="false">+D41+1</f>
        <v>-28</v>
      </c>
      <c r="F41" s="0" t="n">
        <f aca="false">+E41+1</f>
        <v>-27</v>
      </c>
      <c r="G41" s="0" t="n">
        <f aca="false">+F41+1</f>
        <v>-26</v>
      </c>
      <c r="H41" s="0" t="n">
        <f aca="false">+G41+1</f>
        <v>-25</v>
      </c>
      <c r="I41" s="0" t="n">
        <f aca="false">+H41+1</f>
        <v>-24</v>
      </c>
      <c r="J41" s="0" t="n">
        <f aca="false">+I41+1</f>
        <v>-23</v>
      </c>
      <c r="K41" s="0" t="n">
        <f aca="false">+J41+1</f>
        <v>-22</v>
      </c>
      <c r="L41" s="0" t="n">
        <f aca="false">+K41+1</f>
        <v>-21</v>
      </c>
      <c r="M41" s="0" t="n">
        <f aca="false">+L41+1</f>
        <v>-20</v>
      </c>
      <c r="N41" s="0" t="n">
        <f aca="false">+M41+1</f>
        <v>-19</v>
      </c>
      <c r="O41" s="0" t="n">
        <f aca="false">+N41+1</f>
        <v>-18</v>
      </c>
      <c r="P41" s="0" t="n">
        <f aca="false">+O41+1</f>
        <v>-17</v>
      </c>
      <c r="Q41" s="0" t="n">
        <f aca="false">+P41+1</f>
        <v>-16</v>
      </c>
      <c r="R41" s="0" t="n">
        <f aca="false">+Q41+1</f>
        <v>-15</v>
      </c>
      <c r="S41" s="0" t="n">
        <f aca="false">+R41+1</f>
        <v>-14</v>
      </c>
      <c r="T41" s="0" t="n">
        <f aca="false">+S41+1</f>
        <v>-13</v>
      </c>
      <c r="U41" s="0" t="n">
        <f aca="false">+T41+1</f>
        <v>-12</v>
      </c>
      <c r="V41" s="0" t="n">
        <f aca="false">+U41+1</f>
        <v>-11</v>
      </c>
      <c r="W41" s="0" t="n">
        <f aca="false">+V41+1</f>
        <v>-10</v>
      </c>
      <c r="X41" s="0" t="n">
        <f aca="false">+W41+1</f>
        <v>-9</v>
      </c>
      <c r="Y41" s="0" t="n">
        <f aca="false">+X41+1</f>
        <v>-8</v>
      </c>
      <c r="Z41" s="0" t="n">
        <f aca="false">+Y41+1</f>
        <v>-7</v>
      </c>
      <c r="AA41" s="0" t="n">
        <f aca="false">+Z41+1</f>
        <v>-6</v>
      </c>
      <c r="AB41" s="0" t="n">
        <f aca="false">+AA41+1</f>
        <v>-5</v>
      </c>
      <c r="AC41" s="0" t="n">
        <f aca="false">+AB41+1</f>
        <v>-4</v>
      </c>
      <c r="AD41" s="0" t="n">
        <f aca="false">+AC41+1</f>
        <v>-3</v>
      </c>
      <c r="AE41" s="0" t="n">
        <f aca="false">+AD41+1</f>
        <v>-2</v>
      </c>
      <c r="AF41" s="0" t="n">
        <f aca="false">+AE41+1</f>
        <v>-1</v>
      </c>
      <c r="AG41" s="0" t="n">
        <f aca="false">+AF41+1</f>
        <v>0</v>
      </c>
    </row>
    <row r="42" customFormat="false" ht="12.75" hidden="false" customHeight="false" outlineLevel="0" collapsed="false">
      <c r="A42" s="0" t="s">
        <v>16</v>
      </c>
      <c r="D42" s="11" t="n">
        <v>0.00331759731528799</v>
      </c>
      <c r="E42" s="11" t="n">
        <v>0.00025360706072204</v>
      </c>
      <c r="F42" s="11" t="n">
        <v>0.000329360573442402</v>
      </c>
      <c r="G42" s="11" t="n">
        <v>0.00932573054149578</v>
      </c>
      <c r="H42" s="11" t="n">
        <v>0.000856426262070278</v>
      </c>
      <c r="I42" s="11" t="n">
        <v>0.0010137164227486</v>
      </c>
      <c r="J42" s="11" t="n">
        <v>0.0558420238775078</v>
      </c>
      <c r="K42" s="11" t="n">
        <v>0.032594604399296</v>
      </c>
      <c r="L42" s="11" t="n">
        <v>0.0217851072820816</v>
      </c>
      <c r="M42" s="11" t="n">
        <v>0.0234389180841385</v>
      </c>
      <c r="N42" s="11" t="n">
        <v>0.0426530738302824</v>
      </c>
      <c r="O42" s="11" t="n">
        <v>0.0186600908857557</v>
      </c>
      <c r="P42" s="11" t="n">
        <v>0.0221903477325479</v>
      </c>
      <c r="Q42" s="11" t="n">
        <v>0.0291030564906931</v>
      </c>
      <c r="R42" s="11" t="n">
        <v>0.0385171984423725</v>
      </c>
      <c r="S42" s="11" t="n">
        <v>0.0493788394969852</v>
      </c>
      <c r="T42" s="11" t="n">
        <v>0.0325371139730084</v>
      </c>
      <c r="U42" s="11" t="n">
        <v>0.057671707016487</v>
      </c>
      <c r="V42" s="11" t="n">
        <v>0.0444961750814475</v>
      </c>
      <c r="W42" s="11" t="n">
        <v>0.0517735953499499</v>
      </c>
      <c r="X42" s="11" t="n">
        <v>0.102021352279947</v>
      </c>
      <c r="Y42" s="11" t="n">
        <v>0.0469258668654228</v>
      </c>
      <c r="Z42" s="11" t="n">
        <v>0.0391013515962804</v>
      </c>
      <c r="AA42" s="11" t="n">
        <v>0.047435786844759</v>
      </c>
      <c r="AB42" s="11" t="n">
        <v>0.0376813222430588</v>
      </c>
      <c r="AC42" s="11" t="n">
        <v>0.0455430867439425</v>
      </c>
      <c r="AD42" s="11" t="n">
        <v>0.037295714979374</v>
      </c>
      <c r="AE42" s="11" t="n">
        <v>0.0308428134192926</v>
      </c>
      <c r="AF42" s="11" t="n">
        <f aca="false">1-SUM(D42:AE42)</f>
        <v>0.0774144149096019</v>
      </c>
    </row>
    <row r="43" customFormat="false" ht="12.75" hidden="false" customHeight="false" outlineLevel="0" collapsed="false">
      <c r="A43" s="13" t="s">
        <v>17</v>
      </c>
      <c r="B43" s="6"/>
      <c r="C43" s="6"/>
      <c r="D43" s="6" t="n">
        <f aca="false">D42*$C$34</f>
        <v>1866.14848984949</v>
      </c>
      <c r="E43" s="6" t="n">
        <f aca="false">E42*$C$34</f>
        <v>142.653971656148</v>
      </c>
      <c r="F43" s="6" t="n">
        <f aca="false">F42*$C$34</f>
        <v>185.265322561351</v>
      </c>
      <c r="G43" s="6" t="n">
        <f aca="false">G42*$C$34</f>
        <v>5245.72342959138</v>
      </c>
      <c r="H43" s="6" t="n">
        <f aca="false">H42*$C$34</f>
        <v>481.739772414532</v>
      </c>
      <c r="I43" s="6" t="n">
        <f aca="false">I42*$C$34</f>
        <v>570.215487796089</v>
      </c>
      <c r="J43" s="6" t="n">
        <f aca="false">J42*$C$34</f>
        <v>31411.1384310982</v>
      </c>
      <c r="K43" s="6" t="n">
        <f aca="false">K42*$C$34</f>
        <v>18334.464974604</v>
      </c>
      <c r="L43" s="6" t="n">
        <f aca="false">L42*$C$34</f>
        <v>12254.1228461709</v>
      </c>
      <c r="M43" s="6" t="n">
        <f aca="false">M42*$C$34</f>
        <v>13184.3914223279</v>
      </c>
      <c r="N43" s="6" t="n">
        <f aca="false">N42*$C$34</f>
        <v>23992.3540295339</v>
      </c>
      <c r="O43" s="6" t="n">
        <f aca="false">O42*$C$34</f>
        <v>10496.3011232376</v>
      </c>
      <c r="P43" s="6" t="n">
        <f aca="false">P42*$C$34</f>
        <v>12482.0705995582</v>
      </c>
      <c r="Q43" s="6" t="n">
        <f aca="false">Q42*$C$34</f>
        <v>16370.4692760149</v>
      </c>
      <c r="R43" s="6" t="n">
        <f aca="false">R42*$C$34</f>
        <v>21665.9241238345</v>
      </c>
      <c r="S43" s="6" t="n">
        <f aca="false">S42*$C$34</f>
        <v>27775.5972170542</v>
      </c>
      <c r="T43" s="6" t="n">
        <f aca="false">T42*$C$34</f>
        <v>18302.1266098172</v>
      </c>
      <c r="U43" s="6" t="n">
        <f aca="false">U42*$C$34</f>
        <v>32440.335196774</v>
      </c>
      <c r="V43" s="6" t="n">
        <f aca="false">V42*$C$34</f>
        <v>25029.0984833142</v>
      </c>
      <c r="W43" s="6" t="n">
        <f aca="false">W42*$C$34</f>
        <v>29122.6473843468</v>
      </c>
      <c r="X43" s="6" t="n">
        <f aca="false">X42*$C$34</f>
        <v>57387.0106574705</v>
      </c>
      <c r="Y43" s="6" t="n">
        <f aca="false">Y42*$C$34</f>
        <v>26395.8001118003</v>
      </c>
      <c r="Z43" s="6" t="n">
        <f aca="false">Z42*$C$34</f>
        <v>21994.5102729077</v>
      </c>
      <c r="AA43" s="6" t="n">
        <f aca="false">AA42*$C$34</f>
        <v>26682.6301001769</v>
      </c>
      <c r="AB43" s="6" t="n">
        <f aca="false">AB42*$C$34</f>
        <v>21195.7437617206</v>
      </c>
      <c r="AC43" s="6" t="n">
        <f aca="false">AC42*$C$34</f>
        <v>25617.9862934677</v>
      </c>
      <c r="AD43" s="6" t="n">
        <f aca="false">AD42*$C$34</f>
        <v>20978.8396758979</v>
      </c>
      <c r="AE43" s="6" t="n">
        <f aca="false">AE42*$C$34</f>
        <v>17349.0825483521</v>
      </c>
      <c r="AF43" s="6" t="n">
        <f aca="false">AF42*$C$34</f>
        <v>43545.6083866511</v>
      </c>
      <c r="AG43" s="6"/>
      <c r="AH43" s="6"/>
      <c r="AI43" s="6"/>
    </row>
    <row r="44" customFormat="false" ht="12.75" hidden="false" customHeight="false" outlineLevel="0" collapsed="false">
      <c r="A44" s="13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customFormat="false" ht="12.75" hidden="false" customHeight="false" outlineLevel="0" collapsed="false">
      <c r="A45" s="4" t="s">
        <v>21</v>
      </c>
      <c r="B45" s="2"/>
    </row>
    <row r="46" customFormat="false" ht="12.75" hidden="false" customHeight="false" outlineLevel="0" collapsed="false">
      <c r="A46" s="0" t="s">
        <v>2</v>
      </c>
      <c r="C46" s="5" t="n">
        <v>437</v>
      </c>
      <c r="D46" s="0" t="s">
        <v>3</v>
      </c>
    </row>
    <row r="47" customFormat="false" ht="12.75" hidden="false" customHeight="false" outlineLevel="0" collapsed="false">
      <c r="A47" s="0" t="s">
        <v>4</v>
      </c>
      <c r="C47" s="16" t="n">
        <v>425</v>
      </c>
      <c r="D47" s="0" t="s">
        <v>5</v>
      </c>
    </row>
    <row r="48" customFormat="false" ht="12.75" hidden="false" customHeight="false" outlineLevel="0" collapsed="false">
      <c r="A48" s="0" t="s">
        <v>6</v>
      </c>
      <c r="C48" s="6" t="n">
        <f aca="false">C47*C46</f>
        <v>185725</v>
      </c>
    </row>
    <row r="49" customFormat="false" ht="12.75" hidden="false" customHeight="false" outlineLevel="0" collapsed="false">
      <c r="A49" s="0" t="s">
        <v>7</v>
      </c>
      <c r="C49" s="7" t="n">
        <v>0.4</v>
      </c>
    </row>
    <row r="50" customFormat="false" ht="12.75" hidden="false" customHeight="false" outlineLevel="0" collapsed="false">
      <c r="A50" s="0" t="s">
        <v>8</v>
      </c>
      <c r="C50" s="7" t="n">
        <v>0.08</v>
      </c>
    </row>
    <row r="51" customFormat="false" ht="12.75" hidden="false" customHeight="false" outlineLevel="0" collapsed="false">
      <c r="A51" s="0" t="s">
        <v>9</v>
      </c>
      <c r="C51" s="8" t="n">
        <f aca="false">+C50*(1-0.385)</f>
        <v>0.0492</v>
      </c>
    </row>
    <row r="52" customFormat="false" ht="12.75" hidden="false" customHeight="false" outlineLevel="0" collapsed="false">
      <c r="C52" s="9"/>
    </row>
    <row r="53" customFormat="false" ht="12.75" hidden="false" customHeight="false" outlineLevel="0" collapsed="false">
      <c r="A53" s="0" t="s">
        <v>10</v>
      </c>
      <c r="G53" s="0" t="n">
        <f aca="false">+H53-1</f>
        <v>-15</v>
      </c>
      <c r="H53" s="0" t="n">
        <f aca="false">+I53-1</f>
        <v>-14</v>
      </c>
      <c r="I53" s="0" t="n">
        <f aca="false">+J53-1</f>
        <v>-13</v>
      </c>
      <c r="J53" s="0" t="n">
        <f aca="false">+K53-1</f>
        <v>-12</v>
      </c>
      <c r="K53" s="0" t="n">
        <f aca="false">+L53-1</f>
        <v>-11</v>
      </c>
      <c r="L53" s="0" t="n">
        <f aca="false">+M53-1</f>
        <v>-10</v>
      </c>
      <c r="M53" s="0" t="n">
        <f aca="false">+N53-1</f>
        <v>-9</v>
      </c>
      <c r="N53" s="0" t="n">
        <f aca="false">+O53-1</f>
        <v>-8</v>
      </c>
      <c r="O53" s="0" t="n">
        <f aca="false">+P53-1</f>
        <v>-7</v>
      </c>
      <c r="P53" s="0" t="n">
        <f aca="false">+Q53-1</f>
        <v>-6</v>
      </c>
      <c r="Q53" s="0" t="n">
        <f aca="false">+R53-1</f>
        <v>-5</v>
      </c>
      <c r="R53" s="0" t="n">
        <f aca="false">+S53-1</f>
        <v>-4</v>
      </c>
      <c r="S53" s="0" t="n">
        <f aca="false">+T53-1</f>
        <v>-3</v>
      </c>
      <c r="T53" s="0" t="n">
        <f aca="false">+U53-1</f>
        <v>-2</v>
      </c>
      <c r="U53" s="0" t="n">
        <f aca="false">+V53-1</f>
        <v>-1</v>
      </c>
      <c r="V53" s="5" t="n">
        <v>0</v>
      </c>
    </row>
    <row r="54" customFormat="false" ht="12.75" hidden="false" customHeight="false" outlineLevel="0" collapsed="false">
      <c r="A54" s="0" t="s">
        <v>11</v>
      </c>
      <c r="M54" s="0" t="s">
        <v>19</v>
      </c>
      <c r="V54" s="0" t="s">
        <v>13</v>
      </c>
      <c r="AG54" s="0" t="s">
        <v>14</v>
      </c>
    </row>
    <row r="55" customFormat="false" ht="12.75" hidden="false" customHeight="false" outlineLevel="0" collapsed="false">
      <c r="A55" s="0" t="s">
        <v>15</v>
      </c>
      <c r="D55" s="0" t="n">
        <v>-29</v>
      </c>
      <c r="E55" s="0" t="n">
        <f aca="false">+D55+1</f>
        <v>-28</v>
      </c>
      <c r="F55" s="0" t="n">
        <f aca="false">+E55+1</f>
        <v>-27</v>
      </c>
      <c r="G55" s="0" t="n">
        <f aca="false">+F55+1</f>
        <v>-26</v>
      </c>
      <c r="H55" s="0" t="n">
        <f aca="false">+G55+1</f>
        <v>-25</v>
      </c>
      <c r="I55" s="0" t="n">
        <f aca="false">+H55+1</f>
        <v>-24</v>
      </c>
      <c r="J55" s="0" t="n">
        <f aca="false">+I55+1</f>
        <v>-23</v>
      </c>
      <c r="K55" s="0" t="n">
        <f aca="false">+J55+1</f>
        <v>-22</v>
      </c>
      <c r="L55" s="0" t="n">
        <f aca="false">+K55+1</f>
        <v>-21</v>
      </c>
      <c r="M55" s="0" t="n">
        <f aca="false">+L55+1</f>
        <v>-20</v>
      </c>
      <c r="N55" s="0" t="n">
        <f aca="false">+M55+1</f>
        <v>-19</v>
      </c>
      <c r="O55" s="0" t="n">
        <f aca="false">+N55+1</f>
        <v>-18</v>
      </c>
      <c r="P55" s="0" t="n">
        <f aca="false">+O55+1</f>
        <v>-17</v>
      </c>
      <c r="Q55" s="0" t="n">
        <f aca="false">+P55+1</f>
        <v>-16</v>
      </c>
      <c r="R55" s="0" t="n">
        <f aca="false">+Q55+1</f>
        <v>-15</v>
      </c>
      <c r="S55" s="0" t="n">
        <f aca="false">+R55+1</f>
        <v>-14</v>
      </c>
      <c r="T55" s="0" t="n">
        <f aca="false">+S55+1</f>
        <v>-13</v>
      </c>
      <c r="U55" s="0" t="n">
        <f aca="false">+T55+1</f>
        <v>-12</v>
      </c>
      <c r="V55" s="0" t="n">
        <f aca="false">+U55+1</f>
        <v>-11</v>
      </c>
      <c r="W55" s="0" t="n">
        <f aca="false">+V55+1</f>
        <v>-10</v>
      </c>
      <c r="X55" s="0" t="n">
        <f aca="false">+W55+1</f>
        <v>-9</v>
      </c>
      <c r="Y55" s="0" t="n">
        <f aca="false">+X55+1</f>
        <v>-8</v>
      </c>
      <c r="Z55" s="0" t="n">
        <f aca="false">+Y55+1</f>
        <v>-7</v>
      </c>
      <c r="AA55" s="0" t="n">
        <f aca="false">+Z55+1</f>
        <v>-6</v>
      </c>
      <c r="AB55" s="0" t="n">
        <f aca="false">+AA55+1</f>
        <v>-5</v>
      </c>
      <c r="AC55" s="0" t="n">
        <f aca="false">+AB55+1</f>
        <v>-4</v>
      </c>
      <c r="AD55" s="0" t="n">
        <f aca="false">+AC55+1</f>
        <v>-3</v>
      </c>
      <c r="AE55" s="0" t="n">
        <f aca="false">+AD55+1</f>
        <v>-2</v>
      </c>
      <c r="AF55" s="0" t="n">
        <f aca="false">+AE55+1</f>
        <v>-1</v>
      </c>
      <c r="AG55" s="0" t="n">
        <f aca="false">+AF55+1</f>
        <v>0</v>
      </c>
    </row>
    <row r="56" customFormat="false" ht="12.75" hidden="false" customHeight="false" outlineLevel="0" collapsed="false">
      <c r="A56" s="0" t="s">
        <v>16</v>
      </c>
      <c r="D56" s="11" t="n">
        <v>0.00331759731528799</v>
      </c>
      <c r="E56" s="11" t="n">
        <v>0.00025360706072204</v>
      </c>
      <c r="F56" s="11" t="n">
        <v>0.000329360573442402</v>
      </c>
      <c r="G56" s="11" t="n">
        <v>0.00932573054149578</v>
      </c>
      <c r="H56" s="11" t="n">
        <v>0.000856426262070278</v>
      </c>
      <c r="I56" s="11" t="n">
        <v>0.0010137164227486</v>
      </c>
      <c r="J56" s="11" t="n">
        <v>0.0558420238775078</v>
      </c>
      <c r="K56" s="11" t="n">
        <v>0.032594604399296</v>
      </c>
      <c r="L56" s="11" t="n">
        <v>0.0217851072820816</v>
      </c>
      <c r="M56" s="11" t="n">
        <v>0.0234389180841385</v>
      </c>
      <c r="N56" s="11" t="n">
        <v>0.0426530738302824</v>
      </c>
      <c r="O56" s="11" t="n">
        <v>0.0186600908857557</v>
      </c>
      <c r="P56" s="11" t="n">
        <v>0.0221903477325479</v>
      </c>
      <c r="Q56" s="11" t="n">
        <v>0.0291030564906931</v>
      </c>
      <c r="R56" s="11" t="n">
        <v>0.0385171984423725</v>
      </c>
      <c r="S56" s="11" t="n">
        <v>0.0493788394969852</v>
      </c>
      <c r="T56" s="11" t="n">
        <v>0.0325371139730084</v>
      </c>
      <c r="U56" s="11" t="n">
        <v>0.057671707016487</v>
      </c>
      <c r="V56" s="11" t="n">
        <v>0.0444961750814475</v>
      </c>
      <c r="W56" s="11" t="n">
        <v>0.0517735953499499</v>
      </c>
      <c r="X56" s="11" t="n">
        <v>0.102021352279947</v>
      </c>
      <c r="Y56" s="11" t="n">
        <v>0.0469258668654228</v>
      </c>
      <c r="Z56" s="11" t="n">
        <v>0.0391013515962804</v>
      </c>
      <c r="AA56" s="11" t="n">
        <v>0.047435786844759</v>
      </c>
      <c r="AB56" s="11" t="n">
        <v>0.0376813222430588</v>
      </c>
      <c r="AC56" s="11" t="n">
        <v>0.0455430867439425</v>
      </c>
      <c r="AD56" s="11" t="n">
        <v>0.037295714979374</v>
      </c>
      <c r="AE56" s="11" t="n">
        <v>0.0308428134192926</v>
      </c>
      <c r="AF56" s="11" t="n">
        <f aca="false">1-SUM(D56:AE56)</f>
        <v>0.0774144149096019</v>
      </c>
    </row>
    <row r="57" customFormat="false" ht="12.75" hidden="false" customHeight="false" outlineLevel="0" collapsed="false">
      <c r="A57" s="13" t="s">
        <v>17</v>
      </c>
      <c r="B57" s="6"/>
      <c r="C57" s="6"/>
      <c r="D57" s="6" t="n">
        <f aca="false">D56*$C$48</f>
        <v>616.160761381861</v>
      </c>
      <c r="E57" s="6" t="n">
        <f aca="false">E56*$C$48</f>
        <v>47.1011713526009</v>
      </c>
      <c r="F57" s="6" t="n">
        <f aca="false">F56*$C$48</f>
        <v>61.1704925025901</v>
      </c>
      <c r="G57" s="6" t="n">
        <f aca="false">G56*$C$48</f>
        <v>1732.0213048193</v>
      </c>
      <c r="H57" s="6" t="n">
        <f aca="false">H56*$C$48</f>
        <v>159.059767523002</v>
      </c>
      <c r="I57" s="6" t="n">
        <f aca="false">I56*$C$48</f>
        <v>188.272482614984</v>
      </c>
      <c r="J57" s="6" t="n">
        <f aca="false">J56*$C$48</f>
        <v>10371.2598846501</v>
      </c>
      <c r="K57" s="6" t="n">
        <f aca="false">K56*$C$48</f>
        <v>6053.63290205925</v>
      </c>
      <c r="L57" s="6" t="n">
        <f aca="false">L56*$C$48</f>
        <v>4046.0390499646</v>
      </c>
      <c r="M57" s="6" t="n">
        <f aca="false">M56*$C$48</f>
        <v>4353.19306117661</v>
      </c>
      <c r="N57" s="6" t="n">
        <f aca="false">N56*$C$48</f>
        <v>7921.7421371292</v>
      </c>
      <c r="O57" s="6" t="n">
        <f aca="false">O56*$C$48</f>
        <v>3465.64537975698</v>
      </c>
      <c r="P57" s="6" t="n">
        <f aca="false">P56*$C$48</f>
        <v>4121.30233262746</v>
      </c>
      <c r="Q57" s="6" t="n">
        <f aca="false">Q56*$C$48</f>
        <v>5405.16516673398</v>
      </c>
      <c r="R57" s="6" t="n">
        <f aca="false">R56*$C$48</f>
        <v>7153.60668070963</v>
      </c>
      <c r="S57" s="6" t="n">
        <f aca="false">S56*$C$48</f>
        <v>9170.88496557757</v>
      </c>
      <c r="T57" s="6" t="n">
        <f aca="false">T56*$C$48</f>
        <v>6042.95549263698</v>
      </c>
      <c r="U57" s="6" t="n">
        <f aca="false">U56*$C$48</f>
        <v>10711.0777856371</v>
      </c>
      <c r="V57" s="6" t="n">
        <f aca="false">V56*$C$48</f>
        <v>8264.05211700184</v>
      </c>
      <c r="W57" s="6" t="n">
        <f aca="false">W56*$C$48</f>
        <v>9615.65099636945</v>
      </c>
      <c r="X57" s="6" t="n">
        <f aca="false">X56*$C$48</f>
        <v>18947.9156521933</v>
      </c>
      <c r="Y57" s="6" t="n">
        <f aca="false">Y56*$C$48</f>
        <v>8715.30662358065</v>
      </c>
      <c r="Z57" s="6" t="n">
        <f aca="false">Z56*$C$48</f>
        <v>7262.09852521918</v>
      </c>
      <c r="AA57" s="6" t="n">
        <f aca="false">AA56*$C$48</f>
        <v>8810.01151174287</v>
      </c>
      <c r="AB57" s="6" t="n">
        <f aca="false">AB56*$C$48</f>
        <v>6998.3635735921</v>
      </c>
      <c r="AC57" s="6" t="n">
        <f aca="false">AC56*$C$48</f>
        <v>8458.48978551872</v>
      </c>
      <c r="AD57" s="6" t="n">
        <f aca="false">AD56*$C$48</f>
        <v>6926.74666454423</v>
      </c>
      <c r="AE57" s="6" t="n">
        <f aca="false">AE56*$C$48</f>
        <v>5728.28152229811</v>
      </c>
      <c r="AF57" s="6" t="n">
        <f aca="false">AF56*$C$48</f>
        <v>14377.7922090858</v>
      </c>
      <c r="AG57" s="6"/>
      <c r="AH57" s="6"/>
      <c r="AI57" s="6"/>
    </row>
    <row r="58" customFormat="false" ht="12.75" hidden="false" customHeight="false" outlineLevel="0" collapsed="false">
      <c r="A58" s="13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customFormat="false" ht="12.75" hidden="false" customHeight="false" outlineLevel="0" collapsed="false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customFormat="false" ht="12.75" hidden="false" customHeight="false" outlineLevel="0" collapsed="false">
      <c r="A60" s="0" t="s">
        <v>22</v>
      </c>
    </row>
    <row r="61" customFormat="false" ht="12.75" hidden="false" customHeight="false" outlineLevel="0" collapsed="false">
      <c r="A61" s="0" t="s">
        <v>23</v>
      </c>
    </row>
    <row r="62" customFormat="false" ht="12.75" hidden="false" customHeight="false" outlineLevel="0" collapsed="false">
      <c r="A62" s="0" t="s">
        <v>24</v>
      </c>
    </row>
    <row r="63" customFormat="false" ht="12.75" hidden="false" customHeight="false" outlineLevel="0" collapsed="false">
      <c r="A63" s="0" t="s">
        <v>25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1" min="2" style="0" width="10.71"/>
  </cols>
  <sheetData>
    <row r="1" customFormat="false" ht="12.75" hidden="false" customHeight="false" outlineLevel="0" collapsed="false">
      <c r="A1" s="1" t="s">
        <v>26</v>
      </c>
    </row>
    <row r="3" customFormat="false" ht="12.75" hidden="false" customHeight="false" outlineLevel="0" collapsed="false">
      <c r="A3" s="1" t="s">
        <v>27</v>
      </c>
      <c r="B3" s="2"/>
      <c r="C3" s="2"/>
    </row>
    <row r="4" customFormat="false" ht="12.75" hidden="false" customHeight="false" outlineLevel="0" collapsed="false">
      <c r="A4" s="19" t="s">
        <v>28</v>
      </c>
      <c r="B4" s="19" t="n">
        <v>1</v>
      </c>
      <c r="C4" s="19" t="n">
        <f aca="false">+B4+1</f>
        <v>2</v>
      </c>
      <c r="D4" s="19" t="n">
        <f aca="false">+C4+1</f>
        <v>3</v>
      </c>
      <c r="E4" s="19" t="n">
        <f aca="false">+D4+1</f>
        <v>4</v>
      </c>
      <c r="F4" s="19" t="n">
        <f aca="false">+E4+1</f>
        <v>5</v>
      </c>
      <c r="G4" s="19" t="n">
        <f aca="false">+F4+1</f>
        <v>6</v>
      </c>
      <c r="H4" s="19" t="n">
        <f aca="false">+G4+1</f>
        <v>7</v>
      </c>
      <c r="I4" s="19" t="n">
        <f aca="false">+H4+1</f>
        <v>8</v>
      </c>
      <c r="J4" s="19" t="n">
        <f aca="false">+I4+1</f>
        <v>9</v>
      </c>
      <c r="K4" s="19" t="n">
        <f aca="false">+J4+1</f>
        <v>10</v>
      </c>
      <c r="L4" s="19" t="n">
        <f aca="false">+K4+1</f>
        <v>11</v>
      </c>
      <c r="M4" s="19" t="n">
        <f aca="false">+L4+1</f>
        <v>12</v>
      </c>
      <c r="N4" s="19" t="n">
        <f aca="false">+M4+1</f>
        <v>13</v>
      </c>
      <c r="O4" s="19" t="n">
        <f aca="false">+N4+1</f>
        <v>14</v>
      </c>
      <c r="P4" s="19" t="n">
        <f aca="false">+O4+1</f>
        <v>15</v>
      </c>
      <c r="Q4" s="19" t="n">
        <f aca="false">+P4+1</f>
        <v>16</v>
      </c>
      <c r="R4" s="19" t="n">
        <f aca="false">+Q4+1</f>
        <v>17</v>
      </c>
      <c r="S4" s="19" t="n">
        <f aca="false">+R4+1</f>
        <v>18</v>
      </c>
      <c r="T4" s="19" t="n">
        <f aca="false">+S4+1</f>
        <v>19</v>
      </c>
      <c r="U4" s="19" t="n">
        <f aca="false">+T4+1</f>
        <v>20</v>
      </c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2.75" hidden="false" customHeight="false" outlineLevel="0" collapsed="false">
      <c r="A6" s="20" t="s">
        <v>29</v>
      </c>
      <c r="B6" s="6" t="n">
        <f aca="false">+B$10*B21</f>
        <v>6600</v>
      </c>
      <c r="C6" s="6" t="n">
        <f aca="false">+C$10*C21</f>
        <v>12342</v>
      </c>
      <c r="D6" s="6" t="n">
        <f aca="false">+D$10*D21</f>
        <v>14148.42</v>
      </c>
      <c r="E6" s="6" t="n">
        <f aca="false">+E$10*E21</f>
        <v>15084.3924</v>
      </c>
      <c r="F6" s="6" t="n">
        <f aca="false">+F$10*F21</f>
        <v>16161.849</v>
      </c>
      <c r="G6" s="6" t="n">
        <f aca="false">+G$10*G21</f>
        <v>18499.929822</v>
      </c>
      <c r="H6" s="6" t="n">
        <f aca="false">+H$10*H21</f>
        <v>21089.91999708</v>
      </c>
      <c r="I6" s="6" t="n">
        <f aca="false">+I$10*I21</f>
        <v>21933.5167969632</v>
      </c>
      <c r="J6" s="6" t="n">
        <f aca="false">+J$10*J21</f>
        <v>22810.8574688417</v>
      </c>
      <c r="K6" s="6" t="n">
        <f aca="false">+K$10*K21</f>
        <v>23723.2917675954</v>
      </c>
      <c r="L6" s="6" t="n">
        <f aca="false">+L$10*L21</f>
        <v>24672.2234382992</v>
      </c>
      <c r="M6" s="6" t="n">
        <f aca="false">+M$10*M21</f>
        <v>26892.7235477461</v>
      </c>
      <c r="N6" s="6" t="n">
        <f aca="false">+N$10*N21</f>
        <v>29313.0686670433</v>
      </c>
      <c r="O6" s="6" t="n">
        <f aca="false">+O$10*O21</f>
        <v>31951.2448470772</v>
      </c>
      <c r="P6" s="6" t="n">
        <f aca="false">+P$10*P21</f>
        <v>34826.8568833141</v>
      </c>
      <c r="Q6" s="6" t="n">
        <f aca="false">+Q$10*Q21</f>
        <v>49949.0447405426</v>
      </c>
      <c r="R6" s="6" t="n">
        <f aca="false">+R$10*R21</f>
        <v>47451.5925035155</v>
      </c>
      <c r="S6" s="6" t="n">
        <f aca="false">+S$10*S21</f>
        <v>45079.0128783397</v>
      </c>
      <c r="T6" s="6" t="n">
        <f aca="false">+T$10*T21</f>
        <v>42825.0622344228</v>
      </c>
      <c r="U6" s="6" t="n">
        <f aca="false">+U$10*U21</f>
        <v>40683.8091227016</v>
      </c>
    </row>
    <row r="7" customFormat="false" ht="12.75" hidden="false" customHeight="false" outlineLevel="0" collapsed="false">
      <c r="A7" s="20" t="s">
        <v>30</v>
      </c>
      <c r="B7" s="6" t="n">
        <f aca="false">+B$10*B22</f>
        <v>4400</v>
      </c>
      <c r="C7" s="6" t="n">
        <f aca="false">+C$10*C22</f>
        <v>15708</v>
      </c>
      <c r="D7" s="6" t="n">
        <f aca="false">+D$10*D22</f>
        <v>15236.76</v>
      </c>
      <c r="E7" s="6" t="n">
        <f aca="false">+E$10*E22</f>
        <v>15084.3924</v>
      </c>
      <c r="F7" s="6" t="n">
        <f aca="false">+F$10*F22</f>
        <v>15084.3924</v>
      </c>
      <c r="G7" s="6" t="n">
        <f aca="false">+G$10*G22</f>
        <v>16323.46749</v>
      </c>
      <c r="H7" s="6" t="n">
        <f aca="false">+H$10*H22</f>
        <v>16649.9368398</v>
      </c>
      <c r="I7" s="6" t="n">
        <f aca="false">+I$10*I22</f>
        <v>17315.934313392</v>
      </c>
      <c r="J7" s="6" t="n">
        <f aca="false">+J$10*J22</f>
        <v>18008.5716859277</v>
      </c>
      <c r="K7" s="6" t="n">
        <f aca="false">+K$10*K22</f>
        <v>18728.9145533648</v>
      </c>
      <c r="L7" s="6" t="n">
        <f aca="false">+L$10*L22</f>
        <v>12985.3807569996</v>
      </c>
      <c r="M7" s="6" t="n">
        <f aca="false">+M$10*M22</f>
        <v>14154.0650251295</v>
      </c>
      <c r="N7" s="6" t="n">
        <f aca="false">+N$10*N22</f>
        <v>15427.9308773912</v>
      </c>
      <c r="O7" s="6" t="n">
        <f aca="false">+O$10*O22</f>
        <v>16816.4446563564</v>
      </c>
      <c r="P7" s="6" t="n">
        <f aca="false">+P$10*P22</f>
        <v>18329.9246754285</v>
      </c>
      <c r="Q7" s="6" t="n">
        <f aca="false">+Q$10*Q22</f>
        <v>59938.8536886512</v>
      </c>
      <c r="R7" s="6" t="n">
        <f aca="false">+R$10*R22</f>
        <v>56941.9110042186</v>
      </c>
      <c r="S7" s="6" t="n">
        <f aca="false">+S$10*S22</f>
        <v>54094.8154540077</v>
      </c>
      <c r="T7" s="6" t="n">
        <f aca="false">+T$10*T22</f>
        <v>51390.0746813073</v>
      </c>
      <c r="U7" s="6" t="n">
        <f aca="false">+U$10*U22</f>
        <v>48820.5709472419</v>
      </c>
    </row>
    <row r="8" customFormat="false" ht="12.7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2.75" hidden="false" customHeight="false" outlineLevel="0" collapsed="false">
      <c r="A9" s="21" t="s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2.75" hidden="false" customHeight="false" outlineLevel="0" collapsed="false">
      <c r="A10" s="6" t="s">
        <v>32</v>
      </c>
      <c r="B10" s="22" t="n">
        <f aca="false">+Assumptions!C6*Assumptions!C7</f>
        <v>110000</v>
      </c>
      <c r="C10" s="6" t="n">
        <f aca="false">+B13</f>
        <v>112200</v>
      </c>
      <c r="D10" s="6" t="n">
        <f aca="false">+C13</f>
        <v>108834</v>
      </c>
      <c r="E10" s="6" t="n">
        <f aca="false">+D13</f>
        <v>107745.66</v>
      </c>
      <c r="F10" s="6" t="n">
        <f aca="false">+E13</f>
        <v>107745.66</v>
      </c>
      <c r="G10" s="6" t="n">
        <f aca="false">+F13</f>
        <v>108823.1166</v>
      </c>
      <c r="H10" s="6" t="n">
        <f aca="false">+G13</f>
        <v>110999.578932</v>
      </c>
      <c r="I10" s="6" t="n">
        <f aca="false">+H13</f>
        <v>115439.56208928</v>
      </c>
      <c r="J10" s="6" t="n">
        <f aca="false">+I13</f>
        <v>120057.144572851</v>
      </c>
      <c r="K10" s="6" t="n">
        <f aca="false">+J13</f>
        <v>124859.430355765</v>
      </c>
      <c r="L10" s="6" t="n">
        <f aca="false">+K13</f>
        <v>129853.807569996</v>
      </c>
      <c r="M10" s="6" t="n">
        <f aca="false">+L13</f>
        <v>141540.650251295</v>
      </c>
      <c r="N10" s="6" t="n">
        <f aca="false">+M13</f>
        <v>154279.308773912</v>
      </c>
      <c r="O10" s="6" t="n">
        <f aca="false">+N13</f>
        <v>168164.446563564</v>
      </c>
      <c r="P10" s="6" t="n">
        <f aca="false">+O13</f>
        <v>183299.246754285</v>
      </c>
      <c r="Q10" s="6" t="n">
        <f aca="false">+P13</f>
        <v>199796.178962171</v>
      </c>
      <c r="R10" s="6" t="n">
        <f aca="false">+Q13</f>
        <v>189806.370014062</v>
      </c>
      <c r="S10" s="6" t="n">
        <f aca="false">+R13</f>
        <v>180316.051513359</v>
      </c>
      <c r="T10" s="6" t="n">
        <f aca="false">+S13</f>
        <v>171300.248937691</v>
      </c>
      <c r="U10" s="6" t="n">
        <f aca="false">+T13</f>
        <v>162735.236490806</v>
      </c>
    </row>
    <row r="11" customFormat="false" ht="12.75" hidden="false" customHeight="false" outlineLevel="0" collapsed="false">
      <c r="A11" s="6" t="s">
        <v>33</v>
      </c>
      <c r="B11" s="6" t="n">
        <f aca="false">+B6</f>
        <v>6600</v>
      </c>
      <c r="C11" s="6" t="n">
        <f aca="false">+C6</f>
        <v>12342</v>
      </c>
      <c r="D11" s="6" t="n">
        <f aca="false">+D6</f>
        <v>14148.42</v>
      </c>
      <c r="E11" s="6" t="n">
        <f aca="false">+E6</f>
        <v>15084.3924</v>
      </c>
      <c r="F11" s="6" t="n">
        <f aca="false">+F6</f>
        <v>16161.849</v>
      </c>
      <c r="G11" s="6" t="n">
        <f aca="false">+G6</f>
        <v>18499.929822</v>
      </c>
      <c r="H11" s="6" t="n">
        <f aca="false">+H6</f>
        <v>21089.91999708</v>
      </c>
      <c r="I11" s="6" t="n">
        <f aca="false">+I6</f>
        <v>21933.5167969632</v>
      </c>
      <c r="J11" s="6" t="n">
        <f aca="false">+J6</f>
        <v>22810.8574688417</v>
      </c>
      <c r="K11" s="6" t="n">
        <f aca="false">+K6</f>
        <v>23723.2917675954</v>
      </c>
      <c r="L11" s="6" t="n">
        <f aca="false">+L6</f>
        <v>24672.2234382992</v>
      </c>
      <c r="M11" s="6" t="n">
        <f aca="false">+M6</f>
        <v>26892.7235477461</v>
      </c>
      <c r="N11" s="6" t="n">
        <f aca="false">+N6</f>
        <v>29313.0686670433</v>
      </c>
      <c r="O11" s="6" t="n">
        <f aca="false">+O6</f>
        <v>31951.2448470772</v>
      </c>
      <c r="P11" s="6" t="n">
        <f aca="false">+P6</f>
        <v>34826.8568833141</v>
      </c>
      <c r="Q11" s="6" t="n">
        <f aca="false">+Q6</f>
        <v>49949.0447405426</v>
      </c>
      <c r="R11" s="6" t="n">
        <f aca="false">+R6</f>
        <v>47451.5925035155</v>
      </c>
      <c r="S11" s="6" t="n">
        <f aca="false">+S6</f>
        <v>45079.0128783397</v>
      </c>
      <c r="T11" s="6" t="n">
        <f aca="false">+T6</f>
        <v>42825.0622344228</v>
      </c>
      <c r="U11" s="6" t="n">
        <f aca="false">+U6</f>
        <v>40683.8091227016</v>
      </c>
    </row>
    <row r="12" customFormat="false" ht="12.75" hidden="false" customHeight="false" outlineLevel="0" collapsed="false">
      <c r="A12" s="6" t="s">
        <v>34</v>
      </c>
      <c r="B12" s="6" t="n">
        <f aca="false">-B7</f>
        <v>-4400</v>
      </c>
      <c r="C12" s="6" t="n">
        <f aca="false">-C7</f>
        <v>-15708</v>
      </c>
      <c r="D12" s="6" t="n">
        <f aca="false">-D7</f>
        <v>-15236.76</v>
      </c>
      <c r="E12" s="6" t="n">
        <f aca="false">-E7</f>
        <v>-15084.3924</v>
      </c>
      <c r="F12" s="6" t="n">
        <f aca="false">-F7</f>
        <v>-15084.3924</v>
      </c>
      <c r="G12" s="6" t="n">
        <f aca="false">-G7</f>
        <v>-16323.46749</v>
      </c>
      <c r="H12" s="6" t="n">
        <f aca="false">-H7</f>
        <v>-16649.9368398</v>
      </c>
      <c r="I12" s="6" t="n">
        <f aca="false">-I7</f>
        <v>-17315.934313392</v>
      </c>
      <c r="J12" s="6" t="n">
        <f aca="false">-J7</f>
        <v>-18008.5716859277</v>
      </c>
      <c r="K12" s="6" t="n">
        <f aca="false">-K7</f>
        <v>-18728.9145533648</v>
      </c>
      <c r="L12" s="6" t="n">
        <f aca="false">-L7</f>
        <v>-12985.3807569996</v>
      </c>
      <c r="M12" s="6" t="n">
        <f aca="false">-M7</f>
        <v>-14154.0650251295</v>
      </c>
      <c r="N12" s="6" t="n">
        <f aca="false">-N7</f>
        <v>-15427.9308773912</v>
      </c>
      <c r="O12" s="6" t="n">
        <f aca="false">-O7</f>
        <v>-16816.4446563564</v>
      </c>
      <c r="P12" s="6" t="n">
        <f aca="false">-P7</f>
        <v>-18329.9246754285</v>
      </c>
      <c r="Q12" s="6" t="n">
        <f aca="false">-Q7</f>
        <v>-59938.8536886512</v>
      </c>
      <c r="R12" s="6" t="n">
        <f aca="false">-R7</f>
        <v>-56941.9110042186</v>
      </c>
      <c r="S12" s="6" t="n">
        <f aca="false">-S7</f>
        <v>-54094.8154540077</v>
      </c>
      <c r="T12" s="6" t="n">
        <f aca="false">-T7</f>
        <v>-51390.0746813073</v>
      </c>
      <c r="U12" s="6" t="n">
        <f aca="false">-U7</f>
        <v>-48820.5709472419</v>
      </c>
    </row>
    <row r="13" customFormat="false" ht="12.75" hidden="false" customHeight="false" outlineLevel="0" collapsed="false">
      <c r="A13" s="6" t="s">
        <v>35</v>
      </c>
      <c r="B13" s="23" t="n">
        <f aca="false">SUM(B10:B12)</f>
        <v>112200</v>
      </c>
      <c r="C13" s="23" t="n">
        <f aca="false">SUM(C10:C12)</f>
        <v>108834</v>
      </c>
      <c r="D13" s="23" t="n">
        <f aca="false">SUM(D10:D12)</f>
        <v>107745.66</v>
      </c>
      <c r="E13" s="23" t="n">
        <f aca="false">SUM(E10:E12)</f>
        <v>107745.66</v>
      </c>
      <c r="F13" s="23" t="n">
        <f aca="false">SUM(F10:F12)</f>
        <v>108823.1166</v>
      </c>
      <c r="G13" s="23" t="n">
        <f aca="false">SUM(G10:G12)</f>
        <v>110999.578932</v>
      </c>
      <c r="H13" s="23" t="n">
        <f aca="false">SUM(H10:H12)</f>
        <v>115439.56208928</v>
      </c>
      <c r="I13" s="23" t="n">
        <f aca="false">SUM(I10:I12)</f>
        <v>120057.144572851</v>
      </c>
      <c r="J13" s="23" t="n">
        <f aca="false">SUM(J10:J12)</f>
        <v>124859.430355765</v>
      </c>
      <c r="K13" s="23" t="n">
        <f aca="false">SUM(K10:K12)</f>
        <v>129853.807569996</v>
      </c>
      <c r="L13" s="23" t="n">
        <f aca="false">SUM(L10:L12)</f>
        <v>141540.650251295</v>
      </c>
      <c r="M13" s="23" t="n">
        <f aca="false">SUM(M10:M12)</f>
        <v>154279.308773912</v>
      </c>
      <c r="N13" s="23" t="n">
        <f aca="false">SUM(N10:N12)</f>
        <v>168164.446563564</v>
      </c>
      <c r="O13" s="23" t="n">
        <f aca="false">SUM(O10:O12)</f>
        <v>183299.246754285</v>
      </c>
      <c r="P13" s="23" t="n">
        <f aca="false">SUM(P10:P12)</f>
        <v>199796.178962171</v>
      </c>
      <c r="Q13" s="23" t="n">
        <f aca="false">SUM(Q10:Q12)</f>
        <v>189806.370014062</v>
      </c>
      <c r="R13" s="23" t="n">
        <f aca="false">SUM(R10:R12)</f>
        <v>180316.051513359</v>
      </c>
      <c r="S13" s="23" t="n">
        <f aca="false">SUM(S10:S12)</f>
        <v>171300.248937691</v>
      </c>
      <c r="T13" s="23" t="n">
        <f aca="false">SUM(T10:T12)</f>
        <v>162735.236490806</v>
      </c>
      <c r="U13" s="23" t="n">
        <f aca="false">SUM(U10:U12)</f>
        <v>154598.474666266</v>
      </c>
    </row>
    <row r="14" customFormat="false" ht="12.7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2.75" hidden="false" customHeight="false" outlineLevel="0" collapsed="false">
      <c r="A15" s="21" t="s">
        <v>36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2.75" hidden="false" customHeight="false" outlineLevel="0" collapsed="false">
      <c r="A16" s="6" t="s">
        <v>32</v>
      </c>
      <c r="B16" s="22" t="n">
        <f aca="false">+Assumptions!C6-'New Unit Financial Profile'!B10</f>
        <v>165000</v>
      </c>
      <c r="C16" s="6" t="n">
        <f aca="false">+B18</f>
        <v>161700</v>
      </c>
      <c r="D16" s="6" t="n">
        <f aca="false">+C18</f>
        <v>151800</v>
      </c>
      <c r="E16" s="6" t="n">
        <f aca="false">+D18</f>
        <v>141900</v>
      </c>
      <c r="F16" s="6" t="n">
        <f aca="false">+E18</f>
        <v>132000</v>
      </c>
      <c r="G16" s="6" t="n">
        <f aca="false">+F18</f>
        <v>122100</v>
      </c>
      <c r="H16" s="6" t="n">
        <f aca="false">+G18</f>
        <v>110550</v>
      </c>
      <c r="I16" s="6" t="n">
        <f aca="false">+H18</f>
        <v>99000</v>
      </c>
      <c r="J16" s="6" t="n">
        <f aca="false">+I18</f>
        <v>87450</v>
      </c>
      <c r="K16" s="6" t="n">
        <f aca="false">+J18</f>
        <v>75900</v>
      </c>
      <c r="L16" s="6" t="n">
        <f aca="false">+K18</f>
        <v>64350</v>
      </c>
      <c r="M16" s="6" t="n">
        <f aca="false">+L18</f>
        <v>52800</v>
      </c>
      <c r="N16" s="6" t="n">
        <f aca="false">+M18</f>
        <v>39600</v>
      </c>
      <c r="O16" s="6" t="n">
        <f aca="false">+N18</f>
        <v>24750</v>
      </c>
      <c r="P16" s="6" t="n">
        <f aca="false">+O18</f>
        <v>8250</v>
      </c>
      <c r="Q16" s="6" t="n">
        <f aca="false">+P18</f>
        <v>0</v>
      </c>
      <c r="R16" s="6" t="n">
        <f aca="false">+Q18</f>
        <v>0</v>
      </c>
      <c r="S16" s="6" t="n">
        <f aca="false">+R18</f>
        <v>0</v>
      </c>
      <c r="T16" s="6" t="n">
        <f aca="false">+S18</f>
        <v>0</v>
      </c>
      <c r="U16" s="6" t="n">
        <f aca="false">+T18</f>
        <v>0</v>
      </c>
    </row>
    <row r="17" customFormat="false" ht="12.75" hidden="false" customHeight="false" outlineLevel="0" collapsed="false">
      <c r="A17" s="6" t="s">
        <v>37</v>
      </c>
      <c r="B17" s="6" t="n">
        <f aca="false">-$B$16*B23</f>
        <v>-3300</v>
      </c>
      <c r="C17" s="6" t="n">
        <f aca="false">-$B$16*C23</f>
        <v>-9900</v>
      </c>
      <c r="D17" s="6" t="n">
        <f aca="false">-$B$16*D23</f>
        <v>-9900</v>
      </c>
      <c r="E17" s="6" t="n">
        <f aca="false">-$B$16*E23</f>
        <v>-9900</v>
      </c>
      <c r="F17" s="6" t="n">
        <f aca="false">-$B$16*F23</f>
        <v>-9900</v>
      </c>
      <c r="G17" s="6" t="n">
        <f aca="false">-$B$16*G23</f>
        <v>-11550</v>
      </c>
      <c r="H17" s="6" t="n">
        <f aca="false">-$B$16*H23</f>
        <v>-11550</v>
      </c>
      <c r="I17" s="6" t="n">
        <f aca="false">-$B$16*I23</f>
        <v>-11550</v>
      </c>
      <c r="J17" s="6" t="n">
        <f aca="false">-$B$16*J23</f>
        <v>-11550</v>
      </c>
      <c r="K17" s="6" t="n">
        <f aca="false">-$B$16*K23</f>
        <v>-11550</v>
      </c>
      <c r="L17" s="6" t="n">
        <f aca="false">-$B$16*L23</f>
        <v>-11550</v>
      </c>
      <c r="M17" s="6" t="n">
        <f aca="false">-$B$16*M23</f>
        <v>-13200</v>
      </c>
      <c r="N17" s="6" t="n">
        <f aca="false">-$B$16*N23</f>
        <v>-14850</v>
      </c>
      <c r="O17" s="6" t="n">
        <f aca="false">-$B$16*O23</f>
        <v>-16500</v>
      </c>
      <c r="P17" s="6" t="n">
        <f aca="false">-$B$16*P23</f>
        <v>-8250</v>
      </c>
      <c r="Q17" s="6" t="n">
        <f aca="false">-$B$16*Q23</f>
        <v>-0</v>
      </c>
      <c r="R17" s="6" t="n">
        <f aca="false">-$B$16*R23</f>
        <v>-0</v>
      </c>
      <c r="S17" s="6" t="n">
        <f aca="false">-$B$16*S23</f>
        <v>-0</v>
      </c>
      <c r="T17" s="6" t="n">
        <f aca="false">-$B$16*T23</f>
        <v>-0</v>
      </c>
      <c r="U17" s="6" t="n">
        <f aca="false">-$B$16*U23</f>
        <v>-0</v>
      </c>
    </row>
    <row r="18" customFormat="false" ht="12.75" hidden="false" customHeight="false" outlineLevel="0" collapsed="false">
      <c r="A18" s="6" t="s">
        <v>35</v>
      </c>
      <c r="B18" s="23" t="n">
        <f aca="false">SUM(B16:B17)</f>
        <v>161700</v>
      </c>
      <c r="C18" s="23" t="n">
        <f aca="false">SUM(C16:C17)</f>
        <v>151800</v>
      </c>
      <c r="D18" s="23" t="n">
        <f aca="false">SUM(D16:D17)</f>
        <v>141900</v>
      </c>
      <c r="E18" s="23" t="n">
        <f aca="false">SUM(E16:E17)</f>
        <v>132000</v>
      </c>
      <c r="F18" s="23" t="n">
        <f aca="false">SUM(F16:F17)</f>
        <v>122100</v>
      </c>
      <c r="G18" s="23" t="n">
        <f aca="false">SUM(G16:G17)</f>
        <v>110550</v>
      </c>
      <c r="H18" s="23" t="n">
        <f aca="false">SUM(H16:H17)</f>
        <v>99000</v>
      </c>
      <c r="I18" s="23" t="n">
        <f aca="false">SUM(I16:I17)</f>
        <v>87450</v>
      </c>
      <c r="J18" s="23" t="n">
        <f aca="false">SUM(J16:J17)</f>
        <v>75900</v>
      </c>
      <c r="K18" s="23" t="n">
        <f aca="false">SUM(K16:K17)</f>
        <v>64350</v>
      </c>
      <c r="L18" s="23" t="n">
        <f aca="false">SUM(L16:L17)</f>
        <v>52800</v>
      </c>
      <c r="M18" s="23" t="n">
        <f aca="false">SUM(M16:M17)</f>
        <v>39600</v>
      </c>
      <c r="N18" s="23" t="n">
        <f aca="false">SUM(N16:N17)</f>
        <v>24750</v>
      </c>
      <c r="O18" s="23" t="n">
        <f aca="false">SUM(O16:O17)</f>
        <v>8250</v>
      </c>
      <c r="P18" s="23" t="n">
        <f aca="false">SUM(P16:P17)</f>
        <v>0</v>
      </c>
      <c r="Q18" s="23" t="n">
        <f aca="false">SUM(Q16:Q17)</f>
        <v>0</v>
      </c>
      <c r="R18" s="23" t="n">
        <f aca="false">SUM(R16:R17)</f>
        <v>0</v>
      </c>
      <c r="S18" s="23" t="n">
        <f aca="false">SUM(S16:S17)</f>
        <v>0</v>
      </c>
      <c r="T18" s="23" t="n">
        <f aca="false">SUM(T16:T17)</f>
        <v>0</v>
      </c>
      <c r="U18" s="23" t="n">
        <f aca="false">SUM(U16:U17)</f>
        <v>0</v>
      </c>
    </row>
    <row r="19" customFormat="false" ht="12.7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2.75" hidden="false" customHeight="false" outlineLevel="0" collapsed="false">
      <c r="A20" s="6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customFormat="false" ht="12.75" hidden="false" customHeight="false" outlineLevel="0" collapsed="false">
      <c r="A21" s="9" t="s">
        <v>38</v>
      </c>
      <c r="B21" s="7" t="n">
        <v>0.06</v>
      </c>
      <c r="C21" s="7" t="n">
        <v>0.11</v>
      </c>
      <c r="D21" s="7" t="n">
        <v>0.13</v>
      </c>
      <c r="E21" s="7" t="n">
        <v>0.14</v>
      </c>
      <c r="F21" s="7" t="n">
        <v>0.15</v>
      </c>
      <c r="G21" s="7" t="n">
        <v>0.17</v>
      </c>
      <c r="H21" s="7" t="n">
        <v>0.19</v>
      </c>
      <c r="I21" s="7" t="n">
        <v>0.19</v>
      </c>
      <c r="J21" s="7" t="n">
        <v>0.19</v>
      </c>
      <c r="K21" s="7" t="n">
        <v>0.19</v>
      </c>
      <c r="L21" s="7" t="n">
        <v>0.19</v>
      </c>
      <c r="M21" s="7" t="n">
        <v>0.19</v>
      </c>
      <c r="N21" s="7" t="n">
        <v>0.19</v>
      </c>
      <c r="O21" s="7" t="n">
        <v>0.19</v>
      </c>
      <c r="P21" s="7" t="n">
        <v>0.19</v>
      </c>
      <c r="Q21" s="7" t="n">
        <v>0.25</v>
      </c>
      <c r="R21" s="7" t="n">
        <v>0.25</v>
      </c>
      <c r="S21" s="7" t="n">
        <v>0.25</v>
      </c>
      <c r="T21" s="7" t="n">
        <v>0.25</v>
      </c>
      <c r="U21" s="7" t="n">
        <v>0.25</v>
      </c>
    </row>
    <row r="22" customFormat="false" ht="12.75" hidden="false" customHeight="false" outlineLevel="0" collapsed="false">
      <c r="A22" s="9" t="s">
        <v>39</v>
      </c>
      <c r="B22" s="7" t="n">
        <v>0.04</v>
      </c>
      <c r="C22" s="7" t="n">
        <v>0.14</v>
      </c>
      <c r="D22" s="7" t="n">
        <v>0.14</v>
      </c>
      <c r="E22" s="7" t="n">
        <v>0.14</v>
      </c>
      <c r="F22" s="7" t="n">
        <v>0.14</v>
      </c>
      <c r="G22" s="7" t="n">
        <v>0.15</v>
      </c>
      <c r="H22" s="7" t="n">
        <v>0.15</v>
      </c>
      <c r="I22" s="7" t="n">
        <v>0.15</v>
      </c>
      <c r="J22" s="7" t="n">
        <v>0.15</v>
      </c>
      <c r="K22" s="7" t="n">
        <v>0.15</v>
      </c>
      <c r="L22" s="7" t="n">
        <v>0.1</v>
      </c>
      <c r="M22" s="7" t="n">
        <v>0.1</v>
      </c>
      <c r="N22" s="7" t="n">
        <v>0.1</v>
      </c>
      <c r="O22" s="7" t="n">
        <v>0.1</v>
      </c>
      <c r="P22" s="7" t="n">
        <v>0.1</v>
      </c>
      <c r="Q22" s="7" t="n">
        <v>0.3</v>
      </c>
      <c r="R22" s="7" t="n">
        <v>0.3</v>
      </c>
      <c r="S22" s="7" t="n">
        <v>0.3</v>
      </c>
      <c r="T22" s="7" t="n">
        <v>0.3</v>
      </c>
      <c r="U22" s="7" t="n">
        <v>0.3</v>
      </c>
    </row>
    <row r="23" customFormat="false" ht="12.75" hidden="false" customHeight="false" outlineLevel="0" collapsed="false">
      <c r="A23" s="9" t="s">
        <v>40</v>
      </c>
      <c r="B23" s="7" t="n">
        <v>0.02</v>
      </c>
      <c r="C23" s="7" t="n">
        <v>0.06</v>
      </c>
      <c r="D23" s="7" t="n">
        <v>0.06</v>
      </c>
      <c r="E23" s="7" t="n">
        <v>0.06</v>
      </c>
      <c r="F23" s="7" t="n">
        <v>0.06</v>
      </c>
      <c r="G23" s="7" t="n">
        <v>0.07</v>
      </c>
      <c r="H23" s="7" t="n">
        <v>0.07</v>
      </c>
      <c r="I23" s="7" t="n">
        <v>0.07</v>
      </c>
      <c r="J23" s="7" t="n">
        <v>0.07</v>
      </c>
      <c r="K23" s="7" t="n">
        <v>0.07</v>
      </c>
      <c r="L23" s="7" t="n">
        <v>0.07</v>
      </c>
      <c r="M23" s="7" t="n">
        <v>0.08</v>
      </c>
      <c r="N23" s="7" t="n">
        <v>0.09</v>
      </c>
      <c r="O23" s="7" t="n">
        <v>0.1</v>
      </c>
      <c r="P23" s="7" t="n">
        <v>0.05</v>
      </c>
      <c r="Q23" s="7"/>
      <c r="R23" s="7"/>
      <c r="S23" s="7"/>
      <c r="T23" s="7"/>
      <c r="U23" s="7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customFormat="false" ht="12.75" hidden="false" customHeight="false" outlineLevel="0" collapsed="false">
      <c r="A25" s="6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6"/>
      <c r="R25" s="6"/>
      <c r="S25" s="6"/>
      <c r="T25" s="6"/>
      <c r="U25" s="6"/>
    </row>
    <row r="26" customFormat="false" ht="12.75" hidden="false" customHeight="false" outlineLevel="0" collapsed="false">
      <c r="A26" s="25" t="s">
        <v>41</v>
      </c>
    </row>
    <row r="27" customFormat="false" ht="12.75" hidden="false" customHeight="false" outlineLevel="0" collapsed="false">
      <c r="A27" s="13" t="s">
        <v>42</v>
      </c>
      <c r="B27" s="13" t="n">
        <f aca="false">NPV(0.14,B7:U7)-B10</f>
        <v>4254.6912953032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customFormat="false" ht="12.75" hidden="false" customHeight="false" outlineLevel="0" collapsed="false">
      <c r="A28" s="26" t="s">
        <v>43</v>
      </c>
      <c r="B28" s="27" t="n">
        <f aca="false">IRR(A29:U29,0.1)</f>
        <v>0.144887400674159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customFormat="false" ht="12.75" hidden="false" customHeight="false" outlineLevel="0" collapsed="false">
      <c r="A29" s="29" t="n">
        <f aca="false">-B10</f>
        <v>-110000</v>
      </c>
      <c r="B29" s="29" t="n">
        <f aca="false">+B7</f>
        <v>4400</v>
      </c>
      <c r="C29" s="29" t="n">
        <f aca="false">+C7</f>
        <v>15708</v>
      </c>
      <c r="D29" s="29" t="n">
        <f aca="false">+D7</f>
        <v>15236.76</v>
      </c>
      <c r="E29" s="29" t="n">
        <f aca="false">+E7</f>
        <v>15084.3924</v>
      </c>
      <c r="F29" s="29" t="n">
        <f aca="false">+F7</f>
        <v>15084.3924</v>
      </c>
      <c r="G29" s="29" t="n">
        <f aca="false">+G7</f>
        <v>16323.46749</v>
      </c>
      <c r="H29" s="29" t="n">
        <f aca="false">+H7</f>
        <v>16649.9368398</v>
      </c>
      <c r="I29" s="29" t="n">
        <f aca="false">+I7</f>
        <v>17315.934313392</v>
      </c>
      <c r="J29" s="29" t="n">
        <f aca="false">+J7</f>
        <v>18008.5716859277</v>
      </c>
      <c r="K29" s="29" t="n">
        <f aca="false">+K7</f>
        <v>18728.9145533648</v>
      </c>
      <c r="L29" s="29" t="n">
        <f aca="false">+L7</f>
        <v>12985.3807569996</v>
      </c>
      <c r="M29" s="29" t="n">
        <f aca="false">+M7</f>
        <v>14154.0650251295</v>
      </c>
      <c r="N29" s="29" t="n">
        <f aca="false">+N7</f>
        <v>15427.9308773912</v>
      </c>
      <c r="O29" s="29" t="n">
        <f aca="false">+O7</f>
        <v>16816.4446563564</v>
      </c>
      <c r="P29" s="29" t="n">
        <f aca="false">+P7</f>
        <v>18329.9246754285</v>
      </c>
      <c r="Q29" s="29" t="n">
        <f aca="false">+Q7</f>
        <v>59938.8536886512</v>
      </c>
      <c r="R29" s="29" t="n">
        <f aca="false">+R7</f>
        <v>56941.9110042186</v>
      </c>
      <c r="S29" s="29" t="n">
        <f aca="false">+S7</f>
        <v>54094.8154540077</v>
      </c>
      <c r="T29" s="29" t="n">
        <f aca="false">+T7</f>
        <v>51390.0746813073</v>
      </c>
      <c r="U29" s="29" t="n">
        <f aca="false">+U7</f>
        <v>48820.5709472419</v>
      </c>
    </row>
    <row r="30" customFormat="false" ht="12.75" hidden="false" customHeight="fals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customFormat="false" ht="12.75" hidden="false" customHeight="false" outlineLevel="0" collapsed="false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customFormat="false" ht="12.75" hidden="false" customHeight="false" outlineLevel="0" collapsed="false">
      <c r="A32" s="1" t="s">
        <v>18</v>
      </c>
    </row>
    <row r="33" customFormat="false" ht="12.75" hidden="false" customHeight="false" outlineLevel="0" collapsed="false">
      <c r="A33" s="19" t="s">
        <v>28</v>
      </c>
      <c r="B33" s="19" t="n">
        <v>1</v>
      </c>
      <c r="C33" s="19" t="n">
        <f aca="false">+B33+1</f>
        <v>2</v>
      </c>
      <c r="D33" s="19" t="n">
        <f aca="false">+C33+1</f>
        <v>3</v>
      </c>
      <c r="E33" s="19" t="n">
        <f aca="false">+D33+1</f>
        <v>4</v>
      </c>
      <c r="F33" s="19" t="n">
        <f aca="false">+E33+1</f>
        <v>5</v>
      </c>
      <c r="G33" s="19" t="n">
        <f aca="false">+F33+1</f>
        <v>6</v>
      </c>
      <c r="H33" s="19" t="n">
        <f aca="false">+G33+1</f>
        <v>7</v>
      </c>
      <c r="I33" s="19" t="n">
        <f aca="false">+H33+1</f>
        <v>8</v>
      </c>
      <c r="J33" s="19" t="n">
        <f aca="false">+I33+1</f>
        <v>9</v>
      </c>
      <c r="K33" s="19" t="n">
        <f aca="false">+J33+1</f>
        <v>10</v>
      </c>
      <c r="L33" s="19" t="n">
        <f aca="false">+K33+1</f>
        <v>11</v>
      </c>
      <c r="M33" s="19" t="n">
        <f aca="false">+L33+1</f>
        <v>12</v>
      </c>
      <c r="N33" s="19" t="n">
        <f aca="false">+M33+1</f>
        <v>13</v>
      </c>
      <c r="O33" s="19" t="n">
        <f aca="false">+N33+1</f>
        <v>14</v>
      </c>
      <c r="P33" s="19" t="n">
        <f aca="false">+O33+1</f>
        <v>15</v>
      </c>
      <c r="Q33" s="19" t="n">
        <f aca="false">+P33+1</f>
        <v>16</v>
      </c>
      <c r="R33" s="19" t="n">
        <f aca="false">+Q33+1</f>
        <v>17</v>
      </c>
      <c r="S33" s="19" t="n">
        <f aca="false">+R33+1</f>
        <v>18</v>
      </c>
      <c r="T33" s="19" t="n">
        <f aca="false">+S33+1</f>
        <v>19</v>
      </c>
      <c r="U33" s="19" t="n">
        <f aca="false">+T33+1</f>
        <v>20</v>
      </c>
    </row>
    <row r="34" customFormat="false" ht="12.7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customFormat="false" ht="12.75" hidden="false" customHeight="false" outlineLevel="0" collapsed="false">
      <c r="A35" s="20" t="s">
        <v>29</v>
      </c>
      <c r="B35" s="6" t="n">
        <f aca="false">+B$39*B50</f>
        <v>4158</v>
      </c>
      <c r="C35" s="6" t="n">
        <f aca="false">+C$39*C50</f>
        <v>7775.46</v>
      </c>
      <c r="D35" s="6" t="n">
        <f aca="false">+D$39*D50</f>
        <v>8913.5046</v>
      </c>
      <c r="E35" s="6" t="n">
        <f aca="false">+E$39*E50</f>
        <v>9503.167212</v>
      </c>
      <c r="F35" s="6" t="n">
        <f aca="false">+F$39*F50</f>
        <v>10181.96487</v>
      </c>
      <c r="G35" s="6" t="n">
        <f aca="false">+G$39*G50</f>
        <v>11654.95578786</v>
      </c>
      <c r="H35" s="6" t="n">
        <f aca="false">+H$39*H50</f>
        <v>13286.6495981604</v>
      </c>
      <c r="I35" s="6" t="n">
        <f aca="false">+I$39*I50</f>
        <v>13818.1155820868</v>
      </c>
      <c r="J35" s="6" t="n">
        <f aca="false">+J$39*J50</f>
        <v>14370.8402053703</v>
      </c>
      <c r="K35" s="6" t="n">
        <f aca="false">+K$39*K50</f>
        <v>14945.6738135851</v>
      </c>
      <c r="L35" s="6" t="n">
        <f aca="false">+L$39*L50</f>
        <v>15543.5007661285</v>
      </c>
      <c r="M35" s="6" t="n">
        <f aca="false">+M$39*M50</f>
        <v>16942.4158350801</v>
      </c>
      <c r="N35" s="6" t="n">
        <f aca="false">+N$39*N50</f>
        <v>18467.2332602373</v>
      </c>
      <c r="O35" s="6" t="n">
        <f aca="false">+O$39*O50</f>
        <v>20129.2842536586</v>
      </c>
      <c r="P35" s="6" t="n">
        <f aca="false">+P$39*P50</f>
        <v>21940.9198364879</v>
      </c>
      <c r="Q35" s="6" t="n">
        <f aca="false">+Q$39*Q50</f>
        <v>31467.8981865419</v>
      </c>
      <c r="R35" s="6" t="n">
        <f aca="false">+R$39*R50</f>
        <v>29894.5032772148</v>
      </c>
      <c r="S35" s="6" t="n">
        <f aca="false">+S$39*S50</f>
        <v>28399.778113354</v>
      </c>
      <c r="T35" s="6" t="n">
        <f aca="false">+T$39*T50</f>
        <v>26979.7892076863</v>
      </c>
      <c r="U35" s="6" t="n">
        <f aca="false">+U$39*U50</f>
        <v>25630.799747302</v>
      </c>
    </row>
    <row r="36" customFormat="false" ht="12.75" hidden="false" customHeight="false" outlineLevel="0" collapsed="false">
      <c r="A36" s="20" t="s">
        <v>30</v>
      </c>
      <c r="B36" s="6" t="n">
        <f aca="false">+B$39*B51</f>
        <v>2772</v>
      </c>
      <c r="C36" s="6" t="n">
        <f aca="false">+C$39*C51</f>
        <v>9896.04</v>
      </c>
      <c r="D36" s="6" t="n">
        <f aca="false">+D$39*D51</f>
        <v>9599.1588</v>
      </c>
      <c r="E36" s="6" t="n">
        <f aca="false">+E$39*E51</f>
        <v>9503.167212</v>
      </c>
      <c r="F36" s="6" t="n">
        <f aca="false">+F$39*F51</f>
        <v>9503.167212</v>
      </c>
      <c r="G36" s="6" t="n">
        <f aca="false">+G$39*G51</f>
        <v>10283.7845187</v>
      </c>
      <c r="H36" s="6" t="n">
        <f aca="false">+H$39*H51</f>
        <v>10489.460209074</v>
      </c>
      <c r="I36" s="6" t="n">
        <f aca="false">+I$39*I51</f>
        <v>10909.038617437</v>
      </c>
      <c r="J36" s="6" t="n">
        <f aca="false">+J$39*J51</f>
        <v>11345.4001621344</v>
      </c>
      <c r="K36" s="6" t="n">
        <f aca="false">+K$39*K51</f>
        <v>11799.2161686198</v>
      </c>
      <c r="L36" s="6" t="n">
        <f aca="false">+L$39*L51</f>
        <v>8180.78987690974</v>
      </c>
      <c r="M36" s="6" t="n">
        <f aca="false">+M$39*M51</f>
        <v>8917.06096583162</v>
      </c>
      <c r="N36" s="6" t="n">
        <f aca="false">+N$39*N51</f>
        <v>9719.59645275646</v>
      </c>
      <c r="O36" s="6" t="n">
        <f aca="false">+O$39*O51</f>
        <v>10594.3601335045</v>
      </c>
      <c r="P36" s="6" t="n">
        <f aca="false">+P$39*P51</f>
        <v>11547.85254552</v>
      </c>
      <c r="Q36" s="6" t="n">
        <f aca="false">+Q$39*Q51</f>
        <v>37761.4778238502</v>
      </c>
      <c r="R36" s="6" t="n">
        <f aca="false">+R$39*R51</f>
        <v>35873.4039326577</v>
      </c>
      <c r="S36" s="6" t="n">
        <f aca="false">+S$39*S51</f>
        <v>34079.7337360248</v>
      </c>
      <c r="T36" s="6" t="n">
        <f aca="false">+T$39*T51</f>
        <v>32375.7470492236</v>
      </c>
      <c r="U36" s="6" t="n">
        <f aca="false">+U$39*U51</f>
        <v>30756.9596967624</v>
      </c>
    </row>
    <row r="37" customFormat="false" ht="12.7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customFormat="false" ht="12.75" hidden="false" customHeight="false" outlineLevel="0" collapsed="false">
      <c r="A38" s="21" t="s">
        <v>31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customFormat="false" ht="12.75" hidden="false" customHeight="false" outlineLevel="0" collapsed="false">
      <c r="A39" s="6" t="s">
        <v>32</v>
      </c>
      <c r="B39" s="22" t="n">
        <f aca="false">Assumptions!C20*Assumptions!C21</f>
        <v>69300</v>
      </c>
      <c r="C39" s="6" t="n">
        <f aca="false">+B42</f>
        <v>70686</v>
      </c>
      <c r="D39" s="6" t="n">
        <f aca="false">+C42</f>
        <v>68565.42</v>
      </c>
      <c r="E39" s="6" t="n">
        <f aca="false">+D42</f>
        <v>67879.7658</v>
      </c>
      <c r="F39" s="6" t="n">
        <f aca="false">+E42</f>
        <v>67879.7658</v>
      </c>
      <c r="G39" s="6" t="n">
        <f aca="false">+F42</f>
        <v>68558.563458</v>
      </c>
      <c r="H39" s="6" t="n">
        <f aca="false">+G42</f>
        <v>69929.73472716</v>
      </c>
      <c r="I39" s="6" t="n">
        <f aca="false">+H42</f>
        <v>72726.9241162464</v>
      </c>
      <c r="J39" s="6" t="n">
        <f aca="false">+I42</f>
        <v>75636.0010808963</v>
      </c>
      <c r="K39" s="6" t="n">
        <f aca="false">+J42</f>
        <v>78661.4411241321</v>
      </c>
      <c r="L39" s="6" t="n">
        <f aca="false">+K42</f>
        <v>81807.8987690974</v>
      </c>
      <c r="M39" s="6" t="n">
        <f aca="false">+L42</f>
        <v>89170.6096583162</v>
      </c>
      <c r="N39" s="6" t="n">
        <f aca="false">+M42</f>
        <v>97195.9645275646</v>
      </c>
      <c r="O39" s="6" t="n">
        <f aca="false">+N42</f>
        <v>105943.601335045</v>
      </c>
      <c r="P39" s="6" t="n">
        <f aca="false">+O42</f>
        <v>115478.5254552</v>
      </c>
      <c r="Q39" s="6" t="n">
        <f aca="false">+P42</f>
        <v>125871.592746167</v>
      </c>
      <c r="R39" s="6" t="n">
        <f aca="false">+Q42</f>
        <v>119578.013108859</v>
      </c>
      <c r="S39" s="6" t="n">
        <f aca="false">+R42</f>
        <v>113599.112453416</v>
      </c>
      <c r="T39" s="6" t="n">
        <f aca="false">+S42</f>
        <v>107919.156830745</v>
      </c>
      <c r="U39" s="6" t="n">
        <f aca="false">+T42</f>
        <v>102523.198989208</v>
      </c>
    </row>
    <row r="40" customFormat="false" ht="12.75" hidden="false" customHeight="false" outlineLevel="0" collapsed="false">
      <c r="A40" s="6" t="s">
        <v>33</v>
      </c>
      <c r="B40" s="6" t="n">
        <f aca="false">+B35</f>
        <v>4158</v>
      </c>
      <c r="C40" s="6" t="n">
        <f aca="false">+C35</f>
        <v>7775.46</v>
      </c>
      <c r="D40" s="6" t="n">
        <f aca="false">+D35</f>
        <v>8913.5046</v>
      </c>
      <c r="E40" s="6" t="n">
        <f aca="false">+E35</f>
        <v>9503.167212</v>
      </c>
      <c r="F40" s="6" t="n">
        <f aca="false">+F35</f>
        <v>10181.96487</v>
      </c>
      <c r="G40" s="6" t="n">
        <f aca="false">+G35</f>
        <v>11654.95578786</v>
      </c>
      <c r="H40" s="6" t="n">
        <f aca="false">+H35</f>
        <v>13286.6495981604</v>
      </c>
      <c r="I40" s="6" t="n">
        <f aca="false">+I35</f>
        <v>13818.1155820868</v>
      </c>
      <c r="J40" s="6" t="n">
        <f aca="false">+J35</f>
        <v>14370.8402053703</v>
      </c>
      <c r="K40" s="6" t="n">
        <f aca="false">+K35</f>
        <v>14945.6738135851</v>
      </c>
      <c r="L40" s="6" t="n">
        <f aca="false">+L35</f>
        <v>15543.5007661285</v>
      </c>
      <c r="M40" s="6" t="n">
        <f aca="false">+M35</f>
        <v>16942.4158350801</v>
      </c>
      <c r="N40" s="6" t="n">
        <f aca="false">+N35</f>
        <v>18467.2332602373</v>
      </c>
      <c r="O40" s="6" t="n">
        <f aca="false">+O35</f>
        <v>20129.2842536586</v>
      </c>
      <c r="P40" s="6" t="n">
        <f aca="false">+P35</f>
        <v>21940.9198364879</v>
      </c>
      <c r="Q40" s="6" t="n">
        <f aca="false">+Q35</f>
        <v>31467.8981865419</v>
      </c>
      <c r="R40" s="6" t="n">
        <f aca="false">+R35</f>
        <v>29894.5032772148</v>
      </c>
      <c r="S40" s="6" t="n">
        <f aca="false">+S35</f>
        <v>28399.778113354</v>
      </c>
      <c r="T40" s="6" t="n">
        <f aca="false">+T35</f>
        <v>26979.7892076863</v>
      </c>
      <c r="U40" s="6" t="n">
        <f aca="false">+U35</f>
        <v>25630.799747302</v>
      </c>
    </row>
    <row r="41" customFormat="false" ht="12.75" hidden="false" customHeight="false" outlineLevel="0" collapsed="false">
      <c r="A41" s="6" t="s">
        <v>34</v>
      </c>
      <c r="B41" s="6" t="n">
        <f aca="false">-B36</f>
        <v>-2772</v>
      </c>
      <c r="C41" s="6" t="n">
        <f aca="false">-C36</f>
        <v>-9896.04</v>
      </c>
      <c r="D41" s="6" t="n">
        <f aca="false">-D36</f>
        <v>-9599.1588</v>
      </c>
      <c r="E41" s="6" t="n">
        <f aca="false">-E36</f>
        <v>-9503.167212</v>
      </c>
      <c r="F41" s="6" t="n">
        <f aca="false">-F36</f>
        <v>-9503.167212</v>
      </c>
      <c r="G41" s="6" t="n">
        <f aca="false">-G36</f>
        <v>-10283.7845187</v>
      </c>
      <c r="H41" s="6" t="n">
        <f aca="false">-H36</f>
        <v>-10489.460209074</v>
      </c>
      <c r="I41" s="6" t="n">
        <f aca="false">-I36</f>
        <v>-10909.038617437</v>
      </c>
      <c r="J41" s="6" t="n">
        <f aca="false">-J36</f>
        <v>-11345.4001621344</v>
      </c>
      <c r="K41" s="6" t="n">
        <f aca="false">-K36</f>
        <v>-11799.2161686198</v>
      </c>
      <c r="L41" s="6" t="n">
        <f aca="false">-L36</f>
        <v>-8180.78987690974</v>
      </c>
      <c r="M41" s="6" t="n">
        <f aca="false">-M36</f>
        <v>-8917.06096583162</v>
      </c>
      <c r="N41" s="6" t="n">
        <f aca="false">-N36</f>
        <v>-9719.59645275646</v>
      </c>
      <c r="O41" s="6" t="n">
        <f aca="false">-O36</f>
        <v>-10594.3601335045</v>
      </c>
      <c r="P41" s="6" t="n">
        <f aca="false">-P36</f>
        <v>-11547.85254552</v>
      </c>
      <c r="Q41" s="6" t="n">
        <f aca="false">-Q36</f>
        <v>-37761.4778238502</v>
      </c>
      <c r="R41" s="6" t="n">
        <f aca="false">-R36</f>
        <v>-35873.4039326577</v>
      </c>
      <c r="S41" s="6" t="n">
        <f aca="false">-S36</f>
        <v>-34079.7337360248</v>
      </c>
      <c r="T41" s="6" t="n">
        <f aca="false">-T36</f>
        <v>-32375.7470492236</v>
      </c>
      <c r="U41" s="6" t="n">
        <f aca="false">-U36</f>
        <v>-30756.9596967624</v>
      </c>
    </row>
    <row r="42" customFormat="false" ht="12.75" hidden="false" customHeight="false" outlineLevel="0" collapsed="false">
      <c r="A42" s="6" t="s">
        <v>35</v>
      </c>
      <c r="B42" s="23" t="n">
        <f aca="false">SUM(B39:B41)</f>
        <v>70686</v>
      </c>
      <c r="C42" s="23" t="n">
        <f aca="false">SUM(C39:C41)</f>
        <v>68565.42</v>
      </c>
      <c r="D42" s="23" t="n">
        <f aca="false">SUM(D39:D41)</f>
        <v>67879.7658</v>
      </c>
      <c r="E42" s="23" t="n">
        <f aca="false">SUM(E39:E41)</f>
        <v>67879.7658</v>
      </c>
      <c r="F42" s="23" t="n">
        <f aca="false">SUM(F39:F41)</f>
        <v>68558.563458</v>
      </c>
      <c r="G42" s="23" t="n">
        <f aca="false">SUM(G39:G41)</f>
        <v>69929.73472716</v>
      </c>
      <c r="H42" s="23" t="n">
        <f aca="false">SUM(H39:H41)</f>
        <v>72726.9241162464</v>
      </c>
      <c r="I42" s="23" t="n">
        <f aca="false">SUM(I39:I41)</f>
        <v>75636.0010808963</v>
      </c>
      <c r="J42" s="23" t="n">
        <f aca="false">SUM(J39:J41)</f>
        <v>78661.4411241321</v>
      </c>
      <c r="K42" s="23" t="n">
        <f aca="false">SUM(K39:K41)</f>
        <v>81807.8987690974</v>
      </c>
      <c r="L42" s="23" t="n">
        <f aca="false">SUM(L39:L41)</f>
        <v>89170.6096583162</v>
      </c>
      <c r="M42" s="23" t="n">
        <f aca="false">SUM(M39:M41)</f>
        <v>97195.9645275646</v>
      </c>
      <c r="N42" s="23" t="n">
        <f aca="false">SUM(N39:N41)</f>
        <v>105943.601335045</v>
      </c>
      <c r="O42" s="23" t="n">
        <f aca="false">SUM(O39:O41)</f>
        <v>115478.5254552</v>
      </c>
      <c r="P42" s="23" t="n">
        <f aca="false">SUM(P39:P41)</f>
        <v>125871.592746167</v>
      </c>
      <c r="Q42" s="23" t="n">
        <f aca="false">SUM(Q39:Q41)</f>
        <v>119578.013108859</v>
      </c>
      <c r="R42" s="23" t="n">
        <f aca="false">SUM(R39:R41)</f>
        <v>113599.112453416</v>
      </c>
      <c r="S42" s="23" t="n">
        <f aca="false">SUM(S39:S41)</f>
        <v>107919.156830745</v>
      </c>
      <c r="T42" s="23" t="n">
        <f aca="false">SUM(T39:T41)</f>
        <v>102523.198989208</v>
      </c>
      <c r="U42" s="23" t="n">
        <f aca="false">SUM(U39:U41)</f>
        <v>97397.0390397476</v>
      </c>
    </row>
    <row r="43" customFormat="false" ht="12.7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customFormat="false" ht="12.75" hidden="false" customHeight="false" outlineLevel="0" collapsed="false">
      <c r="A44" s="21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customFormat="false" ht="12.75" hidden="false" customHeight="false" outlineLevel="0" collapsed="false">
      <c r="A45" s="6" t="s">
        <v>32</v>
      </c>
      <c r="B45" s="22" t="n">
        <f aca="false">Assumptions!C20-'New Unit Financial Profile'!B39</f>
        <v>103950</v>
      </c>
      <c r="C45" s="6" t="n">
        <f aca="false">+B47</f>
        <v>101871</v>
      </c>
      <c r="D45" s="6" t="n">
        <f aca="false">+C47</f>
        <v>95634</v>
      </c>
      <c r="E45" s="6" t="n">
        <f aca="false">+D47</f>
        <v>89397</v>
      </c>
      <c r="F45" s="6" t="n">
        <f aca="false">+E47</f>
        <v>83160</v>
      </c>
      <c r="G45" s="6" t="n">
        <f aca="false">+F47</f>
        <v>76923</v>
      </c>
      <c r="H45" s="6" t="n">
        <f aca="false">+G47</f>
        <v>69646.5</v>
      </c>
      <c r="I45" s="6" t="n">
        <f aca="false">+H47</f>
        <v>62370</v>
      </c>
      <c r="J45" s="6" t="n">
        <f aca="false">+I47</f>
        <v>55093.5</v>
      </c>
      <c r="K45" s="6" t="n">
        <f aca="false">+J47</f>
        <v>47817</v>
      </c>
      <c r="L45" s="6" t="n">
        <f aca="false">+K47</f>
        <v>40540.5</v>
      </c>
      <c r="M45" s="6" t="n">
        <f aca="false">+L47</f>
        <v>33264</v>
      </c>
      <c r="N45" s="6" t="n">
        <f aca="false">+M47</f>
        <v>24948</v>
      </c>
      <c r="O45" s="6" t="n">
        <f aca="false">+N47</f>
        <v>15592.5</v>
      </c>
      <c r="P45" s="6" t="n">
        <f aca="false">+O47</f>
        <v>5197.5</v>
      </c>
      <c r="Q45" s="6" t="n">
        <f aca="false">+P47</f>
        <v>0</v>
      </c>
      <c r="R45" s="6" t="n">
        <f aca="false">+Q47</f>
        <v>0</v>
      </c>
      <c r="S45" s="6" t="n">
        <f aca="false">+R47</f>
        <v>0</v>
      </c>
      <c r="T45" s="6" t="n">
        <f aca="false">+S47</f>
        <v>0</v>
      </c>
      <c r="U45" s="6" t="n">
        <f aca="false">+T47</f>
        <v>0</v>
      </c>
    </row>
    <row r="46" customFormat="false" ht="12.75" hidden="false" customHeight="false" outlineLevel="0" collapsed="false">
      <c r="A46" s="6" t="s">
        <v>37</v>
      </c>
      <c r="B46" s="6" t="n">
        <f aca="false">-$B$45*B52</f>
        <v>-2079</v>
      </c>
      <c r="C46" s="6" t="n">
        <f aca="false">-$B$45*C52</f>
        <v>-6237</v>
      </c>
      <c r="D46" s="6" t="n">
        <f aca="false">-$B$45*D52</f>
        <v>-6237</v>
      </c>
      <c r="E46" s="6" t="n">
        <f aca="false">-$B$45*E52</f>
        <v>-6237</v>
      </c>
      <c r="F46" s="6" t="n">
        <f aca="false">-$B$45*F52</f>
        <v>-6237</v>
      </c>
      <c r="G46" s="6" t="n">
        <f aca="false">-$B$45*G52</f>
        <v>-7276.5</v>
      </c>
      <c r="H46" s="6" t="n">
        <f aca="false">-$B$45*H52</f>
        <v>-7276.5</v>
      </c>
      <c r="I46" s="6" t="n">
        <f aca="false">-$B$45*I52</f>
        <v>-7276.5</v>
      </c>
      <c r="J46" s="6" t="n">
        <f aca="false">-$B$45*J52</f>
        <v>-7276.5</v>
      </c>
      <c r="K46" s="6" t="n">
        <f aca="false">-$B$45*K52</f>
        <v>-7276.5</v>
      </c>
      <c r="L46" s="6" t="n">
        <f aca="false">-$B$45*L52</f>
        <v>-7276.5</v>
      </c>
      <c r="M46" s="6" t="n">
        <f aca="false">-$B$45*M52</f>
        <v>-8316</v>
      </c>
      <c r="N46" s="6" t="n">
        <f aca="false">-$B$45*N52</f>
        <v>-9355.5</v>
      </c>
      <c r="O46" s="6" t="n">
        <f aca="false">-$B$45*O52</f>
        <v>-10395</v>
      </c>
      <c r="P46" s="6" t="n">
        <f aca="false">-$B$45*P52</f>
        <v>-5197.5</v>
      </c>
      <c r="Q46" s="6" t="n">
        <f aca="false">-$B$45*Q52</f>
        <v>-0</v>
      </c>
      <c r="R46" s="6" t="n">
        <f aca="false">-$B$45*R52</f>
        <v>-0</v>
      </c>
      <c r="S46" s="6" t="n">
        <f aca="false">-$B$45*S52</f>
        <v>-0</v>
      </c>
      <c r="T46" s="6" t="n">
        <f aca="false">-$B$45*T52</f>
        <v>-0</v>
      </c>
      <c r="U46" s="6" t="n">
        <f aca="false">-$B$45*U52</f>
        <v>-0</v>
      </c>
    </row>
    <row r="47" customFormat="false" ht="12.75" hidden="false" customHeight="false" outlineLevel="0" collapsed="false">
      <c r="A47" s="6" t="s">
        <v>35</v>
      </c>
      <c r="B47" s="23" t="n">
        <f aca="false">SUM(B45:B46)</f>
        <v>101871</v>
      </c>
      <c r="C47" s="23" t="n">
        <f aca="false">SUM(C45:C46)</f>
        <v>95634</v>
      </c>
      <c r="D47" s="23" t="n">
        <f aca="false">SUM(D45:D46)</f>
        <v>89397</v>
      </c>
      <c r="E47" s="23" t="n">
        <f aca="false">SUM(E45:E46)</f>
        <v>83160</v>
      </c>
      <c r="F47" s="23" t="n">
        <f aca="false">SUM(F45:F46)</f>
        <v>76923</v>
      </c>
      <c r="G47" s="23" t="n">
        <f aca="false">SUM(G45:G46)</f>
        <v>69646.5</v>
      </c>
      <c r="H47" s="23" t="n">
        <f aca="false">SUM(H45:H46)</f>
        <v>62370</v>
      </c>
      <c r="I47" s="23" t="n">
        <f aca="false">SUM(I45:I46)</f>
        <v>55093.5</v>
      </c>
      <c r="J47" s="23" t="n">
        <f aca="false">SUM(J45:J46)</f>
        <v>47817</v>
      </c>
      <c r="K47" s="23" t="n">
        <f aca="false">SUM(K45:K46)</f>
        <v>40540.5</v>
      </c>
      <c r="L47" s="23" t="n">
        <f aca="false">SUM(L45:L46)</f>
        <v>33264</v>
      </c>
      <c r="M47" s="23" t="n">
        <f aca="false">SUM(M45:M46)</f>
        <v>24948</v>
      </c>
      <c r="N47" s="23" t="n">
        <f aca="false">SUM(N45:N46)</f>
        <v>15592.5</v>
      </c>
      <c r="O47" s="23" t="n">
        <f aca="false">SUM(O45:O46)</f>
        <v>5197.5</v>
      </c>
      <c r="P47" s="23" t="n">
        <f aca="false">SUM(P45:P46)</f>
        <v>0</v>
      </c>
      <c r="Q47" s="23" t="n">
        <f aca="false">SUM(Q45:Q46)</f>
        <v>0</v>
      </c>
      <c r="R47" s="23" t="n">
        <f aca="false">SUM(R45:R46)</f>
        <v>0</v>
      </c>
      <c r="S47" s="23" t="n">
        <f aca="false">SUM(S45:S46)</f>
        <v>0</v>
      </c>
      <c r="T47" s="23" t="n">
        <f aca="false">SUM(T45:T46)</f>
        <v>0</v>
      </c>
      <c r="U47" s="23" t="n">
        <f aca="false">SUM(U45:U46)</f>
        <v>0</v>
      </c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customFormat="false" ht="12.75" hidden="false" customHeight="false" outlineLevel="0" collapsed="false">
      <c r="A49" s="6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customFormat="false" ht="12.75" hidden="false" customHeight="false" outlineLevel="0" collapsed="false">
      <c r="A50" s="9" t="s">
        <v>38</v>
      </c>
      <c r="B50" s="7" t="n">
        <v>0.06</v>
      </c>
      <c r="C50" s="7" t="n">
        <v>0.11</v>
      </c>
      <c r="D50" s="7" t="n">
        <v>0.13</v>
      </c>
      <c r="E50" s="7" t="n">
        <v>0.14</v>
      </c>
      <c r="F50" s="7" t="n">
        <v>0.15</v>
      </c>
      <c r="G50" s="7" t="n">
        <v>0.17</v>
      </c>
      <c r="H50" s="7" t="n">
        <v>0.19</v>
      </c>
      <c r="I50" s="7" t="n">
        <v>0.19</v>
      </c>
      <c r="J50" s="7" t="n">
        <v>0.19</v>
      </c>
      <c r="K50" s="7" t="n">
        <v>0.19</v>
      </c>
      <c r="L50" s="7" t="n">
        <v>0.19</v>
      </c>
      <c r="M50" s="7" t="n">
        <v>0.19</v>
      </c>
      <c r="N50" s="7" t="n">
        <v>0.19</v>
      </c>
      <c r="O50" s="7" t="n">
        <v>0.19</v>
      </c>
      <c r="P50" s="7" t="n">
        <v>0.19</v>
      </c>
      <c r="Q50" s="7" t="n">
        <v>0.25</v>
      </c>
      <c r="R50" s="7" t="n">
        <v>0.25</v>
      </c>
      <c r="S50" s="7" t="n">
        <v>0.25</v>
      </c>
      <c r="T50" s="7" t="n">
        <v>0.25</v>
      </c>
      <c r="U50" s="7" t="n">
        <v>0.25</v>
      </c>
    </row>
    <row r="51" customFormat="false" ht="12.75" hidden="false" customHeight="false" outlineLevel="0" collapsed="false">
      <c r="A51" s="9" t="s">
        <v>39</v>
      </c>
      <c r="B51" s="7" t="n">
        <v>0.04</v>
      </c>
      <c r="C51" s="7" t="n">
        <v>0.14</v>
      </c>
      <c r="D51" s="7" t="n">
        <v>0.14</v>
      </c>
      <c r="E51" s="7" t="n">
        <v>0.14</v>
      </c>
      <c r="F51" s="7" t="n">
        <v>0.14</v>
      </c>
      <c r="G51" s="7" t="n">
        <v>0.15</v>
      </c>
      <c r="H51" s="7" t="n">
        <v>0.15</v>
      </c>
      <c r="I51" s="7" t="n">
        <v>0.15</v>
      </c>
      <c r="J51" s="7" t="n">
        <v>0.15</v>
      </c>
      <c r="K51" s="7" t="n">
        <v>0.15</v>
      </c>
      <c r="L51" s="7" t="n">
        <v>0.1</v>
      </c>
      <c r="M51" s="7" t="n">
        <v>0.1</v>
      </c>
      <c r="N51" s="7" t="n">
        <v>0.1</v>
      </c>
      <c r="O51" s="7" t="n">
        <v>0.1</v>
      </c>
      <c r="P51" s="7" t="n">
        <v>0.1</v>
      </c>
      <c r="Q51" s="7" t="n">
        <v>0.3</v>
      </c>
      <c r="R51" s="7" t="n">
        <v>0.3</v>
      </c>
      <c r="S51" s="7" t="n">
        <v>0.3</v>
      </c>
      <c r="T51" s="7" t="n">
        <v>0.3</v>
      </c>
      <c r="U51" s="7" t="n">
        <v>0.3</v>
      </c>
    </row>
    <row r="52" customFormat="false" ht="12.75" hidden="false" customHeight="false" outlineLevel="0" collapsed="false">
      <c r="A52" s="9" t="s">
        <v>40</v>
      </c>
      <c r="B52" s="7" t="n">
        <v>0.02</v>
      </c>
      <c r="C52" s="7" t="n">
        <v>0.06</v>
      </c>
      <c r="D52" s="7" t="n">
        <v>0.06</v>
      </c>
      <c r="E52" s="7" t="n">
        <v>0.06</v>
      </c>
      <c r="F52" s="7" t="n">
        <v>0.06</v>
      </c>
      <c r="G52" s="7" t="n">
        <v>0.07</v>
      </c>
      <c r="H52" s="7" t="n">
        <v>0.07</v>
      </c>
      <c r="I52" s="7" t="n">
        <v>0.07</v>
      </c>
      <c r="J52" s="7" t="n">
        <v>0.07</v>
      </c>
      <c r="K52" s="7" t="n">
        <v>0.07</v>
      </c>
      <c r="L52" s="7" t="n">
        <v>0.07</v>
      </c>
      <c r="M52" s="7" t="n">
        <v>0.08</v>
      </c>
      <c r="N52" s="7" t="n">
        <v>0.09</v>
      </c>
      <c r="O52" s="7" t="n">
        <v>0.1</v>
      </c>
      <c r="P52" s="7" t="n">
        <v>0.05</v>
      </c>
      <c r="Q52" s="7"/>
      <c r="R52" s="7"/>
      <c r="S52" s="7"/>
      <c r="T52" s="7"/>
      <c r="U52" s="7"/>
    </row>
    <row r="53" customFormat="false" ht="12.75" hidden="false" customHeight="false" outlineLevel="0" collapsed="false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customFormat="false" ht="12.75" hidden="false" customHeight="false" outlineLevel="0" collapsed="false">
      <c r="A54" s="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"/>
      <c r="R54" s="6"/>
      <c r="S54" s="6"/>
      <c r="T54" s="6"/>
      <c r="U54" s="6"/>
    </row>
    <row r="55" customFormat="false" ht="12.75" hidden="false" customHeight="false" outlineLevel="0" collapsed="false">
      <c r="A55" s="25" t="s">
        <v>41</v>
      </c>
    </row>
    <row r="56" customFormat="false" ht="12.75" hidden="false" customHeight="false" outlineLevel="0" collapsed="false">
      <c r="A56" s="13" t="s">
        <v>42</v>
      </c>
      <c r="B56" s="13" t="n">
        <f aca="false">NPV(0.14,B36:U36)-B39</f>
        <v>2680.45551604102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customFormat="false" ht="12.75" hidden="false" customHeight="false" outlineLevel="0" collapsed="false">
      <c r="A57" s="26" t="s">
        <v>43</v>
      </c>
      <c r="B57" s="27" t="n">
        <f aca="false">IRR(A58:U58,0.1)</f>
        <v>0.144887400674159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customFormat="false" ht="12.75" hidden="false" customHeight="false" outlineLevel="0" collapsed="false">
      <c r="A58" s="29" t="n">
        <f aca="false">-B39</f>
        <v>-69300</v>
      </c>
      <c r="B58" s="29" t="n">
        <f aca="false">+B36</f>
        <v>2772</v>
      </c>
      <c r="C58" s="29" t="n">
        <f aca="false">+C36</f>
        <v>9896.04</v>
      </c>
      <c r="D58" s="29" t="n">
        <f aca="false">+D36</f>
        <v>9599.1588</v>
      </c>
      <c r="E58" s="29" t="n">
        <f aca="false">+E36</f>
        <v>9503.167212</v>
      </c>
      <c r="F58" s="29" t="n">
        <f aca="false">+F36</f>
        <v>9503.167212</v>
      </c>
      <c r="G58" s="29" t="n">
        <f aca="false">+G36</f>
        <v>10283.7845187</v>
      </c>
      <c r="H58" s="29" t="n">
        <f aca="false">+H36</f>
        <v>10489.460209074</v>
      </c>
      <c r="I58" s="29" t="n">
        <f aca="false">+I36</f>
        <v>10909.038617437</v>
      </c>
      <c r="J58" s="29" t="n">
        <f aca="false">+J36</f>
        <v>11345.4001621344</v>
      </c>
      <c r="K58" s="29" t="n">
        <f aca="false">+K36</f>
        <v>11799.2161686198</v>
      </c>
      <c r="L58" s="29" t="n">
        <f aca="false">+L36</f>
        <v>8180.78987690974</v>
      </c>
      <c r="M58" s="29" t="n">
        <f aca="false">+M36</f>
        <v>8917.06096583162</v>
      </c>
      <c r="N58" s="29" t="n">
        <f aca="false">+N36</f>
        <v>9719.59645275646</v>
      </c>
      <c r="O58" s="29" t="n">
        <f aca="false">+O36</f>
        <v>10594.3601335045</v>
      </c>
      <c r="P58" s="29" t="n">
        <f aca="false">+P36</f>
        <v>11547.85254552</v>
      </c>
      <c r="Q58" s="29" t="n">
        <f aca="false">+Q36</f>
        <v>37761.4778238502</v>
      </c>
      <c r="R58" s="29" t="n">
        <f aca="false">+R36</f>
        <v>35873.4039326577</v>
      </c>
      <c r="S58" s="29" t="n">
        <f aca="false">+S36</f>
        <v>34079.7337360248</v>
      </c>
      <c r="T58" s="29" t="n">
        <f aca="false">+T36</f>
        <v>32375.7470492236</v>
      </c>
      <c r="U58" s="29" t="n">
        <f aca="false">+U36</f>
        <v>30756.9596967624</v>
      </c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1" customFormat="false" ht="12.75" hidden="false" customHeight="false" outlineLevel="0" collapsed="false">
      <c r="A61" s="1" t="s">
        <v>20</v>
      </c>
    </row>
    <row r="62" customFormat="false" ht="12.75" hidden="false" customHeight="false" outlineLevel="0" collapsed="false">
      <c r="A62" s="19" t="s">
        <v>28</v>
      </c>
      <c r="B62" s="19" t="n">
        <v>1</v>
      </c>
      <c r="C62" s="19" t="n">
        <f aca="false">+B62+1</f>
        <v>2</v>
      </c>
      <c r="D62" s="19" t="n">
        <f aca="false">+C62+1</f>
        <v>3</v>
      </c>
      <c r="E62" s="19" t="n">
        <f aca="false">+D62+1</f>
        <v>4</v>
      </c>
      <c r="F62" s="19" t="n">
        <f aca="false">+E62+1</f>
        <v>5</v>
      </c>
      <c r="G62" s="19" t="n">
        <f aca="false">+F62+1</f>
        <v>6</v>
      </c>
      <c r="H62" s="19" t="n">
        <f aca="false">+G62+1</f>
        <v>7</v>
      </c>
      <c r="I62" s="19" t="n">
        <f aca="false">+H62+1</f>
        <v>8</v>
      </c>
      <c r="J62" s="19" t="n">
        <f aca="false">+I62+1</f>
        <v>9</v>
      </c>
      <c r="K62" s="19" t="n">
        <f aca="false">+J62+1</f>
        <v>10</v>
      </c>
      <c r="L62" s="19" t="n">
        <f aca="false">+K62+1</f>
        <v>11</v>
      </c>
      <c r="M62" s="19" t="n">
        <f aca="false">+L62+1</f>
        <v>12</v>
      </c>
      <c r="N62" s="19" t="n">
        <f aca="false">+M62+1</f>
        <v>13</v>
      </c>
      <c r="O62" s="19" t="n">
        <f aca="false">+N62+1</f>
        <v>14</v>
      </c>
      <c r="P62" s="19" t="n">
        <f aca="false">+O62+1</f>
        <v>15</v>
      </c>
      <c r="Q62" s="19" t="n">
        <f aca="false">+P62+1</f>
        <v>16</v>
      </c>
      <c r="R62" s="19" t="n">
        <f aca="false">+Q62+1</f>
        <v>17</v>
      </c>
      <c r="S62" s="19" t="n">
        <f aca="false">+R62+1</f>
        <v>18</v>
      </c>
      <c r="T62" s="19" t="n">
        <f aca="false">+S62+1</f>
        <v>19</v>
      </c>
      <c r="U62" s="19" t="n">
        <f aca="false">+T62+1</f>
        <v>20</v>
      </c>
    </row>
    <row r="63" customFormat="false" ht="12.7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customFormat="false" ht="12.75" hidden="false" customHeight="false" outlineLevel="0" collapsed="false">
      <c r="A64" s="20" t="s">
        <v>29</v>
      </c>
      <c r="B64" s="6" t="n">
        <f aca="false">+B$68*B79</f>
        <v>13500</v>
      </c>
      <c r="C64" s="6" t="n">
        <f aca="false">+C$68*C79</f>
        <v>25245</v>
      </c>
      <c r="D64" s="6" t="n">
        <f aca="false">+D$68*D79</f>
        <v>28939.95</v>
      </c>
      <c r="E64" s="6" t="n">
        <f aca="false">+E$68*E79</f>
        <v>30854.439</v>
      </c>
      <c r="F64" s="6" t="n">
        <f aca="false">+F$68*F79</f>
        <v>33058.3275</v>
      </c>
      <c r="G64" s="6" t="n">
        <f aca="false">+G$68*G79</f>
        <v>37840.765545</v>
      </c>
      <c r="H64" s="6" t="n">
        <f aca="false">+H$68*H79</f>
        <v>43138.4727213</v>
      </c>
      <c r="I64" s="6" t="n">
        <f aca="false">+I$68*I79</f>
        <v>44864.011630152</v>
      </c>
      <c r="J64" s="6" t="n">
        <f aca="false">+J$68*J79</f>
        <v>46658.5720953581</v>
      </c>
      <c r="K64" s="6" t="n">
        <f aca="false">+K$68*K79</f>
        <v>48524.9149791724</v>
      </c>
      <c r="L64" s="6" t="n">
        <f aca="false">+L$68*L79</f>
        <v>50465.9115783393</v>
      </c>
      <c r="M64" s="6" t="n">
        <f aca="false">+M$68*M79</f>
        <v>55007.8436203898</v>
      </c>
      <c r="N64" s="6" t="n">
        <f aca="false">+N$68*N79</f>
        <v>59958.5495462249</v>
      </c>
      <c r="O64" s="6" t="n">
        <f aca="false">+O$68*O79</f>
        <v>65354.8190053852</v>
      </c>
      <c r="P64" s="6" t="n">
        <f aca="false">+P$68*P79</f>
        <v>71236.7527158698</v>
      </c>
      <c r="Q64" s="6" t="n">
        <f aca="false">+Q$68*Q79</f>
        <v>102168.500605655</v>
      </c>
      <c r="R64" s="6" t="n">
        <f aca="false">+R$68*R79</f>
        <v>97060.0755753726</v>
      </c>
      <c r="S64" s="6" t="n">
        <f aca="false">+S$68*S79</f>
        <v>92207.071796604</v>
      </c>
      <c r="T64" s="6" t="n">
        <f aca="false">+T$68*T79</f>
        <v>87596.7182067738</v>
      </c>
      <c r="U64" s="6" t="n">
        <f aca="false">+U$68*U79</f>
        <v>83216.8822964351</v>
      </c>
    </row>
    <row r="65" customFormat="false" ht="12.75" hidden="false" customHeight="false" outlineLevel="0" collapsed="false">
      <c r="A65" s="20" t="s">
        <v>30</v>
      </c>
      <c r="B65" s="6" t="n">
        <f aca="false">+B$68*B80</f>
        <v>9000</v>
      </c>
      <c r="C65" s="6" t="n">
        <f aca="false">+C$68*C80</f>
        <v>32130</v>
      </c>
      <c r="D65" s="6" t="n">
        <f aca="false">+D$68*D80</f>
        <v>31166.1</v>
      </c>
      <c r="E65" s="6" t="n">
        <f aca="false">+E$68*E80</f>
        <v>30854.439</v>
      </c>
      <c r="F65" s="6" t="n">
        <f aca="false">+F$68*F80</f>
        <v>30854.439</v>
      </c>
      <c r="G65" s="6" t="n">
        <f aca="false">+G$68*G80</f>
        <v>33388.910775</v>
      </c>
      <c r="H65" s="6" t="n">
        <f aca="false">+H$68*H80</f>
        <v>34056.6889905</v>
      </c>
      <c r="I65" s="6" t="n">
        <f aca="false">+I$68*I80</f>
        <v>35418.95655012</v>
      </c>
      <c r="J65" s="6" t="n">
        <f aca="false">+J$68*J80</f>
        <v>36835.7148121248</v>
      </c>
      <c r="K65" s="6" t="n">
        <f aca="false">+K$68*K80</f>
        <v>38309.1434046098</v>
      </c>
      <c r="L65" s="6" t="n">
        <f aca="false">+L$68*L80</f>
        <v>26561.0060938628</v>
      </c>
      <c r="M65" s="6" t="n">
        <f aca="false">+M$68*M80</f>
        <v>28951.4966423104</v>
      </c>
      <c r="N65" s="6" t="n">
        <f aca="false">+N$68*N80</f>
        <v>31557.1313401184</v>
      </c>
      <c r="O65" s="6" t="n">
        <f aca="false">+O$68*O80</f>
        <v>34397.273160729</v>
      </c>
      <c r="P65" s="6" t="n">
        <f aca="false">+P$68*P80</f>
        <v>37493.0277451946</v>
      </c>
      <c r="Q65" s="6" t="n">
        <f aca="false">+Q$68*Q80</f>
        <v>122602.200726786</v>
      </c>
      <c r="R65" s="6" t="n">
        <f aca="false">+R$68*R80</f>
        <v>116472.090690447</v>
      </c>
      <c r="S65" s="6" t="n">
        <f aca="false">+S$68*S80</f>
        <v>110648.486155925</v>
      </c>
      <c r="T65" s="6" t="n">
        <f aca="false">+T$68*T80</f>
        <v>105116.061848129</v>
      </c>
      <c r="U65" s="6" t="n">
        <f aca="false">+U$68*U80</f>
        <v>99860.2587557221</v>
      </c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customFormat="false" ht="12.75" hidden="false" customHeight="false" outlineLevel="0" collapsed="false">
      <c r="A67" s="21" t="s">
        <v>31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customFormat="false" ht="12.75" hidden="false" customHeight="false" outlineLevel="0" collapsed="false">
      <c r="A68" s="6" t="s">
        <v>32</v>
      </c>
      <c r="B68" s="22" t="n">
        <f aca="false">Assumptions!C34*Assumptions!C35</f>
        <v>225000</v>
      </c>
      <c r="C68" s="6" t="n">
        <f aca="false">+B71</f>
        <v>229500</v>
      </c>
      <c r="D68" s="6" t="n">
        <f aca="false">+C71</f>
        <v>222615</v>
      </c>
      <c r="E68" s="6" t="n">
        <f aca="false">+D71</f>
        <v>220388.85</v>
      </c>
      <c r="F68" s="6" t="n">
        <f aca="false">+E71</f>
        <v>220388.85</v>
      </c>
      <c r="G68" s="6" t="n">
        <f aca="false">+F71</f>
        <v>222592.7385</v>
      </c>
      <c r="H68" s="6" t="n">
        <f aca="false">+G71</f>
        <v>227044.59327</v>
      </c>
      <c r="I68" s="6" t="n">
        <f aca="false">+H71</f>
        <v>236126.3770008</v>
      </c>
      <c r="J68" s="6" t="n">
        <f aca="false">+I71</f>
        <v>245571.432080832</v>
      </c>
      <c r="K68" s="6" t="n">
        <f aca="false">+J71</f>
        <v>255394.289364065</v>
      </c>
      <c r="L68" s="6" t="n">
        <f aca="false">+K71</f>
        <v>265610.060938628</v>
      </c>
      <c r="M68" s="6" t="n">
        <f aca="false">+L71</f>
        <v>289514.966423104</v>
      </c>
      <c r="N68" s="6" t="n">
        <f aca="false">+M71</f>
        <v>315571.313401184</v>
      </c>
      <c r="O68" s="6" t="n">
        <f aca="false">+N71</f>
        <v>343972.73160729</v>
      </c>
      <c r="P68" s="6" t="n">
        <f aca="false">+O71</f>
        <v>374930.277451946</v>
      </c>
      <c r="Q68" s="6" t="n">
        <f aca="false">+P71</f>
        <v>408674.002422622</v>
      </c>
      <c r="R68" s="6" t="n">
        <f aca="false">+Q71</f>
        <v>388240.302301491</v>
      </c>
      <c r="S68" s="6" t="n">
        <f aca="false">+R71</f>
        <v>368828.287186416</v>
      </c>
      <c r="T68" s="6" t="n">
        <f aca="false">+S71</f>
        <v>350386.872827095</v>
      </c>
      <c r="U68" s="6" t="n">
        <f aca="false">+T71</f>
        <v>332867.52918574</v>
      </c>
    </row>
    <row r="69" customFormat="false" ht="12.75" hidden="false" customHeight="false" outlineLevel="0" collapsed="false">
      <c r="A69" s="6" t="s">
        <v>33</v>
      </c>
      <c r="B69" s="6" t="n">
        <f aca="false">+B64</f>
        <v>13500</v>
      </c>
      <c r="C69" s="6" t="n">
        <f aca="false">+C64</f>
        <v>25245</v>
      </c>
      <c r="D69" s="6" t="n">
        <f aca="false">+D64</f>
        <v>28939.95</v>
      </c>
      <c r="E69" s="6" t="n">
        <f aca="false">+E64</f>
        <v>30854.439</v>
      </c>
      <c r="F69" s="6" t="n">
        <f aca="false">+F64</f>
        <v>33058.3275</v>
      </c>
      <c r="G69" s="6" t="n">
        <f aca="false">+G64</f>
        <v>37840.765545</v>
      </c>
      <c r="H69" s="6" t="n">
        <f aca="false">+H64</f>
        <v>43138.4727213</v>
      </c>
      <c r="I69" s="6" t="n">
        <f aca="false">+I64</f>
        <v>44864.011630152</v>
      </c>
      <c r="J69" s="6" t="n">
        <f aca="false">+J64</f>
        <v>46658.5720953581</v>
      </c>
      <c r="K69" s="6" t="n">
        <f aca="false">+K64</f>
        <v>48524.9149791724</v>
      </c>
      <c r="L69" s="6" t="n">
        <f aca="false">+L64</f>
        <v>50465.9115783393</v>
      </c>
      <c r="M69" s="6" t="n">
        <f aca="false">+M64</f>
        <v>55007.8436203898</v>
      </c>
      <c r="N69" s="6" t="n">
        <f aca="false">+N64</f>
        <v>59958.5495462249</v>
      </c>
      <c r="O69" s="6" t="n">
        <f aca="false">+O64</f>
        <v>65354.8190053852</v>
      </c>
      <c r="P69" s="6" t="n">
        <f aca="false">+P64</f>
        <v>71236.7527158698</v>
      </c>
      <c r="Q69" s="6" t="n">
        <f aca="false">+Q64</f>
        <v>102168.500605655</v>
      </c>
      <c r="R69" s="6" t="n">
        <f aca="false">+R64</f>
        <v>97060.0755753726</v>
      </c>
      <c r="S69" s="6" t="n">
        <f aca="false">+S64</f>
        <v>92207.071796604</v>
      </c>
      <c r="T69" s="6" t="n">
        <f aca="false">+T64</f>
        <v>87596.7182067738</v>
      </c>
      <c r="U69" s="6" t="n">
        <f aca="false">+U64</f>
        <v>83216.8822964351</v>
      </c>
    </row>
    <row r="70" customFormat="false" ht="12.75" hidden="false" customHeight="false" outlineLevel="0" collapsed="false">
      <c r="A70" s="6" t="s">
        <v>34</v>
      </c>
      <c r="B70" s="6" t="n">
        <f aca="false">-B65</f>
        <v>-9000</v>
      </c>
      <c r="C70" s="6" t="n">
        <f aca="false">-C65</f>
        <v>-32130</v>
      </c>
      <c r="D70" s="6" t="n">
        <f aca="false">-D65</f>
        <v>-31166.1</v>
      </c>
      <c r="E70" s="6" t="n">
        <f aca="false">-E65</f>
        <v>-30854.439</v>
      </c>
      <c r="F70" s="6" t="n">
        <f aca="false">-F65</f>
        <v>-30854.439</v>
      </c>
      <c r="G70" s="6" t="n">
        <f aca="false">-G65</f>
        <v>-33388.910775</v>
      </c>
      <c r="H70" s="6" t="n">
        <f aca="false">-H65</f>
        <v>-34056.6889905</v>
      </c>
      <c r="I70" s="6" t="n">
        <f aca="false">-I65</f>
        <v>-35418.95655012</v>
      </c>
      <c r="J70" s="6" t="n">
        <f aca="false">-J65</f>
        <v>-36835.7148121248</v>
      </c>
      <c r="K70" s="6" t="n">
        <f aca="false">-K65</f>
        <v>-38309.1434046098</v>
      </c>
      <c r="L70" s="6" t="n">
        <f aca="false">-L65</f>
        <v>-26561.0060938628</v>
      </c>
      <c r="M70" s="6" t="n">
        <f aca="false">-M65</f>
        <v>-28951.4966423104</v>
      </c>
      <c r="N70" s="6" t="n">
        <f aca="false">-N65</f>
        <v>-31557.1313401184</v>
      </c>
      <c r="O70" s="6" t="n">
        <f aca="false">-O65</f>
        <v>-34397.273160729</v>
      </c>
      <c r="P70" s="6" t="n">
        <f aca="false">-P65</f>
        <v>-37493.0277451946</v>
      </c>
      <c r="Q70" s="6" t="n">
        <f aca="false">-Q65</f>
        <v>-122602.200726786</v>
      </c>
      <c r="R70" s="6" t="n">
        <f aca="false">-R65</f>
        <v>-116472.090690447</v>
      </c>
      <c r="S70" s="6" t="n">
        <f aca="false">-S65</f>
        <v>-110648.486155925</v>
      </c>
      <c r="T70" s="6" t="n">
        <f aca="false">-T65</f>
        <v>-105116.061848129</v>
      </c>
      <c r="U70" s="6" t="n">
        <f aca="false">-U65</f>
        <v>-99860.2587557221</v>
      </c>
    </row>
    <row r="71" customFormat="false" ht="12.75" hidden="false" customHeight="false" outlineLevel="0" collapsed="false">
      <c r="A71" s="6" t="s">
        <v>35</v>
      </c>
      <c r="B71" s="23" t="n">
        <f aca="false">SUM(B68:B70)</f>
        <v>229500</v>
      </c>
      <c r="C71" s="23" t="n">
        <f aca="false">SUM(C68:C70)</f>
        <v>222615</v>
      </c>
      <c r="D71" s="23" t="n">
        <f aca="false">SUM(D68:D70)</f>
        <v>220388.85</v>
      </c>
      <c r="E71" s="23" t="n">
        <f aca="false">SUM(E68:E70)</f>
        <v>220388.85</v>
      </c>
      <c r="F71" s="23" t="n">
        <f aca="false">SUM(F68:F70)</f>
        <v>222592.7385</v>
      </c>
      <c r="G71" s="23" t="n">
        <f aca="false">SUM(G68:G70)</f>
        <v>227044.59327</v>
      </c>
      <c r="H71" s="23" t="n">
        <f aca="false">SUM(H68:H70)</f>
        <v>236126.3770008</v>
      </c>
      <c r="I71" s="23" t="n">
        <f aca="false">SUM(I68:I70)</f>
        <v>245571.432080832</v>
      </c>
      <c r="J71" s="23" t="n">
        <f aca="false">SUM(J68:J70)</f>
        <v>255394.289364065</v>
      </c>
      <c r="K71" s="23" t="n">
        <f aca="false">SUM(K68:K70)</f>
        <v>265610.060938628</v>
      </c>
      <c r="L71" s="23" t="n">
        <f aca="false">SUM(L68:L70)</f>
        <v>289514.966423104</v>
      </c>
      <c r="M71" s="23" t="n">
        <f aca="false">SUM(M68:M70)</f>
        <v>315571.313401184</v>
      </c>
      <c r="N71" s="23" t="n">
        <f aca="false">SUM(N68:N70)</f>
        <v>343972.73160729</v>
      </c>
      <c r="O71" s="23" t="n">
        <f aca="false">SUM(O68:O70)</f>
        <v>374930.277451946</v>
      </c>
      <c r="P71" s="23" t="n">
        <f aca="false">SUM(P68:P70)</f>
        <v>408674.002422622</v>
      </c>
      <c r="Q71" s="23" t="n">
        <f aca="false">SUM(Q68:Q70)</f>
        <v>388240.302301491</v>
      </c>
      <c r="R71" s="23" t="n">
        <f aca="false">SUM(R68:R70)</f>
        <v>368828.287186416</v>
      </c>
      <c r="S71" s="23" t="n">
        <f aca="false">SUM(S68:S70)</f>
        <v>350386.872827095</v>
      </c>
      <c r="T71" s="23" t="n">
        <f aca="false">SUM(T68:T70)</f>
        <v>332867.52918574</v>
      </c>
      <c r="U71" s="23" t="n">
        <f aca="false">SUM(U68:U70)</f>
        <v>316224.152726453</v>
      </c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customFormat="false" ht="12.75" hidden="false" customHeight="false" outlineLevel="0" collapsed="false">
      <c r="A73" s="21" t="s">
        <v>36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customFormat="false" ht="12.75" hidden="false" customHeight="false" outlineLevel="0" collapsed="false">
      <c r="A74" s="6" t="s">
        <v>32</v>
      </c>
      <c r="B74" s="22" t="n">
        <f aca="false">Assumptions!C34-'New Unit Financial Profile'!B68</f>
        <v>337500</v>
      </c>
      <c r="C74" s="6" t="n">
        <f aca="false">+B76</f>
        <v>330750</v>
      </c>
      <c r="D74" s="6" t="n">
        <f aca="false">+C76</f>
        <v>310500</v>
      </c>
      <c r="E74" s="6" t="n">
        <f aca="false">+D76</f>
        <v>290250</v>
      </c>
      <c r="F74" s="6" t="n">
        <f aca="false">+E76</f>
        <v>270000</v>
      </c>
      <c r="G74" s="6" t="n">
        <f aca="false">+F76</f>
        <v>249750</v>
      </c>
      <c r="H74" s="6" t="n">
        <f aca="false">+G76</f>
        <v>226125</v>
      </c>
      <c r="I74" s="6" t="n">
        <f aca="false">+H76</f>
        <v>202500</v>
      </c>
      <c r="J74" s="6" t="n">
        <f aca="false">+I76</f>
        <v>178875</v>
      </c>
      <c r="K74" s="6" t="n">
        <f aca="false">+J76</f>
        <v>155250</v>
      </c>
      <c r="L74" s="6" t="n">
        <f aca="false">+K76</f>
        <v>131625</v>
      </c>
      <c r="M74" s="6" t="n">
        <f aca="false">+L76</f>
        <v>108000</v>
      </c>
      <c r="N74" s="6" t="n">
        <f aca="false">+M76</f>
        <v>81000</v>
      </c>
      <c r="O74" s="6" t="n">
        <f aca="false">+N76</f>
        <v>50625</v>
      </c>
      <c r="P74" s="6" t="n">
        <f aca="false">+O76</f>
        <v>16875</v>
      </c>
      <c r="Q74" s="6" t="n">
        <f aca="false">+P76</f>
        <v>0</v>
      </c>
      <c r="R74" s="6" t="n">
        <f aca="false">+Q76</f>
        <v>0</v>
      </c>
      <c r="S74" s="6" t="n">
        <f aca="false">+R76</f>
        <v>0</v>
      </c>
      <c r="T74" s="6" t="n">
        <f aca="false">+S76</f>
        <v>0</v>
      </c>
      <c r="U74" s="6" t="n">
        <f aca="false">+T76</f>
        <v>0</v>
      </c>
    </row>
    <row r="75" customFormat="false" ht="12.75" hidden="false" customHeight="false" outlineLevel="0" collapsed="false">
      <c r="A75" s="6" t="s">
        <v>37</v>
      </c>
      <c r="B75" s="6" t="n">
        <f aca="false">-$B$74*B81</f>
        <v>-6750</v>
      </c>
      <c r="C75" s="6" t="n">
        <f aca="false">-$B$74*C81</f>
        <v>-20250</v>
      </c>
      <c r="D75" s="6" t="n">
        <f aca="false">-$B$74*D81</f>
        <v>-20250</v>
      </c>
      <c r="E75" s="6" t="n">
        <f aca="false">-$B$74*E81</f>
        <v>-20250</v>
      </c>
      <c r="F75" s="6" t="n">
        <f aca="false">-$B$74*F81</f>
        <v>-20250</v>
      </c>
      <c r="G75" s="6" t="n">
        <f aca="false">-$B$74*G81</f>
        <v>-23625</v>
      </c>
      <c r="H75" s="6" t="n">
        <f aca="false">-$B$74*H81</f>
        <v>-23625</v>
      </c>
      <c r="I75" s="6" t="n">
        <f aca="false">-$B$74*I81</f>
        <v>-23625</v>
      </c>
      <c r="J75" s="6" t="n">
        <f aca="false">-$B$74*J81</f>
        <v>-23625</v>
      </c>
      <c r="K75" s="6" t="n">
        <f aca="false">-$B$74*K81</f>
        <v>-23625</v>
      </c>
      <c r="L75" s="6" t="n">
        <f aca="false">-$B$74*L81</f>
        <v>-23625</v>
      </c>
      <c r="M75" s="6" t="n">
        <f aca="false">-$B$74*M81</f>
        <v>-27000</v>
      </c>
      <c r="N75" s="6" t="n">
        <f aca="false">-$B$74*N81</f>
        <v>-30375</v>
      </c>
      <c r="O75" s="6" t="n">
        <f aca="false">-$B$74*O81</f>
        <v>-33750</v>
      </c>
      <c r="P75" s="6" t="n">
        <f aca="false">-$B$74*P81</f>
        <v>-16875</v>
      </c>
      <c r="Q75" s="6" t="n">
        <f aca="false">-$B$74*Q81</f>
        <v>-0</v>
      </c>
      <c r="R75" s="6" t="n">
        <f aca="false">-$B$74*R81</f>
        <v>-0</v>
      </c>
      <c r="S75" s="6" t="n">
        <f aca="false">-$B$74*S81</f>
        <v>-0</v>
      </c>
      <c r="T75" s="6" t="n">
        <f aca="false">-$B$74*T81</f>
        <v>-0</v>
      </c>
      <c r="U75" s="6" t="n">
        <f aca="false">-$B$74*U81</f>
        <v>-0</v>
      </c>
    </row>
    <row r="76" customFormat="false" ht="12.75" hidden="false" customHeight="false" outlineLevel="0" collapsed="false">
      <c r="A76" s="6" t="s">
        <v>35</v>
      </c>
      <c r="B76" s="23" t="n">
        <f aca="false">SUM(B74:B75)</f>
        <v>330750</v>
      </c>
      <c r="C76" s="23" t="n">
        <f aca="false">SUM(C74:C75)</f>
        <v>310500</v>
      </c>
      <c r="D76" s="23" t="n">
        <f aca="false">SUM(D74:D75)</f>
        <v>290250</v>
      </c>
      <c r="E76" s="23" t="n">
        <f aca="false">SUM(E74:E75)</f>
        <v>270000</v>
      </c>
      <c r="F76" s="23" t="n">
        <f aca="false">SUM(F74:F75)</f>
        <v>249750</v>
      </c>
      <c r="G76" s="23" t="n">
        <f aca="false">SUM(G74:G75)</f>
        <v>226125</v>
      </c>
      <c r="H76" s="23" t="n">
        <f aca="false">SUM(H74:H75)</f>
        <v>202500</v>
      </c>
      <c r="I76" s="23" t="n">
        <f aca="false">SUM(I74:I75)</f>
        <v>178875</v>
      </c>
      <c r="J76" s="23" t="n">
        <f aca="false">SUM(J74:J75)</f>
        <v>155250</v>
      </c>
      <c r="K76" s="23" t="n">
        <f aca="false">SUM(K74:K75)</f>
        <v>131625</v>
      </c>
      <c r="L76" s="23" t="n">
        <f aca="false">SUM(L74:L75)</f>
        <v>108000</v>
      </c>
      <c r="M76" s="23" t="n">
        <f aca="false">SUM(M74:M75)</f>
        <v>81000</v>
      </c>
      <c r="N76" s="23" t="n">
        <f aca="false">SUM(N74:N75)</f>
        <v>50625</v>
      </c>
      <c r="O76" s="23" t="n">
        <f aca="false">SUM(O74:O75)</f>
        <v>16875</v>
      </c>
      <c r="P76" s="23" t="n">
        <f aca="false">SUM(P74:P75)</f>
        <v>0</v>
      </c>
      <c r="Q76" s="23" t="n">
        <f aca="false">SUM(Q74:Q75)</f>
        <v>0</v>
      </c>
      <c r="R76" s="23" t="n">
        <f aca="false">SUM(R74:R75)</f>
        <v>0</v>
      </c>
      <c r="S76" s="23" t="n">
        <f aca="false">SUM(S74:S75)</f>
        <v>0</v>
      </c>
      <c r="T76" s="23" t="n">
        <f aca="false">SUM(T74:T75)</f>
        <v>0</v>
      </c>
      <c r="U76" s="23" t="n">
        <f aca="false">SUM(U74:U75)</f>
        <v>0</v>
      </c>
    </row>
    <row r="77" customFormat="false" ht="12.75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customFormat="false" ht="12.75" hidden="false" customHeight="false" outlineLevel="0" collapsed="false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customFormat="false" ht="12.75" hidden="false" customHeight="false" outlineLevel="0" collapsed="false">
      <c r="A79" s="9" t="s">
        <v>38</v>
      </c>
      <c r="B79" s="7" t="n">
        <v>0.06</v>
      </c>
      <c r="C79" s="7" t="n">
        <v>0.11</v>
      </c>
      <c r="D79" s="7" t="n">
        <v>0.13</v>
      </c>
      <c r="E79" s="7" t="n">
        <v>0.14</v>
      </c>
      <c r="F79" s="7" t="n">
        <v>0.15</v>
      </c>
      <c r="G79" s="7" t="n">
        <v>0.17</v>
      </c>
      <c r="H79" s="7" t="n">
        <v>0.19</v>
      </c>
      <c r="I79" s="7" t="n">
        <v>0.19</v>
      </c>
      <c r="J79" s="7" t="n">
        <v>0.19</v>
      </c>
      <c r="K79" s="7" t="n">
        <v>0.19</v>
      </c>
      <c r="L79" s="7" t="n">
        <v>0.19</v>
      </c>
      <c r="M79" s="7" t="n">
        <v>0.19</v>
      </c>
      <c r="N79" s="7" t="n">
        <v>0.19</v>
      </c>
      <c r="O79" s="7" t="n">
        <v>0.19</v>
      </c>
      <c r="P79" s="7" t="n">
        <v>0.19</v>
      </c>
      <c r="Q79" s="7" t="n">
        <v>0.25</v>
      </c>
      <c r="R79" s="7" t="n">
        <v>0.25</v>
      </c>
      <c r="S79" s="7" t="n">
        <v>0.25</v>
      </c>
      <c r="T79" s="7" t="n">
        <v>0.25</v>
      </c>
      <c r="U79" s="7" t="n">
        <v>0.25</v>
      </c>
    </row>
    <row r="80" customFormat="false" ht="12.75" hidden="false" customHeight="false" outlineLevel="0" collapsed="false">
      <c r="A80" s="9" t="s">
        <v>39</v>
      </c>
      <c r="B80" s="7" t="n">
        <v>0.04</v>
      </c>
      <c r="C80" s="7" t="n">
        <v>0.14</v>
      </c>
      <c r="D80" s="7" t="n">
        <v>0.14</v>
      </c>
      <c r="E80" s="7" t="n">
        <v>0.14</v>
      </c>
      <c r="F80" s="7" t="n">
        <v>0.14</v>
      </c>
      <c r="G80" s="7" t="n">
        <v>0.15</v>
      </c>
      <c r="H80" s="7" t="n">
        <v>0.15</v>
      </c>
      <c r="I80" s="7" t="n">
        <v>0.15</v>
      </c>
      <c r="J80" s="7" t="n">
        <v>0.15</v>
      </c>
      <c r="K80" s="7" t="n">
        <v>0.15</v>
      </c>
      <c r="L80" s="7" t="n">
        <v>0.1</v>
      </c>
      <c r="M80" s="7" t="n">
        <v>0.1</v>
      </c>
      <c r="N80" s="7" t="n">
        <v>0.1</v>
      </c>
      <c r="O80" s="7" t="n">
        <v>0.1</v>
      </c>
      <c r="P80" s="7" t="n">
        <v>0.1</v>
      </c>
      <c r="Q80" s="7" t="n">
        <v>0.3</v>
      </c>
      <c r="R80" s="7" t="n">
        <v>0.3</v>
      </c>
      <c r="S80" s="7" t="n">
        <v>0.3</v>
      </c>
      <c r="T80" s="7" t="n">
        <v>0.3</v>
      </c>
      <c r="U80" s="7" t="n">
        <v>0.3</v>
      </c>
    </row>
    <row r="81" customFormat="false" ht="12.75" hidden="false" customHeight="false" outlineLevel="0" collapsed="false">
      <c r="A81" s="9" t="s">
        <v>40</v>
      </c>
      <c r="B81" s="7" t="n">
        <v>0.02</v>
      </c>
      <c r="C81" s="7" t="n">
        <v>0.06</v>
      </c>
      <c r="D81" s="7" t="n">
        <v>0.06</v>
      </c>
      <c r="E81" s="7" t="n">
        <v>0.06</v>
      </c>
      <c r="F81" s="7" t="n">
        <v>0.06</v>
      </c>
      <c r="G81" s="7" t="n">
        <v>0.07</v>
      </c>
      <c r="H81" s="7" t="n">
        <v>0.07</v>
      </c>
      <c r="I81" s="7" t="n">
        <v>0.07</v>
      </c>
      <c r="J81" s="7" t="n">
        <v>0.07</v>
      </c>
      <c r="K81" s="7" t="n">
        <v>0.07</v>
      </c>
      <c r="L81" s="7" t="n">
        <v>0.07</v>
      </c>
      <c r="M81" s="7" t="n">
        <v>0.08</v>
      </c>
      <c r="N81" s="7" t="n">
        <v>0.09</v>
      </c>
      <c r="O81" s="7" t="n">
        <v>0.1</v>
      </c>
      <c r="P81" s="7" t="n">
        <v>0.05</v>
      </c>
      <c r="Q81" s="7"/>
      <c r="R81" s="7"/>
      <c r="S81" s="7"/>
      <c r="T81" s="7"/>
      <c r="U81" s="7"/>
    </row>
    <row r="82" customFormat="false" ht="12.75" hidden="false" customHeight="false" outlineLevel="0" collapsed="false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customFormat="false" ht="12.75" hidden="false" customHeight="false" outlineLevel="0" collapsed="false">
      <c r="A83" s="6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"/>
      <c r="R83" s="6"/>
      <c r="S83" s="6"/>
      <c r="T83" s="6"/>
      <c r="U83" s="6"/>
    </row>
    <row r="84" customFormat="false" ht="12.75" hidden="false" customHeight="false" outlineLevel="0" collapsed="false">
      <c r="A84" s="25" t="s">
        <v>41</v>
      </c>
    </row>
    <row r="85" customFormat="false" ht="12.75" hidden="false" customHeight="false" outlineLevel="0" collapsed="false">
      <c r="A85" s="13" t="s">
        <v>42</v>
      </c>
      <c r="B85" s="13" t="n">
        <f aca="false">NPV(0.14,B65:U65)-B68</f>
        <v>8702.77764948379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customFormat="false" ht="12.75" hidden="false" customHeight="false" outlineLevel="0" collapsed="false">
      <c r="A86" s="26" t="s">
        <v>43</v>
      </c>
      <c r="B86" s="27" t="n">
        <f aca="false">IRR(A87:U87,0.1)</f>
        <v>0.144887400674159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customFormat="false" ht="12.75" hidden="false" customHeight="false" outlineLevel="0" collapsed="false">
      <c r="A87" s="29" t="n">
        <f aca="false">-B68</f>
        <v>-225000</v>
      </c>
      <c r="B87" s="29" t="n">
        <f aca="false">+B65</f>
        <v>9000</v>
      </c>
      <c r="C87" s="29" t="n">
        <f aca="false">+C65</f>
        <v>32130</v>
      </c>
      <c r="D87" s="29" t="n">
        <f aca="false">+D65</f>
        <v>31166.1</v>
      </c>
      <c r="E87" s="29" t="n">
        <f aca="false">+E65</f>
        <v>30854.439</v>
      </c>
      <c r="F87" s="29" t="n">
        <f aca="false">+F65</f>
        <v>30854.439</v>
      </c>
      <c r="G87" s="29" t="n">
        <f aca="false">+G65</f>
        <v>33388.910775</v>
      </c>
      <c r="H87" s="29" t="n">
        <f aca="false">+H65</f>
        <v>34056.6889905</v>
      </c>
      <c r="I87" s="29" t="n">
        <f aca="false">+I65</f>
        <v>35418.95655012</v>
      </c>
      <c r="J87" s="29" t="n">
        <f aca="false">+J65</f>
        <v>36835.7148121248</v>
      </c>
      <c r="K87" s="29" t="n">
        <f aca="false">+K65</f>
        <v>38309.1434046098</v>
      </c>
      <c r="L87" s="29" t="n">
        <f aca="false">+L65</f>
        <v>26561.0060938628</v>
      </c>
      <c r="M87" s="29" t="n">
        <f aca="false">+M65</f>
        <v>28951.4966423104</v>
      </c>
      <c r="N87" s="29" t="n">
        <f aca="false">+N65</f>
        <v>31557.1313401184</v>
      </c>
      <c r="O87" s="29" t="n">
        <f aca="false">+O65</f>
        <v>34397.273160729</v>
      </c>
      <c r="P87" s="29" t="n">
        <f aca="false">+P65</f>
        <v>37493.0277451946</v>
      </c>
      <c r="Q87" s="29" t="n">
        <f aca="false">+Q65</f>
        <v>122602.200726786</v>
      </c>
      <c r="R87" s="29" t="n">
        <f aca="false">+R65</f>
        <v>116472.090690447</v>
      </c>
      <c r="S87" s="29" t="n">
        <f aca="false">+S65</f>
        <v>110648.486155925</v>
      </c>
      <c r="T87" s="29" t="n">
        <f aca="false">+T65</f>
        <v>105116.061848129</v>
      </c>
      <c r="U87" s="29" t="n">
        <f aca="false">+U65</f>
        <v>99860.2587557221</v>
      </c>
    </row>
    <row r="88" customFormat="false" ht="12.75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90" customFormat="false" ht="12.75" hidden="false" customHeight="false" outlineLevel="0" collapsed="false">
      <c r="A90" s="1" t="s">
        <v>44</v>
      </c>
    </row>
    <row r="91" customFormat="false" ht="12.75" hidden="false" customHeight="false" outlineLevel="0" collapsed="false">
      <c r="A91" s="19" t="s">
        <v>28</v>
      </c>
      <c r="B91" s="19" t="n">
        <v>1</v>
      </c>
      <c r="C91" s="19" t="n">
        <f aca="false">+B91+1</f>
        <v>2</v>
      </c>
      <c r="D91" s="19" t="n">
        <f aca="false">+C91+1</f>
        <v>3</v>
      </c>
      <c r="E91" s="19" t="n">
        <f aca="false">+D91+1</f>
        <v>4</v>
      </c>
      <c r="F91" s="19" t="n">
        <f aca="false">+E91+1</f>
        <v>5</v>
      </c>
      <c r="G91" s="19" t="n">
        <f aca="false">+F91+1</f>
        <v>6</v>
      </c>
      <c r="H91" s="19" t="n">
        <f aca="false">+G91+1</f>
        <v>7</v>
      </c>
      <c r="I91" s="19" t="n">
        <f aca="false">+H91+1</f>
        <v>8</v>
      </c>
      <c r="J91" s="19" t="n">
        <f aca="false">+I91+1</f>
        <v>9</v>
      </c>
      <c r="K91" s="19" t="n">
        <f aca="false">+J91+1</f>
        <v>10</v>
      </c>
      <c r="L91" s="19" t="n">
        <f aca="false">+K91+1</f>
        <v>11</v>
      </c>
      <c r="M91" s="19" t="n">
        <f aca="false">+L91+1</f>
        <v>12</v>
      </c>
      <c r="N91" s="19" t="n">
        <f aca="false">+M91+1</f>
        <v>13</v>
      </c>
      <c r="O91" s="19" t="n">
        <f aca="false">+N91+1</f>
        <v>14</v>
      </c>
      <c r="P91" s="19" t="n">
        <f aca="false">+O91+1</f>
        <v>15</v>
      </c>
      <c r="Q91" s="19" t="n">
        <f aca="false">+P91+1</f>
        <v>16</v>
      </c>
      <c r="R91" s="19" t="n">
        <f aca="false">+Q91+1</f>
        <v>17</v>
      </c>
      <c r="S91" s="19" t="n">
        <f aca="false">+R91+1</f>
        <v>18</v>
      </c>
      <c r="T91" s="19" t="n">
        <f aca="false">+S91+1</f>
        <v>19</v>
      </c>
      <c r="U91" s="19" t="n">
        <f aca="false">+T91+1</f>
        <v>20</v>
      </c>
    </row>
    <row r="92" customFormat="false" ht="12.75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customFormat="false" ht="12.75" hidden="false" customHeight="false" outlineLevel="0" collapsed="false">
      <c r="A93" s="20" t="s">
        <v>29</v>
      </c>
      <c r="B93" s="6" t="n">
        <f aca="false">+B$97*B108</f>
        <v>4457.4</v>
      </c>
      <c r="C93" s="6" t="n">
        <f aca="false">+C$97*C108</f>
        <v>8335.338</v>
      </c>
      <c r="D93" s="6" t="n">
        <f aca="false">+D$97*D108</f>
        <v>9555.32838</v>
      </c>
      <c r="E93" s="6" t="n">
        <f aca="false">+E$97*E108</f>
        <v>10187.4501036</v>
      </c>
      <c r="F93" s="6" t="n">
        <f aca="false">+F$97*F108</f>
        <v>10915.125111</v>
      </c>
      <c r="G93" s="6" t="n">
        <f aca="false">+G$97*G108</f>
        <v>12494.179877058</v>
      </c>
      <c r="H93" s="6" t="n">
        <f aca="false">+H$97*H108</f>
        <v>14243.3650598461</v>
      </c>
      <c r="I93" s="6" t="n">
        <f aca="false">+I$97*I108</f>
        <v>14813.09966224</v>
      </c>
      <c r="J93" s="6" t="n">
        <f aca="false">+J$97*J108</f>
        <v>15405.6236487296</v>
      </c>
      <c r="K93" s="6" t="n">
        <f aca="false">+K$97*K108</f>
        <v>16021.8485946788</v>
      </c>
      <c r="L93" s="6" t="n">
        <f aca="false">+L$97*L108</f>
        <v>16662.7225384659</v>
      </c>
      <c r="M93" s="6" t="n">
        <f aca="false">+M$97*M108</f>
        <v>18162.3675669278</v>
      </c>
      <c r="N93" s="6" t="n">
        <f aca="false">+N$97*N108</f>
        <v>19796.9806479513</v>
      </c>
      <c r="O93" s="6" t="n">
        <f aca="false">+O$97*O108</f>
        <v>21578.708906267</v>
      </c>
      <c r="P93" s="6" t="n">
        <f aca="false">+P$97*P108</f>
        <v>23520.792707831</v>
      </c>
      <c r="Q93" s="6" t="n">
        <f aca="false">+Q$97*Q108</f>
        <v>33733.7684888629</v>
      </c>
      <c r="R93" s="6" t="n">
        <f aca="false">+R$97*R108</f>
        <v>32047.0800644197</v>
      </c>
      <c r="S93" s="6" t="n">
        <f aca="false">+S$97*S108</f>
        <v>30444.7260611987</v>
      </c>
      <c r="T93" s="6" t="n">
        <f aca="false">+T$97*T108</f>
        <v>28922.4897581388</v>
      </c>
      <c r="U93" s="6" t="n">
        <f aca="false">+U$97*U108</f>
        <v>27476.3652702318</v>
      </c>
    </row>
    <row r="94" customFormat="false" ht="12.75" hidden="false" customHeight="false" outlineLevel="0" collapsed="false">
      <c r="A94" s="20" t="s">
        <v>30</v>
      </c>
      <c r="B94" s="6" t="n">
        <f aca="false">+B$97*B109</f>
        <v>2971.6</v>
      </c>
      <c r="C94" s="6" t="n">
        <f aca="false">+C$97*C109</f>
        <v>10608.612</v>
      </c>
      <c r="D94" s="6" t="n">
        <f aca="false">+D$97*D109</f>
        <v>10290.35364</v>
      </c>
      <c r="E94" s="6" t="n">
        <f aca="false">+E$97*E109</f>
        <v>10187.4501036</v>
      </c>
      <c r="F94" s="6" t="n">
        <f aca="false">+F$97*F109</f>
        <v>10187.4501036</v>
      </c>
      <c r="G94" s="6" t="n">
        <f aca="false">+G$97*G109</f>
        <v>11024.27636211</v>
      </c>
      <c r="H94" s="6" t="n">
        <f aca="false">+H$97*H109</f>
        <v>11244.7618893522</v>
      </c>
      <c r="I94" s="6" t="n">
        <f aca="false">+I$97*I109</f>
        <v>11694.5523649263</v>
      </c>
      <c r="J94" s="6" t="n">
        <f aca="false">+J$97*J109</f>
        <v>12162.3344595233</v>
      </c>
      <c r="K94" s="6" t="n">
        <f aca="false">+K$97*K109</f>
        <v>12648.8278379043</v>
      </c>
      <c r="L94" s="6" t="n">
        <f aca="false">+L$97*L109</f>
        <v>8769.85396761363</v>
      </c>
      <c r="M94" s="6" t="n">
        <f aca="false">+M$97*M109</f>
        <v>9559.14082469886</v>
      </c>
      <c r="N94" s="6" t="n">
        <f aca="false">+N$97*N109</f>
        <v>10419.4634989218</v>
      </c>
      <c r="O94" s="6" t="n">
        <f aca="false">+O$97*O109</f>
        <v>11357.2152138247</v>
      </c>
      <c r="P94" s="6" t="n">
        <f aca="false">+P$97*P109</f>
        <v>12379.3645830689</v>
      </c>
      <c r="Q94" s="6" t="n">
        <f aca="false">+Q$97*Q109</f>
        <v>40480.5221866354</v>
      </c>
      <c r="R94" s="6" t="n">
        <f aca="false">+R$97*R109</f>
        <v>38456.4960773037</v>
      </c>
      <c r="S94" s="6" t="n">
        <f aca="false">+S$97*S109</f>
        <v>36533.6712734385</v>
      </c>
      <c r="T94" s="6" t="n">
        <f aca="false">+T$97*T109</f>
        <v>34706.9877097665</v>
      </c>
      <c r="U94" s="6" t="n">
        <f aca="false">+U$97*U109</f>
        <v>32971.6383242782</v>
      </c>
    </row>
    <row r="95" customFormat="false" ht="12.75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customFormat="false" ht="12.75" hidden="false" customHeight="false" outlineLevel="0" collapsed="false">
      <c r="A96" s="21" t="s">
        <v>31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customFormat="false" ht="12.75" hidden="false" customHeight="false" outlineLevel="0" collapsed="false">
      <c r="A97" s="6" t="s">
        <v>32</v>
      </c>
      <c r="B97" s="22" t="n">
        <f aca="false">Assumptions!C48*Assumptions!C49</f>
        <v>74290</v>
      </c>
      <c r="C97" s="6" t="n">
        <f aca="false">+B100</f>
        <v>75775.8</v>
      </c>
      <c r="D97" s="6" t="n">
        <f aca="false">+C100</f>
        <v>73502.526</v>
      </c>
      <c r="E97" s="6" t="n">
        <f aca="false">+D100</f>
        <v>72767.50074</v>
      </c>
      <c r="F97" s="6" t="n">
        <f aca="false">+E100</f>
        <v>72767.50074</v>
      </c>
      <c r="G97" s="6" t="n">
        <f aca="false">+F100</f>
        <v>73495.1757474</v>
      </c>
      <c r="H97" s="6" t="n">
        <f aca="false">+G100</f>
        <v>74965.079262348</v>
      </c>
      <c r="I97" s="6" t="n">
        <f aca="false">+H100</f>
        <v>77963.6824328419</v>
      </c>
      <c r="J97" s="6" t="n">
        <f aca="false">+I100</f>
        <v>81082.2297301556</v>
      </c>
      <c r="K97" s="6" t="n">
        <f aca="false">+J100</f>
        <v>84325.5189193618</v>
      </c>
      <c r="L97" s="6" t="n">
        <f aca="false">+K100</f>
        <v>87698.5396761363</v>
      </c>
      <c r="M97" s="6" t="n">
        <f aca="false">+L100</f>
        <v>95591.4082469886</v>
      </c>
      <c r="N97" s="6" t="n">
        <f aca="false">+M100</f>
        <v>104194.634989218</v>
      </c>
      <c r="O97" s="6" t="n">
        <f aca="false">+N100</f>
        <v>113572.152138247</v>
      </c>
      <c r="P97" s="6" t="n">
        <f aca="false">+O100</f>
        <v>123793.645830689</v>
      </c>
      <c r="Q97" s="6" t="n">
        <f aca="false">+P100</f>
        <v>134935.073955451</v>
      </c>
      <c r="R97" s="6" t="n">
        <f aca="false">+Q100</f>
        <v>128188.320257679</v>
      </c>
      <c r="S97" s="6" t="n">
        <f aca="false">+R100</f>
        <v>121778.904244795</v>
      </c>
      <c r="T97" s="6" t="n">
        <f aca="false">+S100</f>
        <v>115689.959032555</v>
      </c>
      <c r="U97" s="6" t="n">
        <f aca="false">+T100</f>
        <v>109905.461080927</v>
      </c>
    </row>
    <row r="98" customFormat="false" ht="12.75" hidden="false" customHeight="false" outlineLevel="0" collapsed="false">
      <c r="A98" s="6" t="s">
        <v>33</v>
      </c>
      <c r="B98" s="6" t="n">
        <f aca="false">+B93</f>
        <v>4457.4</v>
      </c>
      <c r="C98" s="6" t="n">
        <f aca="false">+C93</f>
        <v>8335.338</v>
      </c>
      <c r="D98" s="6" t="n">
        <f aca="false">+D93</f>
        <v>9555.32838</v>
      </c>
      <c r="E98" s="6" t="n">
        <f aca="false">+E93</f>
        <v>10187.4501036</v>
      </c>
      <c r="F98" s="6" t="n">
        <f aca="false">+F93</f>
        <v>10915.125111</v>
      </c>
      <c r="G98" s="6" t="n">
        <f aca="false">+G93</f>
        <v>12494.179877058</v>
      </c>
      <c r="H98" s="6" t="n">
        <f aca="false">+H93</f>
        <v>14243.3650598461</v>
      </c>
      <c r="I98" s="6" t="n">
        <f aca="false">+I93</f>
        <v>14813.09966224</v>
      </c>
      <c r="J98" s="6" t="n">
        <f aca="false">+J93</f>
        <v>15405.6236487296</v>
      </c>
      <c r="K98" s="6" t="n">
        <f aca="false">+K93</f>
        <v>16021.8485946788</v>
      </c>
      <c r="L98" s="6" t="n">
        <f aca="false">+L93</f>
        <v>16662.7225384659</v>
      </c>
      <c r="M98" s="6" t="n">
        <f aca="false">+M93</f>
        <v>18162.3675669278</v>
      </c>
      <c r="N98" s="6" t="n">
        <f aca="false">+N93</f>
        <v>19796.9806479513</v>
      </c>
      <c r="O98" s="6" t="n">
        <f aca="false">+O93</f>
        <v>21578.708906267</v>
      </c>
      <c r="P98" s="6" t="n">
        <f aca="false">+P93</f>
        <v>23520.792707831</v>
      </c>
      <c r="Q98" s="6" t="n">
        <f aca="false">+Q93</f>
        <v>33733.7684888629</v>
      </c>
      <c r="R98" s="6" t="n">
        <f aca="false">+R93</f>
        <v>32047.0800644197</v>
      </c>
      <c r="S98" s="6" t="n">
        <f aca="false">+S93</f>
        <v>30444.7260611987</v>
      </c>
      <c r="T98" s="6" t="n">
        <f aca="false">+T93</f>
        <v>28922.4897581388</v>
      </c>
      <c r="U98" s="6" t="n">
        <f aca="false">+U93</f>
        <v>27476.3652702318</v>
      </c>
    </row>
    <row r="99" customFormat="false" ht="12.75" hidden="false" customHeight="false" outlineLevel="0" collapsed="false">
      <c r="A99" s="6" t="s">
        <v>34</v>
      </c>
      <c r="B99" s="6" t="n">
        <f aca="false">-B94</f>
        <v>-2971.6</v>
      </c>
      <c r="C99" s="6" t="n">
        <f aca="false">-C94</f>
        <v>-10608.612</v>
      </c>
      <c r="D99" s="6" t="n">
        <f aca="false">-D94</f>
        <v>-10290.35364</v>
      </c>
      <c r="E99" s="6" t="n">
        <f aca="false">-E94</f>
        <v>-10187.4501036</v>
      </c>
      <c r="F99" s="6" t="n">
        <f aca="false">-F94</f>
        <v>-10187.4501036</v>
      </c>
      <c r="G99" s="6" t="n">
        <f aca="false">-G94</f>
        <v>-11024.27636211</v>
      </c>
      <c r="H99" s="6" t="n">
        <f aca="false">-H94</f>
        <v>-11244.7618893522</v>
      </c>
      <c r="I99" s="6" t="n">
        <f aca="false">-I94</f>
        <v>-11694.5523649263</v>
      </c>
      <c r="J99" s="6" t="n">
        <f aca="false">-J94</f>
        <v>-12162.3344595233</v>
      </c>
      <c r="K99" s="6" t="n">
        <f aca="false">-K94</f>
        <v>-12648.8278379043</v>
      </c>
      <c r="L99" s="6" t="n">
        <f aca="false">-L94</f>
        <v>-8769.85396761363</v>
      </c>
      <c r="M99" s="6" t="n">
        <f aca="false">-M94</f>
        <v>-9559.14082469886</v>
      </c>
      <c r="N99" s="6" t="n">
        <f aca="false">-N94</f>
        <v>-10419.4634989218</v>
      </c>
      <c r="O99" s="6" t="n">
        <f aca="false">-O94</f>
        <v>-11357.2152138247</v>
      </c>
      <c r="P99" s="6" t="n">
        <f aca="false">-P94</f>
        <v>-12379.3645830689</v>
      </c>
      <c r="Q99" s="6" t="n">
        <f aca="false">-Q94</f>
        <v>-40480.5221866354</v>
      </c>
      <c r="R99" s="6" t="n">
        <f aca="false">-R94</f>
        <v>-38456.4960773037</v>
      </c>
      <c r="S99" s="6" t="n">
        <f aca="false">-S94</f>
        <v>-36533.6712734385</v>
      </c>
      <c r="T99" s="6" t="n">
        <f aca="false">-T94</f>
        <v>-34706.9877097665</v>
      </c>
      <c r="U99" s="6" t="n">
        <f aca="false">-U94</f>
        <v>-32971.6383242782</v>
      </c>
    </row>
    <row r="100" customFormat="false" ht="12.75" hidden="false" customHeight="false" outlineLevel="0" collapsed="false">
      <c r="A100" s="6" t="s">
        <v>35</v>
      </c>
      <c r="B100" s="23" t="n">
        <f aca="false">SUM(B97:B99)</f>
        <v>75775.8</v>
      </c>
      <c r="C100" s="23" t="n">
        <f aca="false">SUM(C97:C99)</f>
        <v>73502.526</v>
      </c>
      <c r="D100" s="23" t="n">
        <f aca="false">SUM(D97:D99)</f>
        <v>72767.50074</v>
      </c>
      <c r="E100" s="23" t="n">
        <f aca="false">SUM(E97:E99)</f>
        <v>72767.50074</v>
      </c>
      <c r="F100" s="23" t="n">
        <f aca="false">SUM(F97:F99)</f>
        <v>73495.1757474</v>
      </c>
      <c r="G100" s="23" t="n">
        <f aca="false">SUM(G97:G99)</f>
        <v>74965.079262348</v>
      </c>
      <c r="H100" s="23" t="n">
        <f aca="false">SUM(H97:H99)</f>
        <v>77963.6824328419</v>
      </c>
      <c r="I100" s="23" t="n">
        <f aca="false">SUM(I97:I99)</f>
        <v>81082.2297301556</v>
      </c>
      <c r="J100" s="23" t="n">
        <f aca="false">SUM(J97:J99)</f>
        <v>84325.5189193618</v>
      </c>
      <c r="K100" s="23" t="n">
        <f aca="false">SUM(K97:K99)</f>
        <v>87698.5396761363</v>
      </c>
      <c r="L100" s="23" t="n">
        <f aca="false">SUM(L97:L99)</f>
        <v>95591.4082469886</v>
      </c>
      <c r="M100" s="23" t="n">
        <f aca="false">SUM(M97:M99)</f>
        <v>104194.634989218</v>
      </c>
      <c r="N100" s="23" t="n">
        <f aca="false">SUM(N97:N99)</f>
        <v>113572.152138247</v>
      </c>
      <c r="O100" s="23" t="n">
        <f aca="false">SUM(O97:O99)</f>
        <v>123793.645830689</v>
      </c>
      <c r="P100" s="23" t="n">
        <f aca="false">SUM(P97:P99)</f>
        <v>134935.073955451</v>
      </c>
      <c r="Q100" s="23" t="n">
        <f aca="false">SUM(Q97:Q99)</f>
        <v>128188.320257679</v>
      </c>
      <c r="R100" s="23" t="n">
        <f aca="false">SUM(R97:R99)</f>
        <v>121778.904244795</v>
      </c>
      <c r="S100" s="23" t="n">
        <f aca="false">SUM(S97:S99)</f>
        <v>115689.959032555</v>
      </c>
      <c r="T100" s="23" t="n">
        <f aca="false">SUM(T97:T99)</f>
        <v>109905.461080927</v>
      </c>
      <c r="U100" s="23" t="n">
        <f aca="false">SUM(U97:U99)</f>
        <v>104410.188026881</v>
      </c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customFormat="false" ht="12.75" hidden="false" customHeight="false" outlineLevel="0" collapsed="false">
      <c r="A102" s="21" t="s">
        <v>36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customFormat="false" ht="12.75" hidden="false" customHeight="false" outlineLevel="0" collapsed="false">
      <c r="A103" s="6" t="s">
        <v>32</v>
      </c>
      <c r="B103" s="22" t="n">
        <f aca="false">Assumptions!C48-'New Unit Financial Profile'!B97</f>
        <v>111435</v>
      </c>
      <c r="C103" s="6" t="n">
        <f aca="false">+B105</f>
        <v>109206.3</v>
      </c>
      <c r="D103" s="6" t="n">
        <f aca="false">+C105</f>
        <v>102520.2</v>
      </c>
      <c r="E103" s="6" t="n">
        <f aca="false">+D105</f>
        <v>95834.1</v>
      </c>
      <c r="F103" s="6" t="n">
        <f aca="false">+E105</f>
        <v>89148</v>
      </c>
      <c r="G103" s="6" t="n">
        <f aca="false">+F105</f>
        <v>82461.9</v>
      </c>
      <c r="H103" s="6" t="n">
        <f aca="false">+G105</f>
        <v>74661.45</v>
      </c>
      <c r="I103" s="6" t="n">
        <f aca="false">+H105</f>
        <v>66861</v>
      </c>
      <c r="J103" s="6" t="n">
        <f aca="false">+I105</f>
        <v>59060.55</v>
      </c>
      <c r="K103" s="6" t="n">
        <f aca="false">+J105</f>
        <v>51260.1</v>
      </c>
      <c r="L103" s="6" t="n">
        <f aca="false">+K105</f>
        <v>43459.65</v>
      </c>
      <c r="M103" s="6" t="n">
        <f aca="false">+L105</f>
        <v>35659.2</v>
      </c>
      <c r="N103" s="6" t="n">
        <f aca="false">+M105</f>
        <v>26744.4</v>
      </c>
      <c r="O103" s="6" t="n">
        <f aca="false">+N105</f>
        <v>16715.25</v>
      </c>
      <c r="P103" s="6" t="n">
        <f aca="false">+O105</f>
        <v>5571.74999999999</v>
      </c>
      <c r="Q103" s="6" t="n">
        <f aca="false">+P105</f>
        <v>0</v>
      </c>
      <c r="R103" s="6" t="n">
        <f aca="false">+Q105</f>
        <v>0</v>
      </c>
      <c r="S103" s="6" t="n">
        <f aca="false">+R105</f>
        <v>0</v>
      </c>
      <c r="T103" s="6" t="n">
        <f aca="false">+S105</f>
        <v>0</v>
      </c>
      <c r="U103" s="6" t="n">
        <f aca="false">+T105</f>
        <v>0</v>
      </c>
    </row>
    <row r="104" customFormat="false" ht="12.75" hidden="false" customHeight="false" outlineLevel="0" collapsed="false">
      <c r="A104" s="6" t="s">
        <v>37</v>
      </c>
      <c r="B104" s="6" t="n">
        <f aca="false">-$B$103*B110</f>
        <v>-2228.7</v>
      </c>
      <c r="C104" s="6" t="n">
        <f aca="false">-$B$103*C110</f>
        <v>-6686.1</v>
      </c>
      <c r="D104" s="6" t="n">
        <f aca="false">-$B$103*D110</f>
        <v>-6686.1</v>
      </c>
      <c r="E104" s="6" t="n">
        <f aca="false">-$B$103*E110</f>
        <v>-6686.1</v>
      </c>
      <c r="F104" s="6" t="n">
        <f aca="false">-$B$103*F110</f>
        <v>-6686.1</v>
      </c>
      <c r="G104" s="6" t="n">
        <f aca="false">-$B$103*G110</f>
        <v>-7800.45</v>
      </c>
      <c r="H104" s="6" t="n">
        <f aca="false">-$B$103*H110</f>
        <v>-7800.45</v>
      </c>
      <c r="I104" s="6" t="n">
        <f aca="false">-$B$103*I110</f>
        <v>-7800.45</v>
      </c>
      <c r="J104" s="6" t="n">
        <f aca="false">-$B$103*J110</f>
        <v>-7800.45</v>
      </c>
      <c r="K104" s="6" t="n">
        <f aca="false">-$B$103*K110</f>
        <v>-7800.45</v>
      </c>
      <c r="L104" s="6" t="n">
        <f aca="false">-$B$103*L110</f>
        <v>-7800.45</v>
      </c>
      <c r="M104" s="6" t="n">
        <f aca="false">-$B$103*M110</f>
        <v>-8914.8</v>
      </c>
      <c r="N104" s="6" t="n">
        <f aca="false">-$B$103*N110</f>
        <v>-10029.15</v>
      </c>
      <c r="O104" s="6" t="n">
        <f aca="false">-$B$103*O110</f>
        <v>-11143.5</v>
      </c>
      <c r="P104" s="6" t="n">
        <f aca="false">-$B$103*P110</f>
        <v>-5571.75</v>
      </c>
      <c r="Q104" s="6" t="n">
        <f aca="false">-$B$103*Q110</f>
        <v>-0</v>
      </c>
      <c r="R104" s="6" t="n">
        <f aca="false">-$B$103*R110</f>
        <v>-0</v>
      </c>
      <c r="S104" s="6" t="n">
        <f aca="false">-$B$103*S110</f>
        <v>-0</v>
      </c>
      <c r="T104" s="6" t="n">
        <f aca="false">-$B$103*T110</f>
        <v>-0</v>
      </c>
      <c r="U104" s="6" t="n">
        <f aca="false">-$B$103*U110</f>
        <v>-0</v>
      </c>
    </row>
    <row r="105" customFormat="false" ht="12.75" hidden="false" customHeight="false" outlineLevel="0" collapsed="false">
      <c r="A105" s="6" t="s">
        <v>35</v>
      </c>
      <c r="B105" s="23" t="n">
        <f aca="false">SUM(B103:B104)</f>
        <v>109206.3</v>
      </c>
      <c r="C105" s="23" t="n">
        <f aca="false">SUM(C103:C104)</f>
        <v>102520.2</v>
      </c>
      <c r="D105" s="23" t="n">
        <f aca="false">SUM(D103:D104)</f>
        <v>95834.1</v>
      </c>
      <c r="E105" s="23" t="n">
        <f aca="false">SUM(E103:E104)</f>
        <v>89148</v>
      </c>
      <c r="F105" s="23" t="n">
        <f aca="false">SUM(F103:F104)</f>
        <v>82461.9</v>
      </c>
      <c r="G105" s="23" t="n">
        <f aca="false">SUM(G103:G104)</f>
        <v>74661.45</v>
      </c>
      <c r="H105" s="23" t="n">
        <f aca="false">SUM(H103:H104)</f>
        <v>66861</v>
      </c>
      <c r="I105" s="23" t="n">
        <f aca="false">SUM(I103:I104)</f>
        <v>59060.55</v>
      </c>
      <c r="J105" s="23" t="n">
        <f aca="false">SUM(J103:J104)</f>
        <v>51260.1</v>
      </c>
      <c r="K105" s="23" t="n">
        <f aca="false">SUM(K103:K104)</f>
        <v>43459.65</v>
      </c>
      <c r="L105" s="23" t="n">
        <f aca="false">SUM(L103:L104)</f>
        <v>35659.2</v>
      </c>
      <c r="M105" s="23" t="n">
        <f aca="false">SUM(M103:M104)</f>
        <v>26744.4</v>
      </c>
      <c r="N105" s="23" t="n">
        <f aca="false">SUM(N103:N104)</f>
        <v>16715.25</v>
      </c>
      <c r="O105" s="23" t="n">
        <f aca="false">SUM(O103:O104)</f>
        <v>5571.74999999999</v>
      </c>
      <c r="P105" s="23" t="n">
        <f aca="false">SUM(P103:P104)</f>
        <v>0</v>
      </c>
      <c r="Q105" s="23" t="n">
        <f aca="false">SUM(Q103:Q104)</f>
        <v>0</v>
      </c>
      <c r="R105" s="23" t="n">
        <f aca="false">SUM(R103:R104)</f>
        <v>0</v>
      </c>
      <c r="S105" s="23" t="n">
        <f aca="false">SUM(S103:S104)</f>
        <v>0</v>
      </c>
      <c r="T105" s="23" t="n">
        <f aca="false">SUM(T103:T104)</f>
        <v>0</v>
      </c>
      <c r="U105" s="23" t="n">
        <f aca="false">SUM(U103:U104)</f>
        <v>0</v>
      </c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customFormat="false" ht="12.75" hidden="false" customHeight="false" outlineLevel="0" collapsed="false">
      <c r="A107" s="6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customFormat="false" ht="12.75" hidden="false" customHeight="false" outlineLevel="0" collapsed="false">
      <c r="A108" s="9" t="s">
        <v>38</v>
      </c>
      <c r="B108" s="7" t="n">
        <v>0.06</v>
      </c>
      <c r="C108" s="7" t="n">
        <v>0.11</v>
      </c>
      <c r="D108" s="7" t="n">
        <v>0.13</v>
      </c>
      <c r="E108" s="7" t="n">
        <v>0.14</v>
      </c>
      <c r="F108" s="7" t="n">
        <v>0.15</v>
      </c>
      <c r="G108" s="7" t="n">
        <v>0.17</v>
      </c>
      <c r="H108" s="7" t="n">
        <v>0.19</v>
      </c>
      <c r="I108" s="7" t="n">
        <v>0.19</v>
      </c>
      <c r="J108" s="7" t="n">
        <v>0.19</v>
      </c>
      <c r="K108" s="7" t="n">
        <v>0.19</v>
      </c>
      <c r="L108" s="7" t="n">
        <v>0.19</v>
      </c>
      <c r="M108" s="7" t="n">
        <v>0.19</v>
      </c>
      <c r="N108" s="7" t="n">
        <v>0.19</v>
      </c>
      <c r="O108" s="7" t="n">
        <v>0.19</v>
      </c>
      <c r="P108" s="7" t="n">
        <v>0.19</v>
      </c>
      <c r="Q108" s="7" t="n">
        <v>0.25</v>
      </c>
      <c r="R108" s="7" t="n">
        <v>0.25</v>
      </c>
      <c r="S108" s="7" t="n">
        <v>0.25</v>
      </c>
      <c r="T108" s="7" t="n">
        <v>0.25</v>
      </c>
      <c r="U108" s="7" t="n">
        <v>0.25</v>
      </c>
    </row>
    <row r="109" customFormat="false" ht="12.75" hidden="false" customHeight="false" outlineLevel="0" collapsed="false">
      <c r="A109" s="9" t="s">
        <v>39</v>
      </c>
      <c r="B109" s="7" t="n">
        <v>0.04</v>
      </c>
      <c r="C109" s="7" t="n">
        <v>0.14</v>
      </c>
      <c r="D109" s="7" t="n">
        <v>0.14</v>
      </c>
      <c r="E109" s="7" t="n">
        <v>0.14</v>
      </c>
      <c r="F109" s="7" t="n">
        <v>0.14</v>
      </c>
      <c r="G109" s="7" t="n">
        <v>0.15</v>
      </c>
      <c r="H109" s="7" t="n">
        <v>0.15</v>
      </c>
      <c r="I109" s="7" t="n">
        <v>0.15</v>
      </c>
      <c r="J109" s="7" t="n">
        <v>0.15</v>
      </c>
      <c r="K109" s="7" t="n">
        <v>0.15</v>
      </c>
      <c r="L109" s="7" t="n">
        <v>0.1</v>
      </c>
      <c r="M109" s="7" t="n">
        <v>0.1</v>
      </c>
      <c r="N109" s="7" t="n">
        <v>0.1</v>
      </c>
      <c r="O109" s="7" t="n">
        <v>0.1</v>
      </c>
      <c r="P109" s="7" t="n">
        <v>0.1</v>
      </c>
      <c r="Q109" s="7" t="n">
        <v>0.3</v>
      </c>
      <c r="R109" s="7" t="n">
        <v>0.3</v>
      </c>
      <c r="S109" s="7" t="n">
        <v>0.3</v>
      </c>
      <c r="T109" s="7" t="n">
        <v>0.3</v>
      </c>
      <c r="U109" s="7" t="n">
        <v>0.3</v>
      </c>
    </row>
    <row r="110" customFormat="false" ht="12.75" hidden="false" customHeight="false" outlineLevel="0" collapsed="false">
      <c r="A110" s="9" t="s">
        <v>40</v>
      </c>
      <c r="B110" s="7" t="n">
        <v>0.02</v>
      </c>
      <c r="C110" s="7" t="n">
        <v>0.06</v>
      </c>
      <c r="D110" s="7" t="n">
        <v>0.06</v>
      </c>
      <c r="E110" s="7" t="n">
        <v>0.06</v>
      </c>
      <c r="F110" s="7" t="n">
        <v>0.06</v>
      </c>
      <c r="G110" s="7" t="n">
        <v>0.07</v>
      </c>
      <c r="H110" s="7" t="n">
        <v>0.07</v>
      </c>
      <c r="I110" s="7" t="n">
        <v>0.07</v>
      </c>
      <c r="J110" s="7" t="n">
        <v>0.07</v>
      </c>
      <c r="K110" s="7" t="n">
        <v>0.07</v>
      </c>
      <c r="L110" s="7" t="n">
        <v>0.07</v>
      </c>
      <c r="M110" s="7" t="n">
        <v>0.08</v>
      </c>
      <c r="N110" s="7" t="n">
        <v>0.09</v>
      </c>
      <c r="O110" s="7" t="n">
        <v>0.1</v>
      </c>
      <c r="P110" s="7" t="n">
        <v>0.05</v>
      </c>
      <c r="Q110" s="7"/>
      <c r="R110" s="7"/>
      <c r="S110" s="7"/>
      <c r="T110" s="7"/>
      <c r="U110" s="7"/>
    </row>
    <row r="111" customFormat="false" ht="12.75" hidden="false" customHeight="false" outlineLevel="0" collapsed="false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customFormat="false" ht="12.75" hidden="false" customHeight="false" outlineLevel="0" collapsed="false">
      <c r="A112" s="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6"/>
      <c r="R112" s="6"/>
      <c r="S112" s="6"/>
      <c r="T112" s="6"/>
      <c r="U112" s="6"/>
    </row>
    <row r="113" customFormat="false" ht="12.75" hidden="false" customHeight="false" outlineLevel="0" collapsed="false">
      <c r="A113" s="25" t="s">
        <v>41</v>
      </c>
    </row>
    <row r="114" customFormat="false" ht="12.75" hidden="false" customHeight="false" outlineLevel="0" collapsed="false">
      <c r="A114" s="13" t="s">
        <v>42</v>
      </c>
      <c r="B114" s="13" t="n">
        <f aca="false">NPV(0.14,B94:U94)-B97</f>
        <v>2873.46378480068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customFormat="false" ht="12.75" hidden="false" customHeight="false" outlineLevel="0" collapsed="false">
      <c r="A115" s="26" t="s">
        <v>43</v>
      </c>
      <c r="B115" s="27" t="n">
        <f aca="false">IRR(A116:U116,0.1)</f>
        <v>0.144887400674159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customFormat="false" ht="12.75" hidden="false" customHeight="false" outlineLevel="0" collapsed="false">
      <c r="A116" s="29" t="n">
        <f aca="false">-B97</f>
        <v>-74290</v>
      </c>
      <c r="B116" s="29" t="n">
        <f aca="false">+B94</f>
        <v>2971.6</v>
      </c>
      <c r="C116" s="29" t="n">
        <f aca="false">+C94</f>
        <v>10608.612</v>
      </c>
      <c r="D116" s="29" t="n">
        <f aca="false">+D94</f>
        <v>10290.35364</v>
      </c>
      <c r="E116" s="29" t="n">
        <f aca="false">+E94</f>
        <v>10187.4501036</v>
      </c>
      <c r="F116" s="29" t="n">
        <f aca="false">+F94</f>
        <v>10187.4501036</v>
      </c>
      <c r="G116" s="29" t="n">
        <f aca="false">+G94</f>
        <v>11024.27636211</v>
      </c>
      <c r="H116" s="29" t="n">
        <f aca="false">+H94</f>
        <v>11244.7618893522</v>
      </c>
      <c r="I116" s="29" t="n">
        <f aca="false">+I94</f>
        <v>11694.5523649263</v>
      </c>
      <c r="J116" s="29" t="n">
        <f aca="false">+J94</f>
        <v>12162.3344595233</v>
      </c>
      <c r="K116" s="29" t="n">
        <f aca="false">+K94</f>
        <v>12648.8278379043</v>
      </c>
      <c r="L116" s="29" t="n">
        <f aca="false">+L94</f>
        <v>8769.85396761363</v>
      </c>
      <c r="M116" s="29" t="n">
        <f aca="false">+M94</f>
        <v>9559.14082469886</v>
      </c>
      <c r="N116" s="29" t="n">
        <f aca="false">+N94</f>
        <v>10419.4634989218</v>
      </c>
      <c r="O116" s="29" t="n">
        <f aca="false">+O94</f>
        <v>11357.2152138247</v>
      </c>
      <c r="P116" s="29" t="n">
        <f aca="false">+P94</f>
        <v>12379.3645830689</v>
      </c>
      <c r="Q116" s="29" t="n">
        <f aca="false">+Q94</f>
        <v>40480.5221866354</v>
      </c>
      <c r="R116" s="29" t="n">
        <f aca="false">+R94</f>
        <v>38456.4960773037</v>
      </c>
      <c r="S116" s="29" t="n">
        <f aca="false">+S94</f>
        <v>36533.6712734385</v>
      </c>
      <c r="T116" s="29" t="n">
        <f aca="false">+T94</f>
        <v>34706.9877097665</v>
      </c>
      <c r="U116" s="29" t="n">
        <f aca="false">+U94</f>
        <v>32971.6383242782</v>
      </c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2" min="2" style="0" width="10.71"/>
  </cols>
  <sheetData>
    <row r="1" customFormat="false" ht="12.75" hidden="false" customHeight="false" outlineLevel="0" collapsed="false">
      <c r="A1" s="1" t="s">
        <v>45</v>
      </c>
      <c r="B1" s="2"/>
      <c r="C1" s="2"/>
    </row>
    <row r="2" customFormat="false" ht="12.75" hidden="false" customHeight="false" outlineLevel="0" collapsed="false">
      <c r="A2" s="1" t="s">
        <v>46</v>
      </c>
      <c r="B2" s="2"/>
      <c r="C2" s="2"/>
    </row>
    <row r="3" customFormat="false" ht="12.75" hidden="false" customHeight="false" outlineLevel="0" collapsed="false">
      <c r="A3" s="31" t="s">
        <v>47</v>
      </c>
    </row>
    <row r="6" customFormat="false" ht="12.75" hidden="false" customHeight="false" outlineLevel="0" collapsed="false">
      <c r="A6" s="19"/>
      <c r="B6" s="19" t="n">
        <v>2000</v>
      </c>
      <c r="C6" s="19" t="n">
        <f aca="false">+B6+1</f>
        <v>2001</v>
      </c>
      <c r="D6" s="19" t="n">
        <f aca="false">+C6+1</f>
        <v>2002</v>
      </c>
      <c r="E6" s="19" t="n">
        <f aca="false">+D6+1</f>
        <v>2003</v>
      </c>
      <c r="F6" s="19" t="n">
        <f aca="false">+E6+1</f>
        <v>2004</v>
      </c>
      <c r="G6" s="19" t="n">
        <f aca="false">+F6+1</f>
        <v>2005</v>
      </c>
      <c r="H6" s="19" t="n">
        <f aca="false">+G6+1</f>
        <v>2006</v>
      </c>
      <c r="I6" s="19" t="n">
        <f aca="false">+H6+1</f>
        <v>2007</v>
      </c>
      <c r="J6" s="19" t="n">
        <f aca="false">+I6+1</f>
        <v>2008</v>
      </c>
      <c r="K6" s="19" t="n">
        <f aca="false">+J6+1</f>
        <v>2009</v>
      </c>
      <c r="L6" s="19" t="n">
        <f aca="false">+K6+1</f>
        <v>2010</v>
      </c>
      <c r="M6" s="19" t="n">
        <f aca="false">+L6+1</f>
        <v>2011</v>
      </c>
      <c r="N6" s="19" t="n">
        <f aca="false">+M6+1</f>
        <v>2012</v>
      </c>
      <c r="O6" s="19" t="n">
        <f aca="false">+N6+1</f>
        <v>2013</v>
      </c>
      <c r="P6" s="19" t="n">
        <f aca="false">+O6+1</f>
        <v>2014</v>
      </c>
      <c r="Q6" s="19" t="n">
        <f aca="false">+P6+1</f>
        <v>2015</v>
      </c>
      <c r="R6" s="19" t="n">
        <f aca="false">+Q6+1</f>
        <v>2016</v>
      </c>
      <c r="S6" s="19" t="n">
        <f aca="false">+R6+1</f>
        <v>2017</v>
      </c>
      <c r="T6" s="19" t="n">
        <f aca="false">+S6+1</f>
        <v>2018</v>
      </c>
      <c r="U6" s="19" t="n">
        <f aca="false">+T6+1</f>
        <v>2019</v>
      </c>
      <c r="V6" s="19" t="n">
        <f aca="false">+U6+1</f>
        <v>2020</v>
      </c>
    </row>
    <row r="8" customFormat="false" ht="12.75" hidden="false" customHeight="false" outlineLevel="0" collapsed="false">
      <c r="A8" s="0" t="s">
        <v>48</v>
      </c>
      <c r="C8" s="32" t="n">
        <v>0</v>
      </c>
      <c r="D8" s="32" t="n">
        <v>1500</v>
      </c>
      <c r="E8" s="32" t="n">
        <v>3000</v>
      </c>
      <c r="F8" s="32" t="n">
        <v>3000</v>
      </c>
      <c r="G8" s="32" t="n">
        <v>3000</v>
      </c>
    </row>
    <row r="9" customFormat="false" ht="12.75" hidden="false" customHeight="false" outlineLevel="0" collapsed="false">
      <c r="A9" s="0" t="s">
        <v>49</v>
      </c>
      <c r="C9" s="32" t="n">
        <f aca="false">Assumptions!C46</f>
        <v>437</v>
      </c>
      <c r="D9" s="32" t="n">
        <f aca="false">Assumptions!C18</f>
        <v>231</v>
      </c>
      <c r="E9" s="32" t="n">
        <f aca="false">Assumptions!C32</f>
        <v>750</v>
      </c>
      <c r="F9" s="32"/>
      <c r="G9" s="32"/>
    </row>
    <row r="10" customFormat="false" ht="12.75" hidden="false" customHeight="false" outlineLevel="0" collapsed="false">
      <c r="A10" s="0" t="s">
        <v>50</v>
      </c>
      <c r="B10" s="32" t="n">
        <f aca="false">3076+3771</f>
        <v>6847</v>
      </c>
      <c r="C10" s="6"/>
      <c r="D10" s="6"/>
      <c r="E10" s="6"/>
      <c r="F10" s="6"/>
      <c r="G10" s="6"/>
    </row>
    <row r="11" customFormat="false" ht="12.75" hidden="false" customHeight="false" outlineLevel="0" collapsed="false">
      <c r="A11" s="0" t="s">
        <v>51</v>
      </c>
      <c r="B11" s="33" t="n">
        <f aca="false">SUM(B8:B10)</f>
        <v>6847</v>
      </c>
      <c r="C11" s="33" t="n">
        <f aca="false">+B11+SUM(C8:C10)</f>
        <v>7284</v>
      </c>
      <c r="D11" s="33" t="n">
        <f aca="false">+C11+SUM(D8:D10)</f>
        <v>9015</v>
      </c>
      <c r="E11" s="33" t="n">
        <f aca="false">+D11+SUM(E8:E10)</f>
        <v>12765</v>
      </c>
      <c r="F11" s="33" t="n">
        <f aca="false">+E11+SUM(F8:F10)</f>
        <v>15765</v>
      </c>
      <c r="G11" s="33" t="n">
        <f aca="false">+F11+SUM(G8:G10)</f>
        <v>18765</v>
      </c>
    </row>
    <row r="12" customFormat="false" ht="12" hidden="false" customHeight="true" outlineLevel="0" collapsed="false"/>
    <row r="13" customFormat="false" ht="12" hidden="false" customHeight="true" outlineLevel="0" collapsed="false"/>
    <row r="14" customFormat="false" ht="12.75" hidden="false" customHeight="false" outlineLevel="0" collapsed="false">
      <c r="A14" s="25" t="s">
        <v>52</v>
      </c>
    </row>
    <row r="15" customFormat="false" ht="12.75" hidden="false" customHeight="false" outlineLevel="0" collapsed="false">
      <c r="A15" s="34" t="s">
        <v>53</v>
      </c>
      <c r="B15" s="35" t="n">
        <v>0</v>
      </c>
      <c r="C15" s="22" t="n">
        <f aca="false">C8*300</f>
        <v>0</v>
      </c>
      <c r="D15" s="36" t="n">
        <f aca="false">+D8*Assumptions!$C$5</f>
        <v>825000</v>
      </c>
      <c r="E15" s="36" t="n">
        <f aca="false">+E8*Assumptions!$C$5</f>
        <v>1650000</v>
      </c>
      <c r="F15" s="36" t="n">
        <f aca="false">+F8*Assumptions!$C$5</f>
        <v>1650000</v>
      </c>
      <c r="G15" s="36" t="n">
        <f aca="false">+G8*Assumptions!$C$5</f>
        <v>1650000</v>
      </c>
      <c r="I15" s="35" t="n">
        <f aca="false">SUM(B15:G15)</f>
        <v>5775000</v>
      </c>
    </row>
    <row r="16" customFormat="false" ht="12.75" hidden="false" customHeight="false" outlineLevel="0" collapsed="false">
      <c r="A16" s="37" t="s">
        <v>54</v>
      </c>
      <c r="B16" s="38" t="n">
        <v>0</v>
      </c>
      <c r="C16" s="39" t="n">
        <f aca="false">Assumptions!C48</f>
        <v>185725</v>
      </c>
      <c r="D16" s="40" t="n">
        <f aca="false">Assumptions!C20</f>
        <v>173250</v>
      </c>
      <c r="E16" s="40" t="n">
        <f aca="false">Assumptions!C34</f>
        <v>562500</v>
      </c>
      <c r="F16" s="40" t="n">
        <v>0</v>
      </c>
      <c r="G16" s="40" t="n">
        <v>0</v>
      </c>
      <c r="I16" s="38" t="n">
        <f aca="false">SUM(B16:G16)</f>
        <v>921475</v>
      </c>
    </row>
    <row r="17" customFormat="false" ht="12.75" hidden="false" customHeight="false" outlineLevel="0" collapsed="false">
      <c r="A17" s="34" t="s">
        <v>55</v>
      </c>
      <c r="B17" s="35" t="n">
        <v>0</v>
      </c>
      <c r="C17" s="22" t="n">
        <f aca="false">C16+C15</f>
        <v>185725</v>
      </c>
      <c r="D17" s="22" t="n">
        <f aca="false">D16+D15</f>
        <v>998250</v>
      </c>
      <c r="E17" s="22" t="n">
        <f aca="false">E16+E15</f>
        <v>2212500</v>
      </c>
      <c r="F17" s="22" t="n">
        <f aca="false">F16+F15</f>
        <v>1650000</v>
      </c>
      <c r="G17" s="22" t="n">
        <f aca="false">G16+G15</f>
        <v>1650000</v>
      </c>
      <c r="I17" s="35" t="n">
        <f aca="false">SUM(B17:G17)</f>
        <v>6696475</v>
      </c>
    </row>
    <row r="18" customFormat="false" ht="12.75" hidden="false" customHeight="false" outlineLevel="0" collapsed="false">
      <c r="A18" s="34"/>
      <c r="B18" s="35"/>
      <c r="C18" s="22"/>
      <c r="D18" s="36"/>
      <c r="E18" s="36"/>
      <c r="F18" s="36"/>
      <c r="G18" s="36"/>
    </row>
    <row r="19" customFormat="false" ht="12.75" hidden="false" customHeight="false" outlineLevel="0" collapsed="false">
      <c r="A19" s="0" t="s">
        <v>31</v>
      </c>
      <c r="C19" s="6" t="n">
        <f aca="false">+C17*Assumptions!$C$7</f>
        <v>74290</v>
      </c>
      <c r="D19" s="6" t="n">
        <f aca="false">+D17*Assumptions!$C$7</f>
        <v>399300</v>
      </c>
      <c r="E19" s="6" t="n">
        <f aca="false">+E17*Assumptions!$C$7</f>
        <v>885000</v>
      </c>
      <c r="F19" s="6" t="n">
        <f aca="false">+F17*Assumptions!$C$7</f>
        <v>660000</v>
      </c>
      <c r="G19" s="6" t="n">
        <f aca="false">+G17*Assumptions!$C$7</f>
        <v>660000</v>
      </c>
      <c r="I19" s="35" t="n">
        <f aca="false">SUM(B19:G19)</f>
        <v>2678590</v>
      </c>
    </row>
    <row r="20" customFormat="false" ht="12.75" hidden="false" customHeight="false" outlineLevel="0" collapsed="false">
      <c r="A20" s="0" t="s">
        <v>36</v>
      </c>
      <c r="C20" s="35" t="n">
        <f aca="false">+C17-C19</f>
        <v>111435</v>
      </c>
      <c r="D20" s="35" t="n">
        <f aca="false">+D17-D19</f>
        <v>598950</v>
      </c>
      <c r="E20" s="35" t="n">
        <f aca="false">+E17-E19</f>
        <v>1327500</v>
      </c>
      <c r="F20" s="35" t="n">
        <f aca="false">+F17-F19</f>
        <v>990000</v>
      </c>
      <c r="G20" s="35" t="n">
        <f aca="false">+G17-G19</f>
        <v>990000</v>
      </c>
      <c r="I20" s="38" t="n">
        <f aca="false">SUM(B20:G20)</f>
        <v>4017885</v>
      </c>
    </row>
    <row r="21" customFormat="false" ht="12.75" hidden="false" customHeight="false" outlineLevel="0" collapsed="false">
      <c r="I21" s="35" t="n">
        <f aca="false">SUM(I19:I20)</f>
        <v>6696475</v>
      </c>
    </row>
    <row r="23" customFormat="false" ht="12.75" hidden="false" customHeight="false" outlineLevel="0" collapsed="false">
      <c r="A23" s="25" t="s">
        <v>29</v>
      </c>
      <c r="E23" s="6"/>
      <c r="F23" s="6"/>
      <c r="G23" s="6"/>
    </row>
    <row r="24" customFormat="false" ht="12.75" hidden="false" customHeight="false" outlineLevel="0" collapsed="false">
      <c r="A24" s="35" t="s">
        <v>44</v>
      </c>
      <c r="C24" s="6" t="n">
        <f aca="false">'New Unit Financial Profile'!B93</f>
        <v>4457.4</v>
      </c>
      <c r="D24" s="6" t="n">
        <f aca="false">'New Unit Financial Profile'!C93</f>
        <v>8335.338</v>
      </c>
      <c r="E24" s="6" t="n">
        <f aca="false">'New Unit Financial Profile'!D93</f>
        <v>9555.32838</v>
      </c>
      <c r="F24" s="6" t="n">
        <f aca="false">'New Unit Financial Profile'!E93</f>
        <v>10187.4501036</v>
      </c>
      <c r="G24" s="6" t="n">
        <f aca="false">'New Unit Financial Profile'!F93</f>
        <v>10915.125111</v>
      </c>
      <c r="H24" s="6" t="n">
        <f aca="false">'New Unit Financial Profile'!G93</f>
        <v>12494.179877058</v>
      </c>
      <c r="I24" s="6" t="n">
        <f aca="false">'New Unit Financial Profile'!H93</f>
        <v>14243.3650598461</v>
      </c>
      <c r="J24" s="6" t="n">
        <f aca="false">'New Unit Financial Profile'!I93</f>
        <v>14813.09966224</v>
      </c>
      <c r="K24" s="6" t="n">
        <f aca="false">'New Unit Financial Profile'!J93</f>
        <v>15405.6236487296</v>
      </c>
      <c r="L24" s="6" t="n">
        <f aca="false">'New Unit Financial Profile'!K93</f>
        <v>16021.8485946788</v>
      </c>
      <c r="M24" s="6" t="n">
        <f aca="false">'New Unit Financial Profile'!L93</f>
        <v>16662.7225384659</v>
      </c>
      <c r="N24" s="6" t="n">
        <f aca="false">'New Unit Financial Profile'!M93</f>
        <v>18162.3675669278</v>
      </c>
      <c r="O24" s="6" t="n">
        <f aca="false">'New Unit Financial Profile'!N93</f>
        <v>19796.9806479513</v>
      </c>
      <c r="P24" s="6" t="n">
        <f aca="false">'New Unit Financial Profile'!O93</f>
        <v>21578.708906267</v>
      </c>
      <c r="Q24" s="6" t="n">
        <f aca="false">'New Unit Financial Profile'!P93</f>
        <v>23520.792707831</v>
      </c>
      <c r="R24" s="6" t="n">
        <f aca="false">'New Unit Financial Profile'!Q93</f>
        <v>33733.7684888629</v>
      </c>
      <c r="S24" s="6" t="n">
        <f aca="false">'New Unit Financial Profile'!R93</f>
        <v>32047.0800644197</v>
      </c>
      <c r="T24" s="6" t="n">
        <f aca="false">'New Unit Financial Profile'!S93</f>
        <v>30444.7260611987</v>
      </c>
      <c r="U24" s="6" t="n">
        <f aca="false">'New Unit Financial Profile'!T93</f>
        <v>28922.4897581388</v>
      </c>
      <c r="V24" s="6" t="n">
        <f aca="false">'New Unit Financial Profile'!U93</f>
        <v>27476.3652702318</v>
      </c>
    </row>
    <row r="25" customFormat="false" ht="12.75" hidden="false" customHeight="false" outlineLevel="0" collapsed="false">
      <c r="A25" s="35" t="s">
        <v>18</v>
      </c>
      <c r="C25" s="6" t="n">
        <v>0</v>
      </c>
      <c r="D25" s="6" t="n">
        <f aca="false">'New Unit Financial Profile'!B35</f>
        <v>4158</v>
      </c>
      <c r="E25" s="6" t="n">
        <f aca="false">'New Unit Financial Profile'!C35</f>
        <v>7775.46</v>
      </c>
      <c r="F25" s="6" t="n">
        <f aca="false">'New Unit Financial Profile'!D35</f>
        <v>8913.5046</v>
      </c>
      <c r="G25" s="6" t="n">
        <f aca="false">'New Unit Financial Profile'!E35</f>
        <v>9503.167212</v>
      </c>
      <c r="H25" s="6" t="n">
        <f aca="false">'New Unit Financial Profile'!F35</f>
        <v>10181.96487</v>
      </c>
      <c r="I25" s="6" t="n">
        <f aca="false">'New Unit Financial Profile'!G35</f>
        <v>11654.95578786</v>
      </c>
      <c r="J25" s="6" t="n">
        <f aca="false">'New Unit Financial Profile'!H35</f>
        <v>13286.6495981604</v>
      </c>
      <c r="K25" s="6" t="n">
        <f aca="false">'New Unit Financial Profile'!I35</f>
        <v>13818.1155820868</v>
      </c>
      <c r="L25" s="6" t="n">
        <f aca="false">'New Unit Financial Profile'!J35</f>
        <v>14370.8402053703</v>
      </c>
      <c r="M25" s="6" t="n">
        <f aca="false">'New Unit Financial Profile'!K35</f>
        <v>14945.6738135851</v>
      </c>
      <c r="N25" s="6" t="n">
        <f aca="false">'New Unit Financial Profile'!L35</f>
        <v>15543.5007661285</v>
      </c>
      <c r="O25" s="6" t="n">
        <f aca="false">'New Unit Financial Profile'!M35</f>
        <v>16942.4158350801</v>
      </c>
      <c r="P25" s="6" t="n">
        <f aca="false">'New Unit Financial Profile'!N35</f>
        <v>18467.2332602373</v>
      </c>
      <c r="Q25" s="6" t="n">
        <f aca="false">'New Unit Financial Profile'!O35</f>
        <v>20129.2842536586</v>
      </c>
      <c r="R25" s="6" t="n">
        <f aca="false">'New Unit Financial Profile'!P35</f>
        <v>21940.9198364879</v>
      </c>
      <c r="S25" s="6" t="n">
        <f aca="false">'New Unit Financial Profile'!Q35</f>
        <v>31467.8981865419</v>
      </c>
      <c r="T25" s="6" t="n">
        <f aca="false">'New Unit Financial Profile'!R35</f>
        <v>29894.5032772148</v>
      </c>
      <c r="U25" s="6" t="n">
        <f aca="false">'New Unit Financial Profile'!S35</f>
        <v>28399.778113354</v>
      </c>
      <c r="V25" s="6" t="n">
        <f aca="false">'New Unit Financial Profile'!T35</f>
        <v>26979.7892076863</v>
      </c>
    </row>
    <row r="26" customFormat="false" ht="12.75" hidden="false" customHeight="false" outlineLevel="0" collapsed="false">
      <c r="A26" s="38" t="s">
        <v>20</v>
      </c>
      <c r="B26" s="37"/>
      <c r="C26" s="41" t="n">
        <v>0</v>
      </c>
      <c r="D26" s="41" t="n">
        <v>0</v>
      </c>
      <c r="E26" s="41" t="n">
        <f aca="false">'New Unit Financial Profile'!B64</f>
        <v>13500</v>
      </c>
      <c r="F26" s="41" t="n">
        <f aca="false">'New Unit Financial Profile'!C64</f>
        <v>25245</v>
      </c>
      <c r="G26" s="41" t="n">
        <f aca="false">'New Unit Financial Profile'!D64</f>
        <v>28939.95</v>
      </c>
      <c r="H26" s="41" t="n">
        <f aca="false">'New Unit Financial Profile'!E64</f>
        <v>30854.439</v>
      </c>
      <c r="I26" s="41" t="n">
        <f aca="false">'New Unit Financial Profile'!F64</f>
        <v>33058.3275</v>
      </c>
      <c r="J26" s="41" t="n">
        <f aca="false">'New Unit Financial Profile'!G64</f>
        <v>37840.765545</v>
      </c>
      <c r="K26" s="41" t="n">
        <f aca="false">'New Unit Financial Profile'!H64</f>
        <v>43138.4727213</v>
      </c>
      <c r="L26" s="41" t="n">
        <f aca="false">'New Unit Financial Profile'!I64</f>
        <v>44864.011630152</v>
      </c>
      <c r="M26" s="41" t="n">
        <f aca="false">'New Unit Financial Profile'!J64</f>
        <v>46658.5720953581</v>
      </c>
      <c r="N26" s="41" t="n">
        <f aca="false">'New Unit Financial Profile'!K64</f>
        <v>48524.9149791724</v>
      </c>
      <c r="O26" s="41" t="n">
        <f aca="false">'New Unit Financial Profile'!L64</f>
        <v>50465.9115783393</v>
      </c>
      <c r="P26" s="41" t="n">
        <f aca="false">'New Unit Financial Profile'!M64</f>
        <v>55007.8436203898</v>
      </c>
      <c r="Q26" s="41" t="n">
        <f aca="false">'New Unit Financial Profile'!N64</f>
        <v>59958.5495462249</v>
      </c>
      <c r="R26" s="41" t="n">
        <f aca="false">'New Unit Financial Profile'!O64</f>
        <v>65354.8190053852</v>
      </c>
      <c r="S26" s="41" t="n">
        <f aca="false">'New Unit Financial Profile'!P64</f>
        <v>71236.7527158698</v>
      </c>
      <c r="T26" s="41" t="n">
        <f aca="false">'New Unit Financial Profile'!Q64</f>
        <v>102168.500605655</v>
      </c>
      <c r="U26" s="41" t="n">
        <f aca="false">'New Unit Financial Profile'!R64</f>
        <v>97060.0755753726</v>
      </c>
      <c r="V26" s="41" t="n">
        <f aca="false">'New Unit Financial Profile'!S64</f>
        <v>92207.071796604</v>
      </c>
    </row>
    <row r="27" customFormat="false" ht="12.75" hidden="false" customHeight="false" outlineLevel="0" collapsed="false">
      <c r="A27" s="35" t="s">
        <v>56</v>
      </c>
      <c r="C27" s="6" t="n">
        <f aca="false">SUM(C24:C26)</f>
        <v>4457.4</v>
      </c>
      <c r="D27" s="6" t="n">
        <f aca="false">SUM(D24:D26)</f>
        <v>12493.338</v>
      </c>
      <c r="E27" s="6" t="n">
        <f aca="false">SUM(E24:E26)</f>
        <v>30830.78838</v>
      </c>
      <c r="F27" s="6" t="n">
        <f aca="false">SUM(F24:F26)</f>
        <v>44345.9547036</v>
      </c>
      <c r="G27" s="6" t="n">
        <f aca="false">SUM(G24:G26)</f>
        <v>49358.242323</v>
      </c>
      <c r="H27" s="6" t="n">
        <f aca="false">SUM(H24:H26)</f>
        <v>53530.583747058</v>
      </c>
      <c r="I27" s="6" t="n">
        <f aca="false">SUM(I24:I26)</f>
        <v>58956.6483477061</v>
      </c>
      <c r="J27" s="6" t="n">
        <f aca="false">SUM(J24:J26)</f>
        <v>65940.5148054004</v>
      </c>
      <c r="K27" s="6" t="n">
        <f aca="false">SUM(K24:K26)</f>
        <v>72362.2119521164</v>
      </c>
      <c r="L27" s="6" t="n">
        <f aca="false">SUM(L24:L26)</f>
        <v>75256.700430201</v>
      </c>
      <c r="M27" s="6" t="n">
        <f aca="false">SUM(M24:M26)</f>
        <v>78266.9684474091</v>
      </c>
      <c r="N27" s="6" t="n">
        <f aca="false">SUM(N24:N26)</f>
        <v>82230.7833122287</v>
      </c>
      <c r="O27" s="6" t="n">
        <f aca="false">SUM(O24:O26)</f>
        <v>87205.3080613707</v>
      </c>
      <c r="P27" s="6" t="n">
        <f aca="false">SUM(P24:P26)</f>
        <v>95053.7857868941</v>
      </c>
      <c r="Q27" s="6" t="n">
        <f aca="false">SUM(Q24:Q26)</f>
        <v>103608.626507715</v>
      </c>
      <c r="R27" s="6" t="n">
        <f aca="false">SUM(R24:R26)</f>
        <v>121029.507330736</v>
      </c>
      <c r="S27" s="6" t="n">
        <f aca="false">SUM(S24:S26)</f>
        <v>134751.730966831</v>
      </c>
      <c r="T27" s="6" t="n">
        <f aca="false">SUM(T24:T26)</f>
        <v>162507.729944069</v>
      </c>
      <c r="U27" s="6" t="n">
        <f aca="false">SUM(U24:U26)</f>
        <v>154382.343446865</v>
      </c>
      <c r="V27" s="6" t="n">
        <f aca="false">SUM(V24:V26)</f>
        <v>146663.226274522</v>
      </c>
    </row>
    <row r="28" customFormat="false" ht="12.75" hidden="false" customHeight="false" outlineLevel="0" collapsed="false">
      <c r="A28" s="3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customFormat="false" ht="12.75" hidden="false" customHeight="false" outlineLevel="0" collapsed="false">
      <c r="A29" s="35" t="s">
        <v>57</v>
      </c>
      <c r="B29" s="35"/>
      <c r="C29" s="6" t="n">
        <f aca="false">+'New Unit Financial Profile'!B6*$C$8/500</f>
        <v>0</v>
      </c>
      <c r="D29" s="6" t="n">
        <f aca="false">+'New Unit Financial Profile'!C6*$C$8/500</f>
        <v>0</v>
      </c>
      <c r="E29" s="6" t="n">
        <f aca="false">+'New Unit Financial Profile'!D6*$C$8/500</f>
        <v>0</v>
      </c>
      <c r="F29" s="6" t="n">
        <f aca="false">+'New Unit Financial Profile'!E6*$C$8/500</f>
        <v>0</v>
      </c>
      <c r="G29" s="6" t="n">
        <f aca="false">+'New Unit Financial Profile'!F6*$C$8/500</f>
        <v>0</v>
      </c>
      <c r="H29" s="6" t="n">
        <f aca="false">+'New Unit Financial Profile'!G6*$C$8/500</f>
        <v>0</v>
      </c>
      <c r="I29" s="6" t="n">
        <f aca="false">+'New Unit Financial Profile'!H6*$C$8/500</f>
        <v>0</v>
      </c>
      <c r="J29" s="6" t="n">
        <f aca="false">+'New Unit Financial Profile'!I6*$C$8/500</f>
        <v>0</v>
      </c>
      <c r="K29" s="6" t="n">
        <f aca="false">+'New Unit Financial Profile'!J6*$C$8/500</f>
        <v>0</v>
      </c>
      <c r="L29" s="6" t="n">
        <f aca="false">+'New Unit Financial Profile'!K6*$C$8/500</f>
        <v>0</v>
      </c>
      <c r="M29" s="6" t="n">
        <f aca="false">+'New Unit Financial Profile'!L6*$C$8/500</f>
        <v>0</v>
      </c>
      <c r="N29" s="6" t="n">
        <f aca="false">+'New Unit Financial Profile'!M6*$C$8/500</f>
        <v>0</v>
      </c>
      <c r="O29" s="6" t="n">
        <f aca="false">+'New Unit Financial Profile'!N6*$C$8/500</f>
        <v>0</v>
      </c>
      <c r="P29" s="6" t="n">
        <f aca="false">+'New Unit Financial Profile'!O6*$C$8/500</f>
        <v>0</v>
      </c>
      <c r="Q29" s="6" t="n">
        <f aca="false">+'New Unit Financial Profile'!P6*$C$8/500</f>
        <v>0</v>
      </c>
      <c r="R29" s="6" t="n">
        <f aca="false">+'New Unit Financial Profile'!Q6*$C$8/500</f>
        <v>0</v>
      </c>
      <c r="S29" s="6" t="n">
        <f aca="false">+'New Unit Financial Profile'!R6*$C$8/500</f>
        <v>0</v>
      </c>
      <c r="T29" s="6" t="n">
        <f aca="false">+'New Unit Financial Profile'!S6*$C$8/500</f>
        <v>0</v>
      </c>
      <c r="U29" s="6" t="n">
        <f aca="false">+'New Unit Financial Profile'!T6*$C$8/500</f>
        <v>0</v>
      </c>
      <c r="V29" s="6" t="n">
        <f aca="false">+'New Unit Financial Profile'!U6*$C$8/500</f>
        <v>0</v>
      </c>
    </row>
    <row r="30" customFormat="false" ht="12.75" hidden="false" customHeight="false" outlineLevel="0" collapsed="false">
      <c r="A30" s="35" t="s">
        <v>58</v>
      </c>
      <c r="B30" s="35"/>
      <c r="C30" s="35" t="n">
        <v>0</v>
      </c>
      <c r="D30" s="6" t="n">
        <f aca="false">+'New Unit Financial Profile'!B6*$D$8/500</f>
        <v>19800</v>
      </c>
      <c r="E30" s="6" t="n">
        <f aca="false">+'New Unit Financial Profile'!C6*$D$8/500</f>
        <v>37026</v>
      </c>
      <c r="F30" s="6" t="n">
        <f aca="false">+'New Unit Financial Profile'!D6*$D$8/500</f>
        <v>42445.26</v>
      </c>
      <c r="G30" s="6" t="n">
        <f aca="false">+'New Unit Financial Profile'!E6*$D$8/500</f>
        <v>45253.1772</v>
      </c>
      <c r="H30" s="6" t="n">
        <f aca="false">+'New Unit Financial Profile'!F6*$D$8/500</f>
        <v>48485.547</v>
      </c>
      <c r="I30" s="6" t="n">
        <f aca="false">+'New Unit Financial Profile'!G6*$D$8/500</f>
        <v>55499.789466</v>
      </c>
      <c r="J30" s="6" t="n">
        <f aca="false">+'New Unit Financial Profile'!H6*$D$8/500</f>
        <v>63269.75999124</v>
      </c>
      <c r="K30" s="6" t="n">
        <f aca="false">+'New Unit Financial Profile'!I6*$D$8/500</f>
        <v>65800.5503908896</v>
      </c>
      <c r="L30" s="6" t="n">
        <f aca="false">+'New Unit Financial Profile'!J6*$D$8/500</f>
        <v>68432.5724065252</v>
      </c>
      <c r="M30" s="6" t="n">
        <f aca="false">+'New Unit Financial Profile'!K6*$D$8/500</f>
        <v>71169.8753027862</v>
      </c>
      <c r="N30" s="6" t="n">
        <f aca="false">+'New Unit Financial Profile'!L6*$D$8/500</f>
        <v>74016.6703148977</v>
      </c>
      <c r="O30" s="6" t="n">
        <f aca="false">+'New Unit Financial Profile'!M6*$D$8/500</f>
        <v>80678.1706432384</v>
      </c>
      <c r="P30" s="6" t="n">
        <f aca="false">+'New Unit Financial Profile'!N6*$D$8/500</f>
        <v>87939.2060011299</v>
      </c>
      <c r="Q30" s="6" t="n">
        <f aca="false">+'New Unit Financial Profile'!O6*$D$8/500</f>
        <v>95853.7345412316</v>
      </c>
      <c r="R30" s="6" t="n">
        <f aca="false">+'New Unit Financial Profile'!P6*$D$8/500</f>
        <v>104480.570649942</v>
      </c>
      <c r="S30" s="6" t="n">
        <f aca="false">+'New Unit Financial Profile'!Q6*$D$8/500</f>
        <v>149847.134221628</v>
      </c>
      <c r="T30" s="6" t="n">
        <f aca="false">+'New Unit Financial Profile'!R6*$D$8/500</f>
        <v>142354.777510547</v>
      </c>
      <c r="U30" s="6" t="n">
        <f aca="false">+'New Unit Financial Profile'!S6*$D$8/500</f>
        <v>135237.038635019</v>
      </c>
      <c r="V30" s="6" t="n">
        <f aca="false">+'New Unit Financial Profile'!T6*$D$8/500</f>
        <v>128475.186703268</v>
      </c>
    </row>
    <row r="31" customFormat="false" ht="12.75" hidden="false" customHeight="false" outlineLevel="0" collapsed="false">
      <c r="A31" s="35" t="s">
        <v>59</v>
      </c>
      <c r="B31" s="35"/>
      <c r="C31" s="35" t="n">
        <v>0</v>
      </c>
      <c r="D31" s="35" t="n">
        <v>0</v>
      </c>
      <c r="E31" s="6" t="n">
        <f aca="false">+'New Unit Financial Profile'!B6*6</f>
        <v>39600</v>
      </c>
      <c r="F31" s="6" t="n">
        <f aca="false">+'New Unit Financial Profile'!C6*6</f>
        <v>74052</v>
      </c>
      <c r="G31" s="6" t="n">
        <f aca="false">+'New Unit Financial Profile'!D6*6</f>
        <v>84890.52</v>
      </c>
      <c r="H31" s="6" t="n">
        <f aca="false">+'New Unit Financial Profile'!E6*6</f>
        <v>90506.3544</v>
      </c>
      <c r="I31" s="6" t="n">
        <f aca="false">+'New Unit Financial Profile'!F6*6</f>
        <v>96971.094</v>
      </c>
      <c r="J31" s="6" t="n">
        <f aca="false">+'New Unit Financial Profile'!G6*6</f>
        <v>110999.578932</v>
      </c>
      <c r="K31" s="6" t="n">
        <f aca="false">+'New Unit Financial Profile'!H6*6</f>
        <v>126539.51998248</v>
      </c>
      <c r="L31" s="6" t="n">
        <f aca="false">+'New Unit Financial Profile'!I6*6</f>
        <v>131601.100781779</v>
      </c>
      <c r="M31" s="6" t="n">
        <f aca="false">+'New Unit Financial Profile'!J6*6</f>
        <v>136865.14481305</v>
      </c>
      <c r="N31" s="6" t="n">
        <f aca="false">+'New Unit Financial Profile'!K6*6</f>
        <v>142339.750605572</v>
      </c>
      <c r="O31" s="6" t="n">
        <f aca="false">+'New Unit Financial Profile'!L6*6</f>
        <v>148033.340629795</v>
      </c>
      <c r="P31" s="6" t="n">
        <f aca="false">+'New Unit Financial Profile'!M6*6</f>
        <v>161356.341286477</v>
      </c>
      <c r="Q31" s="6" t="n">
        <f aca="false">+'New Unit Financial Profile'!N6*6</f>
        <v>175878.41200226</v>
      </c>
      <c r="R31" s="6" t="n">
        <f aca="false">+'New Unit Financial Profile'!O6*6</f>
        <v>191707.469082463</v>
      </c>
      <c r="S31" s="6" t="n">
        <f aca="false">+'New Unit Financial Profile'!P6*6</f>
        <v>208961.141299885</v>
      </c>
      <c r="T31" s="6" t="n">
        <f aca="false">+'New Unit Financial Profile'!Q6*6</f>
        <v>299694.268443256</v>
      </c>
      <c r="U31" s="6" t="n">
        <f aca="false">+'New Unit Financial Profile'!R6*6</f>
        <v>284709.555021093</v>
      </c>
      <c r="V31" s="6" t="n">
        <f aca="false">+'New Unit Financial Profile'!S6*6</f>
        <v>270474.077270038</v>
      </c>
    </row>
    <row r="32" customFormat="false" ht="12.75" hidden="false" customHeight="false" outlineLevel="0" collapsed="false">
      <c r="A32" s="35" t="s">
        <v>60</v>
      </c>
      <c r="B32" s="35"/>
      <c r="C32" s="35" t="n">
        <v>0</v>
      </c>
      <c r="D32" s="35" t="n">
        <v>0</v>
      </c>
      <c r="E32" s="6" t="n">
        <v>0</v>
      </c>
      <c r="F32" s="6" t="n">
        <f aca="false">+'New Unit Financial Profile'!B6*6</f>
        <v>39600</v>
      </c>
      <c r="G32" s="6" t="n">
        <f aca="false">+'New Unit Financial Profile'!C6*6</f>
        <v>74052</v>
      </c>
      <c r="H32" s="6" t="n">
        <f aca="false">+'New Unit Financial Profile'!D6*6</f>
        <v>84890.52</v>
      </c>
      <c r="I32" s="6" t="n">
        <f aca="false">+'New Unit Financial Profile'!E6*6</f>
        <v>90506.3544</v>
      </c>
      <c r="J32" s="6" t="n">
        <f aca="false">+'New Unit Financial Profile'!F6*6</f>
        <v>96971.094</v>
      </c>
      <c r="K32" s="6" t="n">
        <f aca="false">+'New Unit Financial Profile'!G6*6</f>
        <v>110999.578932</v>
      </c>
      <c r="L32" s="6" t="n">
        <f aca="false">+'New Unit Financial Profile'!H6*6</f>
        <v>126539.51998248</v>
      </c>
      <c r="M32" s="6" t="n">
        <f aca="false">+'New Unit Financial Profile'!I6*6</f>
        <v>131601.100781779</v>
      </c>
      <c r="N32" s="6" t="n">
        <f aca="false">+'New Unit Financial Profile'!J6*6</f>
        <v>136865.14481305</v>
      </c>
      <c r="O32" s="6" t="n">
        <f aca="false">+'New Unit Financial Profile'!K6*6</f>
        <v>142339.750605572</v>
      </c>
      <c r="P32" s="6" t="n">
        <f aca="false">+'New Unit Financial Profile'!L6*6</f>
        <v>148033.340629795</v>
      </c>
      <c r="Q32" s="6" t="n">
        <f aca="false">+'New Unit Financial Profile'!M6*6</f>
        <v>161356.341286477</v>
      </c>
      <c r="R32" s="6" t="n">
        <f aca="false">+'New Unit Financial Profile'!N6*6</f>
        <v>175878.41200226</v>
      </c>
      <c r="S32" s="6" t="n">
        <f aca="false">+'New Unit Financial Profile'!O6*6</f>
        <v>191707.469082463</v>
      </c>
      <c r="T32" s="6" t="n">
        <f aca="false">+'New Unit Financial Profile'!P6*6</f>
        <v>208961.141299885</v>
      </c>
      <c r="U32" s="6" t="n">
        <f aca="false">+'New Unit Financial Profile'!Q6*6</f>
        <v>299694.268443256</v>
      </c>
      <c r="V32" s="6" t="n">
        <f aca="false">+'New Unit Financial Profile'!R6*6</f>
        <v>284709.555021093</v>
      </c>
    </row>
    <row r="33" customFormat="false" ht="12.75" hidden="false" customHeight="false" outlineLevel="0" collapsed="false">
      <c r="A33" s="38" t="s">
        <v>61</v>
      </c>
      <c r="B33" s="38"/>
      <c r="C33" s="38" t="n">
        <v>0</v>
      </c>
      <c r="D33" s="38" t="n">
        <v>0</v>
      </c>
      <c r="E33" s="41" t="n">
        <v>0</v>
      </c>
      <c r="F33" s="41" t="n">
        <v>0</v>
      </c>
      <c r="G33" s="41" t="n">
        <f aca="false">+'New Unit Financial Profile'!B6*6</f>
        <v>39600</v>
      </c>
      <c r="H33" s="41" t="n">
        <f aca="false">+'New Unit Financial Profile'!C6*6</f>
        <v>74052</v>
      </c>
      <c r="I33" s="41" t="n">
        <f aca="false">+'New Unit Financial Profile'!D6*6</f>
        <v>84890.52</v>
      </c>
      <c r="J33" s="41" t="n">
        <f aca="false">+'New Unit Financial Profile'!E6*6</f>
        <v>90506.3544</v>
      </c>
      <c r="K33" s="41" t="n">
        <f aca="false">+'New Unit Financial Profile'!F6*6</f>
        <v>96971.094</v>
      </c>
      <c r="L33" s="41" t="n">
        <f aca="false">+'New Unit Financial Profile'!G6*6</f>
        <v>110999.578932</v>
      </c>
      <c r="M33" s="41" t="n">
        <f aca="false">+'New Unit Financial Profile'!H6*6</f>
        <v>126539.51998248</v>
      </c>
      <c r="N33" s="41" t="n">
        <f aca="false">+'New Unit Financial Profile'!I6*6</f>
        <v>131601.100781779</v>
      </c>
      <c r="O33" s="41" t="n">
        <f aca="false">+'New Unit Financial Profile'!J6*6</f>
        <v>136865.14481305</v>
      </c>
      <c r="P33" s="41" t="n">
        <f aca="false">+'New Unit Financial Profile'!K6*6</f>
        <v>142339.750605572</v>
      </c>
      <c r="Q33" s="41" t="n">
        <f aca="false">+'New Unit Financial Profile'!L6*6</f>
        <v>148033.340629795</v>
      </c>
      <c r="R33" s="41" t="n">
        <f aca="false">+'New Unit Financial Profile'!M6*6</f>
        <v>161356.341286477</v>
      </c>
      <c r="S33" s="41" t="n">
        <f aca="false">+'New Unit Financial Profile'!N6*6</f>
        <v>175878.41200226</v>
      </c>
      <c r="T33" s="41" t="n">
        <f aca="false">+'New Unit Financial Profile'!O6*6</f>
        <v>191707.469082463</v>
      </c>
      <c r="U33" s="41" t="n">
        <f aca="false">+'New Unit Financial Profile'!P6*6</f>
        <v>208961.141299885</v>
      </c>
      <c r="V33" s="41" t="n">
        <f aca="false">+'New Unit Financial Profile'!Q6*6</f>
        <v>299694.268443256</v>
      </c>
    </row>
    <row r="34" customFormat="false" ht="12.75" hidden="false" customHeight="false" outlineLevel="0" collapsed="false">
      <c r="A34" s="35" t="s">
        <v>62</v>
      </c>
      <c r="B34" s="35"/>
      <c r="C34" s="35" t="n">
        <f aca="false">SUM(C29:C33)</f>
        <v>0</v>
      </c>
      <c r="D34" s="35" t="n">
        <f aca="false">SUM(D29:D33)</f>
        <v>19800</v>
      </c>
      <c r="E34" s="35" t="n">
        <f aca="false">SUM(E29:E33)</f>
        <v>76626</v>
      </c>
      <c r="F34" s="35" t="n">
        <f aca="false">SUM(F29:F33)</f>
        <v>156097.26</v>
      </c>
      <c r="G34" s="35" t="n">
        <f aca="false">SUM(G29:G33)</f>
        <v>243795.6972</v>
      </c>
      <c r="H34" s="35" t="n">
        <f aca="false">SUM(H29:H33)</f>
        <v>297934.4214</v>
      </c>
      <c r="I34" s="35" t="n">
        <f aca="false">SUM(I29:I33)</f>
        <v>327867.757866</v>
      </c>
      <c r="J34" s="35" t="n">
        <f aca="false">SUM(J29:J33)</f>
        <v>361746.78732324</v>
      </c>
      <c r="K34" s="35" t="n">
        <f aca="false">SUM(K29:K33)</f>
        <v>400310.74330537</v>
      </c>
      <c r="L34" s="35" t="n">
        <f aca="false">SUM(L29:L33)</f>
        <v>437572.772102785</v>
      </c>
      <c r="M34" s="35" t="n">
        <f aca="false">SUM(M29:M33)</f>
        <v>466175.640880096</v>
      </c>
      <c r="N34" s="35" t="n">
        <f aca="false">SUM(N29:N33)</f>
        <v>484822.6665153</v>
      </c>
      <c r="O34" s="35" t="n">
        <f aca="false">SUM(O29:O33)</f>
        <v>507916.406691657</v>
      </c>
      <c r="P34" s="35" t="n">
        <f aca="false">SUM(P29:P33)</f>
        <v>539668.638522974</v>
      </c>
      <c r="Q34" s="35" t="n">
        <f aca="false">SUM(Q29:Q33)</f>
        <v>581121.828459763</v>
      </c>
      <c r="R34" s="35" t="n">
        <f aca="false">SUM(R29:R33)</f>
        <v>633422.793021142</v>
      </c>
      <c r="S34" s="35" t="n">
        <f aca="false">SUM(S29:S33)</f>
        <v>726394.156606236</v>
      </c>
      <c r="T34" s="35" t="n">
        <f aca="false">SUM(T29:T33)</f>
        <v>842717.65633615</v>
      </c>
      <c r="U34" s="35" t="n">
        <f aca="false">SUM(U29:U33)</f>
        <v>928602.003399253</v>
      </c>
      <c r="V34" s="35" t="n">
        <f aca="false">SUM(V29:V33)</f>
        <v>983353.087437656</v>
      </c>
    </row>
    <row r="35" customFormat="false" ht="12.75" hidden="false" customHeight="false" outlineLevel="0" collapsed="false">
      <c r="A35" s="35"/>
      <c r="B35" s="35"/>
      <c r="C35" s="35"/>
      <c r="D35" s="3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customFormat="false" ht="12.75" hidden="false" customHeight="false" outlineLevel="0" collapsed="false">
      <c r="A36" s="42" t="s">
        <v>63</v>
      </c>
      <c r="B36" s="35"/>
      <c r="C36" s="33" t="n">
        <f aca="false">C34+C27</f>
        <v>4457.4</v>
      </c>
      <c r="D36" s="33" t="n">
        <f aca="false">D34+D27</f>
        <v>32293.338</v>
      </c>
      <c r="E36" s="33" t="n">
        <f aca="false">E34+E27</f>
        <v>107456.78838</v>
      </c>
      <c r="F36" s="33" t="n">
        <f aca="false">F34+F27</f>
        <v>200443.2147036</v>
      </c>
      <c r="G36" s="33" t="n">
        <f aca="false">G34+G27</f>
        <v>293153.939523</v>
      </c>
      <c r="H36" s="33" t="n">
        <f aca="false">H34+H27</f>
        <v>351465.005147058</v>
      </c>
      <c r="I36" s="33" t="n">
        <f aca="false">I34+I27</f>
        <v>386824.406213706</v>
      </c>
      <c r="J36" s="33" t="n">
        <f aca="false">J34+J27</f>
        <v>427687.30212864</v>
      </c>
      <c r="K36" s="33" t="n">
        <f aca="false">K34+K27</f>
        <v>472672.955257486</v>
      </c>
      <c r="L36" s="33" t="n">
        <f aca="false">L34+L27</f>
        <v>512829.472532986</v>
      </c>
      <c r="M36" s="33" t="n">
        <f aca="false">M34+M27</f>
        <v>544442.609327505</v>
      </c>
      <c r="N36" s="33" t="n">
        <f aca="false">N34+N27</f>
        <v>567053.449827528</v>
      </c>
      <c r="O36" s="33" t="n">
        <f aca="false">O34+O27</f>
        <v>595121.714753027</v>
      </c>
      <c r="P36" s="33" t="n">
        <f aca="false">P34+P27</f>
        <v>634722.424309869</v>
      </c>
      <c r="Q36" s="33" t="n">
        <f aca="false">Q34+Q27</f>
        <v>684730.454967478</v>
      </c>
      <c r="R36" s="33" t="n">
        <f aca="false">R34+R27</f>
        <v>754452.300351878</v>
      </c>
      <c r="S36" s="33" t="n">
        <f aca="false">S34+S27</f>
        <v>861145.887573067</v>
      </c>
      <c r="T36" s="33" t="n">
        <f aca="false">T34+T27</f>
        <v>1005225.38628022</v>
      </c>
      <c r="U36" s="33" t="n">
        <f aca="false">U34+U27</f>
        <v>1082984.34684612</v>
      </c>
      <c r="V36" s="33" t="n">
        <f aca="false">V34+V27</f>
        <v>1130016.31371218</v>
      </c>
    </row>
    <row r="37" customFormat="false" ht="12.75" hidden="false" customHeight="false" outlineLevel="0" collapsed="false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customFormat="false" ht="12.75" hidden="false" customHeight="false" outlineLevel="0" collapsed="false">
      <c r="E38" s="6"/>
      <c r="F38" s="6"/>
      <c r="G38" s="6"/>
    </row>
    <row r="39" customFormat="false" ht="12.75" hidden="false" customHeight="false" outlineLevel="0" collapsed="false">
      <c r="A39" s="25" t="s">
        <v>64</v>
      </c>
    </row>
    <row r="40" customFormat="false" ht="12.75" hidden="false" customHeight="false" outlineLevel="0" collapsed="false">
      <c r="A40" s="6" t="s">
        <v>44</v>
      </c>
      <c r="C40" s="6" t="n">
        <f aca="false">'New Unit Financial Profile'!B94</f>
        <v>2971.6</v>
      </c>
      <c r="D40" s="6" t="n">
        <f aca="false">'New Unit Financial Profile'!C94</f>
        <v>10608.612</v>
      </c>
      <c r="E40" s="6" t="n">
        <f aca="false">'New Unit Financial Profile'!D94</f>
        <v>10290.35364</v>
      </c>
      <c r="F40" s="6" t="n">
        <f aca="false">'New Unit Financial Profile'!E94</f>
        <v>10187.4501036</v>
      </c>
      <c r="G40" s="6" t="n">
        <f aca="false">'New Unit Financial Profile'!F94</f>
        <v>10187.4501036</v>
      </c>
      <c r="H40" s="6" t="n">
        <f aca="false">'New Unit Financial Profile'!G94</f>
        <v>11024.27636211</v>
      </c>
      <c r="I40" s="6" t="n">
        <f aca="false">'New Unit Financial Profile'!H94</f>
        <v>11244.7618893522</v>
      </c>
      <c r="J40" s="6" t="n">
        <f aca="false">'New Unit Financial Profile'!I94</f>
        <v>11694.5523649263</v>
      </c>
      <c r="K40" s="6" t="n">
        <f aca="false">'New Unit Financial Profile'!J94</f>
        <v>12162.3344595233</v>
      </c>
      <c r="L40" s="6" t="n">
        <f aca="false">'New Unit Financial Profile'!K94</f>
        <v>12648.8278379043</v>
      </c>
      <c r="M40" s="6" t="n">
        <f aca="false">'New Unit Financial Profile'!L94</f>
        <v>8769.85396761363</v>
      </c>
      <c r="N40" s="6" t="n">
        <f aca="false">'New Unit Financial Profile'!M94</f>
        <v>9559.14082469886</v>
      </c>
      <c r="O40" s="6" t="n">
        <f aca="false">'New Unit Financial Profile'!N94</f>
        <v>10419.4634989218</v>
      </c>
      <c r="P40" s="6" t="n">
        <f aca="false">'New Unit Financial Profile'!O94</f>
        <v>11357.2152138247</v>
      </c>
      <c r="Q40" s="6" t="n">
        <f aca="false">'New Unit Financial Profile'!P94</f>
        <v>12379.3645830689</v>
      </c>
      <c r="R40" s="6" t="n">
        <f aca="false">'New Unit Financial Profile'!Q94</f>
        <v>40480.5221866354</v>
      </c>
      <c r="S40" s="6" t="n">
        <f aca="false">'New Unit Financial Profile'!R94</f>
        <v>38456.4960773037</v>
      </c>
      <c r="T40" s="6" t="n">
        <f aca="false">'New Unit Financial Profile'!S94</f>
        <v>36533.6712734385</v>
      </c>
      <c r="U40" s="6" t="n">
        <f aca="false">'New Unit Financial Profile'!T94</f>
        <v>34706.9877097665</v>
      </c>
      <c r="V40" s="6" t="n">
        <f aca="false">'New Unit Financial Profile'!U94</f>
        <v>32971.6383242782</v>
      </c>
    </row>
    <row r="41" customFormat="false" ht="12.75" hidden="false" customHeight="false" outlineLevel="0" collapsed="false">
      <c r="A41" s="6" t="s">
        <v>18</v>
      </c>
      <c r="C41" s="6" t="n">
        <v>0</v>
      </c>
      <c r="D41" s="6" t="n">
        <f aca="false">'New Unit Financial Profile'!B36</f>
        <v>2772</v>
      </c>
      <c r="E41" s="6" t="n">
        <f aca="false">'New Unit Financial Profile'!C36</f>
        <v>9896.04</v>
      </c>
      <c r="F41" s="6" t="n">
        <f aca="false">'New Unit Financial Profile'!D36</f>
        <v>9599.1588</v>
      </c>
      <c r="G41" s="6" t="n">
        <f aca="false">'New Unit Financial Profile'!E36</f>
        <v>9503.167212</v>
      </c>
      <c r="H41" s="6" t="n">
        <f aca="false">'New Unit Financial Profile'!F36</f>
        <v>9503.167212</v>
      </c>
      <c r="I41" s="6" t="n">
        <f aca="false">'New Unit Financial Profile'!G36</f>
        <v>10283.7845187</v>
      </c>
      <c r="J41" s="6" t="n">
        <f aca="false">'New Unit Financial Profile'!H36</f>
        <v>10489.460209074</v>
      </c>
      <c r="K41" s="6" t="n">
        <f aca="false">'New Unit Financial Profile'!I36</f>
        <v>10909.038617437</v>
      </c>
      <c r="L41" s="6" t="n">
        <f aca="false">'New Unit Financial Profile'!J36</f>
        <v>11345.4001621344</v>
      </c>
      <c r="M41" s="6" t="n">
        <f aca="false">'New Unit Financial Profile'!K36</f>
        <v>11799.2161686198</v>
      </c>
      <c r="N41" s="6" t="n">
        <f aca="false">'New Unit Financial Profile'!L36</f>
        <v>8180.78987690974</v>
      </c>
      <c r="O41" s="6" t="n">
        <f aca="false">'New Unit Financial Profile'!M36</f>
        <v>8917.06096583162</v>
      </c>
      <c r="P41" s="6" t="n">
        <f aca="false">'New Unit Financial Profile'!N36</f>
        <v>9719.59645275646</v>
      </c>
      <c r="Q41" s="6" t="n">
        <f aca="false">'New Unit Financial Profile'!O36</f>
        <v>10594.3601335045</v>
      </c>
      <c r="R41" s="6" t="n">
        <f aca="false">'New Unit Financial Profile'!P36</f>
        <v>11547.85254552</v>
      </c>
      <c r="S41" s="6" t="n">
        <f aca="false">'New Unit Financial Profile'!Q36</f>
        <v>37761.4778238502</v>
      </c>
      <c r="T41" s="6" t="n">
        <f aca="false">'New Unit Financial Profile'!R36</f>
        <v>35873.4039326577</v>
      </c>
      <c r="U41" s="6" t="n">
        <f aca="false">'New Unit Financial Profile'!S36</f>
        <v>34079.7337360248</v>
      </c>
      <c r="V41" s="6" t="n">
        <f aca="false">'New Unit Financial Profile'!T36</f>
        <v>32375.7470492236</v>
      </c>
    </row>
    <row r="42" customFormat="false" ht="12.75" hidden="false" customHeight="false" outlineLevel="0" collapsed="false">
      <c r="A42" s="41" t="s">
        <v>20</v>
      </c>
      <c r="B42" s="37"/>
      <c r="C42" s="41" t="n">
        <v>0</v>
      </c>
      <c r="D42" s="41" t="n">
        <v>0</v>
      </c>
      <c r="E42" s="41" t="n">
        <f aca="false">'New Unit Financial Profile'!B65</f>
        <v>9000</v>
      </c>
      <c r="F42" s="41" t="n">
        <f aca="false">'New Unit Financial Profile'!C65</f>
        <v>32130</v>
      </c>
      <c r="G42" s="41" t="n">
        <f aca="false">'New Unit Financial Profile'!D65</f>
        <v>31166.1</v>
      </c>
      <c r="H42" s="41" t="n">
        <f aca="false">'New Unit Financial Profile'!E65</f>
        <v>30854.439</v>
      </c>
      <c r="I42" s="41" t="n">
        <f aca="false">'New Unit Financial Profile'!F65</f>
        <v>30854.439</v>
      </c>
      <c r="J42" s="41" t="n">
        <f aca="false">'New Unit Financial Profile'!G65</f>
        <v>33388.910775</v>
      </c>
      <c r="K42" s="41" t="n">
        <f aca="false">'New Unit Financial Profile'!H65</f>
        <v>34056.6889905</v>
      </c>
      <c r="L42" s="41" t="n">
        <f aca="false">'New Unit Financial Profile'!I65</f>
        <v>35418.95655012</v>
      </c>
      <c r="M42" s="41" t="n">
        <f aca="false">'New Unit Financial Profile'!J65</f>
        <v>36835.7148121248</v>
      </c>
      <c r="N42" s="41" t="n">
        <f aca="false">'New Unit Financial Profile'!K65</f>
        <v>38309.1434046098</v>
      </c>
      <c r="O42" s="41" t="n">
        <f aca="false">'New Unit Financial Profile'!L65</f>
        <v>26561.0060938628</v>
      </c>
      <c r="P42" s="41" t="n">
        <f aca="false">'New Unit Financial Profile'!M65</f>
        <v>28951.4966423104</v>
      </c>
      <c r="Q42" s="41" t="n">
        <f aca="false">'New Unit Financial Profile'!N65</f>
        <v>31557.1313401184</v>
      </c>
      <c r="R42" s="41" t="n">
        <f aca="false">'New Unit Financial Profile'!O65</f>
        <v>34397.273160729</v>
      </c>
      <c r="S42" s="41" t="n">
        <f aca="false">'New Unit Financial Profile'!P65</f>
        <v>37493.0277451946</v>
      </c>
      <c r="T42" s="41" t="n">
        <f aca="false">'New Unit Financial Profile'!Q65</f>
        <v>122602.200726786</v>
      </c>
      <c r="U42" s="41" t="n">
        <f aca="false">'New Unit Financial Profile'!R65</f>
        <v>116472.090690447</v>
      </c>
      <c r="V42" s="41" t="n">
        <f aca="false">'New Unit Financial Profile'!S65</f>
        <v>110648.486155925</v>
      </c>
    </row>
    <row r="43" customFormat="false" ht="12.75" hidden="false" customHeight="false" outlineLevel="0" collapsed="false">
      <c r="A43" s="35" t="s">
        <v>56</v>
      </c>
      <c r="C43" s="6" t="n">
        <f aca="false">SUM(C40:C42)</f>
        <v>2971.6</v>
      </c>
      <c r="D43" s="6" t="n">
        <f aca="false">SUM(D40:D42)</f>
        <v>13380.612</v>
      </c>
      <c r="E43" s="6" t="n">
        <f aca="false">SUM(E40:E42)</f>
        <v>29186.39364</v>
      </c>
      <c r="F43" s="6" t="n">
        <f aca="false">SUM(F40:F42)</f>
        <v>51916.6089036</v>
      </c>
      <c r="G43" s="6" t="n">
        <f aca="false">SUM(G40:G42)</f>
        <v>50856.7173156</v>
      </c>
      <c r="H43" s="6" t="n">
        <f aca="false">SUM(H40:H42)</f>
        <v>51381.88257411</v>
      </c>
      <c r="I43" s="6" t="n">
        <f aca="false">SUM(I40:I42)</f>
        <v>52382.9854080522</v>
      </c>
      <c r="J43" s="6" t="n">
        <f aca="false">SUM(J40:J42)</f>
        <v>55572.9233490003</v>
      </c>
      <c r="K43" s="6" t="n">
        <f aca="false">SUM(K40:K42)</f>
        <v>57128.0620674603</v>
      </c>
      <c r="L43" s="6" t="n">
        <f aca="false">SUM(L40:L42)</f>
        <v>59413.1845501587</v>
      </c>
      <c r="M43" s="6" t="n">
        <f aca="false">SUM(M40:M42)</f>
        <v>57404.7849483583</v>
      </c>
      <c r="N43" s="6" t="n">
        <f aca="false">SUM(N40:N42)</f>
        <v>56049.0741062184</v>
      </c>
      <c r="O43" s="6" t="n">
        <f aca="false">SUM(O40:O42)</f>
        <v>45897.5305586162</v>
      </c>
      <c r="P43" s="6" t="n">
        <f aca="false">SUM(P40:P42)</f>
        <v>50028.3083088916</v>
      </c>
      <c r="Q43" s="6" t="n">
        <f aca="false">SUM(Q40:Q42)</f>
        <v>54530.8560566919</v>
      </c>
      <c r="R43" s="6" t="n">
        <f aca="false">SUM(R40:R42)</f>
        <v>86425.6478928844</v>
      </c>
      <c r="S43" s="6" t="n">
        <f aca="false">SUM(S40:S42)</f>
        <v>113711.001646349</v>
      </c>
      <c r="T43" s="6" t="n">
        <f aca="false">SUM(T40:T42)</f>
        <v>195009.275932883</v>
      </c>
      <c r="U43" s="6" t="n">
        <f aca="false">SUM(U40:U42)</f>
        <v>185258.812136239</v>
      </c>
      <c r="V43" s="6" t="n">
        <f aca="false">SUM(V40:V42)</f>
        <v>175995.871529427</v>
      </c>
    </row>
    <row r="44" customFormat="false" ht="12.75" hidden="false" customHeight="false" outlineLevel="0" collapsed="false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customFormat="false" ht="12.75" hidden="false" customHeight="false" outlineLevel="0" collapsed="false">
      <c r="A45" s="6" t="s">
        <v>57</v>
      </c>
      <c r="B45" s="6"/>
      <c r="C45" s="6" t="n">
        <v>0</v>
      </c>
      <c r="D45" s="6" t="n">
        <v>0</v>
      </c>
      <c r="E45" s="6" t="n">
        <v>0</v>
      </c>
      <c r="F45" s="6" t="n">
        <v>0</v>
      </c>
      <c r="G45" s="6" t="n">
        <v>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0</v>
      </c>
      <c r="M45" s="6" t="n">
        <v>0</v>
      </c>
      <c r="N45" s="6" t="n">
        <v>0</v>
      </c>
      <c r="O45" s="6" t="n">
        <v>0</v>
      </c>
      <c r="P45" s="6" t="n">
        <v>0</v>
      </c>
      <c r="Q45" s="6" t="n">
        <v>0</v>
      </c>
      <c r="R45" s="6" t="n">
        <v>0</v>
      </c>
      <c r="S45" s="6" t="n">
        <v>0</v>
      </c>
      <c r="T45" s="6" t="n">
        <v>0</v>
      </c>
      <c r="U45" s="6" t="n">
        <v>0</v>
      </c>
      <c r="V45" s="6" t="n">
        <v>0</v>
      </c>
    </row>
    <row r="46" customFormat="false" ht="12.75" hidden="false" customHeight="false" outlineLevel="0" collapsed="false">
      <c r="A46" s="6" t="s">
        <v>58</v>
      </c>
      <c r="B46" s="6"/>
      <c r="C46" s="6" t="n">
        <v>0</v>
      </c>
      <c r="D46" s="6" t="n">
        <f aca="false">+'New Unit Financial Profile'!B7*$D$8/500</f>
        <v>13200</v>
      </c>
      <c r="E46" s="6" t="n">
        <f aca="false">+'New Unit Financial Profile'!C7*$D$8/500</f>
        <v>47124</v>
      </c>
      <c r="F46" s="6" t="n">
        <f aca="false">+'New Unit Financial Profile'!D7*$D$8/500</f>
        <v>45710.28</v>
      </c>
      <c r="G46" s="6" t="n">
        <f aca="false">+'New Unit Financial Profile'!E7*$D$8/500</f>
        <v>45253.1772</v>
      </c>
      <c r="H46" s="6" t="n">
        <f aca="false">+'New Unit Financial Profile'!F7*$D$8/500</f>
        <v>45253.1772</v>
      </c>
      <c r="I46" s="6" t="n">
        <f aca="false">+'New Unit Financial Profile'!G7*$D$8/500</f>
        <v>48970.40247</v>
      </c>
      <c r="J46" s="6" t="n">
        <f aca="false">+'New Unit Financial Profile'!H7*$D$8/500</f>
        <v>49949.8105194</v>
      </c>
      <c r="K46" s="6" t="n">
        <f aca="false">+'New Unit Financial Profile'!I7*$D$8/500</f>
        <v>51947.802940176</v>
      </c>
      <c r="L46" s="6" t="n">
        <f aca="false">+'New Unit Financial Profile'!J7*$D$8/500</f>
        <v>54025.7150577831</v>
      </c>
      <c r="M46" s="6" t="n">
        <f aca="false">+'New Unit Financial Profile'!K7*$D$8/500</f>
        <v>56186.7436600944</v>
      </c>
      <c r="N46" s="6" t="n">
        <f aca="false">+'New Unit Financial Profile'!L7*$D$8/500</f>
        <v>38956.1422709988</v>
      </c>
      <c r="O46" s="6" t="n">
        <f aca="false">+'New Unit Financial Profile'!M7*$D$8/500</f>
        <v>42462.1950753887</v>
      </c>
      <c r="P46" s="6" t="n">
        <f aca="false">+'New Unit Financial Profile'!N7*$D$8/500</f>
        <v>46283.7926321736</v>
      </c>
      <c r="Q46" s="6" t="n">
        <f aca="false">+'New Unit Financial Profile'!O7*$D$8/500</f>
        <v>50449.3339690692</v>
      </c>
      <c r="R46" s="6" t="n">
        <f aca="false">+'New Unit Financial Profile'!P7*$D$8/500</f>
        <v>54989.7740262855</v>
      </c>
      <c r="S46" s="6" t="n">
        <f aca="false">+'New Unit Financial Profile'!Q7*$D$8/500</f>
        <v>179816.561065954</v>
      </c>
      <c r="T46" s="6" t="n">
        <f aca="false">+'New Unit Financial Profile'!R7*$D$8/500</f>
        <v>170825.733012656</v>
      </c>
      <c r="U46" s="6" t="n">
        <f aca="false">+'New Unit Financial Profile'!S7*$D$8/500</f>
        <v>162284.446362023</v>
      </c>
      <c r="V46" s="6" t="n">
        <f aca="false">+'New Unit Financial Profile'!T7*$D$8/500</f>
        <v>154170.224043922</v>
      </c>
    </row>
    <row r="47" customFormat="false" ht="12.75" hidden="false" customHeight="false" outlineLevel="0" collapsed="false">
      <c r="A47" s="6" t="s">
        <v>59</v>
      </c>
      <c r="B47" s="6"/>
      <c r="C47" s="6" t="n">
        <v>0</v>
      </c>
      <c r="D47" s="6" t="n">
        <v>0</v>
      </c>
      <c r="E47" s="6" t="n">
        <f aca="false">+'New Unit Financial Profile'!B7*6</f>
        <v>26400</v>
      </c>
      <c r="F47" s="6" t="n">
        <f aca="false">+'New Unit Financial Profile'!C7*6</f>
        <v>94248</v>
      </c>
      <c r="G47" s="6" t="n">
        <f aca="false">+'New Unit Financial Profile'!D7*6</f>
        <v>91420.56</v>
      </c>
      <c r="H47" s="6" t="n">
        <f aca="false">+'New Unit Financial Profile'!E7*6</f>
        <v>90506.3544</v>
      </c>
      <c r="I47" s="6" t="n">
        <f aca="false">+'New Unit Financial Profile'!F7*6</f>
        <v>90506.3544</v>
      </c>
      <c r="J47" s="6" t="n">
        <f aca="false">+'New Unit Financial Profile'!G7*6</f>
        <v>97940.80494</v>
      </c>
      <c r="K47" s="6" t="n">
        <f aca="false">+'New Unit Financial Profile'!H7*6</f>
        <v>99899.6210388</v>
      </c>
      <c r="L47" s="6" t="n">
        <f aca="false">+'New Unit Financial Profile'!I7*6</f>
        <v>103895.605880352</v>
      </c>
      <c r="M47" s="6" t="n">
        <f aca="false">+'New Unit Financial Profile'!J7*6</f>
        <v>108051.430115566</v>
      </c>
      <c r="N47" s="6" t="n">
        <f aca="false">+'New Unit Financial Profile'!K7*6</f>
        <v>112373.487320189</v>
      </c>
      <c r="O47" s="6" t="n">
        <f aca="false">+'New Unit Financial Profile'!L7*6</f>
        <v>77912.2845419975</v>
      </c>
      <c r="P47" s="6" t="n">
        <f aca="false">+'New Unit Financial Profile'!M7*6</f>
        <v>84924.3901507773</v>
      </c>
      <c r="Q47" s="6" t="n">
        <f aca="false">+'New Unit Financial Profile'!N7*6</f>
        <v>92567.5852643472</v>
      </c>
      <c r="R47" s="6" t="n">
        <f aca="false">+'New Unit Financial Profile'!O7*6</f>
        <v>100898.667938138</v>
      </c>
      <c r="S47" s="6" t="n">
        <f aca="false">+'New Unit Financial Profile'!P7*6</f>
        <v>109979.548052571</v>
      </c>
      <c r="T47" s="6" t="n">
        <f aca="false">+'New Unit Financial Profile'!Q7*6</f>
        <v>359633.122131907</v>
      </c>
      <c r="U47" s="6" t="n">
        <f aca="false">+'New Unit Financial Profile'!R7*6</f>
        <v>341651.466025312</v>
      </c>
      <c r="V47" s="6" t="n">
        <f aca="false">+'New Unit Financial Profile'!S7*6</f>
        <v>324568.892724046</v>
      </c>
    </row>
    <row r="48" customFormat="false" ht="12.75" hidden="false" customHeight="false" outlineLevel="0" collapsed="false">
      <c r="A48" s="6" t="s">
        <v>60</v>
      </c>
      <c r="B48" s="6"/>
      <c r="C48" s="6" t="n">
        <v>0</v>
      </c>
      <c r="D48" s="6" t="n">
        <v>0</v>
      </c>
      <c r="E48" s="6" t="n">
        <v>0</v>
      </c>
      <c r="F48" s="6" t="n">
        <f aca="false">+'New Unit Financial Profile'!B7*6</f>
        <v>26400</v>
      </c>
      <c r="G48" s="6" t="n">
        <f aca="false">+'New Unit Financial Profile'!C7*6</f>
        <v>94248</v>
      </c>
      <c r="H48" s="6" t="n">
        <f aca="false">+'New Unit Financial Profile'!D7*6</f>
        <v>91420.56</v>
      </c>
      <c r="I48" s="6" t="n">
        <f aca="false">+'New Unit Financial Profile'!E7*6</f>
        <v>90506.3544</v>
      </c>
      <c r="J48" s="6" t="n">
        <f aca="false">+'New Unit Financial Profile'!F7*6</f>
        <v>90506.3544</v>
      </c>
      <c r="K48" s="6" t="n">
        <f aca="false">+'New Unit Financial Profile'!G7*6</f>
        <v>97940.80494</v>
      </c>
      <c r="L48" s="6" t="n">
        <f aca="false">+'New Unit Financial Profile'!H7*6</f>
        <v>99899.6210388</v>
      </c>
      <c r="M48" s="6" t="n">
        <f aca="false">+'New Unit Financial Profile'!I7*6</f>
        <v>103895.605880352</v>
      </c>
      <c r="N48" s="6" t="n">
        <f aca="false">+'New Unit Financial Profile'!J7*6</f>
        <v>108051.430115566</v>
      </c>
      <c r="O48" s="6" t="n">
        <f aca="false">+'New Unit Financial Profile'!K7*6</f>
        <v>112373.487320189</v>
      </c>
      <c r="P48" s="6" t="n">
        <f aca="false">+'New Unit Financial Profile'!L7*6</f>
        <v>77912.2845419975</v>
      </c>
      <c r="Q48" s="6" t="n">
        <f aca="false">+'New Unit Financial Profile'!M7*6</f>
        <v>84924.3901507773</v>
      </c>
      <c r="R48" s="6" t="n">
        <f aca="false">+'New Unit Financial Profile'!N7*6</f>
        <v>92567.5852643472</v>
      </c>
      <c r="S48" s="6" t="n">
        <f aca="false">+'New Unit Financial Profile'!O7*6</f>
        <v>100898.667938138</v>
      </c>
      <c r="T48" s="6" t="n">
        <f aca="false">+'New Unit Financial Profile'!P7*6</f>
        <v>109979.548052571</v>
      </c>
      <c r="U48" s="6" t="n">
        <f aca="false">+'New Unit Financial Profile'!Q7*6</f>
        <v>359633.122131907</v>
      </c>
      <c r="V48" s="6" t="n">
        <f aca="false">+'New Unit Financial Profile'!R7*6</f>
        <v>341651.466025312</v>
      </c>
    </row>
    <row r="49" customFormat="false" ht="12.75" hidden="false" customHeight="false" outlineLevel="0" collapsed="false">
      <c r="A49" s="41" t="s">
        <v>61</v>
      </c>
      <c r="B49" s="41"/>
      <c r="C49" s="41" t="n">
        <v>0</v>
      </c>
      <c r="D49" s="41" t="n">
        <v>0</v>
      </c>
      <c r="E49" s="41" t="n">
        <v>0</v>
      </c>
      <c r="F49" s="41"/>
      <c r="G49" s="41" t="n">
        <f aca="false">+'New Unit Financial Profile'!B7*6</f>
        <v>26400</v>
      </c>
      <c r="H49" s="41" t="n">
        <f aca="false">+'New Unit Financial Profile'!C7*6</f>
        <v>94248</v>
      </c>
      <c r="I49" s="41" t="n">
        <f aca="false">+'New Unit Financial Profile'!D7*6</f>
        <v>91420.56</v>
      </c>
      <c r="J49" s="41" t="n">
        <f aca="false">+'New Unit Financial Profile'!E7*6</f>
        <v>90506.3544</v>
      </c>
      <c r="K49" s="41" t="n">
        <f aca="false">+'New Unit Financial Profile'!F7*6</f>
        <v>90506.3544</v>
      </c>
      <c r="L49" s="41" t="n">
        <f aca="false">+'New Unit Financial Profile'!G7*6</f>
        <v>97940.80494</v>
      </c>
      <c r="M49" s="41" t="n">
        <f aca="false">+'New Unit Financial Profile'!H7*6</f>
        <v>99899.6210388</v>
      </c>
      <c r="N49" s="41" t="n">
        <f aca="false">+'New Unit Financial Profile'!I7*6</f>
        <v>103895.605880352</v>
      </c>
      <c r="O49" s="41" t="n">
        <f aca="false">+'New Unit Financial Profile'!J7*6</f>
        <v>108051.430115566</v>
      </c>
      <c r="P49" s="41" t="n">
        <f aca="false">+'New Unit Financial Profile'!K7*6</f>
        <v>112373.487320189</v>
      </c>
      <c r="Q49" s="41" t="n">
        <f aca="false">+'New Unit Financial Profile'!L7*6</f>
        <v>77912.2845419975</v>
      </c>
      <c r="R49" s="41" t="n">
        <f aca="false">+'New Unit Financial Profile'!M7*6</f>
        <v>84924.3901507773</v>
      </c>
      <c r="S49" s="41" t="n">
        <f aca="false">+'New Unit Financial Profile'!N7*6</f>
        <v>92567.5852643472</v>
      </c>
      <c r="T49" s="41" t="n">
        <f aca="false">+'New Unit Financial Profile'!O7*6</f>
        <v>100898.667938138</v>
      </c>
      <c r="U49" s="41" t="n">
        <f aca="false">+'New Unit Financial Profile'!P7*6</f>
        <v>109979.548052571</v>
      </c>
      <c r="V49" s="41" t="n">
        <f aca="false">+'New Unit Financial Profile'!Q7*6</f>
        <v>359633.122131907</v>
      </c>
    </row>
    <row r="50" customFormat="false" ht="12.75" hidden="false" customHeight="false" outlineLevel="0" collapsed="false">
      <c r="A50" s="35" t="s">
        <v>62</v>
      </c>
      <c r="B50" s="35"/>
      <c r="C50" s="35" t="n">
        <f aca="false">SUM(C45:C49)</f>
        <v>0</v>
      </c>
      <c r="D50" s="35" t="n">
        <f aca="false">SUM(D45:D49)</f>
        <v>13200</v>
      </c>
      <c r="E50" s="35" t="n">
        <f aca="false">SUM(E45:E49)</f>
        <v>73524</v>
      </c>
      <c r="F50" s="35" t="n">
        <f aca="false">SUM(F45:F49)</f>
        <v>166358.28</v>
      </c>
      <c r="G50" s="35" t="n">
        <f aca="false">SUM(G45:G49)</f>
        <v>257321.7372</v>
      </c>
      <c r="H50" s="35" t="n">
        <f aca="false">SUM(H45:H49)</f>
        <v>321428.0916</v>
      </c>
      <c r="I50" s="35" t="n">
        <f aca="false">SUM(I45:I49)</f>
        <v>321403.67127</v>
      </c>
      <c r="J50" s="35" t="n">
        <f aca="false">SUM(J45:J49)</f>
        <v>328903.3242594</v>
      </c>
      <c r="K50" s="35" t="n">
        <f aca="false">SUM(K45:K49)</f>
        <v>340294.583318976</v>
      </c>
      <c r="L50" s="35" t="n">
        <f aca="false">SUM(L45:L49)</f>
        <v>355761.746916935</v>
      </c>
      <c r="M50" s="35" t="n">
        <f aca="false">SUM(M45:M49)</f>
        <v>368033.400694813</v>
      </c>
      <c r="N50" s="35" t="n">
        <f aca="false">SUM(N45:N49)</f>
        <v>363276.665587106</v>
      </c>
      <c r="O50" s="35" t="n">
        <f aca="false">SUM(O45:O49)</f>
        <v>340799.397053141</v>
      </c>
      <c r="P50" s="35" t="n">
        <f aca="false">SUM(P45:P49)</f>
        <v>321493.954645137</v>
      </c>
      <c r="Q50" s="35" t="n">
        <f aca="false">SUM(Q45:Q49)</f>
        <v>305853.593926191</v>
      </c>
      <c r="R50" s="35" t="n">
        <f aca="false">SUM(R45:R49)</f>
        <v>333380.417379549</v>
      </c>
      <c r="S50" s="35" t="n">
        <f aca="false">SUM(S45:S49)</f>
        <v>483262.36232101</v>
      </c>
      <c r="T50" s="35" t="n">
        <f aca="false">SUM(T45:T49)</f>
        <v>741337.071135272</v>
      </c>
      <c r="U50" s="35" t="n">
        <f aca="false">SUM(U45:U49)</f>
        <v>973548.582571813</v>
      </c>
      <c r="V50" s="35" t="n">
        <f aca="false">SUM(V45:V49)</f>
        <v>1180023.70492519</v>
      </c>
    </row>
    <row r="51" customFormat="false" ht="12.7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customFormat="false" ht="12.75" hidden="false" customHeight="false" outlineLevel="0" collapsed="false">
      <c r="A52" s="20" t="s">
        <v>63</v>
      </c>
      <c r="B52" s="6"/>
      <c r="C52" s="23" t="n">
        <f aca="false">C50+C43</f>
        <v>2971.6</v>
      </c>
      <c r="D52" s="23" t="n">
        <f aca="false">D50+D43</f>
        <v>26580.612</v>
      </c>
      <c r="E52" s="23" t="n">
        <f aca="false">E50+E43</f>
        <v>102710.39364</v>
      </c>
      <c r="F52" s="23" t="n">
        <f aca="false">F50+F43</f>
        <v>218274.8889036</v>
      </c>
      <c r="G52" s="23" t="n">
        <f aca="false">G50+G43</f>
        <v>308178.4545156</v>
      </c>
      <c r="H52" s="23" t="n">
        <f aca="false">H50+H43</f>
        <v>372809.97417411</v>
      </c>
      <c r="I52" s="23" t="n">
        <f aca="false">I50+I43</f>
        <v>373786.656678052</v>
      </c>
      <c r="J52" s="23" t="n">
        <f aca="false">J50+J43</f>
        <v>384476.2476084</v>
      </c>
      <c r="K52" s="23" t="n">
        <f aca="false">K50+K43</f>
        <v>397422.645386436</v>
      </c>
      <c r="L52" s="23" t="n">
        <f aca="false">L50+L43</f>
        <v>415174.931467094</v>
      </c>
      <c r="M52" s="23" t="n">
        <f aca="false">M50+M43</f>
        <v>425438.185643171</v>
      </c>
      <c r="N52" s="23" t="n">
        <f aca="false">N50+N43</f>
        <v>419325.739693324</v>
      </c>
      <c r="O52" s="23" t="n">
        <f aca="false">O50+O43</f>
        <v>386696.927611757</v>
      </c>
      <c r="P52" s="23" t="n">
        <f aca="false">P50+P43</f>
        <v>371522.262954029</v>
      </c>
      <c r="Q52" s="23" t="n">
        <f aca="false">Q50+Q43</f>
        <v>360384.449982883</v>
      </c>
      <c r="R52" s="23" t="n">
        <f aca="false">R50+R43</f>
        <v>419806.065272433</v>
      </c>
      <c r="S52" s="23" t="n">
        <f aca="false">S50+S43</f>
        <v>596973.363967359</v>
      </c>
      <c r="T52" s="23" t="n">
        <f aca="false">T50+T43</f>
        <v>936346.347068155</v>
      </c>
      <c r="U52" s="23" t="n">
        <f aca="false">U50+U43</f>
        <v>1158807.39470805</v>
      </c>
      <c r="V52" s="23" t="n">
        <f aca="false">V50+V43</f>
        <v>1356019.57645461</v>
      </c>
    </row>
    <row r="53" customFormat="false" ht="12.75" hidden="false" customHeight="false" outlineLevel="0" collapsed="false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5" customFormat="false" ht="12.75" hidden="false" customHeight="false" outlineLevel="0" collapsed="false">
      <c r="A55" s="0" t="s">
        <v>65</v>
      </c>
    </row>
    <row r="56" customFormat="false" ht="12.75" hidden="false" customHeight="false" outlineLevel="0" collapsed="false">
      <c r="A56" s="0" t="s">
        <v>66</v>
      </c>
    </row>
    <row r="57" customFormat="false" ht="12.75" hidden="false" customHeight="false" outlineLevel="0" collapsed="false">
      <c r="A57" s="0" t="s">
        <v>67</v>
      </c>
    </row>
    <row r="58" customFormat="false" ht="12.75" hidden="false" customHeight="false" outlineLevel="0" collapsed="false">
      <c r="A58" s="0" t="s">
        <v>68</v>
      </c>
    </row>
    <row r="59" customFormat="false" ht="12.75" hidden="false" customHeight="false" outlineLevel="0" collapsed="false">
      <c r="A59" s="0" t="s">
        <v>69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2000-06-27T21:06:00Z</dcterms:created>
  <dc:creator>WDISPATCH</dc:creator>
  <dc:description/>
  <dc:language>en-US</dc:language>
  <cp:lastModifiedBy>clau</cp:lastModifiedBy>
  <cp:lastPrinted>2000-06-29T21:04:51Z</cp:lastPrinted>
  <cp:revision>0</cp:revision>
  <dc:subject/>
  <dc:title/>
</cp:coreProperties>
</file>