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2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<sst xmlns="http://schemas.openxmlformats.org/spreadsheetml/2006/main" count="29" uniqueCount="12">
  <si>
    <t xml:space="preserve">Average Price for December</t>
  </si>
  <si>
    <t xml:space="preserve">Heavy Load Hours</t>
  </si>
  <si>
    <t xml:space="preserve">COB</t>
  </si>
  <si>
    <t xml:space="preserve">Palo</t>
  </si>
  <si>
    <t xml:space="preserve">MIDC</t>
  </si>
  <si>
    <t xml:space="preserve">NP-15</t>
  </si>
  <si>
    <t xml:space="preserve">SP-15</t>
  </si>
  <si>
    <t xml:space="preserve"> </t>
  </si>
  <si>
    <t xml:space="preserve">Light Load Hours</t>
  </si>
  <si>
    <t xml:space="preserve">Monthly Averages:</t>
  </si>
  <si>
    <t xml:space="preserve">Heavy Load</t>
  </si>
  <si>
    <t xml:space="preserve">Light Load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</si>
</sst>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.00"/>
    <numFmt numFmtId="167" formatCode="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16"/>
      <color rgb="FF000000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sz val="9.25"/>
      <name val="Arial"/>
      <family val="0"/>
    </font>
    <font>
      <b val="true"/>
      <sz val="15.75"/>
      <color rgb="FF000000"/>
      <name val="Arial"/>
      <family val="2"/>
    </font>
    <font>
      <b val="true"/>
      <sz val="16.25"/>
      <color rgb="FF000000"/>
      <name val="Arial"/>
      <family val="2"/>
    </font>
    <font>
      <b val="true"/>
      <sz val="16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December COB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Sheet1!$C$4:$T$4</c:f>
              <c:numCache>
                <c:formatCode>0.00</c:formatCode>
                <c:ptCount val="18"/>
                <c:pt idx="0">
                  <c:v>28.25</c:v>
                </c:pt>
                <c:pt idx="1">
                  <c:v>29.17</c:v>
                </c:pt>
                <c:pt idx="2">
                  <c:v>28.94</c:v>
                </c:pt>
                <c:pt idx="3">
                  <c:v>27.92</c:v>
                </c:pt>
                <c:pt idx="4">
                  <c:v>28.5</c:v>
                </c:pt>
                <c:pt idx="5">
                  <c:v>28.31</c:v>
                </c:pt>
                <c:pt idx="6">
                  <c:v>39.38</c:v>
                </c:pt>
                <c:pt idx="7">
                  <c:v>36.5</c:v>
                </c:pt>
                <c:pt idx="8">
                  <c:v>33</c:v>
                </c:pt>
                <c:pt idx="9">
                  <c:v>30.75</c:v>
                </c:pt>
                <c:pt idx="10">
                  <c:v>31.04</c:v>
                </c:pt>
                <c:pt idx="11">
                  <c:v>29.86</c:v>
                </c:pt>
                <c:pt idx="12">
                  <c:v>24.81</c:v>
                </c:pt>
                <c:pt idx="13">
                  <c:v>21.25</c:v>
                </c:pt>
                <c:pt idx="14">
                  <c:v>22</c:v>
                </c:pt>
                <c:pt idx="15">
                  <c:v>25</c:v>
                </c:pt>
                <c:pt idx="16">
                  <c:v>24</c:v>
                </c:pt>
                <c:pt idx="17">
                  <c:v>26.5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Sheet1!$C$11:$T$11</c:f>
              <c:numCache>
                <c:formatCode>0.00</c:formatCode>
                <c:ptCount val="18"/>
                <c:pt idx="0">
                  <c:v>20</c:v>
                </c:pt>
                <c:pt idx="1">
                  <c:v>20.17</c:v>
                </c:pt>
                <c:pt idx="2">
                  <c:v>20.22</c:v>
                </c:pt>
                <c:pt idx="3">
                  <c:v>21</c:v>
                </c:pt>
                <c:pt idx="4">
                  <c:v>23</c:v>
                </c:pt>
                <c:pt idx="5">
                  <c:v>22</c:v>
                </c:pt>
                <c:pt idx="6">
                  <c:v>29.15</c:v>
                </c:pt>
                <c:pt idx="7">
                  <c:v>29.35</c:v>
                </c:pt>
                <c:pt idx="8">
                  <c:v>26.75</c:v>
                </c:pt>
                <c:pt idx="9">
                  <c:v>26</c:v>
                </c:pt>
                <c:pt idx="10">
                  <c:v>24.13</c:v>
                </c:pt>
                <c:pt idx="11">
                  <c:v>23.5</c:v>
                </c:pt>
                <c:pt idx="12">
                  <c:v>21</c:v>
                </c:pt>
                <c:pt idx="13">
                  <c:v>20</c:v>
                </c:pt>
                <c:pt idx="14">
                  <c:v>19</c:v>
                </c:pt>
                <c:pt idx="15">
                  <c:v>19.28</c:v>
                </c:pt>
                <c:pt idx="16">
                  <c:v>22</c:v>
                </c:pt>
                <c:pt idx="17">
                  <c:v>23.5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102810"/>
        <c:axId val="73616850"/>
      </c:lineChart>
      <c:catAx>
        <c:axId val="391028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73616850"/>
        <c:crossesAt val="0"/>
        <c:auto val="1"/>
        <c:lblAlgn val="ctr"/>
        <c:lblOffset val="100"/>
        <c:noMultiLvlLbl val="0"/>
      </c:catAx>
      <c:valAx>
        <c:axId val="73616850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3910281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75" strike="noStrike" u="none">
                <a:solidFill>
                  <a:srgbClr val="000000"/>
                </a:solidFill>
                <a:uFillTx/>
                <a:latin typeface="Arial"/>
              </a:rPr>
              <a:t>December                                                        
 Palo Trends</a:t>
            </a:r>
          </a:p>
        </c:rich>
      </c:tx>
      <c:layout>
        <c:manualLayout>
          <c:xMode val="edge"/>
          <c:yMode val="edge"/>
          <c:x val="0.41132797120198"/>
          <c:y val="0.05144725454370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7635412565386"/>
          <c:y val="0.244638907587268"/>
          <c:w val="0.90893751054615"/>
          <c:h val="0.65612078084431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Sheet1!$C$5:$T$5</c:f>
              <c:numCache>
                <c:formatCode>0.00</c:formatCode>
                <c:ptCount val="18"/>
                <c:pt idx="0">
                  <c:v>27.8</c:v>
                </c:pt>
                <c:pt idx="1">
                  <c:v>27.18</c:v>
                </c:pt>
                <c:pt idx="2">
                  <c:v>27.69</c:v>
                </c:pt>
                <c:pt idx="3">
                  <c:v>27.37</c:v>
                </c:pt>
                <c:pt idx="4">
                  <c:v>28.06</c:v>
                </c:pt>
                <c:pt idx="5">
                  <c:v>28.57</c:v>
                </c:pt>
                <c:pt idx="6">
                  <c:v>35.08</c:v>
                </c:pt>
                <c:pt idx="7">
                  <c:v>35.82</c:v>
                </c:pt>
                <c:pt idx="8">
                  <c:v>34.42</c:v>
                </c:pt>
                <c:pt idx="9">
                  <c:v>30.23</c:v>
                </c:pt>
                <c:pt idx="10">
                  <c:v>31.2</c:v>
                </c:pt>
                <c:pt idx="11">
                  <c:v>30.26</c:v>
                </c:pt>
                <c:pt idx="12">
                  <c:v>27.24</c:v>
                </c:pt>
                <c:pt idx="13">
                  <c:v>23.13</c:v>
                </c:pt>
                <c:pt idx="14">
                  <c:v>22.91</c:v>
                </c:pt>
                <c:pt idx="15">
                  <c:v>26.28</c:v>
                </c:pt>
                <c:pt idx="16">
                  <c:v>25.56</c:v>
                </c:pt>
                <c:pt idx="17">
                  <c:v>27.42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Sheet1!$C$12:$T$12</c:f>
              <c:numCache>
                <c:formatCode>0.00</c:formatCode>
                <c:ptCount val="18"/>
                <c:pt idx="0">
                  <c:v>17.06</c:v>
                </c:pt>
                <c:pt idx="1">
                  <c:v>15.98</c:v>
                </c:pt>
                <c:pt idx="2">
                  <c:v>16.81</c:v>
                </c:pt>
                <c:pt idx="3">
                  <c:v>18.13</c:v>
                </c:pt>
                <c:pt idx="4">
                  <c:v>18.25</c:v>
                </c:pt>
                <c:pt idx="5">
                  <c:v>19.17</c:v>
                </c:pt>
                <c:pt idx="6">
                  <c:v>26.88</c:v>
                </c:pt>
                <c:pt idx="7">
                  <c:v>25.5</c:v>
                </c:pt>
                <c:pt idx="8">
                  <c:v>25.75</c:v>
                </c:pt>
                <c:pt idx="9">
                  <c:v>25.81</c:v>
                </c:pt>
                <c:pt idx="10">
                  <c:v>25.06</c:v>
                </c:pt>
                <c:pt idx="11">
                  <c:v>22</c:v>
                </c:pt>
                <c:pt idx="12">
                  <c:v>18.1</c:v>
                </c:pt>
                <c:pt idx="13">
                  <c:v>15.5</c:v>
                </c:pt>
                <c:pt idx="14">
                  <c:v>13.64</c:v>
                </c:pt>
                <c:pt idx="15">
                  <c:v>16</c:v>
                </c:pt>
                <c:pt idx="16">
                  <c:v>18.38</c:v>
                </c:pt>
                <c:pt idx="17">
                  <c:v>17.43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0933270"/>
        <c:axId val="29385589"/>
      </c:lineChart>
      <c:catAx>
        <c:axId val="6093327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29385589"/>
        <c:crossesAt val="0"/>
        <c:auto val="1"/>
        <c:lblAlgn val="ctr"/>
        <c:lblOffset val="100"/>
        <c:noMultiLvlLbl val="0"/>
      </c:catAx>
      <c:valAx>
        <c:axId val="29385589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6093327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December MIDC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Sheet1!$C$6:$T$6</c:f>
              <c:numCache>
                <c:formatCode>0.00</c:formatCode>
                <c:ptCount val="18"/>
                <c:pt idx="0">
                  <c:v>25.85</c:v>
                </c:pt>
                <c:pt idx="1">
                  <c:v>27.2</c:v>
                </c:pt>
                <c:pt idx="2">
                  <c:v>27.64</c:v>
                </c:pt>
                <c:pt idx="3">
                  <c:v>26.45</c:v>
                </c:pt>
                <c:pt idx="4">
                  <c:v>27.47</c:v>
                </c:pt>
                <c:pt idx="5">
                  <c:v>27.06</c:v>
                </c:pt>
                <c:pt idx="6">
                  <c:v>32.87</c:v>
                </c:pt>
                <c:pt idx="7">
                  <c:v>34.37</c:v>
                </c:pt>
                <c:pt idx="8">
                  <c:v>31.46</c:v>
                </c:pt>
                <c:pt idx="9">
                  <c:v>28.12</c:v>
                </c:pt>
                <c:pt idx="10">
                  <c:v>28.52</c:v>
                </c:pt>
                <c:pt idx="11">
                  <c:v>27.77</c:v>
                </c:pt>
                <c:pt idx="12">
                  <c:v>23.89</c:v>
                </c:pt>
                <c:pt idx="13">
                  <c:v>19.64</c:v>
                </c:pt>
                <c:pt idx="14">
                  <c:v>20.14</c:v>
                </c:pt>
                <c:pt idx="15">
                  <c:v>23.74</c:v>
                </c:pt>
                <c:pt idx="16">
                  <c:v>23</c:v>
                </c:pt>
                <c:pt idx="17">
                  <c:v>25.03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Sheet1!$C$13:$T$13</c:f>
              <c:numCache>
                <c:formatCode>0.00</c:formatCode>
                <c:ptCount val="18"/>
                <c:pt idx="0">
                  <c:v>19.39</c:v>
                </c:pt>
                <c:pt idx="1">
                  <c:v>19.94</c:v>
                </c:pt>
                <c:pt idx="2">
                  <c:v>20.37</c:v>
                </c:pt>
                <c:pt idx="3">
                  <c:v>20.2</c:v>
                </c:pt>
                <c:pt idx="4">
                  <c:v>22.64</c:v>
                </c:pt>
                <c:pt idx="5">
                  <c:v>20.38</c:v>
                </c:pt>
                <c:pt idx="6">
                  <c:v>27.5</c:v>
                </c:pt>
                <c:pt idx="7">
                  <c:v>26.29</c:v>
                </c:pt>
                <c:pt idx="8">
                  <c:v>25.81</c:v>
                </c:pt>
                <c:pt idx="9">
                  <c:v>24.89</c:v>
                </c:pt>
                <c:pt idx="10">
                  <c:v>22.03</c:v>
                </c:pt>
                <c:pt idx="11">
                  <c:v>22.79</c:v>
                </c:pt>
                <c:pt idx="12">
                  <c:v>19.17</c:v>
                </c:pt>
                <c:pt idx="13">
                  <c:v>17.65</c:v>
                </c:pt>
                <c:pt idx="14">
                  <c:v>17.31</c:v>
                </c:pt>
                <c:pt idx="15">
                  <c:v>19.72</c:v>
                </c:pt>
                <c:pt idx="16">
                  <c:v>21.4</c:v>
                </c:pt>
                <c:pt idx="17">
                  <c:v>22.56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213675"/>
        <c:axId val="92463317"/>
      </c:lineChart>
      <c:catAx>
        <c:axId val="182136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400000"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92463317"/>
        <c:crossesAt val="0"/>
        <c:auto val="1"/>
        <c:lblAlgn val="ctr"/>
        <c:lblOffset val="100"/>
        <c:noMultiLvlLbl val="0"/>
      </c:catAx>
      <c:valAx>
        <c:axId val="92463317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18213675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75" strike="noStrike" u="none">
                <a:solidFill>
                  <a:srgbClr val="000000"/>
                </a:solidFill>
                <a:uFillTx/>
                <a:latin typeface="Arial"/>
              </a:rPr>
              <a:t>December  NP-15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Sheet1!$C$7:$T$7</c:f>
              <c:numCache>
                <c:formatCode>0.00</c:formatCode>
                <c:ptCount val="18"/>
                <c:pt idx="0">
                  <c:v>31.33</c:v>
                </c:pt>
                <c:pt idx="1">
                  <c:v>31.02</c:v>
                </c:pt>
                <c:pt idx="2">
                  <c:v>29.47</c:v>
                </c:pt>
                <c:pt idx="3">
                  <c:v>29.24</c:v>
                </c:pt>
                <c:pt idx="4">
                  <c:v>29.96</c:v>
                </c:pt>
                <c:pt idx="5">
                  <c:v>30.43</c:v>
                </c:pt>
                <c:pt idx="6">
                  <c:v>37.74</c:v>
                </c:pt>
                <c:pt idx="7">
                  <c:v>37.69</c:v>
                </c:pt>
                <c:pt idx="8">
                  <c:v>35.91</c:v>
                </c:pt>
                <c:pt idx="9">
                  <c:v>33.35</c:v>
                </c:pt>
                <c:pt idx="10">
                  <c:v>33.46</c:v>
                </c:pt>
                <c:pt idx="11">
                  <c:v>32.73</c:v>
                </c:pt>
                <c:pt idx="12">
                  <c:v>27.9</c:v>
                </c:pt>
                <c:pt idx="13">
                  <c:v>25.25</c:v>
                </c:pt>
                <c:pt idx="14">
                  <c:v>24.66</c:v>
                </c:pt>
                <c:pt idx="15">
                  <c:v>27.42</c:v>
                </c:pt>
                <c:pt idx="16">
                  <c:v>26.44</c:v>
                </c:pt>
                <c:pt idx="17">
                  <c:v>28.38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Sheet1!$C$14:$T$14</c:f>
              <c:numCache>
                <c:formatCode>0.00</c:formatCode>
                <c:ptCount val="18"/>
                <c:pt idx="0">
                  <c:v>23.82</c:v>
                </c:pt>
                <c:pt idx="1">
                  <c:v>21.59</c:v>
                </c:pt>
                <c:pt idx="2">
                  <c:v>21.68</c:v>
                </c:pt>
                <c:pt idx="3">
                  <c:v>22.09</c:v>
                </c:pt>
                <c:pt idx="4">
                  <c:v>24.73</c:v>
                </c:pt>
                <c:pt idx="5">
                  <c:v>22.18</c:v>
                </c:pt>
                <c:pt idx="6">
                  <c:v>29.66</c:v>
                </c:pt>
                <c:pt idx="7">
                  <c:v>30.88</c:v>
                </c:pt>
                <c:pt idx="8">
                  <c:v>30</c:v>
                </c:pt>
                <c:pt idx="9">
                  <c:v>29.14</c:v>
                </c:pt>
                <c:pt idx="10">
                  <c:v>27.22</c:v>
                </c:pt>
                <c:pt idx="11">
                  <c:v>25.45</c:v>
                </c:pt>
                <c:pt idx="12">
                  <c:v>21.5</c:v>
                </c:pt>
                <c:pt idx="13">
                  <c:v>18.6</c:v>
                </c:pt>
                <c:pt idx="14">
                  <c:v>16.29</c:v>
                </c:pt>
                <c:pt idx="15">
                  <c:v>18.93</c:v>
                </c:pt>
                <c:pt idx="16">
                  <c:v>19.89</c:v>
                </c:pt>
                <c:pt idx="17">
                  <c:v>22.46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700140"/>
        <c:axId val="51317125"/>
      </c:lineChart>
      <c:catAx>
        <c:axId val="77001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51317125"/>
        <c:crossesAt val="0"/>
        <c:auto val="1"/>
        <c:lblAlgn val="ctr"/>
        <c:lblOffset val="100"/>
        <c:noMultiLvlLbl val="0"/>
      </c:catAx>
      <c:valAx>
        <c:axId val="51317125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7700140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December 
 SP-15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Sheet1!$C$8:$T$8</c:f>
              <c:numCache>
                <c:formatCode>0.00</c:formatCode>
                <c:ptCount val="18"/>
                <c:pt idx="0">
                  <c:v>28.93</c:v>
                </c:pt>
                <c:pt idx="1">
                  <c:v>28.46</c:v>
                </c:pt>
                <c:pt idx="2">
                  <c:v>28.1</c:v>
                </c:pt>
                <c:pt idx="3">
                  <c:v>28.5</c:v>
                </c:pt>
                <c:pt idx="4">
                  <c:v>29.29</c:v>
                </c:pt>
                <c:pt idx="5">
                  <c:v>29.75</c:v>
                </c:pt>
                <c:pt idx="6">
                  <c:v>37.02</c:v>
                </c:pt>
                <c:pt idx="7">
                  <c:v>37.36</c:v>
                </c:pt>
                <c:pt idx="8">
                  <c:v>33.69</c:v>
                </c:pt>
                <c:pt idx="9">
                  <c:v>31.53</c:v>
                </c:pt>
                <c:pt idx="10">
                  <c:v>33.62</c:v>
                </c:pt>
                <c:pt idx="11">
                  <c:v>31.88</c:v>
                </c:pt>
                <c:pt idx="12">
                  <c:v>26.36</c:v>
                </c:pt>
                <c:pt idx="13">
                  <c:v>24.38</c:v>
                </c:pt>
                <c:pt idx="14">
                  <c:v>24.75</c:v>
                </c:pt>
                <c:pt idx="15">
                  <c:v>27.77</c:v>
                </c:pt>
                <c:pt idx="16">
                  <c:v>26.08</c:v>
                </c:pt>
                <c:pt idx="17">
                  <c:v>29.81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Sheet1!$C$1:$T$1</c:f>
              <c:strCache>
                <c:ptCount val="18"/>
                <c:pt idx="0">
                  <c:v>12/3/2001</c:v>
                </c:pt>
                <c:pt idx="1">
                  <c:v>12/4/2001</c:v>
                </c:pt>
                <c:pt idx="2">
                  <c:v>12/5/2001</c:v>
                </c:pt>
                <c:pt idx="3">
                  <c:v>12/6/2001</c:v>
                </c:pt>
                <c:pt idx="4">
                  <c:v>12/7/2001</c:v>
                </c:pt>
                <c:pt idx="5">
                  <c:v>12/10/2001</c:v>
                </c:pt>
                <c:pt idx="6">
                  <c:v>12/11/2001</c:v>
                </c:pt>
                <c:pt idx="7">
                  <c:v>12/12/2001</c:v>
                </c:pt>
                <c:pt idx="8">
                  <c:v>12/13/2001</c:v>
                </c:pt>
                <c:pt idx="9">
                  <c:v>12/14/2001</c:v>
                </c:pt>
                <c:pt idx="10">
                  <c:v>12/17/2001</c:v>
                </c:pt>
                <c:pt idx="11">
                  <c:v>12/18/2001</c:v>
                </c:pt>
                <c:pt idx="12">
                  <c:v>12/19/2001</c:v>
                </c:pt>
                <c:pt idx="13">
                  <c:v>12/20/2001</c:v>
                </c:pt>
                <c:pt idx="14">
                  <c:v>12/21/2001</c:v>
                </c:pt>
                <c:pt idx="15">
                  <c:v>12/26/2001</c:v>
                </c:pt>
                <c:pt idx="16">
                  <c:v>12/27/2001</c:v>
                </c:pt>
                <c:pt idx="17">
                  <c:v>12/28/2001</c:v>
                </c:pt>
              </c:strCache>
            </c:strRef>
          </c:cat>
          <c:val>
            <c:numRef>
              <c:f>Sheet1!$C$15:$T$15</c:f>
              <c:numCache>
                <c:formatCode>0.00</c:formatCode>
                <c:ptCount val="18"/>
                <c:pt idx="0">
                  <c:v>18.07</c:v>
                </c:pt>
                <c:pt idx="1">
                  <c:v>17.6</c:v>
                </c:pt>
                <c:pt idx="2">
                  <c:v>18.95</c:v>
                </c:pt>
                <c:pt idx="3">
                  <c:v>18.75</c:v>
                </c:pt>
                <c:pt idx="4">
                  <c:v>24</c:v>
                </c:pt>
                <c:pt idx="5">
                  <c:v>21.85</c:v>
                </c:pt>
                <c:pt idx="6">
                  <c:v>26.14</c:v>
                </c:pt>
                <c:pt idx="7">
                  <c:v>26.33</c:v>
                </c:pt>
                <c:pt idx="8">
                  <c:v>26.31</c:v>
                </c:pt>
                <c:pt idx="9">
                  <c:v>27.86</c:v>
                </c:pt>
                <c:pt idx="10">
                  <c:v>26.23</c:v>
                </c:pt>
                <c:pt idx="11">
                  <c:v>23.66</c:v>
                </c:pt>
                <c:pt idx="12">
                  <c:v>17</c:v>
                </c:pt>
                <c:pt idx="13">
                  <c:v>17.21</c:v>
                </c:pt>
                <c:pt idx="14">
                  <c:v>17</c:v>
                </c:pt>
                <c:pt idx="15">
                  <c:v>16.67</c:v>
                </c:pt>
                <c:pt idx="16">
                  <c:v>19.19</c:v>
                </c:pt>
                <c:pt idx="17">
                  <c:v>22.45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014661"/>
        <c:axId val="64002330"/>
      </c:lineChart>
      <c:catAx>
        <c:axId val="870146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64002330"/>
        <c:crossesAt val="0"/>
        <c:auto val="1"/>
        <c:lblAlgn val="ctr"/>
        <c:lblOffset val="100"/>
        <c:noMultiLvlLbl val="0"/>
      </c:catAx>
      <c:valAx>
        <c:axId val="64002330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2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87014661"/>
        <c:crossesAt val="1"/>
        <c:crossBetween val="midCat"/>
      </c:valAx>
      <c:spPr>
        <a:noFill/>
        <a:ln w="12600">
          <a:noFill/>
        </a:ln>
      </c:spPr>
    </c:plotArea>
    <c:plotVisOnly val="1"/>
    <c:dispBlanksAs val="gap"/>
  </c:chart>
  <c:spPr>
    <a:solidFill>
      <a:srgbClr val="9999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618120</xdr:colOff>
      <xdr:row>15</xdr:row>
      <xdr:rowOff>152280</xdr:rowOff>
    </xdr:from>
    <xdr:to>
      <xdr:col>13</xdr:col>
      <xdr:colOff>80640</xdr:colOff>
      <xdr:row>38</xdr:row>
      <xdr:rowOff>152640</xdr:rowOff>
    </xdr:to>
    <xdr:graphicFrame>
      <xdr:nvGraphicFramePr>
        <xdr:cNvPr id="0" name="Chart 35"/>
        <xdr:cNvGraphicFramePr/>
      </xdr:nvGraphicFramePr>
      <xdr:xfrm>
        <a:off x="2494080" y="2581200"/>
        <a:ext cx="64821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16</xdr:row>
      <xdr:rowOff>18720</xdr:rowOff>
    </xdr:from>
    <xdr:to>
      <xdr:col>22</xdr:col>
      <xdr:colOff>628560</xdr:colOff>
      <xdr:row>39</xdr:row>
      <xdr:rowOff>37800</xdr:rowOff>
    </xdr:to>
    <xdr:graphicFrame>
      <xdr:nvGraphicFramePr>
        <xdr:cNvPr id="1" name="Chart 36"/>
        <xdr:cNvGraphicFramePr/>
      </xdr:nvGraphicFramePr>
      <xdr:xfrm>
        <a:off x="10172160" y="2609640"/>
        <a:ext cx="6400080" cy="37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628200</xdr:colOff>
      <xdr:row>40</xdr:row>
      <xdr:rowOff>152280</xdr:rowOff>
    </xdr:from>
    <xdr:to>
      <xdr:col>13</xdr:col>
      <xdr:colOff>120240</xdr:colOff>
      <xdr:row>63</xdr:row>
      <xdr:rowOff>162000</xdr:rowOff>
    </xdr:to>
    <xdr:graphicFrame>
      <xdr:nvGraphicFramePr>
        <xdr:cNvPr id="3" name="Chart 37"/>
        <xdr:cNvGraphicFramePr/>
      </xdr:nvGraphicFramePr>
      <xdr:xfrm>
        <a:off x="2504160" y="6629400"/>
        <a:ext cx="6511680" cy="373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628200</xdr:colOff>
      <xdr:row>41</xdr:row>
      <xdr:rowOff>0</xdr:rowOff>
    </xdr:from>
    <xdr:to>
      <xdr:col>22</xdr:col>
      <xdr:colOff>628560</xdr:colOff>
      <xdr:row>63</xdr:row>
      <xdr:rowOff>133560</xdr:rowOff>
    </xdr:to>
    <xdr:graphicFrame>
      <xdr:nvGraphicFramePr>
        <xdr:cNvPr id="4" name="Chart 38"/>
        <xdr:cNvGraphicFramePr/>
      </xdr:nvGraphicFramePr>
      <xdr:xfrm>
        <a:off x="10162080" y="6638760"/>
        <a:ext cx="6410160" cy="3696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597960</xdr:colOff>
      <xdr:row>65</xdr:row>
      <xdr:rowOff>47520</xdr:rowOff>
    </xdr:from>
    <xdr:to>
      <xdr:col>13</xdr:col>
      <xdr:colOff>539280</xdr:colOff>
      <xdr:row>88</xdr:row>
      <xdr:rowOff>37800</xdr:rowOff>
    </xdr:to>
    <xdr:graphicFrame>
      <xdr:nvGraphicFramePr>
        <xdr:cNvPr id="5" name="Chart 39"/>
        <xdr:cNvGraphicFramePr/>
      </xdr:nvGraphicFramePr>
      <xdr:xfrm>
        <a:off x="2473920" y="10572480"/>
        <a:ext cx="696096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0.532763372518139</cdr:x>
      <cdr:y>0.495720742379075</cdr:y>
    </cdr:from>
    <cdr:to>
      <cdr:x>0.543225153270713</cdr:x>
      <cdr:y>0.553514761034715</cdr:y>
    </cdr:to>
    <cdr:sp>
      <cdr:nvSpPr>
        <cdr:cNvPr id="2" name="Text 1"/>
        <cdr:cNvSpPr/>
      </cdr:nvSpPr>
      <cdr:spPr>
        <a:xfrm>
          <a:off x="3409920" y="1855800"/>
          <a:ext cx="66960" cy="216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0" sz="920" strike="noStrike" u="none">
              <a:effectLst/>
              <a:uFillTx/>
              <a:latin typeface="Arial"/>
            </a:rPr>
            <a:t> </a:t>
          </a:r>
          <a:endParaRPr b="0" sz="92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Q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2" min="22" style="0" width="27.56"/>
    <col collapsed="false" customWidth="true" hidden="false" outlineLevel="0" max="25" min="25" style="0" width="24.41"/>
    <col collapsed="false" customWidth="true" hidden="false" outlineLevel="0" max="31" min="31" style="0" width="26.42"/>
  </cols>
  <sheetData>
    <row r="1" customFormat="false" ht="12.75" hidden="false" customHeight="false" outlineLevel="0" collapsed="false">
      <c r="A1" s="1"/>
      <c r="B1" s="1"/>
      <c r="C1" s="2" t="n">
        <v>37228</v>
      </c>
      <c r="D1" s="2" t="n">
        <v>37229</v>
      </c>
      <c r="E1" s="2" t="n">
        <v>37230</v>
      </c>
      <c r="F1" s="2" t="n">
        <v>37231</v>
      </c>
      <c r="G1" s="2" t="n">
        <v>37232</v>
      </c>
      <c r="H1" s="2" t="n">
        <v>37235</v>
      </c>
      <c r="I1" s="2" t="n">
        <v>37236</v>
      </c>
      <c r="J1" s="2" t="n">
        <v>37237</v>
      </c>
      <c r="K1" s="2" t="n">
        <v>37238</v>
      </c>
      <c r="L1" s="2" t="n">
        <v>37239</v>
      </c>
      <c r="M1" s="2" t="n">
        <v>37242</v>
      </c>
      <c r="N1" s="2" t="n">
        <v>37243</v>
      </c>
      <c r="O1" s="2" t="n">
        <v>37244</v>
      </c>
      <c r="P1" s="2" t="n">
        <v>37245</v>
      </c>
      <c r="Q1" s="2" t="n">
        <v>37246</v>
      </c>
      <c r="R1" s="2" t="n">
        <v>37251</v>
      </c>
      <c r="S1" s="2" t="n">
        <v>37252</v>
      </c>
      <c r="T1" s="2" t="n">
        <v>37253</v>
      </c>
      <c r="U1" s="2"/>
      <c r="V1" s="3" t="s">
        <v>0</v>
      </c>
    </row>
    <row r="2" customFormat="false" ht="12.75" hidden="false" customHeight="false" outlineLevel="0" collapsed="false">
      <c r="A2" s="1"/>
      <c r="B2" s="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</row>
    <row r="3" customFormat="false" ht="12.75" hidden="false" customHeight="false" outlineLevel="0" collapsed="false">
      <c r="A3" s="6" t="s">
        <v>1</v>
      </c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12.75" hidden="false" customHeight="false" outlineLevel="0" collapsed="false">
      <c r="A4" s="8" t="s">
        <v>2</v>
      </c>
      <c r="B4" s="8"/>
      <c r="C4" s="9" t="n">
        <f aca="false">28.25</f>
        <v>28.25</v>
      </c>
      <c r="D4" s="9" t="n">
        <f aca="false">29.17</f>
        <v>29.17</v>
      </c>
      <c r="E4" s="9" t="n">
        <f aca="false">28.94</f>
        <v>28.94</v>
      </c>
      <c r="F4" s="9" t="n">
        <f aca="false">27.92</f>
        <v>27.92</v>
      </c>
      <c r="G4" s="9" t="n">
        <f aca="false">28.5</f>
        <v>28.5</v>
      </c>
      <c r="H4" s="9" t="n">
        <f aca="false">28.31</f>
        <v>28.31</v>
      </c>
      <c r="I4" s="9" t="n">
        <f aca="false">39.38</f>
        <v>39.38</v>
      </c>
      <c r="J4" s="9" t="n">
        <f aca="false">36.5</f>
        <v>36.5</v>
      </c>
      <c r="K4" s="9" t="n">
        <f aca="false">33</f>
        <v>33</v>
      </c>
      <c r="L4" s="9" t="n">
        <f aca="false">30.75</f>
        <v>30.75</v>
      </c>
      <c r="M4" s="9" t="n">
        <f aca="false">31.04</f>
        <v>31.04</v>
      </c>
      <c r="N4" s="9" t="n">
        <f aca="false">29.86</f>
        <v>29.86</v>
      </c>
      <c r="O4" s="9" t="n">
        <f aca="false">24.81</f>
        <v>24.81</v>
      </c>
      <c r="P4" s="9" t="n">
        <f aca="false">21.25</f>
        <v>21.25</v>
      </c>
      <c r="Q4" s="9" t="n">
        <f aca="false">22</f>
        <v>22</v>
      </c>
      <c r="R4" s="9" t="n">
        <f aca="false">25</f>
        <v>25</v>
      </c>
      <c r="S4" s="9" t="n">
        <f aca="false">24</f>
        <v>24</v>
      </c>
      <c r="T4" s="9" t="n">
        <f aca="false">26.5</f>
        <v>26.5</v>
      </c>
      <c r="U4" s="9"/>
      <c r="V4" s="9" t="n">
        <f aca="false">SUM(C4:T4)/18</f>
        <v>28.6211111111111</v>
      </c>
    </row>
    <row r="5" customFormat="false" ht="12.75" hidden="false" customHeight="false" outlineLevel="0" collapsed="false">
      <c r="A5" s="10" t="s">
        <v>3</v>
      </c>
      <c r="B5" s="10"/>
      <c r="C5" s="11" t="n">
        <f aca="false">27.8</f>
        <v>27.8</v>
      </c>
      <c r="D5" s="11" t="n">
        <f aca="false">27.18</f>
        <v>27.18</v>
      </c>
      <c r="E5" s="11" t="n">
        <f aca="false">27.69</f>
        <v>27.69</v>
      </c>
      <c r="F5" s="11" t="n">
        <f aca="false">27.37</f>
        <v>27.37</v>
      </c>
      <c r="G5" s="11" t="n">
        <f aca="false">28.06</f>
        <v>28.06</v>
      </c>
      <c r="H5" s="11" t="n">
        <f aca="false">28.57</f>
        <v>28.57</v>
      </c>
      <c r="I5" s="11" t="n">
        <f aca="false">35.08</f>
        <v>35.08</v>
      </c>
      <c r="J5" s="11" t="n">
        <f aca="false">35.82</f>
        <v>35.82</v>
      </c>
      <c r="K5" s="11" t="n">
        <f aca="false">34.42</f>
        <v>34.42</v>
      </c>
      <c r="L5" s="11" t="n">
        <f aca="false">30.23</f>
        <v>30.23</v>
      </c>
      <c r="M5" s="11" t="n">
        <f aca="false">31.2</f>
        <v>31.2</v>
      </c>
      <c r="N5" s="11" t="n">
        <f aca="false">30.26</f>
        <v>30.26</v>
      </c>
      <c r="O5" s="11" t="n">
        <f aca="false">27.24</f>
        <v>27.24</v>
      </c>
      <c r="P5" s="11" t="n">
        <f aca="false">23.13</f>
        <v>23.13</v>
      </c>
      <c r="Q5" s="11" t="n">
        <f aca="false">22.91</f>
        <v>22.91</v>
      </c>
      <c r="R5" s="11" t="n">
        <f aca="false">26.28</f>
        <v>26.28</v>
      </c>
      <c r="S5" s="11" t="n">
        <f aca="false">25.56</f>
        <v>25.56</v>
      </c>
      <c r="T5" s="11" t="n">
        <f aca="false">27.42</f>
        <v>27.42</v>
      </c>
      <c r="U5" s="11"/>
      <c r="V5" s="11" t="n">
        <f aca="false">SUM(C5:T5)/18</f>
        <v>28.6788888888889</v>
      </c>
    </row>
    <row r="6" customFormat="false" ht="12.75" hidden="false" customHeight="false" outlineLevel="0" collapsed="false">
      <c r="A6" s="8" t="s">
        <v>4</v>
      </c>
      <c r="B6" s="8"/>
      <c r="C6" s="9" t="n">
        <f aca="false">25.85</f>
        <v>25.85</v>
      </c>
      <c r="D6" s="9" t="n">
        <f aca="false">27.2</f>
        <v>27.2</v>
      </c>
      <c r="E6" s="9" t="n">
        <f aca="false">27.64</f>
        <v>27.64</v>
      </c>
      <c r="F6" s="9" t="n">
        <f aca="false">26.45</f>
        <v>26.45</v>
      </c>
      <c r="G6" s="9" t="n">
        <f aca="false">27.47</f>
        <v>27.47</v>
      </c>
      <c r="H6" s="9" t="n">
        <f aca="false">27.06</f>
        <v>27.06</v>
      </c>
      <c r="I6" s="9" t="n">
        <f aca="false">32.87</f>
        <v>32.87</v>
      </c>
      <c r="J6" s="9" t="n">
        <f aca="false">34.37</f>
        <v>34.37</v>
      </c>
      <c r="K6" s="9" t="n">
        <f aca="false">31.46</f>
        <v>31.46</v>
      </c>
      <c r="L6" s="9" t="n">
        <f aca="false">28.12</f>
        <v>28.12</v>
      </c>
      <c r="M6" s="9" t="n">
        <f aca="false">28.52</f>
        <v>28.52</v>
      </c>
      <c r="N6" s="9" t="n">
        <f aca="false">27.77</f>
        <v>27.77</v>
      </c>
      <c r="O6" s="9" t="n">
        <f aca="false">23.89</f>
        <v>23.89</v>
      </c>
      <c r="P6" s="9" t="n">
        <f aca="false">19.64</f>
        <v>19.64</v>
      </c>
      <c r="Q6" s="9" t="n">
        <f aca="false">20.14</f>
        <v>20.14</v>
      </c>
      <c r="R6" s="9" t="n">
        <f aca="false">23.74</f>
        <v>23.74</v>
      </c>
      <c r="S6" s="9" t="n">
        <f aca="false">23</f>
        <v>23</v>
      </c>
      <c r="T6" s="9" t="n">
        <f aca="false">25.03</f>
        <v>25.03</v>
      </c>
      <c r="U6" s="9"/>
      <c r="V6" s="9" t="n">
        <f aca="false">SUM(C6:T6)/18</f>
        <v>26.6788888888889</v>
      </c>
    </row>
    <row r="7" customFormat="false" ht="12.75" hidden="false" customHeight="false" outlineLevel="0" collapsed="false">
      <c r="A7" s="10" t="s">
        <v>5</v>
      </c>
      <c r="B7" s="10"/>
      <c r="C7" s="11" t="n">
        <f aca="false">31.33</f>
        <v>31.33</v>
      </c>
      <c r="D7" s="11" t="n">
        <f aca="false">31.02</f>
        <v>31.02</v>
      </c>
      <c r="E7" s="11" t="n">
        <f aca="false">29.47</f>
        <v>29.47</v>
      </c>
      <c r="F7" s="11" t="n">
        <f aca="false">29.24</f>
        <v>29.24</v>
      </c>
      <c r="G7" s="11" t="n">
        <f aca="false">29.96</f>
        <v>29.96</v>
      </c>
      <c r="H7" s="11" t="n">
        <f aca="false">30.43</f>
        <v>30.43</v>
      </c>
      <c r="I7" s="11" t="n">
        <f aca="false">37.74</f>
        <v>37.74</v>
      </c>
      <c r="J7" s="11" t="n">
        <f aca="false">37.69</f>
        <v>37.69</v>
      </c>
      <c r="K7" s="11" t="n">
        <f aca="false">35.91</f>
        <v>35.91</v>
      </c>
      <c r="L7" s="11" t="n">
        <f aca="false">33.35</f>
        <v>33.35</v>
      </c>
      <c r="M7" s="11" t="n">
        <f aca="false">33.46</f>
        <v>33.46</v>
      </c>
      <c r="N7" s="11" t="n">
        <f aca="false">32.73</f>
        <v>32.73</v>
      </c>
      <c r="O7" s="11" t="n">
        <f aca="false">27.9</f>
        <v>27.9</v>
      </c>
      <c r="P7" s="11" t="n">
        <f aca="false">25.25</f>
        <v>25.25</v>
      </c>
      <c r="Q7" s="11" t="n">
        <f aca="false">24.66</f>
        <v>24.66</v>
      </c>
      <c r="R7" s="11" t="n">
        <f aca="false">27.42</f>
        <v>27.42</v>
      </c>
      <c r="S7" s="11" t="n">
        <f aca="false">26.44</f>
        <v>26.44</v>
      </c>
      <c r="T7" s="11" t="n">
        <f aca="false">28.38</f>
        <v>28.38</v>
      </c>
      <c r="U7" s="11"/>
      <c r="V7" s="11" t="n">
        <f aca="false">SUM(C7:T7)/18</f>
        <v>30.6877777777778</v>
      </c>
    </row>
    <row r="8" customFormat="false" ht="12.75" hidden="false" customHeight="false" outlineLevel="0" collapsed="false">
      <c r="A8" s="8" t="s">
        <v>6</v>
      </c>
      <c r="B8" s="8"/>
      <c r="C8" s="9" t="n">
        <f aca="false">28.93</f>
        <v>28.93</v>
      </c>
      <c r="D8" s="9" t="n">
        <f aca="false">28.46</f>
        <v>28.46</v>
      </c>
      <c r="E8" s="9" t="n">
        <f aca="false">28.1</f>
        <v>28.1</v>
      </c>
      <c r="F8" s="9" t="n">
        <f aca="false">28.5</f>
        <v>28.5</v>
      </c>
      <c r="G8" s="9" t="n">
        <f aca="false">29.29</f>
        <v>29.29</v>
      </c>
      <c r="H8" s="9" t="n">
        <f aca="false">29.75</f>
        <v>29.75</v>
      </c>
      <c r="I8" s="9" t="n">
        <f aca="false">37.02</f>
        <v>37.02</v>
      </c>
      <c r="J8" s="9" t="n">
        <f aca="false">37.36</f>
        <v>37.36</v>
      </c>
      <c r="K8" s="9" t="n">
        <f aca="false">33.69</f>
        <v>33.69</v>
      </c>
      <c r="L8" s="9" t="n">
        <f aca="false">31.53</f>
        <v>31.53</v>
      </c>
      <c r="M8" s="9" t="n">
        <f aca="false">33.62</f>
        <v>33.62</v>
      </c>
      <c r="N8" s="9" t="n">
        <f aca="false">31.88</f>
        <v>31.88</v>
      </c>
      <c r="O8" s="9" t="n">
        <f aca="false">26.36</f>
        <v>26.36</v>
      </c>
      <c r="P8" s="9" t="n">
        <f aca="false">24.38</f>
        <v>24.38</v>
      </c>
      <c r="Q8" s="9" t="n">
        <f aca="false">24.75</f>
        <v>24.75</v>
      </c>
      <c r="R8" s="9" t="n">
        <f aca="false">27.77</f>
        <v>27.77</v>
      </c>
      <c r="S8" s="9" t="n">
        <f aca="false">26.08</f>
        <v>26.08</v>
      </c>
      <c r="T8" s="9" t="n">
        <f aca="false">29.81</f>
        <v>29.81</v>
      </c>
      <c r="U8" s="9"/>
      <c r="V8" s="9" t="n">
        <f aca="false">SUM(C8:T8)/18</f>
        <v>29.8488888888889</v>
      </c>
    </row>
    <row r="9" customFormat="false" ht="12.75" hidden="false" customHeight="false" outlineLevel="0" collapsed="false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4"/>
      <c r="M9" s="14"/>
      <c r="N9" s="14"/>
      <c r="O9" s="13"/>
      <c r="P9" s="13"/>
      <c r="Q9" s="13"/>
      <c r="R9" s="13"/>
      <c r="S9" s="13"/>
      <c r="T9" s="14"/>
      <c r="U9" s="15"/>
      <c r="V9" s="16" t="s">
        <v>7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</row>
    <row r="10" customFormat="false" ht="12.75" hidden="false" customHeight="false" outlineLevel="0" collapsed="false">
      <c r="A10" s="18" t="s">
        <v>8</v>
      </c>
      <c r="B10" s="12"/>
      <c r="C10" s="17"/>
      <c r="D10" s="17"/>
      <c r="E10" s="17"/>
      <c r="F10" s="17"/>
      <c r="G10" s="17"/>
      <c r="H10" s="17"/>
      <c r="I10" s="17"/>
      <c r="J10" s="17"/>
      <c r="K10" s="17"/>
      <c r="L10" s="19"/>
      <c r="M10" s="19"/>
      <c r="N10" s="19"/>
      <c r="O10" s="17"/>
      <c r="P10" s="17"/>
      <c r="Q10" s="17"/>
      <c r="R10" s="17"/>
      <c r="S10" s="17"/>
      <c r="T10" s="19"/>
      <c r="U10" s="20"/>
      <c r="V10" s="16" t="s">
        <v>7</v>
      </c>
      <c r="W10" s="17"/>
      <c r="X10" s="17"/>
      <c r="Y10" s="17"/>
      <c r="Z10" s="17"/>
      <c r="AA10" s="17"/>
      <c r="AB10" s="17"/>
      <c r="AC10" s="17"/>
      <c r="AD10" s="17"/>
      <c r="AE10" s="17"/>
    </row>
    <row r="11" customFormat="false" ht="12.75" hidden="false" customHeight="false" outlineLevel="0" collapsed="false">
      <c r="A11" s="21" t="s">
        <v>2</v>
      </c>
      <c r="B11" s="8"/>
      <c r="C11" s="9" t="n">
        <f aca="false">20</f>
        <v>20</v>
      </c>
      <c r="D11" s="9" t="n">
        <f aca="false">20.17</f>
        <v>20.17</v>
      </c>
      <c r="E11" s="9" t="n">
        <f aca="false">20.22</f>
        <v>20.22</v>
      </c>
      <c r="F11" s="9" t="n">
        <f aca="false">21</f>
        <v>21</v>
      </c>
      <c r="G11" s="9" t="n">
        <f aca="false">23</f>
        <v>23</v>
      </c>
      <c r="H11" s="9" t="n">
        <f aca="false">22</f>
        <v>22</v>
      </c>
      <c r="I11" s="9" t="n">
        <f aca="false">29.15</f>
        <v>29.15</v>
      </c>
      <c r="J11" s="9" t="n">
        <f aca="false">29.35</f>
        <v>29.35</v>
      </c>
      <c r="K11" s="9" t="n">
        <f aca="false">26.75</f>
        <v>26.75</v>
      </c>
      <c r="L11" s="9" t="n">
        <f aca="false">26</f>
        <v>26</v>
      </c>
      <c r="M11" s="9" t="n">
        <f aca="false">24.13</f>
        <v>24.13</v>
      </c>
      <c r="N11" s="9" t="n">
        <f aca="false">23.5</f>
        <v>23.5</v>
      </c>
      <c r="O11" s="9" t="n">
        <f aca="false">21</f>
        <v>21</v>
      </c>
      <c r="P11" s="9" t="n">
        <f aca="false">20</f>
        <v>20</v>
      </c>
      <c r="Q11" s="9" t="n">
        <f aca="false">19</f>
        <v>19</v>
      </c>
      <c r="R11" s="9" t="n">
        <f aca="false">19.28</f>
        <v>19.28</v>
      </c>
      <c r="S11" s="9" t="n">
        <f aca="false">22</f>
        <v>22</v>
      </c>
      <c r="T11" s="9" t="n">
        <f aca="false">23.5</f>
        <v>23.5</v>
      </c>
      <c r="U11" s="9"/>
      <c r="V11" s="9" t="n">
        <f aca="false">SUM(C11:T11)/18</f>
        <v>22.7805555555556</v>
      </c>
      <c r="W11" s="22"/>
      <c r="X11" s="22"/>
      <c r="Y11" s="22"/>
      <c r="Z11" s="22"/>
      <c r="AA11" s="22"/>
      <c r="AB11" s="22"/>
      <c r="AC11" s="22"/>
      <c r="AD11" s="22"/>
      <c r="AE11" s="22"/>
    </row>
    <row r="12" customFormat="false" ht="12.75" hidden="false" customHeight="false" outlineLevel="0" collapsed="false">
      <c r="A12" s="10" t="s">
        <v>3</v>
      </c>
      <c r="B12" s="10"/>
      <c r="C12" s="11" t="n">
        <f aca="false">17.06</f>
        <v>17.06</v>
      </c>
      <c r="D12" s="11" t="n">
        <f aca="false">15.98</f>
        <v>15.98</v>
      </c>
      <c r="E12" s="11" t="n">
        <f aca="false">16.81</f>
        <v>16.81</v>
      </c>
      <c r="F12" s="11" t="n">
        <f aca="false">18.13</f>
        <v>18.13</v>
      </c>
      <c r="G12" s="11" t="n">
        <f aca="false">18.25</f>
        <v>18.25</v>
      </c>
      <c r="H12" s="11" t="n">
        <f aca="false">19.17</f>
        <v>19.17</v>
      </c>
      <c r="I12" s="11" t="n">
        <f aca="false">26.88</f>
        <v>26.88</v>
      </c>
      <c r="J12" s="11" t="n">
        <f aca="false">25.5</f>
        <v>25.5</v>
      </c>
      <c r="K12" s="11" t="n">
        <f aca="false">25.75</f>
        <v>25.75</v>
      </c>
      <c r="L12" s="11" t="n">
        <f aca="false">25.81</f>
        <v>25.81</v>
      </c>
      <c r="M12" s="11" t="n">
        <f aca="false">25.06</f>
        <v>25.06</v>
      </c>
      <c r="N12" s="11" t="n">
        <f aca="false">22</f>
        <v>22</v>
      </c>
      <c r="O12" s="11" t="n">
        <f aca="false">18.1</f>
        <v>18.1</v>
      </c>
      <c r="P12" s="11" t="n">
        <f aca="false">15.5</f>
        <v>15.5</v>
      </c>
      <c r="Q12" s="11" t="n">
        <f aca="false">13.64</f>
        <v>13.64</v>
      </c>
      <c r="R12" s="11" t="n">
        <f aca="false">16</f>
        <v>16</v>
      </c>
      <c r="S12" s="11" t="n">
        <f aca="false">18.38</f>
        <v>18.38</v>
      </c>
      <c r="T12" s="11" t="n">
        <f aca="false">17.43</f>
        <v>17.43</v>
      </c>
      <c r="U12" s="11"/>
      <c r="V12" s="11" t="n">
        <f aca="false">SUM(C12:T12)/18</f>
        <v>19.7472222222222</v>
      </c>
    </row>
    <row r="13" customFormat="false" ht="12.75" hidden="false" customHeight="false" outlineLevel="0" collapsed="false">
      <c r="A13" s="8" t="s">
        <v>4</v>
      </c>
      <c r="B13" s="8"/>
      <c r="C13" s="9" t="n">
        <f aca="false">19.39</f>
        <v>19.39</v>
      </c>
      <c r="D13" s="9" t="n">
        <f aca="false">19.94</f>
        <v>19.94</v>
      </c>
      <c r="E13" s="9" t="n">
        <f aca="false">20.37</f>
        <v>20.37</v>
      </c>
      <c r="F13" s="9" t="n">
        <f aca="false">20.2</f>
        <v>20.2</v>
      </c>
      <c r="G13" s="9" t="n">
        <f aca="false">22.64</f>
        <v>22.64</v>
      </c>
      <c r="H13" s="9" t="n">
        <f aca="false">20.38</f>
        <v>20.38</v>
      </c>
      <c r="I13" s="9" t="n">
        <f aca="false">27.5</f>
        <v>27.5</v>
      </c>
      <c r="J13" s="9" t="n">
        <f aca="false">26.29</f>
        <v>26.29</v>
      </c>
      <c r="K13" s="9" t="n">
        <f aca="false">25.81</f>
        <v>25.81</v>
      </c>
      <c r="L13" s="9" t="n">
        <f aca="false">24.89</f>
        <v>24.89</v>
      </c>
      <c r="M13" s="9" t="n">
        <f aca="false">22.03</f>
        <v>22.03</v>
      </c>
      <c r="N13" s="9" t="n">
        <f aca="false">22.79</f>
        <v>22.79</v>
      </c>
      <c r="O13" s="9" t="n">
        <f aca="false">19.17</f>
        <v>19.17</v>
      </c>
      <c r="P13" s="9" t="n">
        <f aca="false">17.65</f>
        <v>17.65</v>
      </c>
      <c r="Q13" s="9" t="n">
        <f aca="false">17.31</f>
        <v>17.31</v>
      </c>
      <c r="R13" s="9" t="n">
        <f aca="false">19.72</f>
        <v>19.72</v>
      </c>
      <c r="S13" s="9" t="n">
        <f aca="false">21.4</f>
        <v>21.4</v>
      </c>
      <c r="T13" s="9" t="n">
        <f aca="false">22.56</f>
        <v>22.56</v>
      </c>
      <c r="U13" s="9"/>
      <c r="V13" s="9" t="n">
        <f aca="false">SUM(C13:T13)/18</f>
        <v>21.6688888888889</v>
      </c>
    </row>
    <row r="14" customFormat="false" ht="12.75" hidden="false" customHeight="false" outlineLevel="0" collapsed="false">
      <c r="A14" s="10" t="s">
        <v>5</v>
      </c>
      <c r="B14" s="10"/>
      <c r="C14" s="11" t="n">
        <f aca="false">23.82</f>
        <v>23.82</v>
      </c>
      <c r="D14" s="11" t="n">
        <f aca="false">21.59</f>
        <v>21.59</v>
      </c>
      <c r="E14" s="11" t="n">
        <f aca="false">21.68</f>
        <v>21.68</v>
      </c>
      <c r="F14" s="11" t="n">
        <f aca="false">22.09</f>
        <v>22.09</v>
      </c>
      <c r="G14" s="11" t="n">
        <f aca="false">24.73</f>
        <v>24.73</v>
      </c>
      <c r="H14" s="11" t="n">
        <f aca="false">22.18</f>
        <v>22.18</v>
      </c>
      <c r="I14" s="11" t="n">
        <f aca="false">29.66</f>
        <v>29.66</v>
      </c>
      <c r="J14" s="11" t="n">
        <f aca="false">30.88</f>
        <v>30.88</v>
      </c>
      <c r="K14" s="11" t="n">
        <f aca="false">30</f>
        <v>30</v>
      </c>
      <c r="L14" s="11" t="n">
        <f aca="false">29.14</f>
        <v>29.14</v>
      </c>
      <c r="M14" s="11" t="n">
        <f aca="false">27.22</f>
        <v>27.22</v>
      </c>
      <c r="N14" s="11" t="n">
        <f aca="false">25.45</f>
        <v>25.45</v>
      </c>
      <c r="O14" s="11" t="n">
        <f aca="false">21.5</f>
        <v>21.5</v>
      </c>
      <c r="P14" s="11" t="n">
        <f aca="false">18.6</f>
        <v>18.6</v>
      </c>
      <c r="Q14" s="11" t="n">
        <f aca="false">16.29</f>
        <v>16.29</v>
      </c>
      <c r="R14" s="11" t="n">
        <f aca="false">18.93</f>
        <v>18.93</v>
      </c>
      <c r="S14" s="11" t="n">
        <f aca="false">19.89</f>
        <v>19.89</v>
      </c>
      <c r="T14" s="11" t="n">
        <f aca="false">22.46</f>
        <v>22.46</v>
      </c>
      <c r="U14" s="11"/>
      <c r="V14" s="11" t="n">
        <f aca="false">SUM(C14:T14)/18</f>
        <v>23.6727777777778</v>
      </c>
    </row>
    <row r="15" customFormat="false" ht="12.75" hidden="false" customHeight="false" outlineLevel="0" collapsed="false">
      <c r="A15" s="8" t="s">
        <v>6</v>
      </c>
      <c r="B15" s="8"/>
      <c r="C15" s="9" t="n">
        <f aca="false">18.07</f>
        <v>18.07</v>
      </c>
      <c r="D15" s="9" t="n">
        <f aca="false">17.6</f>
        <v>17.6</v>
      </c>
      <c r="E15" s="9" t="n">
        <f aca="false">18.95</f>
        <v>18.95</v>
      </c>
      <c r="F15" s="9" t="n">
        <f aca="false">18.75</f>
        <v>18.75</v>
      </c>
      <c r="G15" s="9" t="n">
        <f aca="false">24</f>
        <v>24</v>
      </c>
      <c r="H15" s="9" t="n">
        <f aca="false">21.85</f>
        <v>21.85</v>
      </c>
      <c r="I15" s="9" t="n">
        <f aca="false">26.14</f>
        <v>26.14</v>
      </c>
      <c r="J15" s="9" t="n">
        <f aca="false">26.33</f>
        <v>26.33</v>
      </c>
      <c r="K15" s="9" t="n">
        <f aca="false">26.31</f>
        <v>26.31</v>
      </c>
      <c r="L15" s="9" t="n">
        <f aca="false">27.86</f>
        <v>27.86</v>
      </c>
      <c r="M15" s="9" t="n">
        <f aca="false">26.23</f>
        <v>26.23</v>
      </c>
      <c r="N15" s="9" t="n">
        <f aca="false">23.66</f>
        <v>23.66</v>
      </c>
      <c r="O15" s="9" t="n">
        <f aca="false">17</f>
        <v>17</v>
      </c>
      <c r="P15" s="9" t="n">
        <f aca="false">17.21</f>
        <v>17.21</v>
      </c>
      <c r="Q15" s="9" t="n">
        <f aca="false">17</f>
        <v>17</v>
      </c>
      <c r="R15" s="9" t="n">
        <f aca="false">16.67</f>
        <v>16.67</v>
      </c>
      <c r="S15" s="9" t="n">
        <f aca="false">19.19</f>
        <v>19.19</v>
      </c>
      <c r="T15" s="9" t="n">
        <f aca="false">22.45</f>
        <v>22.45</v>
      </c>
      <c r="U15" s="9"/>
      <c r="V15" s="9" t="n">
        <f aca="false">SUM(C15:T15)/18</f>
        <v>21.4038888888889</v>
      </c>
    </row>
    <row r="16" customFormat="false" ht="12.75" hidden="false" customHeight="false" outlineLevel="0" collapsed="false">
      <c r="A16" s="23"/>
      <c r="L16" s="0" t="s">
        <v>7</v>
      </c>
    </row>
    <row r="17" customFormat="false" ht="12.75" hidden="false" customHeight="false" outlineLevel="0" collapsed="false">
      <c r="A17" s="23"/>
    </row>
    <row r="19" customFormat="false" ht="12.75" hidden="false" customHeight="false" outlineLevel="0" collapsed="false">
      <c r="A19" s="24" t="s">
        <v>9</v>
      </c>
      <c r="B19" s="24"/>
    </row>
    <row r="20" customFormat="false" ht="12.75" hidden="false" customHeight="false" outlineLevel="0" collapsed="false">
      <c r="A20" s="24" t="s">
        <v>10</v>
      </c>
      <c r="B20" s="24"/>
    </row>
    <row r="21" customFormat="false" ht="12.75" hidden="false" customHeight="false" outlineLevel="0" collapsed="false">
      <c r="A21" s="25" t="s">
        <v>2</v>
      </c>
      <c r="B21" s="26" t="n">
        <f aca="false">V4</f>
        <v>28.6211111111111</v>
      </c>
      <c r="AA21" s="27"/>
    </row>
    <row r="22" customFormat="false" ht="12.75" hidden="false" customHeight="false" outlineLevel="0" collapsed="false">
      <c r="A22" s="25" t="s">
        <v>3</v>
      </c>
      <c r="B22" s="26" t="n">
        <f aca="false">V5</f>
        <v>28.6788888888889</v>
      </c>
      <c r="AA22" s="27"/>
    </row>
    <row r="23" customFormat="false" ht="12.75" hidden="false" customHeight="false" outlineLevel="0" collapsed="false">
      <c r="A23" s="25" t="s">
        <v>4</v>
      </c>
      <c r="B23" s="26" t="n">
        <f aca="false">V6</f>
        <v>26.6788888888889</v>
      </c>
      <c r="AA23" s="27"/>
    </row>
    <row r="24" customFormat="false" ht="12.75" hidden="false" customHeight="false" outlineLevel="0" collapsed="false">
      <c r="A24" s="25" t="s">
        <v>5</v>
      </c>
      <c r="B24" s="26" t="n">
        <f aca="false">V7</f>
        <v>30.6877777777778</v>
      </c>
      <c r="AA24" s="27"/>
    </row>
    <row r="25" customFormat="false" ht="12.75" hidden="false" customHeight="false" outlineLevel="0" collapsed="false">
      <c r="A25" s="25" t="s">
        <v>6</v>
      </c>
      <c r="B25" s="26" t="n">
        <f aca="false">V8</f>
        <v>29.8488888888889</v>
      </c>
      <c r="AA25" s="27"/>
    </row>
    <row r="26" customFormat="false" ht="12.75" hidden="false" customHeight="false" outlineLevel="0" collapsed="false">
      <c r="A26" s="24" t="s">
        <v>11</v>
      </c>
    </row>
    <row r="27" customFormat="false" ht="12.75" hidden="false" customHeight="false" outlineLevel="0" collapsed="false">
      <c r="A27" s="25" t="s">
        <v>2</v>
      </c>
      <c r="B27" s="26" t="n">
        <f aca="false">V11</f>
        <v>22.7805555555556</v>
      </c>
    </row>
    <row r="28" customFormat="false" ht="12.75" hidden="false" customHeight="false" outlineLevel="0" collapsed="false">
      <c r="A28" s="25" t="s">
        <v>3</v>
      </c>
      <c r="B28" s="26" t="n">
        <f aca="false">V12</f>
        <v>19.7472222222222</v>
      </c>
    </row>
    <row r="29" customFormat="false" ht="12.75" hidden="false" customHeight="false" outlineLevel="0" collapsed="false">
      <c r="A29" s="25" t="s">
        <v>4</v>
      </c>
      <c r="B29" s="26" t="n">
        <f aca="false">V13</f>
        <v>21.6688888888889</v>
      </c>
    </row>
    <row r="30" customFormat="false" ht="12.75" hidden="false" customHeight="false" outlineLevel="0" collapsed="false">
      <c r="A30" s="25" t="s">
        <v>5</v>
      </c>
      <c r="B30" s="26" t="n">
        <f aca="false">V14</f>
        <v>23.6727777777778</v>
      </c>
    </row>
    <row r="31" customFormat="false" ht="12.75" hidden="false" customHeight="false" outlineLevel="0" collapsed="false">
      <c r="A31" s="25" t="s">
        <v>6</v>
      </c>
      <c r="B31" s="26" t="n">
        <f aca="false">V15</f>
        <v>21.4038888888889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2001-02-16T17:50:46Z</dcterms:created>
  <dc:creator>janderson</dc:creator>
  <dc:description/>
  <dc:language>en-US</dc:language>
  <cp:lastModifiedBy>Preston</cp:lastModifiedBy>
  <dcterms:modified xsi:type="dcterms:W3CDTF">2001-12-28T15:30:33Z</dcterms:modified>
  <cp:revision>0</cp:revision>
  <dc:subject/>
  <dc:title/>
</cp:coreProperties>
</file>