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Pricing" sheetId="1" state="visible" r:id="rId3"/>
    <sheet name="Potential Gain" sheetId="2" state="visible" r:id="rId4"/>
    <sheet name="Deals" sheetId="3" state="visible" r:id="rId5"/>
    <sheet name="Deal Cash" sheetId="4" state="visible" r:id="rId6"/>
  </sheets>
  <definedNames>
    <definedName function="false" hidden="false" localSheetId="2" name="_xlnm.Print_Area" vbProcedure="false">Deals!$B$2:$V$36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<sst xmlns="http://schemas.openxmlformats.org/spreadsheetml/2006/main" count="306" uniqueCount="89">
  <si>
    <t xml:space="preserve">West Power Prices</t>
  </si>
  <si>
    <t xml:space="preserve">Today:</t>
  </si>
  <si>
    <t xml:space="preserve">Curve:</t>
  </si>
  <si>
    <t xml:space="preserve">Flat</t>
  </si>
  <si>
    <t xml:space="preserve">Peak</t>
  </si>
  <si>
    <t xml:space="preserve">Off-Peak</t>
  </si>
  <si>
    <t xml:space="preserve">Region</t>
  </si>
  <si>
    <t xml:space="preserve">($/MWh)</t>
  </si>
  <si>
    <t xml:space="preserve">Palo Verde</t>
  </si>
  <si>
    <t xml:space="preserve">Palo w/Mead basis</t>
  </si>
  <si>
    <t xml:space="preserve">Mid Columbia</t>
  </si>
  <si>
    <t xml:space="preserve">COB</t>
  </si>
  <si>
    <t xml:space="preserve">NP-15</t>
  </si>
  <si>
    <t xml:space="preserve">SP-15</t>
  </si>
  <si>
    <t xml:space="preserve">Net Gain on Cash Outlay</t>
  </si>
  <si>
    <t xml:space="preserve">Prepay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</si>
  <si>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</si>
  <si>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</si>
  <si>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</si>
  <si>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</si>
  <si>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</si>
  <si>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</si>
  <si>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Mon</t>
  </si>
  <si>
    <t xml:space="preserve"> Wire Date</t>
  </si>
  <si>
    <t xml:space="preserve">deals</t>
  </si>
  <si>
    <t xml:space="preserve">Total Cash out</t>
  </si>
  <si>
    <t xml:space="preserve">Total Net Gain</t>
  </si>
  <si>
    <t xml:space="preserve">Receiveables paid by 15th of January</t>
  </si>
  <si>
    <t xml:space="preserve">Net Gain is receivables less initial cash out.</t>
  </si>
  <si>
    <t xml:space="preserve">December Active Deals</t>
  </si>
  <si>
    <t xml:space="preserve">Min Spread</t>
  </si>
  <si>
    <t xml:space="preserve">Total MW</t>
  </si>
  <si>
    <t xml:space="preserve">Mid-C</t>
  </si>
  <si>
    <t xml:space="preserve">COB N/S</t>
  </si>
  <si>
    <t xml:space="preserve">NP15</t>
  </si>
  <si>
    <t xml:space="preserve">SP15</t>
  </si>
  <si>
    <t xml:space="preserve">Mead</t>
  </si>
  <si>
    <t xml:space="preserve">CounterParty</t>
  </si>
  <si>
    <t xml:space="preserve">P.O.D.</t>
  </si>
  <si>
    <t xml:space="preserve">MW</t>
  </si>
  <si>
    <t xml:space="preserve">Delivery Pattern</t>
  </si>
  <si>
    <t xml:space="preserve">MWh/d</t>
  </si>
  <si>
    <t xml:space="preserve">Term</t>
  </si>
  <si>
    <t xml:space="preserve">Contract Price</t>
  </si>
  <si>
    <t xml:space="preserve">Prepay Price</t>
  </si>
  <si>
    <t xml:space="preserve">Spread</t>
  </si>
  <si>
    <t xml:space="preserve">Daily Value</t>
  </si>
  <si>
    <t xml:space="preserve">Daily Cash out</t>
  </si>
  <si>
    <t xml:space="preserve">Daily Receivable Back</t>
  </si>
  <si>
    <t xml:space="preserve">Sierra Pacific</t>
  </si>
  <si>
    <t xml:space="preserve">HLH</t>
  </si>
  <si>
    <t xml:space="preserve">thru 12/31/01</t>
  </si>
  <si>
    <t xml:space="preserve">Redding</t>
  </si>
  <si>
    <t xml:space="preserve">RTC</t>
  </si>
  <si>
    <t xml:space="preserve">Oakland Muni</t>
  </si>
  <si>
    <t xml:space="preserve">City of Riverside</t>
  </si>
  <si>
    <t xml:space="preserve">NCPA</t>
  </si>
  <si>
    <t xml:space="preserve">Burbank</t>
  </si>
  <si>
    <t xml:space="preserve">LLH</t>
  </si>
  <si>
    <t xml:space="preserve">Nevada</t>
  </si>
  <si>
    <t xml:space="preserve">MWD</t>
  </si>
  <si>
    <t xml:space="preserve">Gray's Harbor</t>
  </si>
  <si>
    <t xml:space="preserve">thru 2/28/02</t>
  </si>
  <si>
    <t xml:space="preserve">CRC</t>
  </si>
  <si>
    <t xml:space="preserve">BPA</t>
  </si>
  <si>
    <t xml:space="preserve">Air Products</t>
  </si>
  <si>
    <t xml:space="preserve">thru 8/31/04</t>
  </si>
  <si>
    <t xml:space="preserve">City of Roseville</t>
  </si>
  <si>
    <t xml:space="preserve">thru 4/6/02</t>
  </si>
  <si>
    <t xml:space="preserve">Santa Clara</t>
  </si>
  <si>
    <t xml:space="preserve">thru 12/31/09</t>
  </si>
  <si>
    <t xml:space="preserve">WAPA</t>
  </si>
  <si>
    <t xml:space="preserve">Pinnacle Peak</t>
  </si>
  <si>
    <t xml:space="preserve">thru 04/06/02</t>
  </si>
  <si>
    <t xml:space="preserve">VEA</t>
  </si>
  <si>
    <t xml:space="preserve">Douglas PUD</t>
  </si>
  <si>
    <t xml:space="preserve">Dympi</t>
  </si>
  <si>
    <t xml:space="preserve">San Diego</t>
  </si>
  <si>
    <t xml:space="preserve">Waum</t>
  </si>
  <si>
    <t xml:space="preserve">McMinnville</t>
  </si>
  <si>
    <t xml:space="preserve">thru 9/30/04</t>
  </si>
  <si>
    <t xml:space="preserve">0100 - 0600</t>
  </si>
  <si>
    <t xml:space="preserve">Powerex</t>
  </si>
  <si>
    <t xml:space="preserve">thru 12/31/14</t>
  </si>
  <si>
    <t xml:space="preserve">Pre-pay Prices</t>
  </si>
  <si>
    <t xml:space="preserve">Prepay premium</t>
  </si>
  <si>
    <t xml:space="preserve">Start Delivery</t>
  </si>
  <si>
    <t xml:space="preserve">Cash out</t>
  </si>
  <si>
    <t xml:space="preserve">Receivable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</si>
</sst>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mmmm\-yy"/>
    <numFmt numFmtId="167" formatCode="0.00"/>
    <numFmt numFmtId="168" formatCode="_(* #,##0.00_);_(* \(#,##0.00\);_(* \-??_);_(@_)"/>
    <numFmt numFmtId="169" formatCode="_(* #,##0_);_(* \(#,##0\);_(* \-??_);_(@_)"/>
    <numFmt numFmtId="170" formatCode="[$-409]d\-mmm"/>
    <numFmt numFmtId="171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sz val="11"/>
      <name val="Arial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FFCC00"/>
        <bgColor rgb="FFFFFF0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3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2" borderId="1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2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2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6" fillId="2" borderId="2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6" fillId="2" borderId="2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6" fillId="2" borderId="2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6" fillId="2" borderId="2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6" fillId="2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6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27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10" min="10" style="0" width="11.7"/>
  </cols>
  <sheetData>
    <row r="1" customFormat="false" ht="12.75" hidden="false" customHeight="false" outlineLevel="0" collapsed="false">
      <c r="A1" s="1" t="s">
        <v>0</v>
      </c>
      <c r="I1" s="0" t="s">
        <v>1</v>
      </c>
      <c r="J1" s="2" t="n">
        <v>37242</v>
      </c>
    </row>
    <row r="2" customFormat="false" ht="12.75" hidden="false" customHeight="false" outlineLevel="0" collapsed="false">
      <c r="I2" s="0" t="s">
        <v>2</v>
      </c>
      <c r="J2" s="2" t="n">
        <v>37239</v>
      </c>
    </row>
    <row r="3" customFormat="false" ht="12.75" hidden="false" customHeight="false" outlineLevel="0" collapsed="false">
      <c r="D3" s="2"/>
    </row>
    <row r="4" customFormat="false" ht="12.75" hidden="false" customHeight="false" outlineLevel="0" collapsed="false">
      <c r="A4" s="3"/>
      <c r="B4" s="4" t="n">
        <v>37226</v>
      </c>
      <c r="C4" s="4"/>
      <c r="D4" s="4"/>
      <c r="E4" s="4" t="n">
        <v>37257</v>
      </c>
      <c r="F4" s="4"/>
      <c r="G4" s="4"/>
      <c r="H4" s="5" t="n">
        <v>37288</v>
      </c>
      <c r="I4" s="5"/>
      <c r="J4" s="5"/>
    </row>
    <row r="5" customFormat="false" ht="12.75" hidden="false" customHeight="false" outlineLevel="0" collapsed="false">
      <c r="A5" s="6"/>
      <c r="B5" s="7" t="s">
        <v>3</v>
      </c>
      <c r="C5" s="7" t="s">
        <v>4</v>
      </c>
      <c r="D5" s="7" t="s">
        <v>5</v>
      </c>
      <c r="E5" s="7" t="s">
        <v>3</v>
      </c>
      <c r="F5" s="7" t="s">
        <v>4</v>
      </c>
      <c r="G5" s="7" t="s">
        <v>5</v>
      </c>
      <c r="H5" s="7" t="s">
        <v>3</v>
      </c>
      <c r="I5" s="7" t="s">
        <v>4</v>
      </c>
      <c r="J5" s="8" t="s">
        <v>5</v>
      </c>
    </row>
    <row r="6" customFormat="false" ht="12.75" hidden="false" customHeight="false" outlineLevel="0" collapsed="false">
      <c r="A6" s="9" t="s">
        <v>6</v>
      </c>
      <c r="B6" s="10" t="s">
        <v>7</v>
      </c>
      <c r="C6" s="10" t="s">
        <v>7</v>
      </c>
      <c r="D6" s="10" t="s">
        <v>7</v>
      </c>
      <c r="E6" s="10" t="s">
        <v>7</v>
      </c>
      <c r="F6" s="10" t="s">
        <v>7</v>
      </c>
      <c r="G6" s="10" t="s">
        <v>7</v>
      </c>
      <c r="H6" s="10" t="s">
        <v>7</v>
      </c>
      <c r="I6" s="10" t="s">
        <v>7</v>
      </c>
      <c r="J6" s="11" t="s">
        <v>7</v>
      </c>
    </row>
    <row r="7" customFormat="false" ht="12.75" hidden="false" customHeight="false" outlineLevel="0" collapsed="false">
      <c r="A7" s="12"/>
      <c r="B7" s="13"/>
      <c r="C7" s="13"/>
      <c r="D7" s="13"/>
      <c r="E7" s="13"/>
      <c r="F7" s="13"/>
      <c r="G7" s="13"/>
      <c r="H7" s="13"/>
      <c r="I7" s="13"/>
      <c r="J7" s="14"/>
    </row>
    <row r="8" customFormat="false" ht="12.75" hidden="false" customHeight="false" outlineLevel="0" collapsed="false">
      <c r="A8" s="15" t="s">
        <v>8</v>
      </c>
      <c r="B8" s="16" t="n">
        <f aca="false">0.57*C8+0.43*D8</f>
        <v>23.13</v>
      </c>
      <c r="C8" s="16" t="n">
        <v>27</v>
      </c>
      <c r="D8" s="16" t="n">
        <v>18</v>
      </c>
      <c r="E8" s="16" t="n">
        <v>23.47</v>
      </c>
      <c r="F8" s="16" t="n">
        <v>27</v>
      </c>
      <c r="G8" s="16" t="n">
        <v>19</v>
      </c>
      <c r="H8" s="16" t="n">
        <v>22.79</v>
      </c>
      <c r="I8" s="16" t="n">
        <v>26</v>
      </c>
      <c r="J8" s="17" t="n">
        <v>18.5</v>
      </c>
    </row>
    <row r="9" customFormat="false" ht="12.75" hidden="false" customHeight="false" outlineLevel="0" collapsed="false">
      <c r="A9" s="15" t="s">
        <v>9</v>
      </c>
      <c r="B9" s="16" t="n">
        <f aca="false">0.57*C9+0.43*D9</f>
        <v>23.915</v>
      </c>
      <c r="C9" s="16" t="n">
        <v>28</v>
      </c>
      <c r="D9" s="16" t="n">
        <v>18.5</v>
      </c>
      <c r="E9" s="16" t="n">
        <v>23.77</v>
      </c>
      <c r="F9" s="16" t="n">
        <v>28</v>
      </c>
      <c r="G9" s="16" t="n">
        <v>19</v>
      </c>
      <c r="H9" s="16" t="n">
        <v>24.25</v>
      </c>
      <c r="I9" s="16" t="n">
        <v>27.25</v>
      </c>
      <c r="J9" s="17" t="n">
        <v>19.13</v>
      </c>
    </row>
    <row r="10" customFormat="false" ht="12.75" hidden="false" customHeight="false" outlineLevel="0" collapsed="false">
      <c r="A10" s="15" t="s">
        <v>10</v>
      </c>
      <c r="B10" s="16" t="n">
        <f aca="false">0.57*C10+0.43*D10</f>
        <v>24.42</v>
      </c>
      <c r="C10" s="16" t="n">
        <v>27</v>
      </c>
      <c r="D10" s="16" t="n">
        <v>21</v>
      </c>
      <c r="E10" s="16" t="n">
        <v>24.35</v>
      </c>
      <c r="F10" s="16" t="n">
        <v>27</v>
      </c>
      <c r="G10" s="16" t="n">
        <v>21</v>
      </c>
      <c r="H10" s="16" t="n">
        <v>24.14</v>
      </c>
      <c r="I10" s="16" t="n">
        <v>26.5</v>
      </c>
      <c r="J10" s="17" t="n">
        <v>21</v>
      </c>
    </row>
    <row r="11" customFormat="false" ht="12.75" hidden="false" customHeight="false" outlineLevel="0" collapsed="false">
      <c r="A11" s="15" t="s">
        <v>11</v>
      </c>
      <c r="B11" s="16" t="n">
        <f aca="false">0.57*C11+0.43*D11</f>
        <v>24.99</v>
      </c>
      <c r="C11" s="16" t="n">
        <v>28</v>
      </c>
      <c r="D11" s="16" t="n">
        <v>21</v>
      </c>
      <c r="E11" s="16" t="n">
        <v>24.63</v>
      </c>
      <c r="F11" s="16" t="n">
        <v>27.5</v>
      </c>
      <c r="G11" s="16" t="n">
        <v>21</v>
      </c>
      <c r="H11" s="16" t="n">
        <v>24.43</v>
      </c>
      <c r="I11" s="16" t="n">
        <v>27</v>
      </c>
      <c r="J11" s="17" t="n">
        <v>21</v>
      </c>
    </row>
    <row r="12" customFormat="false" ht="12.75" hidden="false" customHeight="false" outlineLevel="0" collapsed="false">
      <c r="A12" s="15" t="s">
        <v>12</v>
      </c>
      <c r="B12" s="16" t="n">
        <f aca="false">0.57*C12+0.43*D12</f>
        <v>29.8475</v>
      </c>
      <c r="C12" s="16" t="n">
        <v>32.75</v>
      </c>
      <c r="D12" s="16" t="n">
        <v>26</v>
      </c>
      <c r="E12" s="16" t="n">
        <v>25.99</v>
      </c>
      <c r="F12" s="16" t="n">
        <v>28.75</v>
      </c>
      <c r="G12" s="16" t="n">
        <v>22.5</v>
      </c>
      <c r="H12" s="16" t="n">
        <v>25.14</v>
      </c>
      <c r="I12" s="16" t="n">
        <v>27.5</v>
      </c>
      <c r="J12" s="17" t="n">
        <v>22</v>
      </c>
    </row>
    <row r="13" customFormat="false" ht="12.75" hidden="false" customHeight="false" outlineLevel="0" collapsed="false">
      <c r="A13" s="18" t="s">
        <v>13</v>
      </c>
      <c r="B13" s="19" t="n">
        <f aca="false">0.57*C13+0.43*D13</f>
        <v>26.959</v>
      </c>
      <c r="C13" s="19" t="n">
        <v>30.7</v>
      </c>
      <c r="D13" s="19" t="n">
        <v>22</v>
      </c>
      <c r="E13" s="19" t="n">
        <v>24.8</v>
      </c>
      <c r="F13" s="19" t="n">
        <v>28</v>
      </c>
      <c r="G13" s="19" t="n">
        <v>20.75</v>
      </c>
      <c r="H13" s="19" t="n">
        <v>24.36</v>
      </c>
      <c r="I13" s="19" t="n">
        <v>27.25</v>
      </c>
      <c r="J13" s="20" t="n">
        <v>20.5</v>
      </c>
    </row>
  </sheetData>
  <mergeCells count="3">
    <mergeCell ref="B4:D4"/>
    <mergeCell ref="E4:G4"/>
    <mergeCell ref="H4:J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4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I42" activeCellId="0" sqref="I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1" width="2.42"/>
    <col collapsed="false" customWidth="true" hidden="true" outlineLevel="0" max="2" min="2" style="22" width="8.41"/>
    <col collapsed="false" customWidth="true" hidden="false" outlineLevel="0" max="3" min="3" style="21" width="10.85"/>
    <col collapsed="false" customWidth="true" hidden="false" outlineLevel="0" max="4" min="4" style="21" width="10.28"/>
    <col collapsed="false" customWidth="true" hidden="false" outlineLevel="0" max="5" min="5" style="21" width="11.28"/>
    <col collapsed="false" customWidth="true" hidden="false" outlineLevel="0" max="6" min="6" style="21" width="10.28"/>
    <col collapsed="false" customWidth="true" hidden="false" outlineLevel="0" max="7" min="7" style="21" width="11.28"/>
    <col collapsed="false" customWidth="true" hidden="false" outlineLevel="0" max="8" min="8" style="21" width="10.28"/>
    <col collapsed="false" customWidth="true" hidden="false" outlineLevel="0" max="9" min="9" style="21" width="11.28"/>
    <col collapsed="false" customWidth="true" hidden="false" outlineLevel="0" max="10" min="10" style="21" width="10.28"/>
    <col collapsed="false" customWidth="true" hidden="false" outlineLevel="0" max="11" min="11" style="21" width="11.28"/>
    <col collapsed="false" customWidth="true" hidden="false" outlineLevel="0" max="23" min="12" style="21" width="10.28"/>
    <col collapsed="false" customWidth="true" hidden="false" outlineLevel="0" max="24" min="24" style="21" width="8.7"/>
    <col collapsed="false" customWidth="true" hidden="false" outlineLevel="0" max="25" min="25" style="21" width="10.28"/>
    <col collapsed="false" customWidth="true" hidden="false" outlineLevel="0" max="26" min="26" style="21" width="8.7"/>
    <col collapsed="false" customWidth="true" hidden="false" outlineLevel="0" max="27" min="27" style="21" width="10.28"/>
    <col collapsed="false" customWidth="true" hidden="false" outlineLevel="0" max="28" min="28" style="21" width="8.7"/>
    <col collapsed="false" customWidth="true" hidden="false" outlineLevel="0" max="29" min="29" style="21" width="10.28"/>
    <col collapsed="false" customWidth="false" hidden="false" outlineLevel="0" max="257" min="30" style="21" width="9.14"/>
  </cols>
  <sheetData>
    <row r="2" customFormat="false" ht="18" hidden="false" customHeight="false" outlineLevel="0" collapsed="false">
      <c r="C2" s="23" t="s">
        <v>14</v>
      </c>
    </row>
    <row r="4" customFormat="false" ht="13.5" hidden="false" customHeight="false" outlineLevel="0" collapsed="false"/>
    <row r="5" customFormat="false" ht="12.75" hidden="false" customHeight="false" outlineLevel="0" collapsed="false">
      <c r="B5" s="24"/>
      <c r="C5" s="25" t="s">
        <v>15</v>
      </c>
      <c r="D5" s="26" t="s">
        <v>16</v>
      </c>
      <c r="E5" s="26"/>
      <c r="F5" s="27" t="s">
        <v>17</v>
      </c>
      <c r="G5" s="27"/>
      <c r="H5" s="27" t="s">
        <v>18</v>
      </c>
      <c r="I5" s="27"/>
      <c r="J5" s="27" t="s">
        <v>19</v>
      </c>
      <c r="K5" s="27"/>
      <c r="L5" s="27" t="s">
        <v>20</v>
      </c>
      <c r="M5" s="27"/>
      <c r="N5" s="27" t="s">
        <v>21</v>
      </c>
      <c r="O5" s="27"/>
      <c r="P5" s="27" t="s">
        <v>22</v>
      </c>
      <c r="Q5" s="27"/>
      <c r="R5" s="27" t="s">
        <v>16</v>
      </c>
      <c r="S5" s="27"/>
      <c r="T5" s="27" t="s">
        <v>17</v>
      </c>
      <c r="U5" s="27"/>
      <c r="V5" s="27" t="s">
        <v>18</v>
      </c>
      <c r="W5" s="27"/>
      <c r="X5" s="27" t="s">
        <v>19</v>
      </c>
      <c r="Y5" s="27"/>
      <c r="Z5" s="27" t="s">
        <v>20</v>
      </c>
      <c r="AA5" s="27"/>
      <c r="AB5" s="27" t="s">
        <v>21</v>
      </c>
      <c r="AC5" s="27"/>
    </row>
    <row r="6" customFormat="false" ht="13.5" hidden="false" customHeight="false" outlineLevel="0" collapsed="false">
      <c r="B6" s="21"/>
      <c r="C6" s="28" t="s">
        <v>23</v>
      </c>
      <c r="D6" s="29" t="n">
        <v>37243</v>
      </c>
      <c r="E6" s="29"/>
      <c r="F6" s="30" t="n">
        <v>37244</v>
      </c>
      <c r="G6" s="30"/>
      <c r="H6" s="30" t="n">
        <v>37245</v>
      </c>
      <c r="I6" s="30"/>
      <c r="J6" s="30" t="n">
        <v>37246</v>
      </c>
      <c r="K6" s="30"/>
      <c r="L6" s="30" t="n">
        <v>37247</v>
      </c>
      <c r="M6" s="30"/>
      <c r="N6" s="30" t="n">
        <v>37248</v>
      </c>
      <c r="O6" s="30"/>
      <c r="P6" s="30" t="n">
        <v>37249</v>
      </c>
      <c r="Q6" s="30"/>
      <c r="R6" s="30" t="n">
        <v>37250</v>
      </c>
      <c r="S6" s="30"/>
      <c r="T6" s="30" t="n">
        <v>37251</v>
      </c>
      <c r="U6" s="30"/>
      <c r="V6" s="30" t="n">
        <v>37252</v>
      </c>
      <c r="W6" s="30"/>
      <c r="X6" s="30" t="n">
        <v>37253</v>
      </c>
      <c r="Y6" s="30"/>
      <c r="Z6" s="30" t="n">
        <v>37254</v>
      </c>
      <c r="AA6" s="30"/>
      <c r="AB6" s="30" t="n">
        <v>37255</v>
      </c>
      <c r="AC6" s="30"/>
    </row>
    <row r="7" customFormat="false" ht="26.25" hidden="false" customHeight="false" outlineLevel="0" collapsed="false">
      <c r="A7" s="31"/>
      <c r="B7" s="32"/>
      <c r="C7" s="33" t="s">
        <v>24</v>
      </c>
      <c r="D7" s="34" t="s">
        <v>25</v>
      </c>
      <c r="E7" s="35" t="s">
        <v>26</v>
      </c>
      <c r="F7" s="34" t="s">
        <v>25</v>
      </c>
      <c r="G7" s="35" t="s">
        <v>26</v>
      </c>
      <c r="H7" s="34" t="s">
        <v>25</v>
      </c>
      <c r="I7" s="35" t="s">
        <v>26</v>
      </c>
      <c r="J7" s="34" t="s">
        <v>25</v>
      </c>
      <c r="K7" s="35" t="s">
        <v>26</v>
      </c>
      <c r="L7" s="34" t="s">
        <v>25</v>
      </c>
      <c r="M7" s="35" t="s">
        <v>26</v>
      </c>
      <c r="N7" s="34" t="s">
        <v>25</v>
      </c>
      <c r="O7" s="35" t="s">
        <v>26</v>
      </c>
      <c r="P7" s="34" t="s">
        <v>25</v>
      </c>
      <c r="Q7" s="35" t="s">
        <v>26</v>
      </c>
      <c r="R7" s="34" t="s">
        <v>25</v>
      </c>
      <c r="S7" s="35" t="s">
        <v>26</v>
      </c>
      <c r="T7" s="34" t="s">
        <v>25</v>
      </c>
      <c r="U7" s="35" t="s">
        <v>26</v>
      </c>
      <c r="V7" s="34" t="s">
        <v>25</v>
      </c>
      <c r="W7" s="35" t="s">
        <v>26</v>
      </c>
      <c r="X7" s="34" t="s">
        <v>25</v>
      </c>
      <c r="Y7" s="35" t="s">
        <v>26</v>
      </c>
      <c r="Z7" s="34" t="s">
        <v>25</v>
      </c>
      <c r="AA7" s="35" t="s">
        <v>26</v>
      </c>
      <c r="AB7" s="34" t="s">
        <v>25</v>
      </c>
      <c r="AC7" s="35" t="s">
        <v>26</v>
      </c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</row>
    <row r="8" customFormat="false" ht="12.75" hidden="false" customHeight="false" outlineLevel="0" collapsed="false">
      <c r="B8" s="22" t="n">
        <f aca="false">Deals!M5</f>
        <v>124400</v>
      </c>
      <c r="C8" s="21" t="n">
        <v>1</v>
      </c>
      <c r="D8" s="36" t="n">
        <f aca="false">'Deal Cash'!H5</f>
        <v>132000</v>
      </c>
      <c r="E8" s="37" t="n">
        <f aca="false">'Deal Cash'!I5-D8</f>
        <v>1112000</v>
      </c>
      <c r="F8" s="36" t="n">
        <f aca="false">'Deal Cash'!J5</f>
        <v>118800</v>
      </c>
      <c r="G8" s="37" t="n">
        <f aca="false">'Deal Cash'!K5-F8</f>
        <v>1000800</v>
      </c>
      <c r="H8" s="36" t="n">
        <f aca="false">'Deal Cash'!L5</f>
        <v>105600</v>
      </c>
      <c r="I8" s="37" t="n">
        <f aca="false">'Deal Cash'!M5-H8</f>
        <v>889600</v>
      </c>
      <c r="J8" s="36" t="n">
        <f aca="false">'Deal Cash'!N5</f>
        <v>92400</v>
      </c>
      <c r="K8" s="37" t="n">
        <f aca="false">'Deal Cash'!O5-J8</f>
        <v>778400</v>
      </c>
      <c r="L8" s="36" t="n">
        <f aca="false">'Deal Cash'!P5</f>
        <v>79200</v>
      </c>
      <c r="M8" s="37" t="n">
        <f aca="false">'Deal Cash'!Q5-L8</f>
        <v>667200</v>
      </c>
      <c r="N8" s="36" t="n">
        <f aca="false">'Deal Cash'!R5</f>
        <v>79200</v>
      </c>
      <c r="O8" s="37" t="n">
        <f aca="false">'Deal Cash'!S5-N8</f>
        <v>667200</v>
      </c>
      <c r="P8" s="36" t="n">
        <f aca="false">'Deal Cash'!T5</f>
        <v>66000</v>
      </c>
      <c r="Q8" s="37" t="n">
        <f aca="false">'Deal Cash'!U5-P8</f>
        <v>556000</v>
      </c>
      <c r="R8" s="36" t="n">
        <f aca="false">'Deal Cash'!V5</f>
        <v>66000</v>
      </c>
      <c r="S8" s="37" t="n">
        <f aca="false">'Deal Cash'!W5-R8</f>
        <v>556000</v>
      </c>
      <c r="T8" s="36" t="n">
        <f aca="false">'Deal Cash'!X5</f>
        <v>52800</v>
      </c>
      <c r="U8" s="37" t="n">
        <f aca="false">'Deal Cash'!Y5-T8</f>
        <v>444800</v>
      </c>
      <c r="V8" s="36" t="n">
        <f aca="false">'Deal Cash'!Z5</f>
        <v>39600</v>
      </c>
      <c r="W8" s="37" t="n">
        <f aca="false">'Deal Cash'!AA5-V8</f>
        <v>333600</v>
      </c>
      <c r="X8" s="36" t="n">
        <f aca="false">'Deal Cash'!AB5</f>
        <v>26400</v>
      </c>
      <c r="Y8" s="37" t="n">
        <f aca="false">'Deal Cash'!AC5-X8</f>
        <v>222400</v>
      </c>
      <c r="Z8" s="36" t="n">
        <f aca="false">'Deal Cash'!AD5</f>
        <v>13200</v>
      </c>
      <c r="AA8" s="37" t="n">
        <f aca="false">'Deal Cash'!AE5-Z8</f>
        <v>111200</v>
      </c>
      <c r="AB8" s="36" t="n">
        <f aca="false">'Deal Cash'!AF5</f>
        <v>13200</v>
      </c>
      <c r="AC8" s="37" t="n">
        <f aca="false">'Deal Cash'!AG5-AB8</f>
        <v>111200</v>
      </c>
    </row>
    <row r="9" customFormat="false" ht="12.75" hidden="false" customHeight="false" outlineLevel="0" collapsed="false">
      <c r="B9" s="22" t="n">
        <f aca="false">Deals!M6</f>
        <v>120000</v>
      </c>
      <c r="C9" s="21" t="n">
        <v>2</v>
      </c>
      <c r="D9" s="36" t="n">
        <f aca="false">SUM('Deal Cash'!H$5:H6)*IF($B9&gt;0,1,0)</f>
        <v>341085</v>
      </c>
      <c r="E9" s="37" t="n">
        <f aca="false">SUM('Deal Cash'!I$5:I6)*IF($B9&gt;0,1,0)-D9</f>
        <v>2102915</v>
      </c>
      <c r="F9" s="36" t="n">
        <f aca="false">SUM('Deal Cash'!J$5:J6)*IF($B9&gt;0,1,0)</f>
        <v>306976.5</v>
      </c>
      <c r="G9" s="37" t="n">
        <f aca="false">SUM('Deal Cash'!K$5:K6)*IF($B9&gt;0,1,0)-F9</f>
        <v>1892623.5</v>
      </c>
      <c r="H9" s="36" t="n">
        <f aca="false">SUM('Deal Cash'!L$5:L6)*IF($B9&gt;0,1,0)</f>
        <v>272868</v>
      </c>
      <c r="I9" s="37" t="n">
        <f aca="false">SUM('Deal Cash'!M$5:M6)*IF($B9&gt;0,1,0)-H9</f>
        <v>1682332</v>
      </c>
      <c r="J9" s="36" t="n">
        <f aca="false">SUM('Deal Cash'!N$5:N6)*IF($B9&gt;0,1,0)</f>
        <v>238759.5</v>
      </c>
      <c r="K9" s="37" t="n">
        <f aca="false">SUM('Deal Cash'!O$5:O6)*IF($B9&gt;0,1,0)-J9</f>
        <v>1472040.5</v>
      </c>
      <c r="L9" s="36" t="n">
        <f aca="false">SUM('Deal Cash'!P$5:P6)*IF($B9&gt;0,1,0)</f>
        <v>204651</v>
      </c>
      <c r="M9" s="37" t="n">
        <f aca="false">SUM('Deal Cash'!Q$5:Q6)*IF($B9&gt;0,1,0)-L9</f>
        <v>1261749</v>
      </c>
      <c r="N9" s="36" t="n">
        <f aca="false">SUM('Deal Cash'!R$5:R6)*IF($B9&gt;0,1,0)</f>
        <v>204651</v>
      </c>
      <c r="O9" s="37" t="n">
        <f aca="false">SUM('Deal Cash'!S$5:S6)*IF($B9&gt;0,1,0)-N9</f>
        <v>1261749</v>
      </c>
      <c r="P9" s="36" t="n">
        <f aca="false">SUM('Deal Cash'!T$5:T6)*IF($B9&gt;0,1,0)</f>
        <v>170542.5</v>
      </c>
      <c r="Q9" s="37" t="n">
        <f aca="false">SUM('Deal Cash'!U$5:U6)*IF($B9&gt;0,1,0)-P9</f>
        <v>1051457.5</v>
      </c>
      <c r="R9" s="36" t="n">
        <f aca="false">SUM('Deal Cash'!V$5:V6)*IF($B9&gt;0,1,0)</f>
        <v>170542.5</v>
      </c>
      <c r="S9" s="37" t="n">
        <f aca="false">SUM('Deal Cash'!W$5:W6)*IF($B9&gt;0,1,0)-R9</f>
        <v>1051457.5</v>
      </c>
      <c r="T9" s="36" t="n">
        <f aca="false">SUM('Deal Cash'!X$5:X6)*IF($B9&gt;0,1,0)</f>
        <v>136434</v>
      </c>
      <c r="U9" s="37" t="n">
        <f aca="false">SUM('Deal Cash'!Y$5:Y6)*IF($B9&gt;0,1,0)-T9</f>
        <v>841166</v>
      </c>
      <c r="V9" s="36" t="n">
        <f aca="false">SUM('Deal Cash'!Z$5:Z6)*IF($B9&gt;0,1,0)</f>
        <v>102325.5</v>
      </c>
      <c r="W9" s="37" t="n">
        <f aca="false">SUM('Deal Cash'!AA$5:AA6)*IF($B9&gt;0,1,0)-V9</f>
        <v>630874.5</v>
      </c>
      <c r="X9" s="36" t="n">
        <f aca="false">SUM('Deal Cash'!AB$5:AB6)*IF($B9&gt;0,1,0)</f>
        <v>68217</v>
      </c>
      <c r="Y9" s="37" t="n">
        <f aca="false">SUM('Deal Cash'!AC$5:AC6)*IF($B9&gt;0,1,0)-X9</f>
        <v>420583</v>
      </c>
      <c r="Z9" s="36" t="n">
        <f aca="false">SUM('Deal Cash'!AD$5:AD6)*IF($B9&gt;0,1,0)</f>
        <v>34108.5</v>
      </c>
      <c r="AA9" s="37" t="n">
        <f aca="false">SUM('Deal Cash'!AE$5:AE6)*IF($B9&gt;0,1,0)-Z9</f>
        <v>210291.5</v>
      </c>
      <c r="AB9" s="36" t="n">
        <f aca="false">SUM('Deal Cash'!AF$5:AF6)*IF($B9&gt;0,1,0)</f>
        <v>34108.5</v>
      </c>
      <c r="AC9" s="37" t="n">
        <f aca="false">SUM('Deal Cash'!AG$5:AG6)*IF($B9&gt;0,1,0)-AB9</f>
        <v>210291.5</v>
      </c>
    </row>
    <row r="10" customFormat="false" ht="12.75" hidden="false" customHeight="false" outlineLevel="0" collapsed="false">
      <c r="B10" s="22" t="n">
        <f aca="false">Deals!M7</f>
        <v>31500</v>
      </c>
      <c r="C10" s="21" t="n">
        <v>3</v>
      </c>
      <c r="D10" s="36" t="n">
        <f aca="false">SUM('Deal Cash'!H$5:H7)*IF($B10&gt;0,1,0)</f>
        <v>399628.8</v>
      </c>
      <c r="E10" s="37" t="n">
        <f aca="false">SUM('Deal Cash'!I$5:I7)*IF($B10&gt;0,1,0)-D10</f>
        <v>2359371.2</v>
      </c>
      <c r="F10" s="36" t="n">
        <f aca="false">SUM('Deal Cash'!J$5:J7)*IF($B10&gt;0,1,0)</f>
        <v>359665.92</v>
      </c>
      <c r="G10" s="37" t="n">
        <f aca="false">SUM('Deal Cash'!K$5:K7)*IF($B10&gt;0,1,0)-F10</f>
        <v>2123434.08</v>
      </c>
      <c r="H10" s="36" t="n">
        <f aca="false">SUM('Deal Cash'!L$5:L7)*IF($B10&gt;0,1,0)</f>
        <v>319703.04</v>
      </c>
      <c r="I10" s="37" t="n">
        <f aca="false">SUM('Deal Cash'!M$5:M7)*IF($B10&gt;0,1,0)-H10</f>
        <v>1887496.96</v>
      </c>
      <c r="J10" s="36" t="n">
        <f aca="false">SUM('Deal Cash'!N$5:N7)*IF($B10&gt;0,1,0)</f>
        <v>279740.16</v>
      </c>
      <c r="K10" s="37" t="n">
        <f aca="false">SUM('Deal Cash'!O$5:O7)*IF($B10&gt;0,1,0)-J10</f>
        <v>1651559.84</v>
      </c>
      <c r="L10" s="36" t="n">
        <f aca="false">SUM('Deal Cash'!P$5:P7)*IF($B10&gt;0,1,0)</f>
        <v>239777.28</v>
      </c>
      <c r="M10" s="37" t="n">
        <f aca="false">SUM('Deal Cash'!Q$5:Q7)*IF($B10&gt;0,1,0)-L10</f>
        <v>1415622.72</v>
      </c>
      <c r="N10" s="36" t="n">
        <f aca="false">SUM('Deal Cash'!R$5:R7)*IF($B10&gt;0,1,0)</f>
        <v>239777.28</v>
      </c>
      <c r="O10" s="37" t="n">
        <f aca="false">SUM('Deal Cash'!S$5:S7)*IF($B10&gt;0,1,0)-N10</f>
        <v>1415622.72</v>
      </c>
      <c r="P10" s="36" t="n">
        <f aca="false">SUM('Deal Cash'!T$5:T7)*IF($B10&gt;0,1,0)</f>
        <v>199814.4</v>
      </c>
      <c r="Q10" s="37" t="n">
        <f aca="false">SUM('Deal Cash'!U$5:U7)*IF($B10&gt;0,1,0)-P10</f>
        <v>1179685.6</v>
      </c>
      <c r="R10" s="36" t="n">
        <f aca="false">SUM('Deal Cash'!V$5:V7)*IF($B10&gt;0,1,0)</f>
        <v>199814.4</v>
      </c>
      <c r="S10" s="37" t="n">
        <f aca="false">SUM('Deal Cash'!W$5:W7)*IF($B10&gt;0,1,0)-R10</f>
        <v>1179685.6</v>
      </c>
      <c r="T10" s="36" t="n">
        <f aca="false">SUM('Deal Cash'!X$5:X7)*IF($B10&gt;0,1,0)</f>
        <v>159851.52</v>
      </c>
      <c r="U10" s="37" t="n">
        <f aca="false">SUM('Deal Cash'!Y$5:Y7)*IF($B10&gt;0,1,0)-T10</f>
        <v>943748.48</v>
      </c>
      <c r="V10" s="36" t="n">
        <f aca="false">SUM('Deal Cash'!Z$5:Z7)*IF($B10&gt;0,1,0)</f>
        <v>119888.64</v>
      </c>
      <c r="W10" s="37" t="n">
        <f aca="false">SUM('Deal Cash'!AA$5:AA7)*IF($B10&gt;0,1,0)-V10</f>
        <v>707811.36</v>
      </c>
      <c r="X10" s="36" t="n">
        <f aca="false">SUM('Deal Cash'!AB$5:AB7)*IF($B10&gt;0,1,0)</f>
        <v>79925.76</v>
      </c>
      <c r="Y10" s="37" t="n">
        <f aca="false">SUM('Deal Cash'!AC$5:AC7)*IF($B10&gt;0,1,0)-X10</f>
        <v>471874.24</v>
      </c>
      <c r="Z10" s="36" t="n">
        <f aca="false">SUM('Deal Cash'!AD$5:AD7)*IF($B10&gt;0,1,0)</f>
        <v>39962.88</v>
      </c>
      <c r="AA10" s="37" t="n">
        <f aca="false">SUM('Deal Cash'!AE$5:AE7)*IF($B10&gt;0,1,0)-Z10</f>
        <v>235937.12</v>
      </c>
      <c r="AB10" s="36" t="n">
        <f aca="false">SUM('Deal Cash'!AF$5:AF7)*IF($B10&gt;0,1,0)</f>
        <v>39962.88</v>
      </c>
      <c r="AC10" s="37" t="n">
        <f aca="false">SUM('Deal Cash'!AG$5:AG7)*IF($B10&gt;0,1,0)-AB10</f>
        <v>235937.12</v>
      </c>
    </row>
    <row r="11" customFormat="false" ht="12.75" hidden="false" customHeight="false" outlineLevel="0" collapsed="false">
      <c r="B11" s="22" t="n">
        <f aca="false">Deals!M8</f>
        <v>72000</v>
      </c>
      <c r="C11" s="21" t="n">
        <v>4</v>
      </c>
      <c r="D11" s="36" t="n">
        <f aca="false">SUM('Deal Cash'!H$5:H8)*IF($B11&gt;0,1,0)</f>
        <v>527628.8</v>
      </c>
      <c r="E11" s="37" t="n">
        <f aca="false">SUM('Deal Cash'!I$5:I8)*IF($B11&gt;0,1,0)-D11</f>
        <v>2951371.2</v>
      </c>
      <c r="F11" s="36" t="n">
        <f aca="false">SUM('Deal Cash'!J$5:J8)*IF($B11&gt;0,1,0)</f>
        <v>474865.92</v>
      </c>
      <c r="G11" s="37" t="n">
        <f aca="false">SUM('Deal Cash'!K$5:K8)*IF($B11&gt;0,1,0)-F11</f>
        <v>2656234.08</v>
      </c>
      <c r="H11" s="36" t="n">
        <f aca="false">SUM('Deal Cash'!L$5:L8)*IF($B11&gt;0,1,0)</f>
        <v>422103.04</v>
      </c>
      <c r="I11" s="37" t="n">
        <f aca="false">SUM('Deal Cash'!M$5:M8)*IF($B11&gt;0,1,0)-H11</f>
        <v>2361096.96</v>
      </c>
      <c r="J11" s="36" t="n">
        <f aca="false">SUM('Deal Cash'!N$5:N8)*IF($B11&gt;0,1,0)</f>
        <v>369340.16</v>
      </c>
      <c r="K11" s="37" t="n">
        <f aca="false">SUM('Deal Cash'!O$5:O8)*IF($B11&gt;0,1,0)-J11</f>
        <v>2065959.84</v>
      </c>
      <c r="L11" s="36" t="n">
        <f aca="false">SUM('Deal Cash'!P$5:P8)*IF($B11&gt;0,1,0)</f>
        <v>316577.28</v>
      </c>
      <c r="M11" s="37" t="n">
        <f aca="false">SUM('Deal Cash'!Q$5:Q8)*IF($B11&gt;0,1,0)-L11</f>
        <v>1770822.72</v>
      </c>
      <c r="N11" s="36" t="n">
        <f aca="false">SUM('Deal Cash'!R$5:R8)*IF($B11&gt;0,1,0)</f>
        <v>316577.28</v>
      </c>
      <c r="O11" s="37" t="n">
        <f aca="false">SUM('Deal Cash'!S$5:S8)*IF($B11&gt;0,1,0)-N11</f>
        <v>1770822.72</v>
      </c>
      <c r="P11" s="36" t="n">
        <f aca="false">SUM('Deal Cash'!T$5:T8)*IF($B11&gt;0,1,0)</f>
        <v>263814.4</v>
      </c>
      <c r="Q11" s="37" t="n">
        <f aca="false">SUM('Deal Cash'!U$5:U8)*IF($B11&gt;0,1,0)-P11</f>
        <v>1475685.6</v>
      </c>
      <c r="R11" s="36" t="n">
        <f aca="false">SUM('Deal Cash'!V$5:V8)*IF($B11&gt;0,1,0)</f>
        <v>263814.4</v>
      </c>
      <c r="S11" s="37" t="n">
        <f aca="false">SUM('Deal Cash'!W$5:W8)*IF($B11&gt;0,1,0)-R11</f>
        <v>1475685.6</v>
      </c>
      <c r="T11" s="36" t="n">
        <f aca="false">SUM('Deal Cash'!X$5:X8)*IF($B11&gt;0,1,0)</f>
        <v>211051.52</v>
      </c>
      <c r="U11" s="37" t="n">
        <f aca="false">SUM('Deal Cash'!Y$5:Y8)*IF($B11&gt;0,1,0)-T11</f>
        <v>1180548.48</v>
      </c>
      <c r="V11" s="36" t="n">
        <f aca="false">SUM('Deal Cash'!Z$5:Z8)*IF($B11&gt;0,1,0)</f>
        <v>158288.64</v>
      </c>
      <c r="W11" s="37" t="n">
        <f aca="false">SUM('Deal Cash'!AA$5:AA8)*IF($B11&gt;0,1,0)-V11</f>
        <v>885411.36</v>
      </c>
      <c r="X11" s="36" t="n">
        <f aca="false">SUM('Deal Cash'!AB$5:AB8)*IF($B11&gt;0,1,0)</f>
        <v>105525.76</v>
      </c>
      <c r="Y11" s="37" t="n">
        <f aca="false">SUM('Deal Cash'!AC$5:AC8)*IF($B11&gt;0,1,0)-X11</f>
        <v>590274.24</v>
      </c>
      <c r="Z11" s="36" t="n">
        <f aca="false">SUM('Deal Cash'!AD$5:AD8)*IF($B11&gt;0,1,0)</f>
        <v>52762.88</v>
      </c>
      <c r="AA11" s="37" t="n">
        <f aca="false">SUM('Deal Cash'!AE$5:AE8)*IF($B11&gt;0,1,0)-Z11</f>
        <v>295137.12</v>
      </c>
      <c r="AB11" s="36" t="n">
        <f aca="false">SUM('Deal Cash'!AF$5:AF8)*IF($B11&gt;0,1,0)</f>
        <v>52762.88</v>
      </c>
      <c r="AC11" s="37" t="n">
        <f aca="false">SUM('Deal Cash'!AG$5:AG8)*IF($B11&gt;0,1,0)-AB11</f>
        <v>295137.12</v>
      </c>
    </row>
    <row r="12" customFormat="false" ht="12.75" hidden="false" customHeight="false" outlineLevel="0" collapsed="false">
      <c r="B12" s="22" t="n">
        <f aca="false">Deals!M9</f>
        <v>233988</v>
      </c>
      <c r="C12" s="21" t="n">
        <v>5</v>
      </c>
      <c r="D12" s="36" t="n">
        <f aca="false">SUM('Deal Cash'!H$5:H9)*IF($B12&gt;0,1,0)</f>
        <v>1041028.8</v>
      </c>
      <c r="E12" s="37" t="n">
        <f aca="false">SUM('Deal Cash'!I$5:I9)*IF($B12&gt;0,1,0)-D12</f>
        <v>4777851.2</v>
      </c>
      <c r="F12" s="36" t="n">
        <f aca="false">SUM('Deal Cash'!J$5:J9)*IF($B12&gt;0,1,0)</f>
        <v>936925.92</v>
      </c>
      <c r="G12" s="37" t="n">
        <f aca="false">SUM('Deal Cash'!K$5:K9)*IF($B12&gt;0,1,0)-F12</f>
        <v>4300066.08</v>
      </c>
      <c r="H12" s="36" t="n">
        <f aca="false">SUM('Deal Cash'!L$5:L9)*IF($B12&gt;0,1,0)</f>
        <v>832823.04</v>
      </c>
      <c r="I12" s="37" t="n">
        <f aca="false">SUM('Deal Cash'!M$5:M9)*IF($B12&gt;0,1,0)-H12</f>
        <v>3822280.96</v>
      </c>
      <c r="J12" s="36" t="n">
        <f aca="false">SUM('Deal Cash'!N$5:N9)*IF($B12&gt;0,1,0)</f>
        <v>728720.16</v>
      </c>
      <c r="K12" s="37" t="n">
        <f aca="false">SUM('Deal Cash'!O$5:O9)*IF($B12&gt;0,1,0)-J12</f>
        <v>3344495.84</v>
      </c>
      <c r="L12" s="36" t="n">
        <f aca="false">SUM('Deal Cash'!P$5:P9)*IF($B12&gt;0,1,0)</f>
        <v>624617.28</v>
      </c>
      <c r="M12" s="37" t="n">
        <f aca="false">SUM('Deal Cash'!Q$5:Q9)*IF($B12&gt;0,1,0)-L12</f>
        <v>2866710.72</v>
      </c>
      <c r="N12" s="36" t="n">
        <f aca="false">SUM('Deal Cash'!R$5:R9)*IF($B12&gt;0,1,0)</f>
        <v>624617.28</v>
      </c>
      <c r="O12" s="37" t="n">
        <f aca="false">SUM('Deal Cash'!S$5:S9)*IF($B12&gt;0,1,0)-N12</f>
        <v>2866710.72</v>
      </c>
      <c r="P12" s="36" t="n">
        <f aca="false">SUM('Deal Cash'!T$5:T9)*IF($B12&gt;0,1,0)</f>
        <v>520514.4</v>
      </c>
      <c r="Q12" s="37" t="n">
        <f aca="false">SUM('Deal Cash'!U$5:U9)*IF($B12&gt;0,1,0)-P12</f>
        <v>2388925.6</v>
      </c>
      <c r="R12" s="36" t="n">
        <f aca="false">SUM('Deal Cash'!V$5:V9)*IF($B12&gt;0,1,0)</f>
        <v>520514.4</v>
      </c>
      <c r="S12" s="37" t="n">
        <f aca="false">SUM('Deal Cash'!W$5:W9)*IF($B12&gt;0,1,0)-R12</f>
        <v>2388925.6</v>
      </c>
      <c r="T12" s="36" t="n">
        <f aca="false">SUM('Deal Cash'!X$5:X9)*IF($B12&gt;0,1,0)</f>
        <v>416411.52</v>
      </c>
      <c r="U12" s="37" t="n">
        <f aca="false">SUM('Deal Cash'!Y$5:Y9)*IF($B12&gt;0,1,0)-T12</f>
        <v>1911140.48</v>
      </c>
      <c r="V12" s="36" t="n">
        <f aca="false">SUM('Deal Cash'!Z$5:Z9)*IF($B12&gt;0,1,0)</f>
        <v>312308.64</v>
      </c>
      <c r="W12" s="37" t="n">
        <f aca="false">SUM('Deal Cash'!AA$5:AA9)*IF($B12&gt;0,1,0)-V12</f>
        <v>1433355.36</v>
      </c>
      <c r="X12" s="36" t="n">
        <f aca="false">SUM('Deal Cash'!AB$5:AB9)*IF($B12&gt;0,1,0)</f>
        <v>208205.76</v>
      </c>
      <c r="Y12" s="37" t="n">
        <f aca="false">SUM('Deal Cash'!AC$5:AC9)*IF($B12&gt;0,1,0)-X12</f>
        <v>955570.24</v>
      </c>
      <c r="Z12" s="36" t="n">
        <f aca="false">SUM('Deal Cash'!AD$5:AD9)*IF($B12&gt;0,1,0)</f>
        <v>104102.88</v>
      </c>
      <c r="AA12" s="37" t="n">
        <f aca="false">SUM('Deal Cash'!AE$5:AE9)*IF($B12&gt;0,1,0)-Z12</f>
        <v>477785.12</v>
      </c>
      <c r="AB12" s="36" t="n">
        <f aca="false">SUM('Deal Cash'!AF$5:AF9)*IF($B12&gt;0,1,0)</f>
        <v>104102.88</v>
      </c>
      <c r="AC12" s="37" t="n">
        <f aca="false">SUM('Deal Cash'!AG$5:AG9)*IF($B12&gt;0,1,0)-AB12</f>
        <v>477785.12</v>
      </c>
    </row>
    <row r="13" customFormat="false" ht="12.75" hidden="false" customHeight="false" outlineLevel="0" collapsed="false">
      <c r="B13" s="22" t="n">
        <f aca="false">Deals!M10</f>
        <v>62000</v>
      </c>
      <c r="C13" s="21" t="n">
        <v>6</v>
      </c>
      <c r="D13" s="36" t="n">
        <f aca="false">SUM('Deal Cash'!H$5:H10)*IF($B13&gt;0,1,0)</f>
        <v>1169028.8</v>
      </c>
      <c r="E13" s="37" t="n">
        <f aca="false">SUM('Deal Cash'!I$5:I10)*IF($B13&gt;0,1,0)-D13</f>
        <v>5269851.2</v>
      </c>
      <c r="F13" s="36" t="n">
        <f aca="false">SUM('Deal Cash'!J$5:J10)*IF($B13&gt;0,1,0)</f>
        <v>1052125.92</v>
      </c>
      <c r="G13" s="37" t="n">
        <f aca="false">SUM('Deal Cash'!K$5:K10)*IF($B13&gt;0,1,0)-F13</f>
        <v>4742866.08</v>
      </c>
      <c r="H13" s="36" t="n">
        <f aca="false">SUM('Deal Cash'!L$5:L10)*IF($B13&gt;0,1,0)</f>
        <v>935223.04</v>
      </c>
      <c r="I13" s="37" t="n">
        <f aca="false">SUM('Deal Cash'!M$5:M10)*IF($B13&gt;0,1,0)-H13</f>
        <v>4215880.96</v>
      </c>
      <c r="J13" s="36" t="n">
        <f aca="false">SUM('Deal Cash'!N$5:N10)*IF($B13&gt;0,1,0)</f>
        <v>818320.16</v>
      </c>
      <c r="K13" s="37" t="n">
        <f aca="false">SUM('Deal Cash'!O$5:O10)*IF($B13&gt;0,1,0)-J13</f>
        <v>3688895.84</v>
      </c>
      <c r="L13" s="36" t="n">
        <f aca="false">SUM('Deal Cash'!P$5:P10)*IF($B13&gt;0,1,0)</f>
        <v>701417.28</v>
      </c>
      <c r="M13" s="37" t="n">
        <f aca="false">SUM('Deal Cash'!Q$5:Q10)*IF($B13&gt;0,1,0)-L13</f>
        <v>3161910.72</v>
      </c>
      <c r="N13" s="36" t="n">
        <f aca="false">SUM('Deal Cash'!R$5:R10)*IF($B13&gt;0,1,0)</f>
        <v>701417.28</v>
      </c>
      <c r="O13" s="37" t="n">
        <f aca="false">SUM('Deal Cash'!S$5:S10)*IF($B13&gt;0,1,0)-N13</f>
        <v>3161910.72</v>
      </c>
      <c r="P13" s="36" t="n">
        <f aca="false">SUM('Deal Cash'!T$5:T10)*IF($B13&gt;0,1,0)</f>
        <v>584514.4</v>
      </c>
      <c r="Q13" s="37" t="n">
        <f aca="false">SUM('Deal Cash'!U$5:U10)*IF($B13&gt;0,1,0)-P13</f>
        <v>2634925.6</v>
      </c>
      <c r="R13" s="36" t="n">
        <f aca="false">SUM('Deal Cash'!V$5:V10)*IF($B13&gt;0,1,0)</f>
        <v>584514.4</v>
      </c>
      <c r="S13" s="37" t="n">
        <f aca="false">SUM('Deal Cash'!W$5:W10)*IF($B13&gt;0,1,0)-R13</f>
        <v>2634925.6</v>
      </c>
      <c r="T13" s="36" t="n">
        <f aca="false">SUM('Deal Cash'!X$5:X10)*IF($B13&gt;0,1,0)</f>
        <v>467611.52</v>
      </c>
      <c r="U13" s="37" t="n">
        <f aca="false">SUM('Deal Cash'!Y$5:Y10)*IF($B13&gt;0,1,0)-T13</f>
        <v>2107940.48</v>
      </c>
      <c r="V13" s="36" t="n">
        <f aca="false">SUM('Deal Cash'!Z$5:Z10)*IF($B13&gt;0,1,0)</f>
        <v>350708.64</v>
      </c>
      <c r="W13" s="37" t="n">
        <f aca="false">SUM('Deal Cash'!AA$5:AA10)*IF($B13&gt;0,1,0)-V13</f>
        <v>1580955.36</v>
      </c>
      <c r="X13" s="36" t="n">
        <f aca="false">SUM('Deal Cash'!AB$5:AB10)*IF($B13&gt;0,1,0)</f>
        <v>233805.76</v>
      </c>
      <c r="Y13" s="37" t="n">
        <f aca="false">SUM('Deal Cash'!AC$5:AC10)*IF($B13&gt;0,1,0)-X13</f>
        <v>1053970.24</v>
      </c>
      <c r="Z13" s="36" t="n">
        <f aca="false">SUM('Deal Cash'!AD$5:AD10)*IF($B13&gt;0,1,0)</f>
        <v>116902.88</v>
      </c>
      <c r="AA13" s="37" t="n">
        <f aca="false">SUM('Deal Cash'!AE$5:AE10)*IF($B13&gt;0,1,0)-Z13</f>
        <v>526985.12</v>
      </c>
      <c r="AB13" s="36" t="n">
        <f aca="false">SUM('Deal Cash'!AF$5:AF10)*IF($B13&gt;0,1,0)</f>
        <v>116902.88</v>
      </c>
      <c r="AC13" s="37" t="n">
        <f aca="false">SUM('Deal Cash'!AG$5:AG10)*IF($B13&gt;0,1,0)-AB13</f>
        <v>526985.12</v>
      </c>
    </row>
    <row r="14" customFormat="false" ht="12.75" hidden="false" customHeight="false" outlineLevel="0" collapsed="false">
      <c r="B14" s="22" t="n">
        <f aca="false">Deals!M11</f>
        <v>48312</v>
      </c>
      <c r="C14" s="21" t="n">
        <v>7</v>
      </c>
      <c r="D14" s="36" t="n">
        <f aca="false">SUM('Deal Cash'!H$5:H11)*IF($B14&gt;0,1,0)</f>
        <v>1280628.8</v>
      </c>
      <c r="E14" s="37" t="n">
        <f aca="false">SUM('Deal Cash'!I$5:I11)*IF($B14&gt;0,1,0)-D14</f>
        <v>5641371.2</v>
      </c>
      <c r="F14" s="36" t="n">
        <f aca="false">SUM('Deal Cash'!J$5:J11)*IF($B14&gt;0,1,0)</f>
        <v>1152565.92</v>
      </c>
      <c r="G14" s="37" t="n">
        <f aca="false">SUM('Deal Cash'!K$5:K11)*IF($B14&gt;0,1,0)-F14</f>
        <v>5077234.08</v>
      </c>
      <c r="H14" s="36" t="n">
        <f aca="false">SUM('Deal Cash'!L$5:L11)*IF($B14&gt;0,1,0)</f>
        <v>1024503.04</v>
      </c>
      <c r="I14" s="37" t="n">
        <f aca="false">SUM('Deal Cash'!M$5:M11)*IF($B14&gt;0,1,0)-H14</f>
        <v>4513096.96</v>
      </c>
      <c r="J14" s="36" t="n">
        <f aca="false">SUM('Deal Cash'!N$5:N11)*IF($B14&gt;0,1,0)</f>
        <v>896440.16</v>
      </c>
      <c r="K14" s="37" t="n">
        <f aca="false">SUM('Deal Cash'!O$5:O11)*IF($B14&gt;0,1,0)-J14</f>
        <v>3948959.84</v>
      </c>
      <c r="L14" s="36" t="n">
        <f aca="false">SUM('Deal Cash'!P$5:P11)*IF($B14&gt;0,1,0)</f>
        <v>768377.28</v>
      </c>
      <c r="M14" s="37" t="n">
        <f aca="false">SUM('Deal Cash'!Q$5:Q11)*IF($B14&gt;0,1,0)-L14</f>
        <v>3384822.72</v>
      </c>
      <c r="N14" s="36" t="n">
        <f aca="false">SUM('Deal Cash'!R$5:R11)*IF($B14&gt;0,1,0)</f>
        <v>768377.28</v>
      </c>
      <c r="O14" s="37" t="n">
        <f aca="false">SUM('Deal Cash'!S$5:S11)*IF($B14&gt;0,1,0)-N14</f>
        <v>3384822.72</v>
      </c>
      <c r="P14" s="36" t="n">
        <f aca="false">SUM('Deal Cash'!T$5:T11)*IF($B14&gt;0,1,0)</f>
        <v>640314.4</v>
      </c>
      <c r="Q14" s="37" t="n">
        <f aca="false">SUM('Deal Cash'!U$5:U11)*IF($B14&gt;0,1,0)-P14</f>
        <v>2820685.6</v>
      </c>
      <c r="R14" s="36" t="n">
        <f aca="false">SUM('Deal Cash'!V$5:V11)*IF($B14&gt;0,1,0)</f>
        <v>640314.4</v>
      </c>
      <c r="S14" s="37" t="n">
        <f aca="false">SUM('Deal Cash'!W$5:W11)*IF($B14&gt;0,1,0)-R14</f>
        <v>2820685.6</v>
      </c>
      <c r="T14" s="36" t="n">
        <f aca="false">SUM('Deal Cash'!X$5:X11)*IF($B14&gt;0,1,0)</f>
        <v>512251.52</v>
      </c>
      <c r="U14" s="37" t="n">
        <f aca="false">SUM('Deal Cash'!Y$5:Y11)*IF($B14&gt;0,1,0)-T14</f>
        <v>2256548.48</v>
      </c>
      <c r="V14" s="36" t="n">
        <f aca="false">SUM('Deal Cash'!Z$5:Z11)*IF($B14&gt;0,1,0)</f>
        <v>384188.64</v>
      </c>
      <c r="W14" s="37" t="n">
        <f aca="false">SUM('Deal Cash'!AA$5:AA11)*IF($B14&gt;0,1,0)-V14</f>
        <v>1692411.36</v>
      </c>
      <c r="X14" s="36" t="n">
        <f aca="false">SUM('Deal Cash'!AB$5:AB11)*IF($B14&gt;0,1,0)</f>
        <v>256125.76</v>
      </c>
      <c r="Y14" s="37" t="n">
        <f aca="false">SUM('Deal Cash'!AC$5:AC11)*IF($B14&gt;0,1,0)-X14</f>
        <v>1128274.24</v>
      </c>
      <c r="Z14" s="36" t="n">
        <f aca="false">SUM('Deal Cash'!AD$5:AD11)*IF($B14&gt;0,1,0)</f>
        <v>128062.88</v>
      </c>
      <c r="AA14" s="37" t="n">
        <f aca="false">SUM('Deal Cash'!AE$5:AE11)*IF($B14&gt;0,1,0)-Z14</f>
        <v>564137.12</v>
      </c>
      <c r="AB14" s="36" t="n">
        <f aca="false">SUM('Deal Cash'!AF$5:AF11)*IF($B14&gt;0,1,0)</f>
        <v>128062.88</v>
      </c>
      <c r="AC14" s="37" t="n">
        <f aca="false">SUM('Deal Cash'!AG$5:AG11)*IF($B14&gt;0,1,0)-AB14</f>
        <v>564137.12</v>
      </c>
    </row>
    <row r="15" customFormat="false" ht="12.75" hidden="false" customHeight="false" outlineLevel="0" collapsed="false">
      <c r="B15" s="22" t="n">
        <f aca="false">Deals!M12</f>
        <v>242000</v>
      </c>
      <c r="C15" s="21" t="n">
        <v>8</v>
      </c>
      <c r="D15" s="36" t="n">
        <f aca="false">SUM('Deal Cash'!H$5:H12)*IF($B15&gt;0,1,0)</f>
        <v>1920628.8</v>
      </c>
      <c r="E15" s="37" t="n">
        <f aca="false">SUM('Deal Cash'!I$5:I12)*IF($B15&gt;0,1,0)-D15</f>
        <v>7421371.2</v>
      </c>
      <c r="F15" s="36" t="n">
        <f aca="false">SUM('Deal Cash'!J$5:J12)*IF($B15&gt;0,1,0)</f>
        <v>1728565.92</v>
      </c>
      <c r="G15" s="37" t="n">
        <f aca="false">SUM('Deal Cash'!K$5:K12)*IF($B15&gt;0,1,0)-F15</f>
        <v>6679234.08</v>
      </c>
      <c r="H15" s="36" t="n">
        <f aca="false">SUM('Deal Cash'!L$5:L12)*IF($B15&gt;0,1,0)</f>
        <v>1536503.04</v>
      </c>
      <c r="I15" s="37" t="n">
        <f aca="false">SUM('Deal Cash'!M$5:M12)*IF($B15&gt;0,1,0)-H15</f>
        <v>5937096.96</v>
      </c>
      <c r="J15" s="36" t="n">
        <f aca="false">SUM('Deal Cash'!N$5:N12)*IF($B15&gt;0,1,0)</f>
        <v>1344440.16</v>
      </c>
      <c r="K15" s="37" t="n">
        <f aca="false">SUM('Deal Cash'!O$5:O12)*IF($B15&gt;0,1,0)-J15</f>
        <v>5194959.84</v>
      </c>
      <c r="L15" s="36" t="n">
        <f aca="false">SUM('Deal Cash'!P$5:P12)*IF($B15&gt;0,1,0)</f>
        <v>1152377.28</v>
      </c>
      <c r="M15" s="37" t="n">
        <f aca="false">SUM('Deal Cash'!Q$5:Q12)*IF($B15&gt;0,1,0)-L15</f>
        <v>4452822.72</v>
      </c>
      <c r="N15" s="36" t="n">
        <f aca="false">SUM('Deal Cash'!R$5:R12)*IF($B15&gt;0,1,0)</f>
        <v>1152377.28</v>
      </c>
      <c r="O15" s="37" t="n">
        <f aca="false">SUM('Deal Cash'!S$5:S12)*IF($B15&gt;0,1,0)-N15</f>
        <v>4452822.72</v>
      </c>
      <c r="P15" s="36" t="n">
        <f aca="false">SUM('Deal Cash'!T$5:T12)*IF($B15&gt;0,1,0)</f>
        <v>960314.4</v>
      </c>
      <c r="Q15" s="37" t="n">
        <f aca="false">SUM('Deal Cash'!U$5:U12)*IF($B15&gt;0,1,0)-P15</f>
        <v>3710685.6</v>
      </c>
      <c r="R15" s="36" t="n">
        <f aca="false">SUM('Deal Cash'!V$5:V12)*IF($B15&gt;0,1,0)</f>
        <v>960314.4</v>
      </c>
      <c r="S15" s="37" t="n">
        <f aca="false">SUM('Deal Cash'!W$5:W12)*IF($B15&gt;0,1,0)-R15</f>
        <v>3710685.6</v>
      </c>
      <c r="T15" s="36" t="n">
        <f aca="false">SUM('Deal Cash'!X$5:X12)*IF($B15&gt;0,1,0)</f>
        <v>768251.52</v>
      </c>
      <c r="U15" s="37" t="n">
        <f aca="false">SUM('Deal Cash'!Y$5:Y12)*IF($B15&gt;0,1,0)-T15</f>
        <v>2968548.48</v>
      </c>
      <c r="V15" s="36" t="n">
        <f aca="false">SUM('Deal Cash'!Z$5:Z12)*IF($B15&gt;0,1,0)</f>
        <v>576188.64</v>
      </c>
      <c r="W15" s="37" t="n">
        <f aca="false">SUM('Deal Cash'!AA$5:AA12)*IF($B15&gt;0,1,0)-V15</f>
        <v>2226411.36</v>
      </c>
      <c r="X15" s="36" t="n">
        <f aca="false">SUM('Deal Cash'!AB$5:AB12)*IF($B15&gt;0,1,0)</f>
        <v>384125.76</v>
      </c>
      <c r="Y15" s="37" t="n">
        <f aca="false">SUM('Deal Cash'!AC$5:AC12)*IF($B15&gt;0,1,0)-X15</f>
        <v>1484274.24</v>
      </c>
      <c r="Z15" s="36" t="n">
        <f aca="false">SUM('Deal Cash'!AD$5:AD12)*IF($B15&gt;0,1,0)</f>
        <v>192062.88</v>
      </c>
      <c r="AA15" s="37" t="n">
        <f aca="false">SUM('Deal Cash'!AE$5:AE12)*IF($B15&gt;0,1,0)-Z15</f>
        <v>742137.12</v>
      </c>
      <c r="AB15" s="36" t="n">
        <f aca="false">SUM('Deal Cash'!AF$5:AF12)*IF($B15&gt;0,1,0)</f>
        <v>192062.88</v>
      </c>
      <c r="AC15" s="37" t="n">
        <f aca="false">SUM('Deal Cash'!AG$5:AG12)*IF($B15&gt;0,1,0)-AB15</f>
        <v>742137.12</v>
      </c>
    </row>
    <row r="16" customFormat="false" ht="12.75" hidden="false" customHeight="false" outlineLevel="0" collapsed="false">
      <c r="B16" s="22" t="n">
        <f aca="false">Deals!M13</f>
        <v>86000</v>
      </c>
      <c r="C16" s="21" t="n">
        <v>9</v>
      </c>
      <c r="D16" s="36" t="n">
        <f aca="false">SUM('Deal Cash'!H$5:H13)*IF($B16&gt;0,1,0)</f>
        <v>2150628.8</v>
      </c>
      <c r="E16" s="37" t="n">
        <f aca="false">SUM('Deal Cash'!I$5:I13)*IF($B16&gt;0,1,0)-D16</f>
        <v>8051371.2</v>
      </c>
      <c r="F16" s="36" t="n">
        <f aca="false">SUM('Deal Cash'!J$5:J13)*IF($B16&gt;0,1,0)</f>
        <v>1935565.92</v>
      </c>
      <c r="G16" s="37" t="n">
        <f aca="false">SUM('Deal Cash'!K$5:K13)*IF($B16&gt;0,1,0)-F16</f>
        <v>7246234.08</v>
      </c>
      <c r="H16" s="36" t="n">
        <f aca="false">SUM('Deal Cash'!L$5:L13)*IF($B16&gt;0,1,0)</f>
        <v>1720503.04</v>
      </c>
      <c r="I16" s="37" t="n">
        <f aca="false">SUM('Deal Cash'!M$5:M13)*IF($B16&gt;0,1,0)-H16</f>
        <v>6441096.96</v>
      </c>
      <c r="J16" s="36" t="n">
        <f aca="false">SUM('Deal Cash'!N$5:N13)*IF($B16&gt;0,1,0)</f>
        <v>1505440.16</v>
      </c>
      <c r="K16" s="37" t="n">
        <f aca="false">SUM('Deal Cash'!O$5:O13)*IF($B16&gt;0,1,0)-J16</f>
        <v>5635959.84</v>
      </c>
      <c r="L16" s="36" t="n">
        <f aca="false">SUM('Deal Cash'!P$5:P13)*IF($B16&gt;0,1,0)</f>
        <v>1290377.28</v>
      </c>
      <c r="M16" s="37" t="n">
        <f aca="false">SUM('Deal Cash'!Q$5:Q13)*IF($B16&gt;0,1,0)-L16</f>
        <v>4830822.72</v>
      </c>
      <c r="N16" s="36" t="n">
        <f aca="false">SUM('Deal Cash'!R$5:R13)*IF($B16&gt;0,1,0)</f>
        <v>1290377.28</v>
      </c>
      <c r="O16" s="37" t="n">
        <f aca="false">SUM('Deal Cash'!S$5:S13)*IF($B16&gt;0,1,0)-N16</f>
        <v>4830822.72</v>
      </c>
      <c r="P16" s="36" t="n">
        <f aca="false">SUM('Deal Cash'!T$5:T13)*IF($B16&gt;0,1,0)</f>
        <v>1075314.4</v>
      </c>
      <c r="Q16" s="37" t="n">
        <f aca="false">SUM('Deal Cash'!U$5:U13)*IF($B16&gt;0,1,0)-P16</f>
        <v>4025685.6</v>
      </c>
      <c r="R16" s="36" t="n">
        <f aca="false">SUM('Deal Cash'!V$5:V13)*IF($B16&gt;0,1,0)</f>
        <v>1075314.4</v>
      </c>
      <c r="S16" s="37" t="n">
        <f aca="false">SUM('Deal Cash'!W$5:W13)*IF($B16&gt;0,1,0)-R16</f>
        <v>4025685.6</v>
      </c>
      <c r="T16" s="36" t="n">
        <f aca="false">SUM('Deal Cash'!X$5:X13)*IF($B16&gt;0,1,0)</f>
        <v>860251.52</v>
      </c>
      <c r="U16" s="37" t="n">
        <f aca="false">SUM('Deal Cash'!Y$5:Y13)*IF($B16&gt;0,1,0)-T16</f>
        <v>3220548.48</v>
      </c>
      <c r="V16" s="36" t="n">
        <f aca="false">SUM('Deal Cash'!Z$5:Z13)*IF($B16&gt;0,1,0)</f>
        <v>645188.64</v>
      </c>
      <c r="W16" s="37" t="n">
        <f aca="false">SUM('Deal Cash'!AA$5:AA13)*IF($B16&gt;0,1,0)-V16</f>
        <v>2415411.36</v>
      </c>
      <c r="X16" s="36" t="n">
        <f aca="false">SUM('Deal Cash'!AB$5:AB13)*IF($B16&gt;0,1,0)</f>
        <v>430125.76</v>
      </c>
      <c r="Y16" s="37" t="n">
        <f aca="false">SUM('Deal Cash'!AC$5:AC13)*IF($B16&gt;0,1,0)-X16</f>
        <v>1610274.24</v>
      </c>
      <c r="Z16" s="36" t="n">
        <f aca="false">SUM('Deal Cash'!AD$5:AD13)*IF($B16&gt;0,1,0)</f>
        <v>215062.88</v>
      </c>
      <c r="AA16" s="37" t="n">
        <f aca="false">SUM('Deal Cash'!AE$5:AE13)*IF($B16&gt;0,1,0)-Z16</f>
        <v>805137.12</v>
      </c>
      <c r="AB16" s="36" t="n">
        <f aca="false">SUM('Deal Cash'!AF$5:AF13)*IF($B16&gt;0,1,0)</f>
        <v>215062.88</v>
      </c>
      <c r="AC16" s="37" t="n">
        <f aca="false">SUM('Deal Cash'!AG$5:AG13)*IF($B16&gt;0,1,0)-AB16</f>
        <v>805137.12</v>
      </c>
    </row>
    <row r="17" customFormat="false" ht="12.75" hidden="false" customHeight="false" outlineLevel="0" collapsed="false">
      <c r="B17" s="22" t="n">
        <f aca="false">Deals!M14</f>
        <v>295200</v>
      </c>
      <c r="C17" s="21" t="n">
        <v>10</v>
      </c>
      <c r="D17" s="36" t="n">
        <f aca="false">SUM('Deal Cash'!H$5:H14)*IF($B17&gt;0,1,0)</f>
        <v>3191568.8</v>
      </c>
      <c r="E17" s="37" t="n">
        <f aca="false">SUM('Deal Cash'!I$5:I14)*IF($B17&gt;0,1,0)-D17</f>
        <v>9962431.2</v>
      </c>
      <c r="F17" s="36" t="n">
        <f aca="false">SUM('Deal Cash'!J$5:J14)*IF($B17&gt;0,1,0)</f>
        <v>2872411.92</v>
      </c>
      <c r="G17" s="37" t="n">
        <f aca="false">SUM('Deal Cash'!K$5:K14)*IF($B17&gt;0,1,0)-F17</f>
        <v>8966188.08</v>
      </c>
      <c r="H17" s="36" t="n">
        <f aca="false">SUM('Deal Cash'!L$5:L14)*IF($B17&gt;0,1,0)</f>
        <v>2553255.04</v>
      </c>
      <c r="I17" s="37" t="n">
        <f aca="false">SUM('Deal Cash'!M$5:M14)*IF($B17&gt;0,1,0)-H17</f>
        <v>7969944.96</v>
      </c>
      <c r="J17" s="36" t="n">
        <f aca="false">SUM('Deal Cash'!N$5:N14)*IF($B17&gt;0,1,0)</f>
        <v>2234098.16</v>
      </c>
      <c r="K17" s="37" t="n">
        <f aca="false">SUM('Deal Cash'!O$5:O14)*IF($B17&gt;0,1,0)-J17</f>
        <v>6973701.84</v>
      </c>
      <c r="L17" s="36" t="n">
        <f aca="false">SUM('Deal Cash'!P$5:P14)*IF($B17&gt;0,1,0)</f>
        <v>1914941.28</v>
      </c>
      <c r="M17" s="37" t="n">
        <f aca="false">SUM('Deal Cash'!Q$5:Q14)*IF($B17&gt;0,1,0)-L17</f>
        <v>5977458.72</v>
      </c>
      <c r="N17" s="36" t="n">
        <f aca="false">SUM('Deal Cash'!R$5:R14)*IF($B17&gt;0,1,0)</f>
        <v>1914941.28</v>
      </c>
      <c r="O17" s="37" t="n">
        <f aca="false">SUM('Deal Cash'!S$5:S14)*IF($B17&gt;0,1,0)-N17</f>
        <v>5977458.72</v>
      </c>
      <c r="P17" s="36" t="n">
        <f aca="false">SUM('Deal Cash'!T$5:T14)*IF($B17&gt;0,1,0)</f>
        <v>1595784.4</v>
      </c>
      <c r="Q17" s="37" t="n">
        <f aca="false">SUM('Deal Cash'!U$5:U14)*IF($B17&gt;0,1,0)-P17</f>
        <v>4981215.6</v>
      </c>
      <c r="R17" s="36" t="n">
        <f aca="false">SUM('Deal Cash'!V$5:V14)*IF($B17&gt;0,1,0)</f>
        <v>1595784.4</v>
      </c>
      <c r="S17" s="37" t="n">
        <f aca="false">SUM('Deal Cash'!W$5:W14)*IF($B17&gt;0,1,0)-R17</f>
        <v>4981215.6</v>
      </c>
      <c r="T17" s="36" t="n">
        <f aca="false">SUM('Deal Cash'!X$5:X14)*IF($B17&gt;0,1,0)</f>
        <v>1276627.52</v>
      </c>
      <c r="U17" s="37" t="n">
        <f aca="false">SUM('Deal Cash'!Y$5:Y14)*IF($B17&gt;0,1,0)-T17</f>
        <v>3984972.48</v>
      </c>
      <c r="V17" s="36" t="n">
        <f aca="false">SUM('Deal Cash'!Z$5:Z14)*IF($B17&gt;0,1,0)</f>
        <v>957470.64</v>
      </c>
      <c r="W17" s="37" t="n">
        <f aca="false">SUM('Deal Cash'!AA$5:AA14)*IF($B17&gt;0,1,0)-V17</f>
        <v>2988729.36</v>
      </c>
      <c r="X17" s="36" t="n">
        <f aca="false">SUM('Deal Cash'!AB$5:AB14)*IF($B17&gt;0,1,0)</f>
        <v>638313.76</v>
      </c>
      <c r="Y17" s="37" t="n">
        <f aca="false">SUM('Deal Cash'!AC$5:AC14)*IF($B17&gt;0,1,0)-X17</f>
        <v>1992486.24</v>
      </c>
      <c r="Z17" s="36" t="n">
        <f aca="false">SUM('Deal Cash'!AD$5:AD14)*IF($B17&gt;0,1,0)</f>
        <v>319156.88</v>
      </c>
      <c r="AA17" s="37" t="n">
        <f aca="false">SUM('Deal Cash'!AE$5:AE14)*IF($B17&gt;0,1,0)-Z17</f>
        <v>996243.12</v>
      </c>
      <c r="AB17" s="36" t="n">
        <f aca="false">SUM('Deal Cash'!AF$5:AF14)*IF($B17&gt;0,1,0)</f>
        <v>319156.88</v>
      </c>
      <c r="AC17" s="37" t="n">
        <f aca="false">SUM('Deal Cash'!AG$5:AG14)*IF($B17&gt;0,1,0)-AB17</f>
        <v>996243.12</v>
      </c>
    </row>
    <row r="18" customFormat="false" ht="12.75" hidden="false" customHeight="false" outlineLevel="0" collapsed="false">
      <c r="B18" s="22" t="n">
        <f aca="false">Deals!M15</f>
        <v>54000</v>
      </c>
      <c r="C18" s="21" t="n">
        <v>11</v>
      </c>
      <c r="D18" s="36" t="n">
        <f aca="false">SUM('Deal Cash'!H$5:H15)*IF($B18&gt;0,1,0)</f>
        <v>3379568.8</v>
      </c>
      <c r="E18" s="37" t="n">
        <f aca="false">SUM('Deal Cash'!I$5:I15)*IF($B18&gt;0,1,0)-D18</f>
        <v>10314431.2</v>
      </c>
      <c r="F18" s="36" t="n">
        <f aca="false">SUM('Deal Cash'!J$5:J15)*IF($B18&gt;0,1,0)</f>
        <v>3041611.92</v>
      </c>
      <c r="G18" s="37" t="n">
        <f aca="false">SUM('Deal Cash'!K$5:K15)*IF($B18&gt;0,1,0)-F18</f>
        <v>9282988.08</v>
      </c>
      <c r="H18" s="36" t="n">
        <f aca="false">SUM('Deal Cash'!L$5:L15)*IF($B18&gt;0,1,0)</f>
        <v>2703655.04</v>
      </c>
      <c r="I18" s="37" t="n">
        <f aca="false">SUM('Deal Cash'!M$5:M15)*IF($B18&gt;0,1,0)-H18</f>
        <v>8251544.96</v>
      </c>
      <c r="J18" s="36" t="n">
        <f aca="false">SUM('Deal Cash'!N$5:N15)*IF($B18&gt;0,1,0)</f>
        <v>2365698.16</v>
      </c>
      <c r="K18" s="37" t="n">
        <f aca="false">SUM('Deal Cash'!O$5:O15)*IF($B18&gt;0,1,0)-J18</f>
        <v>7220101.84</v>
      </c>
      <c r="L18" s="36" t="n">
        <f aca="false">SUM('Deal Cash'!P$5:P15)*IF($B18&gt;0,1,0)</f>
        <v>2027741.28</v>
      </c>
      <c r="M18" s="37" t="n">
        <f aca="false">SUM('Deal Cash'!Q$5:Q15)*IF($B18&gt;0,1,0)-L18</f>
        <v>6188658.72</v>
      </c>
      <c r="N18" s="36" t="n">
        <f aca="false">SUM('Deal Cash'!R$5:R15)*IF($B18&gt;0,1,0)</f>
        <v>2027741.28</v>
      </c>
      <c r="O18" s="37" t="n">
        <f aca="false">SUM('Deal Cash'!S$5:S15)*IF($B18&gt;0,1,0)-N18</f>
        <v>6188658.72</v>
      </c>
      <c r="P18" s="36" t="n">
        <f aca="false">SUM('Deal Cash'!T$5:T15)*IF($B18&gt;0,1,0)</f>
        <v>1689784.4</v>
      </c>
      <c r="Q18" s="37" t="n">
        <f aca="false">SUM('Deal Cash'!U$5:U15)*IF($B18&gt;0,1,0)-P18</f>
        <v>5157215.6</v>
      </c>
      <c r="R18" s="36" t="n">
        <f aca="false">SUM('Deal Cash'!V$5:V15)*IF($B18&gt;0,1,0)</f>
        <v>1689784.4</v>
      </c>
      <c r="S18" s="37" t="n">
        <f aca="false">SUM('Deal Cash'!W$5:W15)*IF($B18&gt;0,1,0)-R18</f>
        <v>5157215.6</v>
      </c>
      <c r="T18" s="36" t="n">
        <f aca="false">SUM('Deal Cash'!X$5:X15)*IF($B18&gt;0,1,0)</f>
        <v>1351827.52</v>
      </c>
      <c r="U18" s="37" t="n">
        <f aca="false">SUM('Deal Cash'!Y$5:Y15)*IF($B18&gt;0,1,0)-T18</f>
        <v>4125772.48</v>
      </c>
      <c r="V18" s="36" t="n">
        <f aca="false">SUM('Deal Cash'!Z$5:Z15)*IF($B18&gt;0,1,0)</f>
        <v>1013870.64</v>
      </c>
      <c r="W18" s="37" t="n">
        <f aca="false">SUM('Deal Cash'!AA$5:AA15)*IF($B18&gt;0,1,0)-V18</f>
        <v>3094329.36</v>
      </c>
      <c r="X18" s="36" t="n">
        <f aca="false">SUM('Deal Cash'!AB$5:AB15)*IF($B18&gt;0,1,0)</f>
        <v>675913.76</v>
      </c>
      <c r="Y18" s="37" t="n">
        <f aca="false">SUM('Deal Cash'!AC$5:AC15)*IF($B18&gt;0,1,0)-X18</f>
        <v>2062886.24</v>
      </c>
      <c r="Z18" s="36" t="n">
        <f aca="false">SUM('Deal Cash'!AD$5:AD15)*IF($B18&gt;0,1,0)</f>
        <v>337956.88</v>
      </c>
      <c r="AA18" s="37" t="n">
        <f aca="false">SUM('Deal Cash'!AE$5:AE15)*IF($B18&gt;0,1,0)-Z18</f>
        <v>1031443.12</v>
      </c>
      <c r="AB18" s="36" t="n">
        <f aca="false">SUM('Deal Cash'!AF$5:AF15)*IF($B18&gt;0,1,0)</f>
        <v>337956.88</v>
      </c>
      <c r="AC18" s="37" t="n">
        <f aca="false">SUM('Deal Cash'!AG$5:AG15)*IF($B18&gt;0,1,0)-AB18</f>
        <v>1031443.12</v>
      </c>
    </row>
    <row r="19" customFormat="false" ht="12.75" hidden="false" customHeight="false" outlineLevel="0" collapsed="false">
      <c r="B19" s="22" t="n">
        <f aca="false">Deals!M16</f>
        <v>10240</v>
      </c>
      <c r="C19" s="21" t="n">
        <v>12</v>
      </c>
      <c r="D19" s="36" t="n">
        <f aca="false">SUM('Deal Cash'!H$5:H16)*IF($B19&gt;0,1,0)</f>
        <v>3430768.8</v>
      </c>
      <c r="E19" s="37" t="n">
        <f aca="false">SUM('Deal Cash'!I$5:I16)*IF($B19&gt;0,1,0)-D19</f>
        <v>10365631.2</v>
      </c>
      <c r="F19" s="36" t="n">
        <f aca="false">SUM('Deal Cash'!J$5:J16)*IF($B19&gt;0,1,0)</f>
        <v>3087691.92</v>
      </c>
      <c r="G19" s="37" t="n">
        <f aca="false">SUM('Deal Cash'!K$5:K16)*IF($B19&gt;0,1,0)-F19</f>
        <v>9329068.08</v>
      </c>
      <c r="H19" s="36" t="n">
        <f aca="false">SUM('Deal Cash'!L$5:L16)*IF($B19&gt;0,1,0)</f>
        <v>2744615.04</v>
      </c>
      <c r="I19" s="37" t="n">
        <f aca="false">SUM('Deal Cash'!M$5:M16)*IF($B19&gt;0,1,0)-H19</f>
        <v>8292504.96</v>
      </c>
      <c r="J19" s="36" t="n">
        <f aca="false">SUM('Deal Cash'!N$5:N16)*IF($B19&gt;0,1,0)</f>
        <v>2401538.16</v>
      </c>
      <c r="K19" s="37" t="n">
        <f aca="false">SUM('Deal Cash'!O$5:O16)*IF($B19&gt;0,1,0)-J19</f>
        <v>7255941.84</v>
      </c>
      <c r="L19" s="36" t="n">
        <f aca="false">SUM('Deal Cash'!P$5:P16)*IF($B19&gt;0,1,0)</f>
        <v>2058461.28</v>
      </c>
      <c r="M19" s="37" t="n">
        <f aca="false">SUM('Deal Cash'!Q$5:Q16)*IF($B19&gt;0,1,0)-L19</f>
        <v>6219378.72</v>
      </c>
      <c r="N19" s="36" t="n">
        <f aca="false">SUM('Deal Cash'!R$5:R16)*IF($B19&gt;0,1,0)</f>
        <v>2058461.28</v>
      </c>
      <c r="O19" s="37" t="n">
        <f aca="false">SUM('Deal Cash'!S$5:S16)*IF($B19&gt;0,1,0)-N19</f>
        <v>6219378.72</v>
      </c>
      <c r="P19" s="36" t="n">
        <f aca="false">SUM('Deal Cash'!T$5:T16)*IF($B19&gt;0,1,0)</f>
        <v>1715384.4</v>
      </c>
      <c r="Q19" s="37" t="n">
        <f aca="false">SUM('Deal Cash'!U$5:U16)*IF($B19&gt;0,1,0)-P19</f>
        <v>5182815.6</v>
      </c>
      <c r="R19" s="36" t="n">
        <f aca="false">SUM('Deal Cash'!V$5:V16)*IF($B19&gt;0,1,0)</f>
        <v>1715384.4</v>
      </c>
      <c r="S19" s="37" t="n">
        <f aca="false">SUM('Deal Cash'!W$5:W16)*IF($B19&gt;0,1,0)-R19</f>
        <v>5182815.6</v>
      </c>
      <c r="T19" s="36" t="n">
        <f aca="false">SUM('Deal Cash'!X$5:X16)*IF($B19&gt;0,1,0)</f>
        <v>1372307.52</v>
      </c>
      <c r="U19" s="37" t="n">
        <f aca="false">SUM('Deal Cash'!Y$5:Y16)*IF($B19&gt;0,1,0)-T19</f>
        <v>4146252.48</v>
      </c>
      <c r="V19" s="36" t="n">
        <f aca="false">SUM('Deal Cash'!Z$5:Z16)*IF($B19&gt;0,1,0)</f>
        <v>1029230.64</v>
      </c>
      <c r="W19" s="37" t="n">
        <f aca="false">SUM('Deal Cash'!AA$5:AA16)*IF($B19&gt;0,1,0)-V19</f>
        <v>3109689.36</v>
      </c>
      <c r="X19" s="36" t="n">
        <f aca="false">SUM('Deal Cash'!AB$5:AB16)*IF($B19&gt;0,1,0)</f>
        <v>686153.76</v>
      </c>
      <c r="Y19" s="37" t="n">
        <f aca="false">SUM('Deal Cash'!AC$5:AC16)*IF($B19&gt;0,1,0)-X19</f>
        <v>2073126.24</v>
      </c>
      <c r="Z19" s="36" t="n">
        <f aca="false">SUM('Deal Cash'!AD$5:AD16)*IF($B19&gt;0,1,0)</f>
        <v>343076.88</v>
      </c>
      <c r="AA19" s="37" t="n">
        <f aca="false">SUM('Deal Cash'!AE$5:AE16)*IF($B19&gt;0,1,0)-Z19</f>
        <v>1036563.12</v>
      </c>
      <c r="AB19" s="36" t="n">
        <f aca="false">SUM('Deal Cash'!AF$5:AF16)*IF($B19&gt;0,1,0)</f>
        <v>343076.88</v>
      </c>
      <c r="AC19" s="37" t="n">
        <f aca="false">SUM('Deal Cash'!AG$5:AG16)*IF($B19&gt;0,1,0)-AB19</f>
        <v>1036563.12</v>
      </c>
    </row>
    <row r="20" customFormat="false" ht="12.75" hidden="false" customHeight="false" outlineLevel="0" collapsed="false">
      <c r="B20" s="22" t="n">
        <f aca="false">Deals!M17</f>
        <v>46400</v>
      </c>
      <c r="C20" s="21" t="n">
        <v>13</v>
      </c>
      <c r="D20" s="36" t="n">
        <f aca="false">SUM('Deal Cash'!H$5:H17)*IF($B20&gt;0,1,0)</f>
        <v>3686768.8</v>
      </c>
      <c r="E20" s="37" t="n">
        <f aca="false">SUM('Deal Cash'!I$5:I17)*IF($B20&gt;0,1,0)-D20</f>
        <v>10573631.2</v>
      </c>
      <c r="F20" s="36" t="n">
        <f aca="false">SUM('Deal Cash'!J$5:J17)*IF($B20&gt;0,1,0)</f>
        <v>3318091.92</v>
      </c>
      <c r="G20" s="37" t="n">
        <f aca="false">SUM('Deal Cash'!K$5:K17)*IF($B20&gt;0,1,0)-F20</f>
        <v>9516268.08</v>
      </c>
      <c r="H20" s="36" t="n">
        <f aca="false">SUM('Deal Cash'!L$5:L17)*IF($B20&gt;0,1,0)</f>
        <v>2949415.04</v>
      </c>
      <c r="I20" s="37" t="n">
        <f aca="false">SUM('Deal Cash'!M$5:M17)*IF($B20&gt;0,1,0)-H20</f>
        <v>8458904.96</v>
      </c>
      <c r="J20" s="36" t="n">
        <f aca="false">SUM('Deal Cash'!N$5:N17)*IF($B20&gt;0,1,0)</f>
        <v>2580738.16</v>
      </c>
      <c r="K20" s="37" t="n">
        <f aca="false">SUM('Deal Cash'!O$5:O17)*IF($B20&gt;0,1,0)-J20</f>
        <v>7401541.84</v>
      </c>
      <c r="L20" s="36" t="n">
        <f aca="false">SUM('Deal Cash'!P$5:P17)*IF($B20&gt;0,1,0)</f>
        <v>2212061.28</v>
      </c>
      <c r="M20" s="37" t="n">
        <f aca="false">SUM('Deal Cash'!Q$5:Q17)*IF($B20&gt;0,1,0)-L20</f>
        <v>6344178.72</v>
      </c>
      <c r="N20" s="36" t="n">
        <f aca="false">SUM('Deal Cash'!R$5:R17)*IF($B20&gt;0,1,0)</f>
        <v>2212061.28</v>
      </c>
      <c r="O20" s="37" t="n">
        <f aca="false">SUM('Deal Cash'!S$5:S17)*IF($B20&gt;0,1,0)-N20</f>
        <v>6344178.72</v>
      </c>
      <c r="P20" s="36" t="n">
        <f aca="false">SUM('Deal Cash'!T$5:T17)*IF($B20&gt;0,1,0)</f>
        <v>1843384.4</v>
      </c>
      <c r="Q20" s="37" t="n">
        <f aca="false">SUM('Deal Cash'!U$5:U17)*IF($B20&gt;0,1,0)-P20</f>
        <v>5286815.6</v>
      </c>
      <c r="R20" s="36" t="n">
        <f aca="false">SUM('Deal Cash'!V$5:V17)*IF($B20&gt;0,1,0)</f>
        <v>1843384.4</v>
      </c>
      <c r="S20" s="37" t="n">
        <f aca="false">SUM('Deal Cash'!W$5:W17)*IF($B20&gt;0,1,0)-R20</f>
        <v>5286815.6</v>
      </c>
      <c r="T20" s="36" t="n">
        <f aca="false">SUM('Deal Cash'!X$5:X17)*IF($B20&gt;0,1,0)</f>
        <v>1474707.52</v>
      </c>
      <c r="U20" s="37" t="n">
        <f aca="false">SUM('Deal Cash'!Y$5:Y17)*IF($B20&gt;0,1,0)-T20</f>
        <v>4229452.48</v>
      </c>
      <c r="V20" s="36" t="n">
        <f aca="false">SUM('Deal Cash'!Z$5:Z17)*IF($B20&gt;0,1,0)</f>
        <v>1106030.64</v>
      </c>
      <c r="W20" s="37" t="n">
        <f aca="false">SUM('Deal Cash'!AA$5:AA17)*IF($B20&gt;0,1,0)-V20</f>
        <v>3172089.36</v>
      </c>
      <c r="X20" s="36" t="n">
        <f aca="false">SUM('Deal Cash'!AB$5:AB17)*IF($B20&gt;0,1,0)</f>
        <v>737353.76</v>
      </c>
      <c r="Y20" s="37" t="n">
        <f aca="false">SUM('Deal Cash'!AC$5:AC17)*IF($B20&gt;0,1,0)-X20</f>
        <v>2114726.24</v>
      </c>
      <c r="Z20" s="36" t="n">
        <f aca="false">SUM('Deal Cash'!AD$5:AD17)*IF($B20&gt;0,1,0)</f>
        <v>368676.88</v>
      </c>
      <c r="AA20" s="37" t="n">
        <f aca="false">SUM('Deal Cash'!AE$5:AE17)*IF($B20&gt;0,1,0)-Z20</f>
        <v>1057363.12</v>
      </c>
      <c r="AB20" s="36" t="n">
        <f aca="false">SUM('Deal Cash'!AF$5:AF17)*IF($B20&gt;0,1,0)</f>
        <v>368676.88</v>
      </c>
      <c r="AC20" s="37" t="n">
        <f aca="false">SUM('Deal Cash'!AG$5:AG17)*IF($B20&gt;0,1,0)-AB20</f>
        <v>1057363.12</v>
      </c>
    </row>
    <row r="21" customFormat="false" ht="12.75" hidden="false" customHeight="false" outlineLevel="0" collapsed="false">
      <c r="B21" s="22" t="n">
        <f aca="false">Deals!M18</f>
        <v>8600</v>
      </c>
      <c r="C21" s="21" t="n">
        <v>14</v>
      </c>
      <c r="D21" s="36" t="n">
        <f aca="false">SUM('Deal Cash'!H$5:H18)*IF($B21&gt;0,1,0)</f>
        <v>3738768.8</v>
      </c>
      <c r="E21" s="37" t="n">
        <f aca="false">SUM('Deal Cash'!I$5:I18)*IF($B21&gt;0,1,0)-D21</f>
        <v>10607631.2</v>
      </c>
      <c r="F21" s="36" t="n">
        <f aca="false">SUM('Deal Cash'!J$5:J18)*IF($B21&gt;0,1,0)</f>
        <v>3364891.92</v>
      </c>
      <c r="G21" s="37" t="n">
        <f aca="false">SUM('Deal Cash'!K$5:K18)*IF($B21&gt;0,1,0)-F21</f>
        <v>9546868.08</v>
      </c>
      <c r="H21" s="36" t="n">
        <f aca="false">SUM('Deal Cash'!L$5:L18)*IF($B21&gt;0,1,0)</f>
        <v>2991015.04</v>
      </c>
      <c r="I21" s="37" t="n">
        <f aca="false">SUM('Deal Cash'!M$5:M18)*IF($B21&gt;0,1,0)-H21</f>
        <v>8486104.96</v>
      </c>
      <c r="J21" s="36" t="n">
        <f aca="false">SUM('Deal Cash'!N$5:N18)*IF($B21&gt;0,1,0)</f>
        <v>2617138.16</v>
      </c>
      <c r="K21" s="37" t="n">
        <f aca="false">SUM('Deal Cash'!O$5:O18)*IF($B21&gt;0,1,0)-J21</f>
        <v>7425341.84</v>
      </c>
      <c r="L21" s="36" t="n">
        <f aca="false">SUM('Deal Cash'!P$5:P18)*IF($B21&gt;0,1,0)</f>
        <v>2243261.28</v>
      </c>
      <c r="M21" s="37" t="n">
        <f aca="false">SUM('Deal Cash'!Q$5:Q18)*IF($B21&gt;0,1,0)-L21</f>
        <v>6364578.72</v>
      </c>
      <c r="N21" s="36" t="n">
        <f aca="false">SUM('Deal Cash'!R$5:R18)*IF($B21&gt;0,1,0)</f>
        <v>2243261.28</v>
      </c>
      <c r="O21" s="37" t="n">
        <f aca="false">SUM('Deal Cash'!S$5:S18)*IF($B21&gt;0,1,0)-N21</f>
        <v>6364578.72</v>
      </c>
      <c r="P21" s="36" t="n">
        <f aca="false">SUM('Deal Cash'!T$5:T18)*IF($B21&gt;0,1,0)</f>
        <v>1869384.4</v>
      </c>
      <c r="Q21" s="37" t="n">
        <f aca="false">SUM('Deal Cash'!U$5:U18)*IF($B21&gt;0,1,0)-P21</f>
        <v>5303815.6</v>
      </c>
      <c r="R21" s="36" t="n">
        <f aca="false">SUM('Deal Cash'!V$5:V18)*IF($B21&gt;0,1,0)</f>
        <v>1869384.4</v>
      </c>
      <c r="S21" s="37" t="n">
        <f aca="false">SUM('Deal Cash'!W$5:W18)*IF($B21&gt;0,1,0)-R21</f>
        <v>5303815.6</v>
      </c>
      <c r="T21" s="36" t="n">
        <f aca="false">SUM('Deal Cash'!X$5:X18)*IF($B21&gt;0,1,0)</f>
        <v>1495507.52</v>
      </c>
      <c r="U21" s="37" t="n">
        <f aca="false">SUM('Deal Cash'!Y$5:Y18)*IF($B21&gt;0,1,0)-T21</f>
        <v>4243052.48</v>
      </c>
      <c r="V21" s="36" t="n">
        <f aca="false">SUM('Deal Cash'!Z$5:Z18)*IF($B21&gt;0,1,0)</f>
        <v>1121630.64</v>
      </c>
      <c r="W21" s="37" t="n">
        <f aca="false">SUM('Deal Cash'!AA$5:AA18)*IF($B21&gt;0,1,0)-V21</f>
        <v>3182289.36</v>
      </c>
      <c r="X21" s="36" t="n">
        <f aca="false">SUM('Deal Cash'!AB$5:AB18)*IF($B21&gt;0,1,0)</f>
        <v>747753.76</v>
      </c>
      <c r="Y21" s="37" t="n">
        <f aca="false">SUM('Deal Cash'!AC$5:AC18)*IF($B21&gt;0,1,0)-X21</f>
        <v>2121526.24</v>
      </c>
      <c r="Z21" s="36" t="n">
        <f aca="false">SUM('Deal Cash'!AD$5:AD18)*IF($B21&gt;0,1,0)</f>
        <v>373876.88</v>
      </c>
      <c r="AA21" s="37" t="n">
        <f aca="false">SUM('Deal Cash'!AE$5:AE18)*IF($B21&gt;0,1,0)-Z21</f>
        <v>1060763.12</v>
      </c>
      <c r="AB21" s="36" t="n">
        <f aca="false">SUM('Deal Cash'!AF$5:AF18)*IF($B21&gt;0,1,0)</f>
        <v>373876.88</v>
      </c>
      <c r="AC21" s="37" t="n">
        <f aca="false">SUM('Deal Cash'!AG$5:AG18)*IF($B21&gt;0,1,0)-AB21</f>
        <v>1060763.12</v>
      </c>
    </row>
    <row r="22" customFormat="false" ht="12.75" hidden="false" customHeight="false" outlineLevel="0" collapsed="false">
      <c r="B22" s="22" t="n">
        <f aca="false">Deals!M19</f>
        <v>8600</v>
      </c>
      <c r="C22" s="21" t="n">
        <v>15</v>
      </c>
      <c r="D22" s="36" t="n">
        <f aca="false">SUM('Deal Cash'!H$5:H19)*IF($B22&gt;0,1,0)</f>
        <v>3790768.8</v>
      </c>
      <c r="E22" s="37" t="n">
        <f aca="false">SUM('Deal Cash'!I$5:I19)*IF($B22&gt;0,1,0)-D22</f>
        <v>10641631.2</v>
      </c>
      <c r="F22" s="36" t="n">
        <f aca="false">SUM('Deal Cash'!J$5:J19)*IF($B22&gt;0,1,0)</f>
        <v>3411691.92</v>
      </c>
      <c r="G22" s="37" t="n">
        <f aca="false">SUM('Deal Cash'!K$5:K19)*IF($B22&gt;0,1,0)-F22</f>
        <v>9577468.08</v>
      </c>
      <c r="H22" s="36" t="n">
        <f aca="false">SUM('Deal Cash'!L$5:L19)*IF($B22&gt;0,1,0)</f>
        <v>3032615.04</v>
      </c>
      <c r="I22" s="37" t="n">
        <f aca="false">SUM('Deal Cash'!M$5:M19)*IF($B22&gt;0,1,0)-H22</f>
        <v>8513304.96</v>
      </c>
      <c r="J22" s="36" t="n">
        <f aca="false">SUM('Deal Cash'!N$5:N19)*IF($B22&gt;0,1,0)</f>
        <v>2653538.16</v>
      </c>
      <c r="K22" s="37" t="n">
        <f aca="false">SUM('Deal Cash'!O$5:O19)*IF($B22&gt;0,1,0)-J22</f>
        <v>7449141.84</v>
      </c>
      <c r="L22" s="36" t="n">
        <f aca="false">SUM('Deal Cash'!P$5:P19)*IF($B22&gt;0,1,0)</f>
        <v>2274461.28</v>
      </c>
      <c r="M22" s="37" t="n">
        <f aca="false">SUM('Deal Cash'!Q$5:Q19)*IF($B22&gt;0,1,0)-L22</f>
        <v>6384978.72</v>
      </c>
      <c r="N22" s="36" t="n">
        <f aca="false">SUM('Deal Cash'!R$5:R19)*IF($B22&gt;0,1,0)</f>
        <v>2274461.28</v>
      </c>
      <c r="O22" s="37" t="n">
        <f aca="false">SUM('Deal Cash'!S$5:S19)*IF($B22&gt;0,1,0)-N22</f>
        <v>6384978.72</v>
      </c>
      <c r="P22" s="36" t="n">
        <f aca="false">SUM('Deal Cash'!T$5:T19)*IF($B22&gt;0,1,0)</f>
        <v>1895384.4</v>
      </c>
      <c r="Q22" s="37" t="n">
        <f aca="false">SUM('Deal Cash'!U$5:U19)*IF($B22&gt;0,1,0)-P22</f>
        <v>5320815.6</v>
      </c>
      <c r="R22" s="36" t="n">
        <f aca="false">SUM('Deal Cash'!V$5:V19)*IF($B22&gt;0,1,0)</f>
        <v>1895384.4</v>
      </c>
      <c r="S22" s="37" t="n">
        <f aca="false">SUM('Deal Cash'!W$5:W19)*IF($B22&gt;0,1,0)-R22</f>
        <v>5320815.6</v>
      </c>
      <c r="T22" s="36" t="n">
        <f aca="false">SUM('Deal Cash'!X$5:X19)*IF($B22&gt;0,1,0)</f>
        <v>1516307.52</v>
      </c>
      <c r="U22" s="37" t="n">
        <f aca="false">SUM('Deal Cash'!Y$5:Y19)*IF($B22&gt;0,1,0)-T22</f>
        <v>4256652.48</v>
      </c>
      <c r="V22" s="36" t="n">
        <f aca="false">SUM('Deal Cash'!Z$5:Z19)*IF($B22&gt;0,1,0)</f>
        <v>1137230.64</v>
      </c>
      <c r="W22" s="37" t="n">
        <f aca="false">SUM('Deal Cash'!AA$5:AA19)*IF($B22&gt;0,1,0)-V22</f>
        <v>3192489.36</v>
      </c>
      <c r="X22" s="36" t="n">
        <f aca="false">SUM('Deal Cash'!AB$5:AB19)*IF($B22&gt;0,1,0)</f>
        <v>758153.76</v>
      </c>
      <c r="Y22" s="37" t="n">
        <f aca="false">SUM('Deal Cash'!AC$5:AC19)*IF($B22&gt;0,1,0)-X22</f>
        <v>2128326.24</v>
      </c>
      <c r="Z22" s="36" t="n">
        <f aca="false">SUM('Deal Cash'!AD$5:AD19)*IF($B22&gt;0,1,0)</f>
        <v>379076.88</v>
      </c>
      <c r="AA22" s="37" t="n">
        <f aca="false">SUM('Deal Cash'!AE$5:AE19)*IF($B22&gt;0,1,0)-Z22</f>
        <v>1064163.12</v>
      </c>
      <c r="AB22" s="36" t="n">
        <f aca="false">SUM('Deal Cash'!AF$5:AF19)*IF($B22&gt;0,1,0)</f>
        <v>379076.88</v>
      </c>
      <c r="AC22" s="37" t="n">
        <f aca="false">SUM('Deal Cash'!AG$5:AG19)*IF($B22&gt;0,1,0)-AB22</f>
        <v>1064163.12</v>
      </c>
    </row>
    <row r="23" customFormat="false" ht="12.75" hidden="false" customHeight="false" outlineLevel="0" collapsed="false">
      <c r="B23" s="22" t="n">
        <f aca="false">Deals!M20</f>
        <v>8550</v>
      </c>
      <c r="C23" s="21" t="n">
        <v>16</v>
      </c>
      <c r="D23" s="36" t="n">
        <f aca="false">SUM('Deal Cash'!H$5:H20)*IF($B23&gt;0,1,0)</f>
        <v>3842768.8</v>
      </c>
      <c r="E23" s="37" t="n">
        <f aca="false">SUM('Deal Cash'!I$5:I20)*IF($B23&gt;0,1,0)-D23</f>
        <v>10675131.2</v>
      </c>
      <c r="F23" s="36" t="n">
        <f aca="false">SUM('Deal Cash'!J$5:J20)*IF($B23&gt;0,1,0)</f>
        <v>3458491.92</v>
      </c>
      <c r="G23" s="37" t="n">
        <f aca="false">SUM('Deal Cash'!K$5:K20)*IF($B23&gt;0,1,0)-F23</f>
        <v>9607618.08</v>
      </c>
      <c r="H23" s="36" t="n">
        <f aca="false">SUM('Deal Cash'!L$5:L20)*IF($B23&gt;0,1,0)</f>
        <v>3074215.04</v>
      </c>
      <c r="I23" s="37" t="n">
        <f aca="false">SUM('Deal Cash'!M$5:M20)*IF($B23&gt;0,1,0)-H23</f>
        <v>8540104.96</v>
      </c>
      <c r="J23" s="36" t="n">
        <f aca="false">SUM('Deal Cash'!N$5:N20)*IF($B23&gt;0,1,0)</f>
        <v>2689938.16</v>
      </c>
      <c r="K23" s="37" t="n">
        <f aca="false">SUM('Deal Cash'!O$5:O20)*IF($B23&gt;0,1,0)-J23</f>
        <v>7472591.84</v>
      </c>
      <c r="L23" s="36" t="n">
        <f aca="false">SUM('Deal Cash'!P$5:P20)*IF($B23&gt;0,1,0)</f>
        <v>2305661.28</v>
      </c>
      <c r="M23" s="37" t="n">
        <f aca="false">SUM('Deal Cash'!Q$5:Q20)*IF($B23&gt;0,1,0)-L23</f>
        <v>6405078.72</v>
      </c>
      <c r="N23" s="36" t="n">
        <f aca="false">SUM('Deal Cash'!R$5:R20)*IF($B23&gt;0,1,0)</f>
        <v>2305661.28</v>
      </c>
      <c r="O23" s="37" t="n">
        <f aca="false">SUM('Deal Cash'!S$5:S20)*IF($B23&gt;0,1,0)-N23</f>
        <v>6405078.72</v>
      </c>
      <c r="P23" s="36" t="n">
        <f aca="false">SUM('Deal Cash'!T$5:T20)*IF($B23&gt;0,1,0)</f>
        <v>1921384.4</v>
      </c>
      <c r="Q23" s="37" t="n">
        <f aca="false">SUM('Deal Cash'!U$5:U20)*IF($B23&gt;0,1,0)-P23</f>
        <v>5337565.6</v>
      </c>
      <c r="R23" s="36" t="n">
        <f aca="false">SUM('Deal Cash'!V$5:V20)*IF($B23&gt;0,1,0)</f>
        <v>1921384.4</v>
      </c>
      <c r="S23" s="37" t="n">
        <f aca="false">SUM('Deal Cash'!W$5:W20)*IF($B23&gt;0,1,0)-R23</f>
        <v>5337565.6</v>
      </c>
      <c r="T23" s="36" t="n">
        <f aca="false">SUM('Deal Cash'!X$5:X20)*IF($B23&gt;0,1,0)</f>
        <v>1537107.52</v>
      </c>
      <c r="U23" s="37" t="n">
        <f aca="false">SUM('Deal Cash'!Y$5:Y20)*IF($B23&gt;0,1,0)-T23</f>
        <v>4270052.48</v>
      </c>
      <c r="V23" s="36" t="n">
        <f aca="false">SUM('Deal Cash'!Z$5:Z20)*IF($B23&gt;0,1,0)</f>
        <v>1152830.64</v>
      </c>
      <c r="W23" s="37" t="n">
        <f aca="false">SUM('Deal Cash'!AA$5:AA20)*IF($B23&gt;0,1,0)-V23</f>
        <v>3202539.36</v>
      </c>
      <c r="X23" s="36" t="n">
        <f aca="false">SUM('Deal Cash'!AB$5:AB20)*IF($B23&gt;0,1,0)</f>
        <v>768553.76</v>
      </c>
      <c r="Y23" s="37" t="n">
        <f aca="false">SUM('Deal Cash'!AC$5:AC20)*IF($B23&gt;0,1,0)-X23</f>
        <v>2135026.24</v>
      </c>
      <c r="Z23" s="36" t="n">
        <f aca="false">SUM('Deal Cash'!AD$5:AD20)*IF($B23&gt;0,1,0)</f>
        <v>384276.88</v>
      </c>
      <c r="AA23" s="37" t="n">
        <f aca="false">SUM('Deal Cash'!AE$5:AE20)*IF($B23&gt;0,1,0)-Z23</f>
        <v>1067513.12</v>
      </c>
      <c r="AB23" s="36" t="n">
        <f aca="false">SUM('Deal Cash'!AF$5:AF20)*IF($B23&gt;0,1,0)</f>
        <v>384276.88</v>
      </c>
      <c r="AC23" s="37" t="n">
        <f aca="false">SUM('Deal Cash'!AG$5:AG20)*IF($B23&gt;0,1,0)-AB23</f>
        <v>1067513.12</v>
      </c>
    </row>
    <row r="24" customFormat="false" ht="12.75" hidden="false" customHeight="false" outlineLevel="0" collapsed="false">
      <c r="B24" s="22" t="n">
        <f aca="false">Deals!M21</f>
        <v>6364.8</v>
      </c>
      <c r="C24" s="21" t="n">
        <v>17</v>
      </c>
      <c r="D24" s="36" t="n">
        <f aca="false">SUM('Deal Cash'!H$5:H21)*IF($B24&gt;0,1,0)</f>
        <v>3885133.6</v>
      </c>
      <c r="E24" s="37" t="n">
        <f aca="false">SUM('Deal Cash'!I$5:I21)*IF($B24&gt;0,1,0)-D24</f>
        <v>10696414.4</v>
      </c>
      <c r="F24" s="36" t="n">
        <f aca="false">SUM('Deal Cash'!J$5:J21)*IF($B24&gt;0,1,0)</f>
        <v>3496620.24</v>
      </c>
      <c r="G24" s="37" t="n">
        <f aca="false">SUM('Deal Cash'!K$5:K21)*IF($B24&gt;0,1,0)-F24</f>
        <v>9626772.96</v>
      </c>
      <c r="H24" s="36" t="n">
        <f aca="false">SUM('Deal Cash'!L$5:L21)*IF($B24&gt;0,1,0)</f>
        <v>3108106.88</v>
      </c>
      <c r="I24" s="37" t="n">
        <f aca="false">SUM('Deal Cash'!M$5:M21)*IF($B24&gt;0,1,0)-H24</f>
        <v>8557131.52</v>
      </c>
      <c r="J24" s="36" t="n">
        <f aca="false">SUM('Deal Cash'!N$5:N21)*IF($B24&gt;0,1,0)</f>
        <v>2719593.52</v>
      </c>
      <c r="K24" s="37" t="n">
        <f aca="false">SUM('Deal Cash'!O$5:O21)*IF($B24&gt;0,1,0)-J24</f>
        <v>7487490.08</v>
      </c>
      <c r="L24" s="36" t="n">
        <f aca="false">SUM('Deal Cash'!P$5:P21)*IF($B24&gt;0,1,0)</f>
        <v>2331080.16</v>
      </c>
      <c r="M24" s="37" t="n">
        <f aca="false">SUM('Deal Cash'!Q$5:Q21)*IF($B24&gt;0,1,0)-L24</f>
        <v>6417848.64</v>
      </c>
      <c r="N24" s="36" t="n">
        <f aca="false">SUM('Deal Cash'!R$5:R21)*IF($B24&gt;0,1,0)</f>
        <v>2331080.16</v>
      </c>
      <c r="O24" s="37" t="n">
        <f aca="false">SUM('Deal Cash'!S$5:S21)*IF($B24&gt;0,1,0)-N24</f>
        <v>6417848.64</v>
      </c>
      <c r="P24" s="36" t="n">
        <f aca="false">SUM('Deal Cash'!T$5:T21)*IF($B24&gt;0,1,0)</f>
        <v>1942566.8</v>
      </c>
      <c r="Q24" s="37" t="n">
        <f aca="false">SUM('Deal Cash'!U$5:U21)*IF($B24&gt;0,1,0)-P24</f>
        <v>5348207.2</v>
      </c>
      <c r="R24" s="36" t="n">
        <f aca="false">SUM('Deal Cash'!V$5:V21)*IF($B24&gt;0,1,0)</f>
        <v>1942566.8</v>
      </c>
      <c r="S24" s="37" t="n">
        <f aca="false">SUM('Deal Cash'!W$5:W21)*IF($B24&gt;0,1,0)-R24</f>
        <v>5348207.2</v>
      </c>
      <c r="T24" s="36" t="n">
        <f aca="false">SUM('Deal Cash'!X$5:X21)*IF($B24&gt;0,1,0)</f>
        <v>1554053.44</v>
      </c>
      <c r="U24" s="37" t="n">
        <f aca="false">SUM('Deal Cash'!Y$5:Y21)*IF($B24&gt;0,1,0)-T24</f>
        <v>4278565.76</v>
      </c>
      <c r="V24" s="36" t="n">
        <f aca="false">SUM('Deal Cash'!Z$5:Z21)*IF($B24&gt;0,1,0)</f>
        <v>1165540.08</v>
      </c>
      <c r="W24" s="37" t="n">
        <f aca="false">SUM('Deal Cash'!AA$5:AA21)*IF($B24&gt;0,1,0)-V24</f>
        <v>3208924.32</v>
      </c>
      <c r="X24" s="36" t="n">
        <f aca="false">SUM('Deal Cash'!AB$5:AB21)*IF($B24&gt;0,1,0)</f>
        <v>777026.72</v>
      </c>
      <c r="Y24" s="37" t="n">
        <f aca="false">SUM('Deal Cash'!AC$5:AC21)*IF($B24&gt;0,1,0)-X24</f>
        <v>2139282.88</v>
      </c>
      <c r="Z24" s="36" t="n">
        <f aca="false">SUM('Deal Cash'!AD$5:AD21)*IF($B24&gt;0,1,0)</f>
        <v>388513.36</v>
      </c>
      <c r="AA24" s="37" t="n">
        <f aca="false">SUM('Deal Cash'!AE$5:AE21)*IF($B24&gt;0,1,0)-Z24</f>
        <v>1069641.44</v>
      </c>
      <c r="AB24" s="36" t="n">
        <f aca="false">SUM('Deal Cash'!AF$5:AF21)*IF($B24&gt;0,1,0)</f>
        <v>388513.36</v>
      </c>
      <c r="AC24" s="37" t="n">
        <f aca="false">SUM('Deal Cash'!AG$5:AG21)*IF($B24&gt;0,1,0)-AB24</f>
        <v>1069641.44</v>
      </c>
    </row>
    <row r="25" customFormat="false" ht="12.75" hidden="false" customHeight="false" outlineLevel="0" collapsed="false">
      <c r="B25" s="22" t="n">
        <f aca="false">Deals!M22</f>
        <v>58800</v>
      </c>
      <c r="C25" s="21" t="n">
        <v>18</v>
      </c>
      <c r="D25" s="36" t="n">
        <f aca="false">SUM('Deal Cash'!H$5:H22)*IF($B25&gt;0,1,0)</f>
        <v>4303303.6</v>
      </c>
      <c r="E25" s="37" t="n">
        <f aca="false">SUM('Deal Cash'!I$5:I22)*IF($B25&gt;0,1,0)-D25</f>
        <v>10866244.4</v>
      </c>
      <c r="F25" s="36" t="n">
        <f aca="false">SUM('Deal Cash'!J$5:J22)*IF($B25&gt;0,1,0)</f>
        <v>3872973.24</v>
      </c>
      <c r="G25" s="37" t="n">
        <f aca="false">SUM('Deal Cash'!K$5:K22)*IF($B25&gt;0,1,0)-F25</f>
        <v>9779619.96</v>
      </c>
      <c r="H25" s="36" t="n">
        <f aca="false">SUM('Deal Cash'!L$5:L22)*IF($B25&gt;0,1,0)</f>
        <v>3442642.88</v>
      </c>
      <c r="I25" s="37" t="n">
        <f aca="false">SUM('Deal Cash'!M$5:M22)*IF($B25&gt;0,1,0)-H25</f>
        <v>8692995.52</v>
      </c>
      <c r="J25" s="36" t="n">
        <f aca="false">SUM('Deal Cash'!N$5:N22)*IF($B25&gt;0,1,0)</f>
        <v>3012312.52</v>
      </c>
      <c r="K25" s="37" t="n">
        <f aca="false">SUM('Deal Cash'!O$5:O22)*IF($B25&gt;0,1,0)-J25</f>
        <v>7606371.08</v>
      </c>
      <c r="L25" s="36" t="n">
        <f aca="false">SUM('Deal Cash'!P$5:P22)*IF($B25&gt;0,1,0)</f>
        <v>2581982.16</v>
      </c>
      <c r="M25" s="37" t="n">
        <f aca="false">SUM('Deal Cash'!Q$5:Q22)*IF($B25&gt;0,1,0)-L25</f>
        <v>6519746.64</v>
      </c>
      <c r="N25" s="36" t="n">
        <f aca="false">SUM('Deal Cash'!R$5:R22)*IF($B25&gt;0,1,0)</f>
        <v>2581982.16</v>
      </c>
      <c r="O25" s="37" t="n">
        <f aca="false">SUM('Deal Cash'!S$5:S22)*IF($B25&gt;0,1,0)-N25</f>
        <v>6519746.64</v>
      </c>
      <c r="P25" s="36" t="n">
        <f aca="false">SUM('Deal Cash'!T$5:T22)*IF($B25&gt;0,1,0)</f>
        <v>2151651.8</v>
      </c>
      <c r="Q25" s="37" t="n">
        <f aca="false">SUM('Deal Cash'!U$5:U22)*IF($B25&gt;0,1,0)-P25</f>
        <v>5433122.2</v>
      </c>
      <c r="R25" s="36" t="n">
        <f aca="false">SUM('Deal Cash'!V$5:V22)*IF($B25&gt;0,1,0)</f>
        <v>2151651.8</v>
      </c>
      <c r="S25" s="37" t="n">
        <f aca="false">SUM('Deal Cash'!W$5:W22)*IF($B25&gt;0,1,0)-R25</f>
        <v>5433122.2</v>
      </c>
      <c r="T25" s="36" t="n">
        <f aca="false">SUM('Deal Cash'!X$5:X22)*IF($B25&gt;0,1,0)</f>
        <v>1721321.44</v>
      </c>
      <c r="U25" s="37" t="n">
        <f aca="false">SUM('Deal Cash'!Y$5:Y22)*IF($B25&gt;0,1,0)-T25</f>
        <v>4346497.76</v>
      </c>
      <c r="V25" s="36" t="n">
        <f aca="false">SUM('Deal Cash'!Z$5:Z22)*IF($B25&gt;0,1,0)</f>
        <v>1290991.08</v>
      </c>
      <c r="W25" s="37" t="n">
        <f aca="false">SUM('Deal Cash'!AA$5:AA22)*IF($B25&gt;0,1,0)-V25</f>
        <v>3259873.32</v>
      </c>
      <c r="X25" s="36" t="n">
        <f aca="false">SUM('Deal Cash'!AB$5:AB22)*IF($B25&gt;0,1,0)</f>
        <v>860660.72</v>
      </c>
      <c r="Y25" s="37" t="n">
        <f aca="false">SUM('Deal Cash'!AC$5:AC22)*IF($B25&gt;0,1,0)-X25</f>
        <v>2173248.88</v>
      </c>
      <c r="Z25" s="36" t="n">
        <f aca="false">SUM('Deal Cash'!AD$5:AD22)*IF($B25&gt;0,1,0)</f>
        <v>430330.36</v>
      </c>
      <c r="AA25" s="37" t="n">
        <f aca="false">SUM('Deal Cash'!AE$5:AE22)*IF($B25&gt;0,1,0)-Z25</f>
        <v>1086624.44</v>
      </c>
      <c r="AB25" s="36" t="n">
        <f aca="false">SUM('Deal Cash'!AF$5:AF22)*IF($B25&gt;0,1,0)</f>
        <v>430330.36</v>
      </c>
      <c r="AC25" s="37" t="n">
        <f aca="false">SUM('Deal Cash'!AG$5:AG22)*IF($B25&gt;0,1,0)-AB25</f>
        <v>1086624.44</v>
      </c>
    </row>
    <row r="26" customFormat="false" ht="12.75" hidden="false" customHeight="false" outlineLevel="0" collapsed="false">
      <c r="B26" s="22" t="n">
        <f aca="false">Deals!M23</f>
        <v>37720</v>
      </c>
      <c r="C26" s="21" t="n">
        <v>19</v>
      </c>
      <c r="D26" s="36" t="n">
        <f aca="false">SUM('Deal Cash'!H$5:H23)*IF($B26&gt;0,1,0)</f>
        <v>4567303.6</v>
      </c>
      <c r="E26" s="37" t="n">
        <f aca="false">SUM('Deal Cash'!I$5:I23)*IF($B26&gt;0,1,0)-D26</f>
        <v>10979444.4</v>
      </c>
      <c r="F26" s="36" t="n">
        <f aca="false">SUM('Deal Cash'!J$5:J23)*IF($B26&gt;0,1,0)</f>
        <v>4110573.24</v>
      </c>
      <c r="G26" s="37" t="n">
        <f aca="false">SUM('Deal Cash'!K$5:K23)*IF($B26&gt;0,1,0)-F26</f>
        <v>9881499.96</v>
      </c>
      <c r="H26" s="36" t="n">
        <f aca="false">SUM('Deal Cash'!L$5:L23)*IF($B26&gt;0,1,0)</f>
        <v>3653842.88</v>
      </c>
      <c r="I26" s="37" t="n">
        <f aca="false">SUM('Deal Cash'!M$5:M23)*IF($B26&gt;0,1,0)-H26</f>
        <v>8783555.52</v>
      </c>
      <c r="J26" s="36" t="n">
        <f aca="false">SUM('Deal Cash'!N$5:N23)*IF($B26&gt;0,1,0)</f>
        <v>3197112.52</v>
      </c>
      <c r="K26" s="37" t="n">
        <f aca="false">SUM('Deal Cash'!O$5:O23)*IF($B26&gt;0,1,0)-J26</f>
        <v>7685611.08</v>
      </c>
      <c r="L26" s="36" t="n">
        <f aca="false">SUM('Deal Cash'!P$5:P23)*IF($B26&gt;0,1,0)</f>
        <v>2740382.16</v>
      </c>
      <c r="M26" s="37" t="n">
        <f aca="false">SUM('Deal Cash'!Q$5:Q23)*IF($B26&gt;0,1,0)-L26</f>
        <v>6587666.64</v>
      </c>
      <c r="N26" s="36" t="n">
        <f aca="false">SUM('Deal Cash'!R$5:R23)*IF($B26&gt;0,1,0)</f>
        <v>2740382.16</v>
      </c>
      <c r="O26" s="37" t="n">
        <f aca="false">SUM('Deal Cash'!S$5:S23)*IF($B26&gt;0,1,0)-N26</f>
        <v>6587666.64</v>
      </c>
      <c r="P26" s="36" t="n">
        <f aca="false">SUM('Deal Cash'!T$5:T23)*IF($B26&gt;0,1,0)</f>
        <v>2283651.8</v>
      </c>
      <c r="Q26" s="37" t="n">
        <f aca="false">SUM('Deal Cash'!U$5:U23)*IF($B26&gt;0,1,0)-P26</f>
        <v>5489722.2</v>
      </c>
      <c r="R26" s="36" t="n">
        <f aca="false">SUM('Deal Cash'!V$5:V23)*IF($B26&gt;0,1,0)</f>
        <v>2283651.8</v>
      </c>
      <c r="S26" s="37" t="n">
        <f aca="false">SUM('Deal Cash'!W$5:W23)*IF($B26&gt;0,1,0)-R26</f>
        <v>5489722.2</v>
      </c>
      <c r="T26" s="36" t="n">
        <f aca="false">SUM('Deal Cash'!X$5:X23)*IF($B26&gt;0,1,0)</f>
        <v>1826921.44</v>
      </c>
      <c r="U26" s="37" t="n">
        <f aca="false">SUM('Deal Cash'!Y$5:Y23)*IF($B26&gt;0,1,0)-T26</f>
        <v>4391777.76</v>
      </c>
      <c r="V26" s="36" t="n">
        <f aca="false">SUM('Deal Cash'!Z$5:Z23)*IF($B26&gt;0,1,0)</f>
        <v>1370191.08</v>
      </c>
      <c r="W26" s="37" t="n">
        <f aca="false">SUM('Deal Cash'!AA$5:AA23)*IF($B26&gt;0,1,0)-V26</f>
        <v>3293833.32</v>
      </c>
      <c r="X26" s="36" t="n">
        <f aca="false">SUM('Deal Cash'!AB$5:AB23)*IF($B26&gt;0,1,0)</f>
        <v>913460.72</v>
      </c>
      <c r="Y26" s="37" t="n">
        <f aca="false">SUM('Deal Cash'!AC$5:AC23)*IF($B26&gt;0,1,0)-X26</f>
        <v>2195888.88</v>
      </c>
      <c r="Z26" s="36" t="n">
        <f aca="false">SUM('Deal Cash'!AD$5:AD23)*IF($B26&gt;0,1,0)</f>
        <v>456730.36</v>
      </c>
      <c r="AA26" s="37" t="n">
        <f aca="false">SUM('Deal Cash'!AE$5:AE23)*IF($B26&gt;0,1,0)-Z26</f>
        <v>1097944.44</v>
      </c>
      <c r="AB26" s="36" t="n">
        <f aca="false">SUM('Deal Cash'!AF$5:AF23)*IF($B26&gt;0,1,0)</f>
        <v>456730.36</v>
      </c>
      <c r="AC26" s="37" t="n">
        <f aca="false">SUM('Deal Cash'!AG$5:AG23)*IF($B26&gt;0,1,0)-AB26</f>
        <v>1097944.44</v>
      </c>
    </row>
    <row r="27" customFormat="false" ht="12.75" hidden="false" customHeight="false" outlineLevel="0" collapsed="false">
      <c r="B27" s="22" t="n">
        <f aca="false">Deals!M24</f>
        <v>27000</v>
      </c>
      <c r="C27" s="21" t="n">
        <v>20</v>
      </c>
      <c r="D27" s="36" t="n">
        <f aca="false">SUM('Deal Cash'!H$5:H24)*IF($B27&gt;0,1,0)</f>
        <v>4765303.6</v>
      </c>
      <c r="E27" s="37" t="n">
        <f aca="false">SUM('Deal Cash'!I$5:I24)*IF($B27&gt;0,1,0)-D27</f>
        <v>11051444.4</v>
      </c>
      <c r="F27" s="36" t="n">
        <f aca="false">SUM('Deal Cash'!J$5:J24)*IF($B27&gt;0,1,0)</f>
        <v>4288773.24</v>
      </c>
      <c r="G27" s="37" t="n">
        <f aca="false">SUM('Deal Cash'!K$5:K24)*IF($B27&gt;0,1,0)-F27</f>
        <v>9946299.96</v>
      </c>
      <c r="H27" s="36" t="n">
        <f aca="false">SUM('Deal Cash'!L$5:L24)*IF($B27&gt;0,1,0)</f>
        <v>3812242.88</v>
      </c>
      <c r="I27" s="37" t="n">
        <f aca="false">SUM('Deal Cash'!M$5:M24)*IF($B27&gt;0,1,0)-H27</f>
        <v>8841155.52</v>
      </c>
      <c r="J27" s="36" t="n">
        <f aca="false">SUM('Deal Cash'!N$5:N24)*IF($B27&gt;0,1,0)</f>
        <v>3335712.52</v>
      </c>
      <c r="K27" s="37" t="n">
        <f aca="false">SUM('Deal Cash'!O$5:O24)*IF($B27&gt;0,1,0)-J27</f>
        <v>7736011.08</v>
      </c>
      <c r="L27" s="36" t="n">
        <f aca="false">SUM('Deal Cash'!P$5:P24)*IF($B27&gt;0,1,0)</f>
        <v>2859182.16</v>
      </c>
      <c r="M27" s="37" t="n">
        <f aca="false">SUM('Deal Cash'!Q$5:Q24)*IF($B27&gt;0,1,0)-L27</f>
        <v>6630866.64</v>
      </c>
      <c r="N27" s="36" t="n">
        <f aca="false">SUM('Deal Cash'!R$5:R24)*IF($B27&gt;0,1,0)</f>
        <v>2859182.16</v>
      </c>
      <c r="O27" s="37" t="n">
        <f aca="false">SUM('Deal Cash'!S$5:S24)*IF($B27&gt;0,1,0)-N27</f>
        <v>6630866.64</v>
      </c>
      <c r="P27" s="36" t="n">
        <f aca="false">SUM('Deal Cash'!T$5:T24)*IF($B27&gt;0,1,0)</f>
        <v>2382651.8</v>
      </c>
      <c r="Q27" s="37" t="n">
        <f aca="false">SUM('Deal Cash'!U$5:U24)*IF($B27&gt;0,1,0)-P27</f>
        <v>5525722.2</v>
      </c>
      <c r="R27" s="36" t="n">
        <f aca="false">SUM('Deal Cash'!V$5:V24)*IF($B27&gt;0,1,0)</f>
        <v>2382651.8</v>
      </c>
      <c r="S27" s="37" t="n">
        <f aca="false">SUM('Deal Cash'!W$5:W24)*IF($B27&gt;0,1,0)-R27</f>
        <v>5525722.2</v>
      </c>
      <c r="T27" s="36" t="n">
        <f aca="false">SUM('Deal Cash'!X$5:X24)*IF($B27&gt;0,1,0)</f>
        <v>1906121.44</v>
      </c>
      <c r="U27" s="37" t="n">
        <f aca="false">SUM('Deal Cash'!Y$5:Y24)*IF($B27&gt;0,1,0)-T27</f>
        <v>4420577.76</v>
      </c>
      <c r="V27" s="36" t="n">
        <f aca="false">SUM('Deal Cash'!Z$5:Z24)*IF($B27&gt;0,1,0)</f>
        <v>1429591.08</v>
      </c>
      <c r="W27" s="37" t="n">
        <f aca="false">SUM('Deal Cash'!AA$5:AA24)*IF($B27&gt;0,1,0)-V27</f>
        <v>3315433.32</v>
      </c>
      <c r="X27" s="36" t="n">
        <f aca="false">SUM('Deal Cash'!AB$5:AB24)*IF($B27&gt;0,1,0)</f>
        <v>953060.72</v>
      </c>
      <c r="Y27" s="37" t="n">
        <f aca="false">SUM('Deal Cash'!AC$5:AC24)*IF($B27&gt;0,1,0)-X27</f>
        <v>2210288.88</v>
      </c>
      <c r="Z27" s="36" t="n">
        <f aca="false">SUM('Deal Cash'!AD$5:AD24)*IF($B27&gt;0,1,0)</f>
        <v>476530.36</v>
      </c>
      <c r="AA27" s="37" t="n">
        <f aca="false">SUM('Deal Cash'!AE$5:AE24)*IF($B27&gt;0,1,0)-Z27</f>
        <v>1105144.44</v>
      </c>
      <c r="AB27" s="36" t="n">
        <f aca="false">SUM('Deal Cash'!AF$5:AF24)*IF($B27&gt;0,1,0)</f>
        <v>476530.36</v>
      </c>
      <c r="AC27" s="37" t="n">
        <f aca="false">SUM('Deal Cash'!AG$5:AG24)*IF($B27&gt;0,1,0)-AB27</f>
        <v>1105144.44</v>
      </c>
    </row>
    <row r="28" customFormat="false" ht="12.75" hidden="false" customHeight="false" outlineLevel="0" collapsed="false">
      <c r="B28" s="22" t="n">
        <f aca="false">Deals!M25</f>
        <v>37756.8</v>
      </c>
      <c r="C28" s="21" t="n">
        <v>21</v>
      </c>
      <c r="D28" s="36" t="n">
        <f aca="false">SUM('Deal Cash'!H$5:H25)*IF($B28&gt;0,1,0)</f>
        <v>5042887.6</v>
      </c>
      <c r="E28" s="37" t="n">
        <f aca="false">SUM('Deal Cash'!I$5:I25)*IF($B28&gt;0,1,0)-D28</f>
        <v>11151428.4</v>
      </c>
      <c r="F28" s="36" t="n">
        <f aca="false">SUM('Deal Cash'!J$5:J25)*IF($B28&gt;0,1,0)</f>
        <v>4538598.84</v>
      </c>
      <c r="G28" s="37" t="n">
        <f aca="false">SUM('Deal Cash'!K$5:K25)*IF($B28&gt;0,1,0)-F28</f>
        <v>10036285.56</v>
      </c>
      <c r="H28" s="36" t="n">
        <f aca="false">SUM('Deal Cash'!L$5:L25)*IF($B28&gt;0,1,0)</f>
        <v>4034310.08</v>
      </c>
      <c r="I28" s="37" t="n">
        <f aca="false">SUM('Deal Cash'!M$5:M25)*IF($B28&gt;0,1,0)-H28</f>
        <v>8921142.72</v>
      </c>
      <c r="J28" s="36" t="n">
        <f aca="false">SUM('Deal Cash'!N$5:N25)*IF($B28&gt;0,1,0)</f>
        <v>3530021.32</v>
      </c>
      <c r="K28" s="37" t="n">
        <f aca="false">SUM('Deal Cash'!O$5:O25)*IF($B28&gt;0,1,0)-J28</f>
        <v>7805999.88</v>
      </c>
      <c r="L28" s="36" t="n">
        <f aca="false">SUM('Deal Cash'!P$5:P25)*IF($B28&gt;0,1,0)</f>
        <v>3025732.56</v>
      </c>
      <c r="M28" s="37" t="n">
        <f aca="false">SUM('Deal Cash'!Q$5:Q25)*IF($B28&gt;0,1,0)-L28</f>
        <v>6690857.04</v>
      </c>
      <c r="N28" s="36" t="n">
        <f aca="false">SUM('Deal Cash'!R$5:R25)*IF($B28&gt;0,1,0)</f>
        <v>3025732.56</v>
      </c>
      <c r="O28" s="37" t="n">
        <f aca="false">SUM('Deal Cash'!S$5:S25)*IF($B28&gt;0,1,0)-N28</f>
        <v>6690857.04</v>
      </c>
      <c r="P28" s="36" t="n">
        <f aca="false">SUM('Deal Cash'!T$5:T25)*IF($B28&gt;0,1,0)</f>
        <v>2521443.8</v>
      </c>
      <c r="Q28" s="37" t="n">
        <f aca="false">SUM('Deal Cash'!U$5:U25)*IF($B28&gt;0,1,0)-P28</f>
        <v>5575714.2</v>
      </c>
      <c r="R28" s="36" t="n">
        <f aca="false">SUM('Deal Cash'!V$5:V25)*IF($B28&gt;0,1,0)</f>
        <v>2521443.8</v>
      </c>
      <c r="S28" s="37" t="n">
        <f aca="false">SUM('Deal Cash'!W$5:W25)*IF($B28&gt;0,1,0)-R28</f>
        <v>5575714.2</v>
      </c>
      <c r="T28" s="36" t="n">
        <f aca="false">SUM('Deal Cash'!X$5:X25)*IF($B28&gt;0,1,0)</f>
        <v>2017155.04</v>
      </c>
      <c r="U28" s="37" t="n">
        <f aca="false">SUM('Deal Cash'!Y$5:Y25)*IF($B28&gt;0,1,0)-T28</f>
        <v>4460571.36</v>
      </c>
      <c r="V28" s="36" t="n">
        <f aca="false">SUM('Deal Cash'!Z$5:Z25)*IF($B28&gt;0,1,0)</f>
        <v>1512866.28</v>
      </c>
      <c r="W28" s="37" t="n">
        <f aca="false">SUM('Deal Cash'!AA$5:AA25)*IF($B28&gt;0,1,0)-V28</f>
        <v>3345428.52</v>
      </c>
      <c r="X28" s="36" t="n">
        <f aca="false">SUM('Deal Cash'!AB$5:AB25)*IF($B28&gt;0,1,0)</f>
        <v>1008577.52</v>
      </c>
      <c r="Y28" s="37" t="n">
        <f aca="false">SUM('Deal Cash'!AC$5:AC25)*IF($B28&gt;0,1,0)-X28</f>
        <v>2230285.68</v>
      </c>
      <c r="Z28" s="36" t="n">
        <f aca="false">SUM('Deal Cash'!AD$5:AD25)*IF($B28&gt;0,1,0)</f>
        <v>504288.76</v>
      </c>
      <c r="AA28" s="37" t="n">
        <f aca="false">SUM('Deal Cash'!AE$5:AE25)*IF($B28&gt;0,1,0)-Z28</f>
        <v>1115142.84</v>
      </c>
      <c r="AB28" s="36" t="n">
        <f aca="false">SUM('Deal Cash'!AF$5:AF25)*IF($B28&gt;0,1,0)</f>
        <v>504288.76</v>
      </c>
      <c r="AC28" s="37" t="n">
        <f aca="false">SUM('Deal Cash'!AG$5:AG25)*IF($B28&gt;0,1,0)-AB28</f>
        <v>1115142.84</v>
      </c>
    </row>
    <row r="29" customFormat="false" ht="12.75" hidden="false" customHeight="false" outlineLevel="0" collapsed="false">
      <c r="B29" s="22" t="n">
        <f aca="false">Deals!M26</f>
        <v>14860</v>
      </c>
      <c r="C29" s="21" t="n">
        <v>22</v>
      </c>
      <c r="D29" s="36" t="n">
        <f aca="false">SUM('Deal Cash'!H$5:H26)*IF($B29&gt;0,1,0)</f>
        <v>5170887.6</v>
      </c>
      <c r="E29" s="37" t="n">
        <f aca="false">SUM('Deal Cash'!I$5:I26)*IF($B29&gt;0,1,0)-D29</f>
        <v>11172028.4</v>
      </c>
      <c r="F29" s="36" t="n">
        <f aca="false">SUM('Deal Cash'!J$5:J26)*IF($B29&gt;0,1,0)</f>
        <v>4653798.84</v>
      </c>
      <c r="G29" s="37" t="n">
        <f aca="false">SUM('Deal Cash'!K$5:K26)*IF($B29&gt;0,1,0)-F29</f>
        <v>10054825.56</v>
      </c>
      <c r="H29" s="38" t="n">
        <f aca="false">SUM('Deal Cash'!L$5:L26)*IF($B29&gt;0,1,0)</f>
        <v>4136710.08</v>
      </c>
      <c r="I29" s="39" t="n">
        <f aca="false">SUM('Deal Cash'!M$5:M26)*IF($B29&gt;0,1,0)-H29</f>
        <v>8937622.72</v>
      </c>
      <c r="J29" s="36" t="n">
        <f aca="false">SUM('Deal Cash'!N$5:N26)*IF($B29&gt;0,1,0)</f>
        <v>3619621.32</v>
      </c>
      <c r="K29" s="37" t="n">
        <f aca="false">SUM('Deal Cash'!O$5:O26)*IF($B29&gt;0,1,0)-J29</f>
        <v>7820419.88</v>
      </c>
      <c r="L29" s="36" t="n">
        <f aca="false">SUM('Deal Cash'!P$5:P26)*IF($B29&gt;0,1,0)</f>
        <v>3102532.56</v>
      </c>
      <c r="M29" s="37" t="n">
        <f aca="false">SUM('Deal Cash'!Q$5:Q26)*IF($B29&gt;0,1,0)-L29</f>
        <v>6703217.04</v>
      </c>
      <c r="N29" s="36" t="n">
        <f aca="false">SUM('Deal Cash'!R$5:R26)*IF($B29&gt;0,1,0)</f>
        <v>3102532.56</v>
      </c>
      <c r="O29" s="37" t="n">
        <f aca="false">SUM('Deal Cash'!S$5:S26)*IF($B29&gt;0,1,0)-N29</f>
        <v>6703217.04</v>
      </c>
      <c r="P29" s="36" t="n">
        <f aca="false">SUM('Deal Cash'!T$5:T26)*IF($B29&gt;0,1,0)</f>
        <v>2585443.8</v>
      </c>
      <c r="Q29" s="37" t="n">
        <f aca="false">SUM('Deal Cash'!U$5:U26)*IF($B29&gt;0,1,0)-P29</f>
        <v>5586014.2</v>
      </c>
      <c r="R29" s="36" t="n">
        <f aca="false">SUM('Deal Cash'!V$5:V26)*IF($B29&gt;0,1,0)</f>
        <v>2585443.8</v>
      </c>
      <c r="S29" s="37" t="n">
        <f aca="false">SUM('Deal Cash'!W$5:W26)*IF($B29&gt;0,1,0)-R29</f>
        <v>5586014.2</v>
      </c>
      <c r="T29" s="36" t="n">
        <f aca="false">SUM('Deal Cash'!X$5:X26)*IF($B29&gt;0,1,0)</f>
        <v>2068355.04</v>
      </c>
      <c r="U29" s="37" t="n">
        <f aca="false">SUM('Deal Cash'!Y$5:Y26)*IF($B29&gt;0,1,0)-T29</f>
        <v>4468811.36</v>
      </c>
      <c r="V29" s="36" t="n">
        <f aca="false">SUM('Deal Cash'!Z$5:Z26)*IF($B29&gt;0,1,0)</f>
        <v>1551266.28</v>
      </c>
      <c r="W29" s="37" t="n">
        <f aca="false">SUM('Deal Cash'!AA$5:AA26)*IF($B29&gt;0,1,0)-V29</f>
        <v>3351608.52</v>
      </c>
      <c r="X29" s="36" t="n">
        <f aca="false">SUM('Deal Cash'!AB$5:AB26)*IF($B29&gt;0,1,0)</f>
        <v>1034177.52</v>
      </c>
      <c r="Y29" s="37" t="n">
        <f aca="false">SUM('Deal Cash'!AC$5:AC26)*IF($B29&gt;0,1,0)-X29</f>
        <v>2234405.68</v>
      </c>
      <c r="Z29" s="36" t="n">
        <f aca="false">SUM('Deal Cash'!AD$5:AD26)*IF($B29&gt;0,1,0)</f>
        <v>517088.76</v>
      </c>
      <c r="AA29" s="37" t="n">
        <f aca="false">SUM('Deal Cash'!AE$5:AE26)*IF($B29&gt;0,1,0)-Z29</f>
        <v>1117202.84</v>
      </c>
      <c r="AB29" s="36" t="n">
        <f aca="false">SUM('Deal Cash'!AF$5:AF26)*IF($B29&gt;0,1,0)</f>
        <v>517088.76</v>
      </c>
      <c r="AC29" s="37" t="n">
        <f aca="false">SUM('Deal Cash'!AG$5:AG26)*IF($B29&gt;0,1,0)-AB29</f>
        <v>1117202.84</v>
      </c>
    </row>
    <row r="30" customFormat="false" ht="12.75" hidden="false" customHeight="false" outlineLevel="0" collapsed="false">
      <c r="B30" s="22" t="n">
        <f aca="false">Deals!M27</f>
        <v>0</v>
      </c>
      <c r="C30" s="21" t="n">
        <v>23</v>
      </c>
      <c r="D30" s="36" t="n">
        <f aca="false">SUM('Deal Cash'!H$5:H27)*IF($B30&gt;0,1,0)</f>
        <v>0</v>
      </c>
      <c r="E30" s="37" t="n">
        <f aca="false">SUM('Deal Cash'!I$5:I27)*IF($B30&gt;0,1,0)-D30</f>
        <v>0</v>
      </c>
      <c r="F30" s="36" t="n">
        <f aca="false">SUM('Deal Cash'!J$5:J27)*IF($B30&gt;0,1,0)</f>
        <v>0</v>
      </c>
      <c r="G30" s="37" t="n">
        <f aca="false">SUM('Deal Cash'!K$5:K27)*IF($B30&gt;0,1,0)-F30</f>
        <v>0</v>
      </c>
      <c r="H30" s="36" t="n">
        <f aca="false">SUM('Deal Cash'!L$5:L27)*IF($B30&gt;0,1,0)</f>
        <v>0</v>
      </c>
      <c r="I30" s="37" t="n">
        <f aca="false">SUM('Deal Cash'!M$5:M27)*IF($B30&gt;0,1,0)-H30</f>
        <v>0</v>
      </c>
      <c r="J30" s="36" t="n">
        <f aca="false">SUM('Deal Cash'!N$5:N27)*IF($B30&gt;0,1,0)</f>
        <v>0</v>
      </c>
      <c r="K30" s="37" t="n">
        <f aca="false">SUM('Deal Cash'!O$5:O27)*IF($B30&gt;0,1,0)-J30</f>
        <v>0</v>
      </c>
      <c r="L30" s="36" t="n">
        <f aca="false">SUM('Deal Cash'!P$5:P27)*IF($B30&gt;0,1,0)</f>
        <v>0</v>
      </c>
      <c r="M30" s="37" t="n">
        <f aca="false">SUM('Deal Cash'!Q$5:Q27)*IF($B30&gt;0,1,0)-L30</f>
        <v>0</v>
      </c>
      <c r="N30" s="36" t="n">
        <f aca="false">SUM('Deal Cash'!R$5:R27)*IF($B30&gt;0,1,0)</f>
        <v>0</v>
      </c>
      <c r="O30" s="37" t="n">
        <f aca="false">SUM('Deal Cash'!S$5:S27)*IF($B30&gt;0,1,0)-N30</f>
        <v>0</v>
      </c>
      <c r="P30" s="36" t="n">
        <f aca="false">SUM('Deal Cash'!T$5:T27)*IF($B30&gt;0,1,0)</f>
        <v>0</v>
      </c>
      <c r="Q30" s="37" t="n">
        <f aca="false">SUM('Deal Cash'!U$5:U27)*IF($B30&gt;0,1,0)-P30</f>
        <v>0</v>
      </c>
      <c r="R30" s="36" t="n">
        <f aca="false">SUM('Deal Cash'!V$5:V27)*IF($B30&gt;0,1,0)</f>
        <v>0</v>
      </c>
      <c r="S30" s="37" t="n">
        <f aca="false">SUM('Deal Cash'!W$5:W27)*IF($B30&gt;0,1,0)-R30</f>
        <v>0</v>
      </c>
      <c r="T30" s="36" t="n">
        <f aca="false">SUM('Deal Cash'!X$5:X27)*IF($B30&gt;0,1,0)</f>
        <v>0</v>
      </c>
      <c r="U30" s="37" t="n">
        <f aca="false">SUM('Deal Cash'!Y$5:Y27)*IF($B30&gt;0,1,0)-T30</f>
        <v>0</v>
      </c>
      <c r="V30" s="36" t="n">
        <f aca="false">SUM('Deal Cash'!Z$5:Z27)*IF($B30&gt;0,1,0)</f>
        <v>0</v>
      </c>
      <c r="W30" s="37" t="n">
        <f aca="false">SUM('Deal Cash'!AA$5:AA27)*IF($B30&gt;0,1,0)-V30</f>
        <v>0</v>
      </c>
      <c r="X30" s="36" t="n">
        <f aca="false">SUM('Deal Cash'!AB$5:AB27)*IF($B30&gt;0,1,0)</f>
        <v>0</v>
      </c>
      <c r="Y30" s="37" t="n">
        <f aca="false">SUM('Deal Cash'!AC$5:AC27)*IF($B30&gt;0,1,0)-X30</f>
        <v>0</v>
      </c>
      <c r="Z30" s="36" t="n">
        <f aca="false">SUM('Deal Cash'!AD$5:AD27)*IF($B30&gt;0,1,0)</f>
        <v>0</v>
      </c>
      <c r="AA30" s="37" t="n">
        <f aca="false">SUM('Deal Cash'!AE$5:AE27)*IF($B30&gt;0,1,0)-Z30</f>
        <v>0</v>
      </c>
      <c r="AB30" s="36" t="n">
        <f aca="false">SUM('Deal Cash'!AF$5:AF27)*IF($B30&gt;0,1,0)</f>
        <v>0</v>
      </c>
      <c r="AC30" s="37" t="n">
        <f aca="false">SUM('Deal Cash'!AG$5:AG27)*IF($B30&gt;0,1,0)-AB30</f>
        <v>0</v>
      </c>
    </row>
    <row r="31" customFormat="false" ht="12.75" hidden="false" customHeight="false" outlineLevel="0" collapsed="false">
      <c r="B31" s="22" t="n">
        <f aca="false">Deals!M28</f>
        <v>0</v>
      </c>
      <c r="C31" s="21" t="n">
        <v>24</v>
      </c>
      <c r="D31" s="36" t="n">
        <f aca="false">SUM('Deal Cash'!H$5:H28)*IF($B31&gt;0,1,0)</f>
        <v>0</v>
      </c>
      <c r="E31" s="37" t="n">
        <f aca="false">SUM('Deal Cash'!I$5:I28)*IF($B31&gt;0,1,0)-D31</f>
        <v>0</v>
      </c>
      <c r="F31" s="36" t="n">
        <f aca="false">SUM('Deal Cash'!J$5:J28)*IF($B31&gt;0,1,0)</f>
        <v>0</v>
      </c>
      <c r="G31" s="37" t="n">
        <f aca="false">SUM('Deal Cash'!K$5:K28)*IF($B31&gt;0,1,0)-F31</f>
        <v>0</v>
      </c>
      <c r="H31" s="36" t="n">
        <f aca="false">SUM('Deal Cash'!L$5:L28)*IF($B31&gt;0,1,0)</f>
        <v>0</v>
      </c>
      <c r="I31" s="37" t="n">
        <f aca="false">SUM('Deal Cash'!M$5:M28)*IF($B31&gt;0,1,0)-H31</f>
        <v>0</v>
      </c>
      <c r="J31" s="36" t="n">
        <f aca="false">SUM('Deal Cash'!N$5:N28)*IF($B31&gt;0,1,0)</f>
        <v>0</v>
      </c>
      <c r="K31" s="37" t="n">
        <f aca="false">SUM('Deal Cash'!O$5:O28)*IF($B31&gt;0,1,0)-J31</f>
        <v>0</v>
      </c>
      <c r="L31" s="36" t="n">
        <f aca="false">SUM('Deal Cash'!P$5:P28)*IF($B31&gt;0,1,0)</f>
        <v>0</v>
      </c>
      <c r="M31" s="37" t="n">
        <f aca="false">SUM('Deal Cash'!Q$5:Q28)*IF($B31&gt;0,1,0)-L31</f>
        <v>0</v>
      </c>
      <c r="N31" s="36" t="n">
        <f aca="false">SUM('Deal Cash'!R$5:R28)*IF($B31&gt;0,1,0)</f>
        <v>0</v>
      </c>
      <c r="O31" s="37" t="n">
        <f aca="false">SUM('Deal Cash'!S$5:S28)*IF($B31&gt;0,1,0)-N31</f>
        <v>0</v>
      </c>
      <c r="P31" s="36" t="n">
        <f aca="false">SUM('Deal Cash'!T$5:T28)*IF($B31&gt;0,1,0)</f>
        <v>0</v>
      </c>
      <c r="Q31" s="37" t="n">
        <f aca="false">SUM('Deal Cash'!U$5:U28)*IF($B31&gt;0,1,0)-P31</f>
        <v>0</v>
      </c>
      <c r="R31" s="36" t="n">
        <f aca="false">SUM('Deal Cash'!V$5:V28)*IF($B31&gt;0,1,0)</f>
        <v>0</v>
      </c>
      <c r="S31" s="37" t="n">
        <f aca="false">SUM('Deal Cash'!W$5:W28)*IF($B31&gt;0,1,0)-R31</f>
        <v>0</v>
      </c>
      <c r="T31" s="36" t="n">
        <f aca="false">SUM('Deal Cash'!X$5:X28)*IF($B31&gt;0,1,0)</f>
        <v>0</v>
      </c>
      <c r="U31" s="37" t="n">
        <f aca="false">SUM('Deal Cash'!Y$5:Y28)*IF($B31&gt;0,1,0)-T31</f>
        <v>0</v>
      </c>
      <c r="V31" s="36" t="n">
        <f aca="false">SUM('Deal Cash'!Z$5:Z28)*IF($B31&gt;0,1,0)</f>
        <v>0</v>
      </c>
      <c r="W31" s="37" t="n">
        <f aca="false">SUM('Deal Cash'!AA$5:AA28)*IF($B31&gt;0,1,0)-V31</f>
        <v>0</v>
      </c>
      <c r="X31" s="36" t="n">
        <f aca="false">SUM('Deal Cash'!AB$5:AB28)*IF($B31&gt;0,1,0)</f>
        <v>0</v>
      </c>
      <c r="Y31" s="37" t="n">
        <f aca="false">SUM('Deal Cash'!AC$5:AC28)*IF($B31&gt;0,1,0)-X31</f>
        <v>0</v>
      </c>
      <c r="Z31" s="36" t="n">
        <f aca="false">SUM('Deal Cash'!AD$5:AD28)*IF($B31&gt;0,1,0)</f>
        <v>0</v>
      </c>
      <c r="AA31" s="37" t="n">
        <f aca="false">SUM('Deal Cash'!AE$5:AE28)*IF($B31&gt;0,1,0)-Z31</f>
        <v>0</v>
      </c>
      <c r="AB31" s="36" t="n">
        <f aca="false">SUM('Deal Cash'!AF$5:AF28)*IF($B31&gt;0,1,0)</f>
        <v>0</v>
      </c>
      <c r="AC31" s="37" t="n">
        <f aca="false">SUM('Deal Cash'!AG$5:AG28)*IF($B31&gt;0,1,0)-AB31</f>
        <v>0</v>
      </c>
    </row>
    <row r="32" customFormat="false" ht="12.75" hidden="false" customHeight="false" outlineLevel="0" collapsed="false">
      <c r="B32" s="22" t="n">
        <f aca="false">Deals!M29</f>
        <v>0</v>
      </c>
      <c r="C32" s="21" t="n">
        <v>25</v>
      </c>
      <c r="D32" s="36" t="n">
        <f aca="false">SUM('Deal Cash'!H$5:H29)*IF($B32&gt;0,1,0)</f>
        <v>0</v>
      </c>
      <c r="E32" s="37" t="n">
        <f aca="false">SUM('Deal Cash'!I$5:I29)*IF($B32&gt;0,1,0)-D32</f>
        <v>0</v>
      </c>
      <c r="F32" s="36" t="n">
        <f aca="false">SUM('Deal Cash'!J$5:J29)*IF($B32&gt;0,1,0)</f>
        <v>0</v>
      </c>
      <c r="G32" s="37" t="n">
        <f aca="false">SUM('Deal Cash'!K$5:K29)*IF($B32&gt;0,1,0)-F32</f>
        <v>0</v>
      </c>
      <c r="H32" s="36" t="n">
        <f aca="false">SUM('Deal Cash'!L$5:L29)*IF($B32&gt;0,1,0)</f>
        <v>0</v>
      </c>
      <c r="I32" s="37" t="n">
        <f aca="false">SUM('Deal Cash'!M$5:M29)*IF($B32&gt;0,1,0)-H32</f>
        <v>0</v>
      </c>
      <c r="J32" s="36" t="n">
        <f aca="false">SUM('Deal Cash'!N$5:N29)*IF($B32&gt;0,1,0)</f>
        <v>0</v>
      </c>
      <c r="K32" s="37" t="n">
        <f aca="false">SUM('Deal Cash'!O$5:O29)*IF($B32&gt;0,1,0)-J32</f>
        <v>0</v>
      </c>
      <c r="L32" s="36" t="n">
        <f aca="false">SUM('Deal Cash'!P$5:P29)*IF($B32&gt;0,1,0)</f>
        <v>0</v>
      </c>
      <c r="M32" s="37" t="n">
        <f aca="false">SUM('Deal Cash'!Q$5:Q29)*IF($B32&gt;0,1,0)-L32</f>
        <v>0</v>
      </c>
      <c r="N32" s="36" t="n">
        <f aca="false">SUM('Deal Cash'!R$5:R29)*IF($B32&gt;0,1,0)</f>
        <v>0</v>
      </c>
      <c r="O32" s="37" t="n">
        <f aca="false">SUM('Deal Cash'!S$5:S29)*IF($B32&gt;0,1,0)-N32</f>
        <v>0</v>
      </c>
      <c r="P32" s="36" t="n">
        <f aca="false">SUM('Deal Cash'!T$5:T29)*IF($B32&gt;0,1,0)</f>
        <v>0</v>
      </c>
      <c r="Q32" s="37" t="n">
        <f aca="false">SUM('Deal Cash'!U$5:U29)*IF($B32&gt;0,1,0)-P32</f>
        <v>0</v>
      </c>
      <c r="R32" s="36" t="n">
        <f aca="false">SUM('Deal Cash'!V$5:V29)*IF($B32&gt;0,1,0)</f>
        <v>0</v>
      </c>
      <c r="S32" s="37" t="n">
        <f aca="false">SUM('Deal Cash'!W$5:W29)*IF($B32&gt;0,1,0)-R32</f>
        <v>0</v>
      </c>
      <c r="T32" s="36" t="n">
        <f aca="false">SUM('Deal Cash'!X$5:X29)*IF($B32&gt;0,1,0)</f>
        <v>0</v>
      </c>
      <c r="U32" s="37" t="n">
        <f aca="false">SUM('Deal Cash'!Y$5:Y29)*IF($B32&gt;0,1,0)-T32</f>
        <v>0</v>
      </c>
      <c r="V32" s="36" t="n">
        <f aca="false">SUM('Deal Cash'!Z$5:Z29)*IF($B32&gt;0,1,0)</f>
        <v>0</v>
      </c>
      <c r="W32" s="37" t="n">
        <f aca="false">SUM('Deal Cash'!AA$5:AA29)*IF($B32&gt;0,1,0)-V32</f>
        <v>0</v>
      </c>
      <c r="X32" s="36" t="n">
        <f aca="false">SUM('Deal Cash'!AB$5:AB29)*IF($B32&gt;0,1,0)</f>
        <v>0</v>
      </c>
      <c r="Y32" s="37" t="n">
        <f aca="false">SUM('Deal Cash'!AC$5:AC29)*IF($B32&gt;0,1,0)-X32</f>
        <v>0</v>
      </c>
      <c r="Z32" s="36" t="n">
        <f aca="false">SUM('Deal Cash'!AD$5:AD29)*IF($B32&gt;0,1,0)</f>
        <v>0</v>
      </c>
      <c r="AA32" s="37" t="n">
        <f aca="false">SUM('Deal Cash'!AE$5:AE29)*IF($B32&gt;0,1,0)-Z32</f>
        <v>0</v>
      </c>
      <c r="AB32" s="36" t="n">
        <f aca="false">SUM('Deal Cash'!AF$5:AF29)*IF($B32&gt;0,1,0)</f>
        <v>0</v>
      </c>
      <c r="AC32" s="37" t="n">
        <f aca="false">SUM('Deal Cash'!AG$5:AG29)*IF($B32&gt;0,1,0)-AB32</f>
        <v>0</v>
      </c>
    </row>
    <row r="33" customFormat="false" ht="12.75" hidden="false" customHeight="false" outlineLevel="0" collapsed="false">
      <c r="B33" s="22" t="n">
        <f aca="false">Deals!M30</f>
        <v>0</v>
      </c>
      <c r="C33" s="21" t="n">
        <v>26</v>
      </c>
      <c r="D33" s="36" t="n">
        <f aca="false">SUM('Deal Cash'!H$5:H30)*IF($B33&gt;0,1,0)</f>
        <v>0</v>
      </c>
      <c r="E33" s="37" t="n">
        <f aca="false">SUM('Deal Cash'!I$5:I30)*IF($B33&gt;0,1,0)-D33</f>
        <v>0</v>
      </c>
      <c r="F33" s="36" t="n">
        <f aca="false">SUM('Deal Cash'!J$5:J30)*IF($B33&gt;0,1,0)</f>
        <v>0</v>
      </c>
      <c r="G33" s="37" t="n">
        <f aca="false">SUM('Deal Cash'!K$5:K30)*IF($B33&gt;0,1,0)-F33</f>
        <v>0</v>
      </c>
      <c r="H33" s="36" t="n">
        <f aca="false">SUM('Deal Cash'!L$5:L30)*IF($B33&gt;0,1,0)</f>
        <v>0</v>
      </c>
      <c r="I33" s="37" t="n">
        <f aca="false">SUM('Deal Cash'!M$5:M30)*IF($B33&gt;0,1,0)-H33</f>
        <v>0</v>
      </c>
      <c r="J33" s="36" t="n">
        <f aca="false">SUM('Deal Cash'!N$5:N30)*IF($B33&gt;0,1,0)</f>
        <v>0</v>
      </c>
      <c r="K33" s="37" t="n">
        <f aca="false">SUM('Deal Cash'!O$5:O30)*IF($B33&gt;0,1,0)-J33</f>
        <v>0</v>
      </c>
      <c r="L33" s="36" t="n">
        <f aca="false">SUM('Deal Cash'!P$5:P30)*IF($B33&gt;0,1,0)</f>
        <v>0</v>
      </c>
      <c r="M33" s="37" t="n">
        <f aca="false">SUM('Deal Cash'!Q$5:Q30)*IF($B33&gt;0,1,0)-L33</f>
        <v>0</v>
      </c>
      <c r="N33" s="36" t="n">
        <f aca="false">SUM('Deal Cash'!R$5:R30)*IF($B33&gt;0,1,0)</f>
        <v>0</v>
      </c>
      <c r="O33" s="37" t="n">
        <f aca="false">SUM('Deal Cash'!S$5:S30)*IF($B33&gt;0,1,0)-N33</f>
        <v>0</v>
      </c>
      <c r="P33" s="36" t="n">
        <f aca="false">SUM('Deal Cash'!T$5:T30)*IF($B33&gt;0,1,0)</f>
        <v>0</v>
      </c>
      <c r="Q33" s="37" t="n">
        <f aca="false">SUM('Deal Cash'!U$5:U30)*IF($B33&gt;0,1,0)-P33</f>
        <v>0</v>
      </c>
      <c r="R33" s="36" t="n">
        <f aca="false">SUM('Deal Cash'!V$5:V30)*IF($B33&gt;0,1,0)</f>
        <v>0</v>
      </c>
      <c r="S33" s="37" t="n">
        <f aca="false">SUM('Deal Cash'!W$5:W30)*IF($B33&gt;0,1,0)-R33</f>
        <v>0</v>
      </c>
      <c r="T33" s="36" t="n">
        <f aca="false">SUM('Deal Cash'!X$5:X30)*IF($B33&gt;0,1,0)</f>
        <v>0</v>
      </c>
      <c r="U33" s="37" t="n">
        <f aca="false">SUM('Deal Cash'!Y$5:Y30)*IF($B33&gt;0,1,0)-T33</f>
        <v>0</v>
      </c>
      <c r="V33" s="36" t="n">
        <f aca="false">SUM('Deal Cash'!Z$5:Z30)*IF($B33&gt;0,1,0)</f>
        <v>0</v>
      </c>
      <c r="W33" s="37" t="n">
        <f aca="false">SUM('Deal Cash'!AA$5:AA30)*IF($B33&gt;0,1,0)-V33</f>
        <v>0</v>
      </c>
      <c r="X33" s="36" t="n">
        <f aca="false">SUM('Deal Cash'!AB$5:AB30)*IF($B33&gt;0,1,0)</f>
        <v>0</v>
      </c>
      <c r="Y33" s="37" t="n">
        <f aca="false">SUM('Deal Cash'!AC$5:AC30)*IF($B33&gt;0,1,0)-X33</f>
        <v>0</v>
      </c>
      <c r="Z33" s="36" t="n">
        <f aca="false">SUM('Deal Cash'!AD$5:AD30)*IF($B33&gt;0,1,0)</f>
        <v>0</v>
      </c>
      <c r="AA33" s="37" t="n">
        <f aca="false">SUM('Deal Cash'!AE$5:AE30)*IF($B33&gt;0,1,0)-Z33</f>
        <v>0</v>
      </c>
      <c r="AB33" s="36" t="n">
        <f aca="false">SUM('Deal Cash'!AF$5:AF30)*IF($B33&gt;0,1,0)</f>
        <v>0</v>
      </c>
      <c r="AC33" s="37" t="n">
        <f aca="false">SUM('Deal Cash'!AG$5:AG30)*IF($B33&gt;0,1,0)-AB33</f>
        <v>0</v>
      </c>
    </row>
    <row r="34" customFormat="false" ht="12.75" hidden="false" customHeight="false" outlineLevel="0" collapsed="false">
      <c r="B34" s="22" t="n">
        <f aca="false">Deals!M31</f>
        <v>0</v>
      </c>
      <c r="C34" s="21" t="n">
        <v>27</v>
      </c>
      <c r="D34" s="36" t="n">
        <f aca="false">SUM('Deal Cash'!H$5:H31)*IF($B34&gt;0,1,0)</f>
        <v>0</v>
      </c>
      <c r="E34" s="37" t="n">
        <f aca="false">SUM('Deal Cash'!I$5:I31)*IF($B34&gt;0,1,0)-D34</f>
        <v>0</v>
      </c>
      <c r="F34" s="36" t="n">
        <f aca="false">SUM('Deal Cash'!J$5:J31)*IF($B34&gt;0,1,0)</f>
        <v>0</v>
      </c>
      <c r="G34" s="37" t="n">
        <f aca="false">SUM('Deal Cash'!K$5:K31)*IF($B34&gt;0,1,0)-F34</f>
        <v>0</v>
      </c>
      <c r="H34" s="36" t="n">
        <f aca="false">SUM('Deal Cash'!L$5:L31)*IF($B34&gt;0,1,0)</f>
        <v>0</v>
      </c>
      <c r="I34" s="37" t="n">
        <f aca="false">SUM('Deal Cash'!M$5:M31)*IF($B34&gt;0,1,0)-H34</f>
        <v>0</v>
      </c>
      <c r="J34" s="36" t="n">
        <f aca="false">SUM('Deal Cash'!N$5:N31)*IF($B34&gt;0,1,0)</f>
        <v>0</v>
      </c>
      <c r="K34" s="37" t="n">
        <f aca="false">SUM('Deal Cash'!O$5:O31)*IF($B34&gt;0,1,0)-J34</f>
        <v>0</v>
      </c>
      <c r="L34" s="36" t="n">
        <f aca="false">SUM('Deal Cash'!P$5:P31)*IF($B34&gt;0,1,0)</f>
        <v>0</v>
      </c>
      <c r="M34" s="37" t="n">
        <f aca="false">SUM('Deal Cash'!Q$5:Q31)*IF($B34&gt;0,1,0)-L34</f>
        <v>0</v>
      </c>
      <c r="N34" s="36" t="n">
        <f aca="false">SUM('Deal Cash'!R$5:R31)*IF($B34&gt;0,1,0)</f>
        <v>0</v>
      </c>
      <c r="O34" s="37" t="n">
        <f aca="false">SUM('Deal Cash'!S$5:S31)*IF($B34&gt;0,1,0)-N34</f>
        <v>0</v>
      </c>
      <c r="P34" s="36" t="n">
        <f aca="false">SUM('Deal Cash'!T$5:T31)*IF($B34&gt;0,1,0)</f>
        <v>0</v>
      </c>
      <c r="Q34" s="37" t="n">
        <f aca="false">SUM('Deal Cash'!U$5:U31)*IF($B34&gt;0,1,0)-P34</f>
        <v>0</v>
      </c>
      <c r="R34" s="36" t="n">
        <f aca="false">SUM('Deal Cash'!V$5:V31)*IF($B34&gt;0,1,0)</f>
        <v>0</v>
      </c>
      <c r="S34" s="37" t="n">
        <f aca="false">SUM('Deal Cash'!W$5:W31)*IF($B34&gt;0,1,0)-R34</f>
        <v>0</v>
      </c>
      <c r="T34" s="36" t="n">
        <f aca="false">SUM('Deal Cash'!X$5:X31)*IF($B34&gt;0,1,0)</f>
        <v>0</v>
      </c>
      <c r="U34" s="37" t="n">
        <f aca="false">SUM('Deal Cash'!Y$5:Y31)*IF($B34&gt;0,1,0)-T34</f>
        <v>0</v>
      </c>
      <c r="V34" s="36" t="n">
        <f aca="false">SUM('Deal Cash'!Z$5:Z31)*IF($B34&gt;0,1,0)</f>
        <v>0</v>
      </c>
      <c r="W34" s="37" t="n">
        <f aca="false">SUM('Deal Cash'!AA$5:AA31)*IF($B34&gt;0,1,0)-V34</f>
        <v>0</v>
      </c>
      <c r="X34" s="36" t="n">
        <f aca="false">SUM('Deal Cash'!AB$5:AB31)*IF($B34&gt;0,1,0)</f>
        <v>0</v>
      </c>
      <c r="Y34" s="37" t="n">
        <f aca="false">SUM('Deal Cash'!AC$5:AC31)*IF($B34&gt;0,1,0)-X34</f>
        <v>0</v>
      </c>
      <c r="Z34" s="36" t="n">
        <f aca="false">SUM('Deal Cash'!AD$5:AD31)*IF($B34&gt;0,1,0)</f>
        <v>0</v>
      </c>
      <c r="AA34" s="37" t="n">
        <f aca="false">SUM('Deal Cash'!AE$5:AE31)*IF($B34&gt;0,1,0)-Z34</f>
        <v>0</v>
      </c>
      <c r="AB34" s="36" t="n">
        <f aca="false">SUM('Deal Cash'!AF$5:AF31)*IF($B34&gt;0,1,0)</f>
        <v>0</v>
      </c>
      <c r="AC34" s="37" t="n">
        <f aca="false">SUM('Deal Cash'!AG$5:AG31)*IF($B34&gt;0,1,0)-AB34</f>
        <v>0</v>
      </c>
    </row>
    <row r="35" customFormat="false" ht="12.75" hidden="false" customHeight="false" outlineLevel="0" collapsed="false">
      <c r="B35" s="22" t="n">
        <f aca="false">Deals!M32</f>
        <v>0</v>
      </c>
      <c r="C35" s="21" t="n">
        <v>28</v>
      </c>
      <c r="D35" s="36" t="n">
        <f aca="false">SUM('Deal Cash'!H$5:H32)*IF($B35&gt;0,1,0)</f>
        <v>0</v>
      </c>
      <c r="E35" s="37" t="n">
        <f aca="false">SUM('Deal Cash'!I$5:I32)*IF($B35&gt;0,1,0)-D35</f>
        <v>0</v>
      </c>
      <c r="F35" s="36" t="n">
        <f aca="false">SUM('Deal Cash'!J$5:J32)*IF($B35&gt;0,1,0)</f>
        <v>0</v>
      </c>
      <c r="G35" s="37" t="n">
        <f aca="false">SUM('Deal Cash'!K$5:K32)*IF($B35&gt;0,1,0)-F35</f>
        <v>0</v>
      </c>
      <c r="H35" s="36" t="n">
        <f aca="false">SUM('Deal Cash'!L$5:L32)*IF($B35&gt;0,1,0)</f>
        <v>0</v>
      </c>
      <c r="I35" s="37" t="n">
        <f aca="false">SUM('Deal Cash'!M$5:M32)*IF($B35&gt;0,1,0)-H35</f>
        <v>0</v>
      </c>
      <c r="J35" s="36" t="n">
        <f aca="false">SUM('Deal Cash'!N$5:N32)*IF($B35&gt;0,1,0)</f>
        <v>0</v>
      </c>
      <c r="K35" s="37" t="n">
        <f aca="false">SUM('Deal Cash'!O$5:O32)*IF($B35&gt;0,1,0)-J35</f>
        <v>0</v>
      </c>
      <c r="L35" s="36" t="n">
        <f aca="false">SUM('Deal Cash'!P$5:P32)*IF($B35&gt;0,1,0)</f>
        <v>0</v>
      </c>
      <c r="M35" s="37" t="n">
        <f aca="false">SUM('Deal Cash'!Q$5:Q32)*IF($B35&gt;0,1,0)-L35</f>
        <v>0</v>
      </c>
      <c r="N35" s="36" t="n">
        <f aca="false">SUM('Deal Cash'!R$5:R32)*IF($B35&gt;0,1,0)</f>
        <v>0</v>
      </c>
      <c r="O35" s="37" t="n">
        <f aca="false">SUM('Deal Cash'!S$5:S32)*IF($B35&gt;0,1,0)-N35</f>
        <v>0</v>
      </c>
      <c r="P35" s="36" t="n">
        <f aca="false">SUM('Deal Cash'!T$5:T32)*IF($B35&gt;0,1,0)</f>
        <v>0</v>
      </c>
      <c r="Q35" s="37" t="n">
        <f aca="false">SUM('Deal Cash'!U$5:U32)*IF($B35&gt;0,1,0)-P35</f>
        <v>0</v>
      </c>
      <c r="R35" s="36" t="n">
        <f aca="false">SUM('Deal Cash'!V$5:V32)*IF($B35&gt;0,1,0)</f>
        <v>0</v>
      </c>
      <c r="S35" s="37" t="n">
        <f aca="false">SUM('Deal Cash'!W$5:W32)*IF($B35&gt;0,1,0)-R35</f>
        <v>0</v>
      </c>
      <c r="T35" s="36" t="n">
        <f aca="false">SUM('Deal Cash'!X$5:X32)*IF($B35&gt;0,1,0)</f>
        <v>0</v>
      </c>
      <c r="U35" s="37" t="n">
        <f aca="false">SUM('Deal Cash'!Y$5:Y32)*IF($B35&gt;0,1,0)-T35</f>
        <v>0</v>
      </c>
      <c r="V35" s="36" t="n">
        <f aca="false">SUM('Deal Cash'!Z$5:Z32)*IF($B35&gt;0,1,0)</f>
        <v>0</v>
      </c>
      <c r="W35" s="37" t="n">
        <f aca="false">SUM('Deal Cash'!AA$5:AA32)*IF($B35&gt;0,1,0)-V35</f>
        <v>0</v>
      </c>
      <c r="X35" s="36" t="n">
        <f aca="false">SUM('Deal Cash'!AB$5:AB32)*IF($B35&gt;0,1,0)</f>
        <v>0</v>
      </c>
      <c r="Y35" s="37" t="n">
        <f aca="false">SUM('Deal Cash'!AC$5:AC32)*IF($B35&gt;0,1,0)-X35</f>
        <v>0</v>
      </c>
      <c r="Z35" s="36" t="n">
        <f aca="false">SUM('Deal Cash'!AD$5:AD32)*IF($B35&gt;0,1,0)</f>
        <v>0</v>
      </c>
      <c r="AA35" s="37" t="n">
        <f aca="false">SUM('Deal Cash'!AE$5:AE32)*IF($B35&gt;0,1,0)-Z35</f>
        <v>0</v>
      </c>
      <c r="AB35" s="36" t="n">
        <f aca="false">SUM('Deal Cash'!AF$5:AF32)*IF($B35&gt;0,1,0)</f>
        <v>0</v>
      </c>
      <c r="AC35" s="37" t="n">
        <f aca="false">SUM('Deal Cash'!AG$5:AG32)*IF($B35&gt;0,1,0)-AB35</f>
        <v>0</v>
      </c>
    </row>
    <row r="36" customFormat="false" ht="12.75" hidden="false" customHeight="false" outlineLevel="0" collapsed="false">
      <c r="B36" s="22" t="n">
        <f aca="false">Deals!M33</f>
        <v>0</v>
      </c>
      <c r="C36" s="21" t="n">
        <v>29</v>
      </c>
      <c r="D36" s="36" t="n">
        <f aca="false">SUM('Deal Cash'!H$5:H33)*IF($B36&gt;0,1,0)</f>
        <v>0</v>
      </c>
      <c r="E36" s="37" t="n">
        <f aca="false">SUM('Deal Cash'!I$5:I33)*IF($B36&gt;0,1,0)-D36</f>
        <v>0</v>
      </c>
      <c r="F36" s="36" t="n">
        <f aca="false">SUM('Deal Cash'!J$5:J33)*IF($B36&gt;0,1,0)</f>
        <v>0</v>
      </c>
      <c r="G36" s="37" t="n">
        <f aca="false">SUM('Deal Cash'!K$5:K33)*IF($B36&gt;0,1,0)-F36</f>
        <v>0</v>
      </c>
      <c r="H36" s="36" t="n">
        <f aca="false">SUM('Deal Cash'!L$5:L33)*IF($B36&gt;0,1,0)</f>
        <v>0</v>
      </c>
      <c r="I36" s="37" t="n">
        <f aca="false">SUM('Deal Cash'!M$5:M33)*IF($B36&gt;0,1,0)-H36</f>
        <v>0</v>
      </c>
      <c r="J36" s="36" t="n">
        <f aca="false">SUM('Deal Cash'!N$5:N33)*IF($B36&gt;0,1,0)</f>
        <v>0</v>
      </c>
      <c r="K36" s="37" t="n">
        <f aca="false">SUM('Deal Cash'!O$5:O33)*IF($B36&gt;0,1,0)-J36</f>
        <v>0</v>
      </c>
      <c r="L36" s="36" t="n">
        <f aca="false">SUM('Deal Cash'!P$5:P33)*IF($B36&gt;0,1,0)</f>
        <v>0</v>
      </c>
      <c r="M36" s="37" t="n">
        <f aca="false">SUM('Deal Cash'!Q$5:Q33)*IF($B36&gt;0,1,0)-L36</f>
        <v>0</v>
      </c>
      <c r="N36" s="36" t="n">
        <f aca="false">SUM('Deal Cash'!R$5:R33)*IF($B36&gt;0,1,0)</f>
        <v>0</v>
      </c>
      <c r="O36" s="37" t="n">
        <f aca="false">SUM('Deal Cash'!S$5:S33)*IF($B36&gt;0,1,0)-N36</f>
        <v>0</v>
      </c>
      <c r="P36" s="36" t="n">
        <f aca="false">SUM('Deal Cash'!T$5:T33)*IF($B36&gt;0,1,0)</f>
        <v>0</v>
      </c>
      <c r="Q36" s="37" t="n">
        <f aca="false">SUM('Deal Cash'!U$5:U33)*IF($B36&gt;0,1,0)-P36</f>
        <v>0</v>
      </c>
      <c r="R36" s="36" t="n">
        <f aca="false">SUM('Deal Cash'!V$5:V33)*IF($B36&gt;0,1,0)</f>
        <v>0</v>
      </c>
      <c r="S36" s="37" t="n">
        <f aca="false">SUM('Deal Cash'!W$5:W33)*IF($B36&gt;0,1,0)-R36</f>
        <v>0</v>
      </c>
      <c r="T36" s="36" t="n">
        <f aca="false">SUM('Deal Cash'!X$5:X33)*IF($B36&gt;0,1,0)</f>
        <v>0</v>
      </c>
      <c r="U36" s="37" t="n">
        <f aca="false">SUM('Deal Cash'!Y$5:Y33)*IF($B36&gt;0,1,0)-T36</f>
        <v>0</v>
      </c>
      <c r="V36" s="36" t="n">
        <f aca="false">SUM('Deal Cash'!Z$5:Z33)*IF($B36&gt;0,1,0)</f>
        <v>0</v>
      </c>
      <c r="W36" s="37" t="n">
        <f aca="false">SUM('Deal Cash'!AA$5:AA33)*IF($B36&gt;0,1,0)-V36</f>
        <v>0</v>
      </c>
      <c r="X36" s="36" t="n">
        <f aca="false">SUM('Deal Cash'!AB$5:AB33)*IF($B36&gt;0,1,0)</f>
        <v>0</v>
      </c>
      <c r="Y36" s="37" t="n">
        <f aca="false">SUM('Deal Cash'!AC$5:AC33)*IF($B36&gt;0,1,0)-X36</f>
        <v>0</v>
      </c>
      <c r="Z36" s="36" t="n">
        <f aca="false">SUM('Deal Cash'!AD$5:AD33)*IF($B36&gt;0,1,0)</f>
        <v>0</v>
      </c>
      <c r="AA36" s="37" t="n">
        <f aca="false">SUM('Deal Cash'!AE$5:AE33)*IF($B36&gt;0,1,0)-Z36</f>
        <v>0</v>
      </c>
      <c r="AB36" s="36" t="n">
        <f aca="false">SUM('Deal Cash'!AF$5:AF33)*IF($B36&gt;0,1,0)</f>
        <v>0</v>
      </c>
      <c r="AC36" s="37" t="n">
        <f aca="false">SUM('Deal Cash'!AG$5:AG33)*IF($B36&gt;0,1,0)-AB36</f>
        <v>0</v>
      </c>
    </row>
    <row r="37" customFormat="false" ht="12.75" hidden="false" customHeight="false" outlineLevel="0" collapsed="false">
      <c r="B37" s="22" t="n">
        <f aca="false">Deals!M34</f>
        <v>0</v>
      </c>
      <c r="C37" s="21" t="n">
        <v>30</v>
      </c>
      <c r="D37" s="36" t="n">
        <f aca="false">SUM('Deal Cash'!H$5:H34)*IF($B37&gt;0,1,0)</f>
        <v>0</v>
      </c>
      <c r="E37" s="37" t="n">
        <f aca="false">SUM('Deal Cash'!I$5:I34)*IF($B37&gt;0,1,0)-D37</f>
        <v>0</v>
      </c>
      <c r="F37" s="36" t="n">
        <f aca="false">SUM('Deal Cash'!J$5:J34)*IF($B37&gt;0,1,0)</f>
        <v>0</v>
      </c>
      <c r="G37" s="37" t="n">
        <f aca="false">SUM('Deal Cash'!K$5:K34)*IF($B37&gt;0,1,0)-F37</f>
        <v>0</v>
      </c>
      <c r="H37" s="36" t="n">
        <f aca="false">SUM('Deal Cash'!L$5:L34)*IF($B37&gt;0,1,0)</f>
        <v>0</v>
      </c>
      <c r="I37" s="37" t="n">
        <f aca="false">SUM('Deal Cash'!M$5:M34)*IF($B37&gt;0,1,0)-H37</f>
        <v>0</v>
      </c>
      <c r="J37" s="36" t="n">
        <f aca="false">SUM('Deal Cash'!N$5:N34)*IF($B37&gt;0,1,0)</f>
        <v>0</v>
      </c>
      <c r="K37" s="37" t="n">
        <f aca="false">SUM('Deal Cash'!O$5:O34)*IF($B37&gt;0,1,0)-J37</f>
        <v>0</v>
      </c>
      <c r="L37" s="36" t="n">
        <f aca="false">SUM('Deal Cash'!P$5:P34)*IF($B37&gt;0,1,0)</f>
        <v>0</v>
      </c>
      <c r="M37" s="37" t="n">
        <f aca="false">SUM('Deal Cash'!Q$5:Q34)*IF($B37&gt;0,1,0)-L37</f>
        <v>0</v>
      </c>
      <c r="N37" s="36" t="n">
        <f aca="false">SUM('Deal Cash'!R$5:R34)*IF($B37&gt;0,1,0)</f>
        <v>0</v>
      </c>
      <c r="O37" s="37" t="n">
        <f aca="false">SUM('Deal Cash'!S$5:S34)*IF($B37&gt;0,1,0)-N37</f>
        <v>0</v>
      </c>
      <c r="P37" s="36" t="n">
        <f aca="false">SUM('Deal Cash'!T$5:T34)*IF($B37&gt;0,1,0)</f>
        <v>0</v>
      </c>
      <c r="Q37" s="37" t="n">
        <f aca="false">SUM('Deal Cash'!U$5:U34)*IF($B37&gt;0,1,0)-P37</f>
        <v>0</v>
      </c>
      <c r="R37" s="36" t="n">
        <f aca="false">SUM('Deal Cash'!V$5:V34)*IF($B37&gt;0,1,0)</f>
        <v>0</v>
      </c>
      <c r="S37" s="37" t="n">
        <f aca="false">SUM('Deal Cash'!W$5:W34)*IF($B37&gt;0,1,0)-R37</f>
        <v>0</v>
      </c>
      <c r="T37" s="36" t="n">
        <f aca="false">SUM('Deal Cash'!X$5:X34)*IF($B37&gt;0,1,0)</f>
        <v>0</v>
      </c>
      <c r="U37" s="37" t="n">
        <f aca="false">SUM('Deal Cash'!Y$5:Y34)*IF($B37&gt;0,1,0)-T37</f>
        <v>0</v>
      </c>
      <c r="V37" s="36" t="n">
        <f aca="false">SUM('Deal Cash'!Z$5:Z34)*IF($B37&gt;0,1,0)</f>
        <v>0</v>
      </c>
      <c r="W37" s="37" t="n">
        <f aca="false">SUM('Deal Cash'!AA$5:AA34)*IF($B37&gt;0,1,0)-V37</f>
        <v>0</v>
      </c>
      <c r="X37" s="36" t="n">
        <f aca="false">SUM('Deal Cash'!AB$5:AB34)*IF($B37&gt;0,1,0)</f>
        <v>0</v>
      </c>
      <c r="Y37" s="37" t="n">
        <f aca="false">SUM('Deal Cash'!AC$5:AC34)*IF($B37&gt;0,1,0)-X37</f>
        <v>0</v>
      </c>
      <c r="Z37" s="36" t="n">
        <f aca="false">SUM('Deal Cash'!AD$5:AD34)*IF($B37&gt;0,1,0)</f>
        <v>0</v>
      </c>
      <c r="AA37" s="37" t="n">
        <f aca="false">SUM('Deal Cash'!AE$5:AE34)*IF($B37&gt;0,1,0)-Z37</f>
        <v>0</v>
      </c>
      <c r="AB37" s="36" t="n">
        <f aca="false">SUM('Deal Cash'!AF$5:AF34)*IF($B37&gt;0,1,0)</f>
        <v>0</v>
      </c>
      <c r="AC37" s="37" t="n">
        <f aca="false">SUM('Deal Cash'!AG$5:AG34)*IF($B37&gt;0,1,0)-AB37</f>
        <v>0</v>
      </c>
    </row>
    <row r="38" customFormat="false" ht="13.5" hidden="false" customHeight="false" outlineLevel="0" collapsed="false">
      <c r="B38" s="40" t="n">
        <f aca="false">Deals!M35</f>
        <v>0</v>
      </c>
      <c r="C38" s="21" t="n">
        <v>31</v>
      </c>
      <c r="D38" s="41" t="n">
        <f aca="false">SUM('Deal Cash'!H$5:H35)*IF($B38&gt;0,1,0)</f>
        <v>0</v>
      </c>
      <c r="E38" s="42" t="n">
        <f aca="false">SUM('Deal Cash'!I$5:I35)*IF($B38&gt;0,1,0)-D38</f>
        <v>0</v>
      </c>
      <c r="F38" s="41" t="n">
        <f aca="false">SUM('Deal Cash'!J$5:J35)*IF($B38&gt;0,1,0)</f>
        <v>0</v>
      </c>
      <c r="G38" s="42" t="n">
        <f aca="false">SUM('Deal Cash'!K$5:K35)*IF($B38&gt;0,1,0)-F38</f>
        <v>0</v>
      </c>
      <c r="H38" s="41" t="n">
        <f aca="false">SUM('Deal Cash'!L$5:L35)*IF($B38&gt;0,1,0)</f>
        <v>0</v>
      </c>
      <c r="I38" s="42" t="n">
        <f aca="false">SUM('Deal Cash'!M$5:M35)*IF($B38&gt;0,1,0)-H38</f>
        <v>0</v>
      </c>
      <c r="J38" s="41" t="n">
        <f aca="false">SUM('Deal Cash'!N$5:N35)*IF($B38&gt;0,1,0)</f>
        <v>0</v>
      </c>
      <c r="K38" s="42" t="n">
        <f aca="false">SUM('Deal Cash'!O$5:O35)*IF($B38&gt;0,1,0)-J38</f>
        <v>0</v>
      </c>
      <c r="L38" s="41" t="n">
        <f aca="false">SUM('Deal Cash'!P$5:P35)*IF($B38&gt;0,1,0)</f>
        <v>0</v>
      </c>
      <c r="M38" s="42" t="n">
        <f aca="false">SUM('Deal Cash'!Q$5:Q35)*IF($B38&gt;0,1,0)-L38</f>
        <v>0</v>
      </c>
      <c r="N38" s="41" t="n">
        <f aca="false">SUM('Deal Cash'!R$5:R35)*IF($B38&gt;0,1,0)</f>
        <v>0</v>
      </c>
      <c r="O38" s="42" t="n">
        <f aca="false">SUM('Deal Cash'!S$5:S35)*IF($B38&gt;0,1,0)-N38</f>
        <v>0</v>
      </c>
      <c r="P38" s="41" t="n">
        <f aca="false">SUM('Deal Cash'!T$5:T35)*IF($B38&gt;0,1,0)</f>
        <v>0</v>
      </c>
      <c r="Q38" s="42" t="n">
        <f aca="false">SUM('Deal Cash'!U$5:U35)*IF($B38&gt;0,1,0)-P38</f>
        <v>0</v>
      </c>
      <c r="R38" s="41" t="n">
        <f aca="false">SUM('Deal Cash'!V$5:V35)*IF($B38&gt;0,1,0)</f>
        <v>0</v>
      </c>
      <c r="S38" s="42" t="n">
        <f aca="false">SUM('Deal Cash'!W$5:W35)*IF($B38&gt;0,1,0)-R38</f>
        <v>0</v>
      </c>
      <c r="T38" s="41" t="n">
        <f aca="false">SUM('Deal Cash'!X$5:X35)*IF($B38&gt;0,1,0)</f>
        <v>0</v>
      </c>
      <c r="U38" s="42" t="n">
        <f aca="false">SUM('Deal Cash'!Y$5:Y35)*IF($B38&gt;0,1,0)-T38</f>
        <v>0</v>
      </c>
      <c r="V38" s="41" t="n">
        <f aca="false">SUM('Deal Cash'!Z$5:Z35)*IF($B38&gt;0,1,0)</f>
        <v>0</v>
      </c>
      <c r="W38" s="42" t="n">
        <f aca="false">SUM('Deal Cash'!AA$5:AA35)*IF($B38&gt;0,1,0)-V38</f>
        <v>0</v>
      </c>
      <c r="X38" s="41" t="n">
        <f aca="false">SUM('Deal Cash'!AB$5:AB35)*IF($B38&gt;0,1,0)</f>
        <v>0</v>
      </c>
      <c r="Y38" s="42" t="n">
        <f aca="false">SUM('Deal Cash'!AC$5:AC35)*IF($B38&gt;0,1,0)-X38</f>
        <v>0</v>
      </c>
      <c r="Z38" s="41" t="n">
        <f aca="false">SUM('Deal Cash'!AD$5:AD35)*IF($B38&gt;0,1,0)</f>
        <v>0</v>
      </c>
      <c r="AA38" s="42" t="n">
        <f aca="false">SUM('Deal Cash'!AE$5:AE35)*IF($B38&gt;0,1,0)-Z38</f>
        <v>0</v>
      </c>
      <c r="AB38" s="41" t="n">
        <f aca="false">SUM('Deal Cash'!AF$5:AF35)*IF($B38&gt;0,1,0)</f>
        <v>0</v>
      </c>
      <c r="AC38" s="42" t="n">
        <f aca="false">SUM('Deal Cash'!AG$5:AG35)*IF($B38&gt;0,1,0)-AB38</f>
        <v>0</v>
      </c>
    </row>
    <row r="40" customFormat="false" ht="12.75" hidden="false" customHeight="false" outlineLevel="0" collapsed="false">
      <c r="D40" s="21" t="s">
        <v>27</v>
      </c>
    </row>
    <row r="41" customFormat="false" ht="12.75" hidden="false" customHeight="false" outlineLevel="0" collapsed="false">
      <c r="D41" s="21" t="s">
        <v>28</v>
      </c>
    </row>
  </sheetData>
  <mergeCells count="26"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2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selection pane="topLeft" activeCell="M44" activeCellId="0" sqref="M44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43" width="3.14"/>
    <col collapsed="false" customWidth="true" hidden="false" outlineLevel="0" max="2" min="2" style="43" width="21.28"/>
    <col collapsed="false" customWidth="true" hidden="false" outlineLevel="0" max="3" min="3" style="43" width="16.42"/>
    <col collapsed="false" customWidth="true" hidden="false" outlineLevel="0" max="5" min="4" style="43" width="9.41"/>
    <col collapsed="false" customWidth="true" hidden="false" outlineLevel="0" max="6" min="6" style="44" width="10.41"/>
    <col collapsed="false" customWidth="true" hidden="false" outlineLevel="0" max="7" min="7" style="45" width="14.7"/>
    <col collapsed="false" customWidth="true" hidden="false" outlineLevel="0" max="8" min="8" style="46" width="11.42"/>
    <col collapsed="false" customWidth="true" hidden="false" outlineLevel="0" max="9" min="9" style="46" width="9.56"/>
    <col collapsed="false" customWidth="true" hidden="false" outlineLevel="0" max="10" min="10" style="43" width="9.99"/>
    <col collapsed="false" customWidth="true" hidden="false" outlineLevel="0" max="11" min="11" style="47" width="11.28"/>
    <col collapsed="false" customWidth="true" hidden="false" outlineLevel="0" max="12" min="12" style="43" width="11.28"/>
    <col collapsed="false" customWidth="true" hidden="false" outlineLevel="0" max="13" min="13" style="43" width="14.14"/>
    <col collapsed="false" customWidth="true" hidden="false" outlineLevel="0" max="14" min="14" style="43" width="5.56"/>
    <col collapsed="false" customWidth="true" hidden="false" outlineLevel="0" max="15" min="15" style="43" width="10.99"/>
    <col collapsed="false" customWidth="true" hidden="false" outlineLevel="0" max="16" min="16" style="44" width="8.7"/>
    <col collapsed="false" customWidth="true" hidden="false" outlineLevel="0" max="17" min="17" style="44" width="10.99"/>
    <col collapsed="false" customWidth="true" hidden="false" outlineLevel="0" max="18" min="18" style="44" width="11.7"/>
    <col collapsed="false" customWidth="false" hidden="false" outlineLevel="0" max="19" min="19" style="44" width="9.14"/>
    <col collapsed="false" customWidth="true" hidden="false" outlineLevel="0" max="20" min="20" style="44" width="11.28"/>
    <col collapsed="false" customWidth="true" hidden="false" outlineLevel="0" max="21" min="21" style="44" width="10.56"/>
    <col collapsed="false" customWidth="false" hidden="false" outlineLevel="0" max="257" min="22" style="43" width="9.14"/>
  </cols>
  <sheetData>
    <row r="1" customFormat="false" ht="13.5" hidden="false" customHeight="true" outlineLevel="0" collapsed="false">
      <c r="A1" s="48"/>
      <c r="B1" s="48"/>
      <c r="C1" s="48"/>
      <c r="D1" s="48"/>
      <c r="E1" s="48"/>
      <c r="F1" s="49"/>
      <c r="G1" s="50"/>
      <c r="H1" s="48"/>
      <c r="I1" s="48"/>
      <c r="J1" s="48"/>
      <c r="K1" s="48"/>
      <c r="L1" s="48"/>
      <c r="M1" s="48"/>
      <c r="N1" s="48"/>
      <c r="O1" s="48"/>
      <c r="P1" s="49"/>
      <c r="Q1" s="49"/>
      <c r="R1" s="49"/>
      <c r="S1" s="49"/>
      <c r="T1" s="49"/>
      <c r="U1" s="49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  <c r="IW1" s="48"/>
    </row>
    <row r="2" customFormat="false" ht="30" hidden="false" customHeight="true" outlineLevel="0" collapsed="false">
      <c r="B2" s="51" t="s">
        <v>29</v>
      </c>
      <c r="C2" s="52"/>
      <c r="D2" s="52"/>
      <c r="E2" s="52"/>
      <c r="F2" s="52"/>
      <c r="G2" s="52"/>
      <c r="H2" s="52"/>
      <c r="I2" s="52" t="s">
        <v>30</v>
      </c>
      <c r="J2" s="52"/>
      <c r="K2" s="53" t="n">
        <v>5</v>
      </c>
      <c r="L2" s="52"/>
      <c r="M2" s="54"/>
      <c r="O2" s="55" t="s">
        <v>31</v>
      </c>
      <c r="P2" s="56" t="s">
        <v>32</v>
      </c>
      <c r="Q2" s="57" t="s">
        <v>33</v>
      </c>
      <c r="R2" s="57" t="s">
        <v>34</v>
      </c>
      <c r="S2" s="57" t="s">
        <v>35</v>
      </c>
      <c r="T2" s="57" t="s">
        <v>8</v>
      </c>
      <c r="U2" s="58" t="s">
        <v>36</v>
      </c>
    </row>
    <row r="3" customFormat="false" ht="15" hidden="false" customHeight="false" outlineLevel="0" collapsed="false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1"/>
      <c r="O3" s="62"/>
      <c r="P3" s="63"/>
      <c r="Q3" s="64"/>
      <c r="R3" s="64"/>
      <c r="S3" s="64"/>
      <c r="T3" s="64"/>
      <c r="U3" s="65"/>
    </row>
    <row r="4" customFormat="false" ht="43.5" hidden="false" customHeight="false" outlineLevel="0" collapsed="false">
      <c r="B4" s="66" t="s">
        <v>37</v>
      </c>
      <c r="C4" s="67" t="s">
        <v>38</v>
      </c>
      <c r="D4" s="68" t="s">
        <v>39</v>
      </c>
      <c r="E4" s="68" t="s">
        <v>40</v>
      </c>
      <c r="F4" s="68" t="s">
        <v>41</v>
      </c>
      <c r="G4" s="69" t="s">
        <v>42</v>
      </c>
      <c r="H4" s="70" t="s">
        <v>43</v>
      </c>
      <c r="I4" s="70" t="s">
        <v>44</v>
      </c>
      <c r="J4" s="68" t="s">
        <v>45</v>
      </c>
      <c r="K4" s="71" t="s">
        <v>46</v>
      </c>
      <c r="L4" s="72" t="s">
        <v>47</v>
      </c>
      <c r="M4" s="73" t="s">
        <v>48</v>
      </c>
      <c r="N4" s="74"/>
      <c r="O4" s="75" t="n">
        <f aca="false">SUM(P4:U4)</f>
        <v>1043</v>
      </c>
      <c r="P4" s="76" t="n">
        <f aca="false">SUM(P5:P35)</f>
        <v>41</v>
      </c>
      <c r="Q4" s="77" t="n">
        <f aca="false">SUM(Q5:Q35)</f>
        <v>150</v>
      </c>
      <c r="R4" s="77" t="n">
        <f aca="false">SUM(R5:R35)</f>
        <v>212</v>
      </c>
      <c r="S4" s="77" t="n">
        <f aca="false">SUM(S5:S35)</f>
        <v>25</v>
      </c>
      <c r="T4" s="77" t="n">
        <f aca="false">SUM(T5:T35)</f>
        <v>325</v>
      </c>
      <c r="U4" s="78" t="n">
        <f aca="false">SUM(U5:U35)</f>
        <v>290</v>
      </c>
    </row>
    <row r="5" customFormat="false" ht="14.25" hidden="false" customHeight="false" outlineLevel="0" collapsed="false">
      <c r="B5" s="79" t="s">
        <v>49</v>
      </c>
      <c r="C5" s="80" t="s">
        <v>33</v>
      </c>
      <c r="D5" s="81" t="n">
        <v>25</v>
      </c>
      <c r="E5" s="82" t="s">
        <v>50</v>
      </c>
      <c r="F5" s="82" t="n">
        <f aca="false">IF(E5="HLH",16,IF(E5="RTC",24,8))*D5</f>
        <v>400</v>
      </c>
      <c r="G5" s="83" t="s">
        <v>51</v>
      </c>
      <c r="H5" s="84" t="n">
        <v>311</v>
      </c>
      <c r="I5" s="84" t="n">
        <v>33</v>
      </c>
      <c r="J5" s="85" t="n">
        <f aca="false">IF((H5-I5)&gt;$K$2,H5-I5,0)</f>
        <v>278</v>
      </c>
      <c r="K5" s="86" t="n">
        <f aca="false">J5*F5</f>
        <v>111200</v>
      </c>
      <c r="L5" s="87" t="n">
        <f aca="false">F5*I5*(IF(J5&gt;0,1,0))</f>
        <v>13200</v>
      </c>
      <c r="M5" s="88" t="n">
        <f aca="false">F5*H5*IF(J5&gt;0,1,0)</f>
        <v>124400</v>
      </c>
      <c r="N5" s="89"/>
      <c r="P5" s="90" t="n">
        <f aca="false">IF($J5&gt;0,IF($C5=P$2,$D5,0),0)</f>
        <v>0</v>
      </c>
      <c r="Q5" s="90" t="n">
        <f aca="false">IF($J5&gt;0,IF($C5=Q$2,$D5,0),0)</f>
        <v>25</v>
      </c>
      <c r="R5" s="90" t="n">
        <f aca="false">IF($J5&gt;0,IF($C5=R$2,$D5,0),0)</f>
        <v>0</v>
      </c>
      <c r="S5" s="90" t="n">
        <f aca="false">IF($J5&gt;0,IF($C5=S$2,$D5,0),0)</f>
        <v>0</v>
      </c>
      <c r="T5" s="90" t="n">
        <f aca="false">IF($J5&gt;0,IF($C5=T$2,$D5,0),0)</f>
        <v>0</v>
      </c>
      <c r="U5" s="90" t="n">
        <f aca="false">IF($J5&gt;0,IF($C5=U$2,$D5,0),0)</f>
        <v>0</v>
      </c>
    </row>
    <row r="6" customFormat="false" ht="14.25" hidden="false" customHeight="false" outlineLevel="0" collapsed="false">
      <c r="B6" s="79" t="s">
        <v>52</v>
      </c>
      <c r="C6" s="80" t="s">
        <v>34</v>
      </c>
      <c r="D6" s="91" t="n">
        <v>25</v>
      </c>
      <c r="E6" s="64" t="s">
        <v>53</v>
      </c>
      <c r="F6" s="64" t="n">
        <f aca="false">IF(E6="HLH",16,IF(E6="RTC",24,8))*D6</f>
        <v>600</v>
      </c>
      <c r="G6" s="92" t="s">
        <v>51</v>
      </c>
      <c r="H6" s="46" t="n">
        <v>200</v>
      </c>
      <c r="I6" s="46" t="n">
        <v>34.8475</v>
      </c>
      <c r="J6" s="93" t="n">
        <f aca="false">IF((H6-I6)&gt;$K$2,H6-I6,0)</f>
        <v>165.1525</v>
      </c>
      <c r="K6" s="94" t="n">
        <f aca="false">J6*F6</f>
        <v>99091.5</v>
      </c>
      <c r="L6" s="87" t="n">
        <f aca="false">F6*I6*(IF(J6&gt;0,1,0))</f>
        <v>20908.5</v>
      </c>
      <c r="M6" s="88" t="n">
        <f aca="false">F6*H6*IF(J6&gt;0,1,0)</f>
        <v>120000</v>
      </c>
      <c r="N6" s="89"/>
      <c r="P6" s="90" t="n">
        <f aca="false">IF($J6&gt;0,IF($C6=P$2,$D6,0),0)</f>
        <v>0</v>
      </c>
      <c r="Q6" s="90" t="n">
        <f aca="false">IF($J6&gt;0,IF($C6=Q$2,$D6,0),0)</f>
        <v>0</v>
      </c>
      <c r="R6" s="90" t="n">
        <f aca="false">IF($J6&gt;0,IF($C6=R$2,$D6,0),0)</f>
        <v>25</v>
      </c>
      <c r="S6" s="90" t="n">
        <f aca="false">IF($J6&gt;0,IF($C6=S$2,$D6,0),0)</f>
        <v>0</v>
      </c>
      <c r="T6" s="90" t="n">
        <f aca="false">IF($J6&gt;0,IF($C6=T$2,$D6,0),0)</f>
        <v>0</v>
      </c>
      <c r="U6" s="90" t="n">
        <f aca="false">IF($J6&gt;0,IF($C6=U$2,$D6,0),0)</f>
        <v>0</v>
      </c>
    </row>
    <row r="7" customFormat="false" ht="14.25" hidden="false" customHeight="false" outlineLevel="0" collapsed="false">
      <c r="B7" s="79" t="s">
        <v>54</v>
      </c>
      <c r="C7" s="80" t="s">
        <v>34</v>
      </c>
      <c r="D7" s="91" t="n">
        <v>7</v>
      </c>
      <c r="E7" s="64" t="s">
        <v>53</v>
      </c>
      <c r="F7" s="64" t="n">
        <f aca="false">IF(E7="HLH",16,IF(E7="RTC",24,8))*D7</f>
        <v>168</v>
      </c>
      <c r="G7" s="92" t="s">
        <v>51</v>
      </c>
      <c r="H7" s="46" t="n">
        <v>187.5</v>
      </c>
      <c r="I7" s="46" t="n">
        <v>34.8475</v>
      </c>
      <c r="J7" s="93" t="n">
        <f aca="false">IF((H7-I7)&gt;$K$2,H7-I7,0)</f>
        <v>152.6525</v>
      </c>
      <c r="K7" s="94" t="n">
        <f aca="false">J7*F7</f>
        <v>25645.62</v>
      </c>
      <c r="L7" s="87" t="n">
        <f aca="false">F7*I7*(IF(J7&gt;0,1,0))</f>
        <v>5854.38</v>
      </c>
      <c r="M7" s="88" t="n">
        <f aca="false">F7*H7*IF(J7&gt;0,1,0)</f>
        <v>31500</v>
      </c>
      <c r="N7" s="89"/>
      <c r="P7" s="90" t="n">
        <f aca="false">IF($J7&gt;0,IF($C7=P$2,$D7,0),0)</f>
        <v>0</v>
      </c>
      <c r="Q7" s="90" t="n">
        <f aca="false">IF($J7&gt;0,IF($C7=Q$2,$D7,0),0)</f>
        <v>0</v>
      </c>
      <c r="R7" s="90" t="n">
        <f aca="false">IF($J7&gt;0,IF($C7=R$2,$D7,0),0)</f>
        <v>7</v>
      </c>
      <c r="S7" s="90" t="n">
        <f aca="false">IF($J7&gt;0,IF($C7=S$2,$D7,0),0)</f>
        <v>0</v>
      </c>
      <c r="T7" s="90" t="n">
        <f aca="false">IF($J7&gt;0,IF($C7=T$2,$D7,0),0)</f>
        <v>0</v>
      </c>
      <c r="U7" s="90" t="n">
        <f aca="false">IF($J7&gt;0,IF($C7=U$2,$D7,0),0)</f>
        <v>0</v>
      </c>
    </row>
    <row r="8" customFormat="false" ht="14.25" hidden="false" customHeight="false" outlineLevel="0" collapsed="false">
      <c r="B8" s="79" t="s">
        <v>55</v>
      </c>
      <c r="C8" s="80" t="s">
        <v>35</v>
      </c>
      <c r="D8" s="91" t="n">
        <v>25</v>
      </c>
      <c r="E8" s="64" t="s">
        <v>50</v>
      </c>
      <c r="F8" s="64" t="n">
        <f aca="false">IF(E8="HLH",16,IF(E8="RTC",24,8))*D8</f>
        <v>400</v>
      </c>
      <c r="G8" s="92" t="s">
        <v>51</v>
      </c>
      <c r="H8" s="46" t="n">
        <v>180</v>
      </c>
      <c r="I8" s="46" t="n">
        <v>32</v>
      </c>
      <c r="J8" s="93" t="n">
        <f aca="false">IF((H8-I8)&gt;$K$2,H8-I8,0)</f>
        <v>148</v>
      </c>
      <c r="K8" s="94" t="n">
        <f aca="false">J8*F8</f>
        <v>59200</v>
      </c>
      <c r="L8" s="87" t="n">
        <f aca="false">F8*I8*(IF(J8&gt;0,1,0))</f>
        <v>12800</v>
      </c>
      <c r="M8" s="88" t="n">
        <f aca="false">F8*H8*IF(J8&gt;0,1,0)</f>
        <v>72000</v>
      </c>
      <c r="N8" s="89"/>
      <c r="P8" s="90" t="n">
        <f aca="false">IF($J8&gt;0,IF($C8=P$2,$D8,0),0)</f>
        <v>0</v>
      </c>
      <c r="Q8" s="90" t="n">
        <f aca="false">IF($J8&gt;0,IF($C8=Q$2,$D8,0),0)</f>
        <v>0</v>
      </c>
      <c r="R8" s="90" t="n">
        <f aca="false">IF($J8&gt;0,IF($C8=R$2,$D8,0),0)</f>
        <v>0</v>
      </c>
      <c r="S8" s="90" t="n">
        <f aca="false">IF($J8&gt;0,IF($C8=S$2,$D8,0),0)</f>
        <v>25</v>
      </c>
      <c r="T8" s="90" t="n">
        <f aca="false">IF($J8&gt;0,IF($C8=T$2,$D8,0),0)</f>
        <v>0</v>
      </c>
      <c r="U8" s="90" t="n">
        <f aca="false">IF($J8&gt;0,IF($C8=U$2,$D8,0),0)</f>
        <v>0</v>
      </c>
    </row>
    <row r="9" customFormat="false" ht="14.25" hidden="false" customHeight="false" outlineLevel="0" collapsed="false">
      <c r="B9" s="79" t="s">
        <v>56</v>
      </c>
      <c r="C9" s="80" t="s">
        <v>34</v>
      </c>
      <c r="D9" s="91" t="n">
        <v>85</v>
      </c>
      <c r="E9" s="64" t="s">
        <v>50</v>
      </c>
      <c r="F9" s="64" t="n">
        <f aca="false">IF(E9="HLH",16,IF(E9="RTC",24,8))*D9</f>
        <v>1360</v>
      </c>
      <c r="G9" s="92" t="s">
        <v>51</v>
      </c>
      <c r="H9" s="46" t="n">
        <v>172.05</v>
      </c>
      <c r="I9" s="46" t="n">
        <v>37.75</v>
      </c>
      <c r="J9" s="93" t="n">
        <f aca="false">IF((H9-I9)&gt;$K$2,H9-I9,0)</f>
        <v>134.3</v>
      </c>
      <c r="K9" s="94" t="n">
        <f aca="false">J9*F9</f>
        <v>182648</v>
      </c>
      <c r="L9" s="87" t="n">
        <f aca="false">F9*I9*(IF(J9&gt;0,1,0))</f>
        <v>51340</v>
      </c>
      <c r="M9" s="88" t="n">
        <f aca="false">F9*H9*IF(J9&gt;0,1,0)</f>
        <v>233988</v>
      </c>
      <c r="N9" s="89"/>
      <c r="P9" s="90" t="n">
        <f aca="false">IF($J9&gt;0,IF($C9=P$2,$D9,0),0)</f>
        <v>0</v>
      </c>
      <c r="Q9" s="90" t="n">
        <f aca="false">IF($J9&gt;0,IF($C9=Q$2,$D9,0),0)</f>
        <v>0</v>
      </c>
      <c r="R9" s="90" t="n">
        <f aca="false">IF($J9&gt;0,IF($C9=R$2,$D9,0),0)</f>
        <v>85</v>
      </c>
      <c r="S9" s="90" t="n">
        <f aca="false">IF($J9&gt;0,IF($C9=S$2,$D9,0),0)</f>
        <v>0</v>
      </c>
      <c r="T9" s="90" t="n">
        <f aca="false">IF($J9&gt;0,IF($C9=T$2,$D9,0),0)</f>
        <v>0</v>
      </c>
      <c r="U9" s="90" t="n">
        <f aca="false">IF($J9&gt;0,IF($C9=U$2,$D9,0),0)</f>
        <v>0</v>
      </c>
    </row>
    <row r="10" customFormat="false" ht="14.25" hidden="false" customHeight="false" outlineLevel="0" collapsed="false">
      <c r="B10" s="95" t="s">
        <v>57</v>
      </c>
      <c r="C10" s="96" t="s">
        <v>8</v>
      </c>
      <c r="D10" s="91" t="n">
        <v>25</v>
      </c>
      <c r="E10" s="64" t="s">
        <v>50</v>
      </c>
      <c r="F10" s="64" t="n">
        <f aca="false">IF(E10="HLH",16,IF(E10="RTC",24,8))*D10</f>
        <v>400</v>
      </c>
      <c r="G10" s="92" t="s">
        <v>51</v>
      </c>
      <c r="H10" s="90" t="n">
        <v>155</v>
      </c>
      <c r="I10" s="46" t="n">
        <v>32</v>
      </c>
      <c r="J10" s="93" t="n">
        <f aca="false">IF((H10-I10)&gt;$K$2,H10-I10,0)</f>
        <v>123</v>
      </c>
      <c r="K10" s="94" t="n">
        <f aca="false">J10*F10</f>
        <v>49200</v>
      </c>
      <c r="L10" s="87" t="n">
        <f aca="false">F10*I10*(IF(J10&gt;0,1,0))</f>
        <v>12800</v>
      </c>
      <c r="M10" s="88" t="n">
        <f aca="false">F10*H10*IF(J10&gt;0,1,0)</f>
        <v>62000</v>
      </c>
      <c r="N10" s="89"/>
      <c r="P10" s="90" t="n">
        <f aca="false">IF($J10&gt;0,IF($C10=P$2,$D10,0),0)</f>
        <v>0</v>
      </c>
      <c r="Q10" s="90" t="n">
        <f aca="false">IF($J10&gt;0,IF($C10=Q$2,$D10,0),0)</f>
        <v>0</v>
      </c>
      <c r="R10" s="90" t="n">
        <f aca="false">IF($J10&gt;0,IF($C10=R$2,$D10,0),0)</f>
        <v>0</v>
      </c>
      <c r="S10" s="90" t="n">
        <f aca="false">IF($J10&gt;0,IF($C10=S$2,$D10,0),0)</f>
        <v>0</v>
      </c>
      <c r="T10" s="90" t="n">
        <f aca="false">IF($J10&gt;0,IF($C10=T$2,$D10,0),0)</f>
        <v>25</v>
      </c>
      <c r="U10" s="90" t="n">
        <f aca="false">IF($J10&gt;0,IF($C10=U$2,$D10,0),0)</f>
        <v>0</v>
      </c>
    </row>
    <row r="11" customFormat="false" ht="14.25" hidden="false" customHeight="false" outlineLevel="0" collapsed="false">
      <c r="B11" s="79" t="s">
        <v>56</v>
      </c>
      <c r="C11" s="80" t="s">
        <v>34</v>
      </c>
      <c r="D11" s="91" t="n">
        <v>45</v>
      </c>
      <c r="E11" s="64" t="s">
        <v>58</v>
      </c>
      <c r="F11" s="64" t="n">
        <f aca="false">IF(E11="HLH",16,IF(E11="RTC",24,8))*D11</f>
        <v>360</v>
      </c>
      <c r="G11" s="92" t="s">
        <v>51</v>
      </c>
      <c r="H11" s="46" t="n">
        <v>134.2</v>
      </c>
      <c r="I11" s="46" t="n">
        <v>31</v>
      </c>
      <c r="J11" s="93" t="n">
        <f aca="false">IF((H11-I11)&gt;$K$2,H11-I11,0)</f>
        <v>103.2</v>
      </c>
      <c r="K11" s="94" t="n">
        <f aca="false">J11*F11</f>
        <v>37152</v>
      </c>
      <c r="L11" s="87" t="n">
        <f aca="false">F11*I11*(IF(J11&gt;0,1,0))</f>
        <v>11160</v>
      </c>
      <c r="M11" s="88" t="n">
        <f aca="false">F11*H11*IF(J11&gt;0,1,0)</f>
        <v>48312</v>
      </c>
      <c r="N11" s="89"/>
      <c r="P11" s="90" t="n">
        <f aca="false">IF($J11&gt;0,IF($C11=P$2,$D11,0),0)</f>
        <v>0</v>
      </c>
      <c r="Q11" s="90" t="n">
        <f aca="false">IF($J11&gt;0,IF($C11=Q$2,$D11,0),0)</f>
        <v>0</v>
      </c>
      <c r="R11" s="90" t="n">
        <f aca="false">IF($J11&gt;0,IF($C11=R$2,$D11,0),0)</f>
        <v>45</v>
      </c>
      <c r="S11" s="90" t="n">
        <f aca="false">IF($J11&gt;0,IF($C11=S$2,$D11,0),0)</f>
        <v>0</v>
      </c>
      <c r="T11" s="90" t="n">
        <f aca="false">IF($J11&gt;0,IF($C11=T$2,$D11,0),0)</f>
        <v>0</v>
      </c>
      <c r="U11" s="90" t="n">
        <f aca="false">IF($J11&gt;0,IF($C11=U$2,$D11,0),0)</f>
        <v>0</v>
      </c>
    </row>
    <row r="12" customFormat="false" ht="14.25" hidden="false" customHeight="false" outlineLevel="0" collapsed="false">
      <c r="B12" s="95" t="s">
        <v>49</v>
      </c>
      <c r="C12" s="96" t="s">
        <v>8</v>
      </c>
      <c r="D12" s="91" t="n">
        <v>125</v>
      </c>
      <c r="E12" s="64" t="s">
        <v>50</v>
      </c>
      <c r="F12" s="64" t="n">
        <f aca="false">IF(E12="HLH",16,IF(E12="RTC",24,8))*D12</f>
        <v>2000</v>
      </c>
      <c r="G12" s="92" t="s">
        <v>51</v>
      </c>
      <c r="H12" s="90" t="n">
        <v>121</v>
      </c>
      <c r="I12" s="46" t="n">
        <v>32</v>
      </c>
      <c r="J12" s="93" t="n">
        <f aca="false">IF((H12-I12)&gt;$K$2,H12-I12,0)</f>
        <v>89</v>
      </c>
      <c r="K12" s="94" t="n">
        <f aca="false">J12*F12</f>
        <v>178000</v>
      </c>
      <c r="L12" s="87" t="n">
        <f aca="false">F12*I12*(IF(J12&gt;0,1,0))</f>
        <v>64000</v>
      </c>
      <c r="M12" s="88" t="n">
        <f aca="false">F12*H12*IF(J12&gt;0,1,0)</f>
        <v>242000</v>
      </c>
      <c r="N12" s="89"/>
      <c r="P12" s="90" t="n">
        <f aca="false">IF($J12&gt;0,IF($C12=P$2,$D12,0),0)</f>
        <v>0</v>
      </c>
      <c r="Q12" s="90" t="n">
        <f aca="false">IF($J12&gt;0,IF($C12=Q$2,$D12,0),0)</f>
        <v>0</v>
      </c>
      <c r="R12" s="90" t="n">
        <f aca="false">IF($J12&gt;0,IF($C12=R$2,$D12,0),0)</f>
        <v>0</v>
      </c>
      <c r="S12" s="90" t="n">
        <f aca="false">IF($J12&gt;0,IF($C12=S$2,$D12,0),0)</f>
        <v>0</v>
      </c>
      <c r="T12" s="90" t="n">
        <f aca="false">IF($J12&gt;0,IF($C12=T$2,$D12,0),0)</f>
        <v>125</v>
      </c>
      <c r="U12" s="90" t="n">
        <f aca="false">IF($J12&gt;0,IF($C12=U$2,$D12,0),0)</f>
        <v>0</v>
      </c>
    </row>
    <row r="13" customFormat="false" ht="14.25" hidden="false" customHeight="false" outlineLevel="0" collapsed="false">
      <c r="B13" s="95" t="s">
        <v>49</v>
      </c>
      <c r="C13" s="96" t="s">
        <v>8</v>
      </c>
      <c r="D13" s="91" t="n">
        <v>125</v>
      </c>
      <c r="E13" s="64" t="s">
        <v>58</v>
      </c>
      <c r="F13" s="64" t="n">
        <f aca="false">IF(E13="HLH",16,IF(E13="RTC",24,8))*D13</f>
        <v>1000</v>
      </c>
      <c r="G13" s="92" t="s">
        <v>51</v>
      </c>
      <c r="H13" s="90" t="n">
        <v>86</v>
      </c>
      <c r="I13" s="46" t="n">
        <v>23</v>
      </c>
      <c r="J13" s="93" t="n">
        <f aca="false">IF((H13-I13)&gt;$K$2,H13-I13,0)</f>
        <v>63</v>
      </c>
      <c r="K13" s="94" t="n">
        <f aca="false">J13*F13</f>
        <v>63000</v>
      </c>
      <c r="L13" s="87" t="n">
        <f aca="false">F13*I13*(IF(J13&gt;0,1,0))</f>
        <v>23000</v>
      </c>
      <c r="M13" s="88" t="n">
        <f aca="false">F13*H13*IF(J13&gt;0,1,0)</f>
        <v>86000</v>
      </c>
      <c r="N13" s="89"/>
      <c r="P13" s="90" t="n">
        <f aca="false">IF($J13&gt;0,IF($C13=P$2,$D13,0),0)</f>
        <v>0</v>
      </c>
      <c r="Q13" s="90" t="n">
        <f aca="false">IF($J13&gt;0,IF($C13=Q$2,$D13,0),0)</f>
        <v>0</v>
      </c>
      <c r="R13" s="90" t="n">
        <f aca="false">IF($J13&gt;0,IF($C13=R$2,$D13,0),0)</f>
        <v>0</v>
      </c>
      <c r="S13" s="90" t="n">
        <f aca="false">IF($J13&gt;0,IF($C13=S$2,$D13,0),0)</f>
        <v>0</v>
      </c>
      <c r="T13" s="90" t="n">
        <f aca="false">IF($J13&gt;0,IF($C13=T$2,$D13,0),0)</f>
        <v>125</v>
      </c>
      <c r="U13" s="90" t="n">
        <f aca="false">IF($J13&gt;0,IF($C13=U$2,$D13,0),0)</f>
        <v>0</v>
      </c>
    </row>
    <row r="14" customFormat="false" ht="14.25" hidden="false" customHeight="false" outlineLevel="0" collapsed="false">
      <c r="B14" s="95" t="s">
        <v>59</v>
      </c>
      <c r="C14" s="96" t="s">
        <v>36</v>
      </c>
      <c r="D14" s="91" t="n">
        <v>150</v>
      </c>
      <c r="E14" s="64" t="s">
        <v>53</v>
      </c>
      <c r="F14" s="64" t="n">
        <f aca="false">IF(E14="HLH",16,IF(E14="RTC",24,8))*D14</f>
        <v>3600</v>
      </c>
      <c r="G14" s="92" t="s">
        <v>51</v>
      </c>
      <c r="H14" s="90" t="n">
        <v>82</v>
      </c>
      <c r="I14" s="46" t="n">
        <v>28.915</v>
      </c>
      <c r="J14" s="93" t="n">
        <f aca="false">IF((H14-I14)&gt;$K$2,H14-I14,0)</f>
        <v>53.085</v>
      </c>
      <c r="K14" s="94" t="n">
        <f aca="false">J14*F14</f>
        <v>191106</v>
      </c>
      <c r="L14" s="87" t="n">
        <f aca="false">F14*I14*(IF(J14&gt;0,1,0))</f>
        <v>104094</v>
      </c>
      <c r="M14" s="88" t="n">
        <f aca="false">F14*H14*IF(J14&gt;0,1,0)</f>
        <v>295200</v>
      </c>
      <c r="N14" s="89"/>
      <c r="P14" s="90" t="n">
        <f aca="false">IF($J14&gt;0,IF($C14=P$2,$D14,0),0)</f>
        <v>0</v>
      </c>
      <c r="Q14" s="90" t="n">
        <f aca="false">IF($J14&gt;0,IF($C14=Q$2,$D14,0),0)</f>
        <v>0</v>
      </c>
      <c r="R14" s="90" t="n">
        <f aca="false">IF($J14&gt;0,IF($C14=R$2,$D14,0),0)</f>
        <v>0</v>
      </c>
      <c r="S14" s="90" t="n">
        <f aca="false">IF($J14&gt;0,IF($C14=S$2,$D14,0),0)</f>
        <v>0</v>
      </c>
      <c r="T14" s="90" t="n">
        <f aca="false">IF($J14&gt;0,IF($C14=T$2,$D14,0),0)</f>
        <v>0</v>
      </c>
      <c r="U14" s="90" t="n">
        <f aca="false">IF($J14&gt;0,IF($C14=U$2,$D14,0),0)</f>
        <v>150</v>
      </c>
    </row>
    <row r="15" customFormat="false" ht="14.25" hidden="false" customHeight="false" outlineLevel="0" collapsed="false">
      <c r="B15" s="95" t="s">
        <v>60</v>
      </c>
      <c r="C15" s="96" t="s">
        <v>36</v>
      </c>
      <c r="D15" s="91" t="n">
        <v>100</v>
      </c>
      <c r="E15" s="64" t="s">
        <v>58</v>
      </c>
      <c r="F15" s="64" t="n">
        <f aca="false">IF(E15="HLH",16,IF(E15="RTC",24,8))*D15</f>
        <v>800</v>
      </c>
      <c r="G15" s="92" t="s">
        <v>51</v>
      </c>
      <c r="H15" s="90" t="n">
        <v>67.5</v>
      </c>
      <c r="I15" s="46" t="n">
        <v>23.5</v>
      </c>
      <c r="J15" s="93" t="n">
        <f aca="false">IF((H15-I15)&gt;$K$2,H15-I15,0)</f>
        <v>44</v>
      </c>
      <c r="K15" s="94" t="n">
        <f aca="false">J15*F15</f>
        <v>35200</v>
      </c>
      <c r="L15" s="87" t="n">
        <f aca="false">F15*I15*(IF(J15&gt;0,1,0))</f>
        <v>18800</v>
      </c>
      <c r="M15" s="88" t="n">
        <f aca="false">F15*H15*IF(J15&gt;0,1,0)</f>
        <v>54000</v>
      </c>
      <c r="N15" s="89"/>
      <c r="P15" s="90" t="n">
        <f aca="false">IF($J15&gt;0,IF($C15=P$2,$D15,0),0)</f>
        <v>0</v>
      </c>
      <c r="Q15" s="90" t="n">
        <f aca="false">IF($J15&gt;0,IF($C15=Q$2,$D15,0),0)</f>
        <v>0</v>
      </c>
      <c r="R15" s="90" t="n">
        <f aca="false">IF($J15&gt;0,IF($C15=R$2,$D15,0),0)</f>
        <v>0</v>
      </c>
      <c r="S15" s="90" t="n">
        <f aca="false">IF($J15&gt;0,IF($C15=S$2,$D15,0),0)</f>
        <v>0</v>
      </c>
      <c r="T15" s="90" t="n">
        <f aca="false">IF($J15&gt;0,IF($C15=T$2,$D15,0),0)</f>
        <v>0</v>
      </c>
      <c r="U15" s="90" t="n">
        <f aca="false">IF($J15&gt;0,IF($C15=U$2,$D15,0),0)</f>
        <v>100</v>
      </c>
    </row>
    <row r="16" customFormat="false" ht="14.25" hidden="false" customHeight="false" outlineLevel="0" collapsed="false">
      <c r="B16" s="79" t="s">
        <v>61</v>
      </c>
      <c r="C16" s="80" t="s">
        <v>32</v>
      </c>
      <c r="D16" s="91" t="n">
        <v>10</v>
      </c>
      <c r="E16" s="64" t="s">
        <v>50</v>
      </c>
      <c r="F16" s="64" t="n">
        <f aca="false">IF(E16="HLH",16,IF(E16="RTC",24,8))*D16</f>
        <v>160</v>
      </c>
      <c r="G16" s="92" t="s">
        <v>62</v>
      </c>
      <c r="H16" s="46" t="n">
        <v>64</v>
      </c>
      <c r="I16" s="46" t="n">
        <v>32</v>
      </c>
      <c r="J16" s="93" t="n">
        <f aca="false">IF((H16-I16)&gt;$K$2,H16-I16,0)</f>
        <v>32</v>
      </c>
      <c r="K16" s="94" t="n">
        <f aca="false">J16*F16</f>
        <v>5120</v>
      </c>
      <c r="L16" s="87" t="n">
        <f aca="false">F16*I16*(IF(J16&gt;0,1,0))</f>
        <v>5120</v>
      </c>
      <c r="M16" s="88" t="n">
        <f aca="false">F16*H16*IF(J16&gt;0,1,0)</f>
        <v>10240</v>
      </c>
      <c r="N16" s="89"/>
      <c r="P16" s="90" t="n">
        <f aca="false">IF($J16&gt;0,IF($C16=P$2,$D16,0),0)</f>
        <v>10</v>
      </c>
      <c r="Q16" s="90" t="n">
        <f aca="false">IF($J16&gt;0,IF($C16=Q$2,$D16,0),0)</f>
        <v>0</v>
      </c>
      <c r="R16" s="90" t="n">
        <f aca="false">IF($J16&gt;0,IF($C16=R$2,$D16,0),0)</f>
        <v>0</v>
      </c>
      <c r="S16" s="90" t="n">
        <f aca="false">IF($J16&gt;0,IF($C16=S$2,$D16,0),0)</f>
        <v>0</v>
      </c>
      <c r="T16" s="90" t="n">
        <f aca="false">IF($J16&gt;0,IF($C16=T$2,$D16,0),0)</f>
        <v>0</v>
      </c>
      <c r="U16" s="90" t="n">
        <f aca="false">IF($J16&gt;0,IF($C16=U$2,$D16,0),0)</f>
        <v>0</v>
      </c>
    </row>
    <row r="17" customFormat="false" ht="14.25" hidden="false" customHeight="false" outlineLevel="0" collapsed="false">
      <c r="B17" s="95" t="s">
        <v>63</v>
      </c>
      <c r="C17" s="96" t="s">
        <v>8</v>
      </c>
      <c r="D17" s="91" t="n">
        <v>50</v>
      </c>
      <c r="E17" s="64" t="s">
        <v>50</v>
      </c>
      <c r="F17" s="64" t="n">
        <f aca="false">IF(E17="HLH",16,IF(E17="RTC",24,8))*D17</f>
        <v>800</v>
      </c>
      <c r="G17" s="92" t="s">
        <v>51</v>
      </c>
      <c r="H17" s="90" t="n">
        <v>58</v>
      </c>
      <c r="I17" s="46" t="n">
        <v>32</v>
      </c>
      <c r="J17" s="93" t="n">
        <f aca="false">IF((H17-I17)&gt;$K$2,H17-I17,0)</f>
        <v>26</v>
      </c>
      <c r="K17" s="94" t="n">
        <f aca="false">J17*F17</f>
        <v>20800</v>
      </c>
      <c r="L17" s="87" t="n">
        <f aca="false">F17*I17*(IF(J17&gt;0,1,0))</f>
        <v>25600</v>
      </c>
      <c r="M17" s="88" t="n">
        <f aca="false">F17*H17*IF(J17&gt;0,1,0)</f>
        <v>46400</v>
      </c>
      <c r="N17" s="89"/>
      <c r="P17" s="90" t="n">
        <f aca="false">IF($J17&gt;0,IF($C17=P$2,$D17,0),0)</f>
        <v>0</v>
      </c>
      <c r="Q17" s="90" t="n">
        <f aca="false">IF($J17&gt;0,IF($C17=Q$2,$D17,0),0)</f>
        <v>0</v>
      </c>
      <c r="R17" s="90" t="n">
        <f aca="false">IF($J17&gt;0,IF($C17=R$2,$D17,0),0)</f>
        <v>0</v>
      </c>
      <c r="S17" s="90" t="n">
        <f aca="false">IF($J17&gt;0,IF($C17=S$2,$D17,0),0)</f>
        <v>0</v>
      </c>
      <c r="T17" s="90" t="n">
        <f aca="false">IF($J17&gt;0,IF($C17=T$2,$D17,0),0)</f>
        <v>50</v>
      </c>
      <c r="U17" s="90" t="n">
        <f aca="false">IF($J17&gt;0,IF($C17=U$2,$D17,0),0)</f>
        <v>0</v>
      </c>
    </row>
    <row r="18" customFormat="false" ht="14.25" hidden="false" customHeight="false" outlineLevel="0" collapsed="false">
      <c r="B18" s="79" t="s">
        <v>64</v>
      </c>
      <c r="C18" s="80" t="s">
        <v>33</v>
      </c>
      <c r="D18" s="91" t="n">
        <v>25</v>
      </c>
      <c r="E18" s="64" t="s">
        <v>58</v>
      </c>
      <c r="F18" s="64" t="n">
        <f aca="false">IF(E18="HLH",16,IF(E18="RTC",24,8))*D18</f>
        <v>200</v>
      </c>
      <c r="G18" s="92" t="s">
        <v>51</v>
      </c>
      <c r="H18" s="46" t="n">
        <v>43</v>
      </c>
      <c r="I18" s="46" t="n">
        <v>26</v>
      </c>
      <c r="J18" s="93" t="n">
        <f aca="false">IF((H18-I18)&gt;$K$2,H18-I18,0)</f>
        <v>17</v>
      </c>
      <c r="K18" s="94" t="n">
        <f aca="false">J18*F18</f>
        <v>3400</v>
      </c>
      <c r="L18" s="87" t="n">
        <f aca="false">F18*I18*(IF(J18&gt;0,1,0))</f>
        <v>5200</v>
      </c>
      <c r="M18" s="88" t="n">
        <f aca="false">F18*H18*IF(J18&gt;0,1,0)</f>
        <v>8600</v>
      </c>
      <c r="N18" s="89"/>
      <c r="P18" s="90" t="n">
        <f aca="false">IF($J18&gt;0,IF($C18=P$2,$D18,0),0)</f>
        <v>0</v>
      </c>
      <c r="Q18" s="90" t="n">
        <f aca="false">IF($J18&gt;0,IF($C18=Q$2,$D18,0),0)</f>
        <v>25</v>
      </c>
      <c r="R18" s="90" t="n">
        <f aca="false">IF($J18&gt;0,IF($C18=R$2,$D18,0),0)</f>
        <v>0</v>
      </c>
      <c r="S18" s="90" t="n">
        <f aca="false">IF($J18&gt;0,IF($C18=S$2,$D18,0),0)</f>
        <v>0</v>
      </c>
      <c r="T18" s="90" t="n">
        <f aca="false">IF($J18&gt;0,IF($C18=T$2,$D18,0),0)</f>
        <v>0</v>
      </c>
      <c r="U18" s="90" t="n">
        <f aca="false">IF($J18&gt;0,IF($C18=U$2,$D18,0),0)</f>
        <v>0</v>
      </c>
    </row>
    <row r="19" customFormat="false" ht="14.25" hidden="false" customHeight="false" outlineLevel="0" collapsed="false">
      <c r="B19" s="79" t="s">
        <v>64</v>
      </c>
      <c r="C19" s="80" t="s">
        <v>33</v>
      </c>
      <c r="D19" s="91" t="n">
        <v>25</v>
      </c>
      <c r="E19" s="64" t="s">
        <v>58</v>
      </c>
      <c r="F19" s="64" t="n">
        <f aca="false">IF(E19="HLH",16,IF(E19="RTC",24,8))*D19</f>
        <v>200</v>
      </c>
      <c r="G19" s="92" t="s">
        <v>51</v>
      </c>
      <c r="H19" s="46" t="n">
        <v>43</v>
      </c>
      <c r="I19" s="46" t="n">
        <v>26</v>
      </c>
      <c r="J19" s="93" t="n">
        <f aca="false">IF((H19-I19)&gt;$K$2,H19-I19,0)</f>
        <v>17</v>
      </c>
      <c r="K19" s="94" t="n">
        <f aca="false">J19*F19</f>
        <v>3400</v>
      </c>
      <c r="L19" s="87" t="n">
        <f aca="false">F19*I19*(IF(J19&gt;0,1,0))</f>
        <v>5200</v>
      </c>
      <c r="M19" s="88" t="n">
        <f aca="false">F19*H19*IF(J19&gt;0,1,0)</f>
        <v>8600</v>
      </c>
      <c r="N19" s="89"/>
      <c r="P19" s="90" t="n">
        <f aca="false">IF($J19&gt;0,IF($C19=P$2,$D19,0),0)</f>
        <v>0</v>
      </c>
      <c r="Q19" s="90" t="n">
        <f aca="false">IF($J19&gt;0,IF($C19=Q$2,$D19,0),0)</f>
        <v>25</v>
      </c>
      <c r="R19" s="90" t="n">
        <f aca="false">IF($J19&gt;0,IF($C19=R$2,$D19,0),0)</f>
        <v>0</v>
      </c>
      <c r="S19" s="90" t="n">
        <f aca="false">IF($J19&gt;0,IF($C19=S$2,$D19,0),0)</f>
        <v>0</v>
      </c>
      <c r="T19" s="90" t="n">
        <f aca="false">IF($J19&gt;0,IF($C19=T$2,$D19,0),0)</f>
        <v>0</v>
      </c>
      <c r="U19" s="90" t="n">
        <f aca="false">IF($J19&gt;0,IF($C19=U$2,$D19,0),0)</f>
        <v>0</v>
      </c>
    </row>
    <row r="20" customFormat="false" ht="14.25" hidden="false" customHeight="false" outlineLevel="0" collapsed="false">
      <c r="B20" s="79" t="s">
        <v>64</v>
      </c>
      <c r="C20" s="80" t="s">
        <v>33</v>
      </c>
      <c r="D20" s="91" t="n">
        <v>25</v>
      </c>
      <c r="E20" s="64" t="s">
        <v>58</v>
      </c>
      <c r="F20" s="64" t="n">
        <f aca="false">IF(E20="HLH",16,IF(E20="RTC",24,8))*D20</f>
        <v>200</v>
      </c>
      <c r="G20" s="92" t="s">
        <v>51</v>
      </c>
      <c r="H20" s="46" t="n">
        <v>42.75</v>
      </c>
      <c r="I20" s="46" t="n">
        <v>26</v>
      </c>
      <c r="J20" s="93" t="n">
        <f aca="false">IF((H20-I20)&gt;$K$2,H20-I20,0)</f>
        <v>16.75</v>
      </c>
      <c r="K20" s="94" t="n">
        <f aca="false">J20*F20</f>
        <v>3350</v>
      </c>
      <c r="L20" s="87" t="n">
        <f aca="false">F20*I20*(IF(J20&gt;0,1,0))</f>
        <v>5200</v>
      </c>
      <c r="M20" s="88" t="n">
        <f aca="false">F20*H20*IF(J20&gt;0,1,0)</f>
        <v>8550</v>
      </c>
      <c r="N20" s="89"/>
      <c r="P20" s="90" t="n">
        <f aca="false">IF($J20&gt;0,IF($C20=P$2,$D20,0),0)</f>
        <v>0</v>
      </c>
      <c r="Q20" s="90" t="n">
        <f aca="false">IF($J20&gt;0,IF($C20=Q$2,$D20,0),0)</f>
        <v>25</v>
      </c>
      <c r="R20" s="90" t="n">
        <f aca="false">IF($J20&gt;0,IF($C20=R$2,$D20,0),0)</f>
        <v>0</v>
      </c>
      <c r="S20" s="90" t="n">
        <f aca="false">IF($J20&gt;0,IF($C20=S$2,$D20,0),0)</f>
        <v>0</v>
      </c>
      <c r="T20" s="90" t="n">
        <f aca="false">IF($J20&gt;0,IF($C20=T$2,$D20,0),0)</f>
        <v>0</v>
      </c>
      <c r="U20" s="90" t="n">
        <f aca="false">IF($J20&gt;0,IF($C20=U$2,$D20,0),0)</f>
        <v>0</v>
      </c>
    </row>
    <row r="21" customFormat="false" ht="14.25" hidden="false" customHeight="false" outlineLevel="0" collapsed="false">
      <c r="B21" s="79" t="s">
        <v>65</v>
      </c>
      <c r="C21" s="80" t="s">
        <v>32</v>
      </c>
      <c r="D21" s="91" t="n">
        <v>6</v>
      </c>
      <c r="E21" s="64" t="s">
        <v>53</v>
      </c>
      <c r="F21" s="64" t="n">
        <f aca="false">IF(E21="HLH",16,IF(E21="RTC",24,8))*D21</f>
        <v>144</v>
      </c>
      <c r="G21" s="92" t="s">
        <v>66</v>
      </c>
      <c r="H21" s="46" t="n">
        <v>44.2</v>
      </c>
      <c r="I21" s="46" t="n">
        <v>29.42</v>
      </c>
      <c r="J21" s="93" t="n">
        <f aca="false">IF((H21-I21)&gt;$K$2,H21-I21,0)</f>
        <v>14.78</v>
      </c>
      <c r="K21" s="94" t="n">
        <f aca="false">J21*F21</f>
        <v>2128.32</v>
      </c>
      <c r="L21" s="87" t="n">
        <f aca="false">F21*I21*(IF(J21&gt;0,1,0))</f>
        <v>4236.48</v>
      </c>
      <c r="M21" s="88" t="n">
        <f aca="false">F21*H21*IF(J21&gt;0,1,0)</f>
        <v>6364.8</v>
      </c>
      <c r="N21" s="89"/>
      <c r="P21" s="90" t="n">
        <f aca="false">IF($J21&gt;0,IF($C21=P$2,$D21,0),0)</f>
        <v>6</v>
      </c>
      <c r="Q21" s="90" t="n">
        <f aca="false">IF($J21&gt;0,IF($C21=Q$2,$D21,0),0)</f>
        <v>0</v>
      </c>
      <c r="R21" s="90" t="n">
        <f aca="false">IF($J21&gt;0,IF($C21=R$2,$D21,0),0)</f>
        <v>0</v>
      </c>
      <c r="S21" s="90" t="n">
        <f aca="false">IF($J21&gt;0,IF($C21=S$2,$D21,0),0)</f>
        <v>0</v>
      </c>
      <c r="T21" s="90" t="n">
        <f aca="false">IF($J21&gt;0,IF($C21=T$2,$D21,0),0)</f>
        <v>0</v>
      </c>
      <c r="U21" s="90" t="n">
        <f aca="false">IF($J21&gt;0,IF($C21=U$2,$D21,0),0)</f>
        <v>0</v>
      </c>
    </row>
    <row r="22" customFormat="false" ht="14.25" hidden="false" customHeight="false" outlineLevel="0" collapsed="false">
      <c r="B22" s="79" t="s">
        <v>67</v>
      </c>
      <c r="C22" s="80" t="s">
        <v>34</v>
      </c>
      <c r="D22" s="91" t="n">
        <v>50</v>
      </c>
      <c r="E22" s="64" t="s">
        <v>53</v>
      </c>
      <c r="F22" s="64" t="n">
        <f aca="false">IF(E22="HLH",16,IF(E22="RTC",24,8))*D22</f>
        <v>1200</v>
      </c>
      <c r="G22" s="92" t="s">
        <v>68</v>
      </c>
      <c r="H22" s="46" t="n">
        <v>49</v>
      </c>
      <c r="I22" s="46" t="n">
        <v>34.8475</v>
      </c>
      <c r="J22" s="93" t="n">
        <f aca="false">IF((H22-I22)&gt;$K$2,H22-I22,0)</f>
        <v>14.1525</v>
      </c>
      <c r="K22" s="94" t="n">
        <f aca="false">J22*F22</f>
        <v>16983</v>
      </c>
      <c r="L22" s="87" t="n">
        <f aca="false">F22*I22*(IF(J22&gt;0,1,0))</f>
        <v>41817</v>
      </c>
      <c r="M22" s="88" t="n">
        <f aca="false">F22*H22*IF(J22&gt;0,1,0)</f>
        <v>58800</v>
      </c>
      <c r="N22" s="89"/>
      <c r="P22" s="90" t="n">
        <f aca="false">IF($J22&gt;0,IF($C22=P$2,$D22,0),0)</f>
        <v>0</v>
      </c>
      <c r="Q22" s="90" t="n">
        <f aca="false">IF($J22&gt;0,IF($C22=Q$2,$D22,0),0)</f>
        <v>0</v>
      </c>
      <c r="R22" s="90" t="n">
        <f aca="false">IF($J22&gt;0,IF($C22=R$2,$D22,0),0)</f>
        <v>50</v>
      </c>
      <c r="S22" s="90" t="n">
        <f aca="false">IF($J22&gt;0,IF($C22=S$2,$D22,0),0)</f>
        <v>0</v>
      </c>
      <c r="T22" s="90" t="n">
        <f aca="false">IF($J22&gt;0,IF($C22=T$2,$D22,0),0)</f>
        <v>0</v>
      </c>
      <c r="U22" s="90" t="n">
        <f aca="false">IF($J22&gt;0,IF($C22=U$2,$D22,0),0)</f>
        <v>0</v>
      </c>
    </row>
    <row r="23" customFormat="false" ht="14.25" hidden="false" customHeight="false" outlineLevel="0" collapsed="false">
      <c r="B23" s="79" t="s">
        <v>69</v>
      </c>
      <c r="C23" s="80" t="s">
        <v>33</v>
      </c>
      <c r="D23" s="91" t="n">
        <v>50</v>
      </c>
      <c r="E23" s="64" t="s">
        <v>50</v>
      </c>
      <c r="F23" s="64" t="n">
        <f aca="false">IF(E23="HLH",16,IF(E23="RTC",24,8))*D23</f>
        <v>800</v>
      </c>
      <c r="G23" s="92" t="s">
        <v>70</v>
      </c>
      <c r="H23" s="46" t="n">
        <v>47.15</v>
      </c>
      <c r="I23" s="46" t="n">
        <v>33</v>
      </c>
      <c r="J23" s="93" t="n">
        <f aca="false">IF((H23-I23)&gt;$K$2,H23-I23,0)</f>
        <v>14.15</v>
      </c>
      <c r="K23" s="94" t="n">
        <f aca="false">J23*F23</f>
        <v>11320</v>
      </c>
      <c r="L23" s="87" t="n">
        <f aca="false">F23*I23*(IF(J23&gt;0,1,0))</f>
        <v>26400</v>
      </c>
      <c r="M23" s="88" t="n">
        <f aca="false">F23*H23*IF(J23&gt;0,1,0)</f>
        <v>37720</v>
      </c>
      <c r="N23" s="89"/>
      <c r="P23" s="90" t="n">
        <f aca="false">IF($J23&gt;0,IF($C23=P$2,$D23,0),0)</f>
        <v>0</v>
      </c>
      <c r="Q23" s="90" t="n">
        <f aca="false">IF($J23&gt;0,IF($C23=Q$2,$D23,0),0)</f>
        <v>50</v>
      </c>
      <c r="R23" s="90" t="n">
        <f aca="false">IF($J23&gt;0,IF($C23=R$2,$D23,0),0)</f>
        <v>0</v>
      </c>
      <c r="S23" s="90" t="n">
        <f aca="false">IF($J23&gt;0,IF($C23=S$2,$D23,0),0)</f>
        <v>0</v>
      </c>
      <c r="T23" s="90" t="n">
        <f aca="false">IF($J23&gt;0,IF($C23=T$2,$D23,0),0)</f>
        <v>0</v>
      </c>
      <c r="U23" s="90" t="n">
        <f aca="false">IF($J23&gt;0,IF($C23=U$2,$D23,0),0)</f>
        <v>0</v>
      </c>
    </row>
    <row r="24" customFormat="false" ht="14.25" hidden="false" customHeight="false" outlineLevel="0" collapsed="false">
      <c r="B24" s="95" t="s">
        <v>71</v>
      </c>
      <c r="C24" s="96" t="s">
        <v>72</v>
      </c>
      <c r="D24" s="91" t="n">
        <v>25</v>
      </c>
      <c r="E24" s="64" t="s">
        <v>53</v>
      </c>
      <c r="F24" s="64" t="n">
        <f aca="false">IF(E24="HLH",16,IF(E24="RTC",24,8))*D24</f>
        <v>600</v>
      </c>
      <c r="G24" s="92" t="s">
        <v>73</v>
      </c>
      <c r="H24" s="90" t="n">
        <v>45</v>
      </c>
      <c r="I24" s="46" t="n">
        <v>33</v>
      </c>
      <c r="J24" s="93" t="n">
        <f aca="false">IF((H24-I24)&gt;$K$2,H24-I24,0)</f>
        <v>12</v>
      </c>
      <c r="K24" s="94" t="n">
        <f aca="false">J24*F24</f>
        <v>7200</v>
      </c>
      <c r="L24" s="87" t="n">
        <f aca="false">F24*I24*(IF(J24&gt;0,1,0))</f>
        <v>19800</v>
      </c>
      <c r="M24" s="88" t="n">
        <f aca="false">F24*H24*IF(J24&gt;0,1,0)</f>
        <v>27000</v>
      </c>
      <c r="N24" s="89"/>
      <c r="P24" s="90" t="n">
        <f aca="false">IF($J24&gt;0,IF($C24=P$2,$D24,0),0)</f>
        <v>0</v>
      </c>
      <c r="Q24" s="90" t="n">
        <f aca="false">IF($J24&gt;0,IF($C24=Q$2,$D24,0),0)</f>
        <v>0</v>
      </c>
      <c r="R24" s="90" t="n">
        <f aca="false">IF($J24&gt;0,IF($C24=R$2,$D24,0),0)</f>
        <v>0</v>
      </c>
      <c r="S24" s="90" t="n">
        <f aca="false">IF($J24&gt;0,IF($C24=S$2,$D24,0),0)</f>
        <v>0</v>
      </c>
      <c r="T24" s="90" t="n">
        <f aca="false">IF($J24&gt;0,IF($C24=T$2,$D24,0),0)</f>
        <v>0</v>
      </c>
      <c r="U24" s="90" t="n">
        <f aca="false">IF($J24&gt;0,IF($C24=U$2,$D24,0),0)</f>
        <v>0</v>
      </c>
    </row>
    <row r="25" customFormat="false" ht="14.25" hidden="false" customHeight="false" outlineLevel="0" collapsed="false">
      <c r="B25" s="95" t="s">
        <v>74</v>
      </c>
      <c r="C25" s="96" t="s">
        <v>36</v>
      </c>
      <c r="D25" s="91" t="n">
        <v>40</v>
      </c>
      <c r="E25" s="64" t="s">
        <v>53</v>
      </c>
      <c r="F25" s="64" t="n">
        <f aca="false">IF(E25="HLH",16,IF(E25="RTC",24,8))*D25</f>
        <v>960</v>
      </c>
      <c r="G25" s="92" t="s">
        <v>51</v>
      </c>
      <c r="H25" s="90" t="n">
        <v>39.33</v>
      </c>
      <c r="I25" s="46" t="n">
        <v>28.915</v>
      </c>
      <c r="J25" s="93" t="n">
        <f aca="false">IF((H25-I25)&gt;$K$2,H25-I25,0)</f>
        <v>10.415</v>
      </c>
      <c r="K25" s="94" t="n">
        <f aca="false">J25*F25</f>
        <v>9998.4</v>
      </c>
      <c r="L25" s="87" t="n">
        <f aca="false">F25*I25*(IF(J25&gt;0,1,0))</f>
        <v>27758.4</v>
      </c>
      <c r="M25" s="88" t="n">
        <f aca="false">F25*H25*IF(J25&gt;0,1,0)</f>
        <v>37756.8</v>
      </c>
      <c r="N25" s="89"/>
      <c r="P25" s="90" t="n">
        <f aca="false">IF($J25&gt;0,IF($C25=P$2,$D25,0),0)</f>
        <v>0</v>
      </c>
      <c r="Q25" s="90" t="n">
        <f aca="false">IF($J25&gt;0,IF($C25=Q$2,$D25,0),0)</f>
        <v>0</v>
      </c>
      <c r="R25" s="90" t="n">
        <f aca="false">IF($J25&gt;0,IF($C25=R$2,$D25,0),0)</f>
        <v>0</v>
      </c>
      <c r="S25" s="90" t="n">
        <f aca="false">IF($J25&gt;0,IF($C25=S$2,$D25,0),0)</f>
        <v>0</v>
      </c>
      <c r="T25" s="90" t="n">
        <f aca="false">IF($J25&gt;0,IF($C25=T$2,$D25,0),0)</f>
        <v>0</v>
      </c>
      <c r="U25" s="90" t="n">
        <f aca="false">IF($J25&gt;0,IF($C25=U$2,$D25,0),0)</f>
        <v>40</v>
      </c>
    </row>
    <row r="26" customFormat="false" ht="14.25" hidden="false" customHeight="false" outlineLevel="0" collapsed="false">
      <c r="B26" s="79" t="s">
        <v>75</v>
      </c>
      <c r="C26" s="80" t="s">
        <v>32</v>
      </c>
      <c r="D26" s="91" t="n">
        <v>25</v>
      </c>
      <c r="E26" s="64" t="s">
        <v>50</v>
      </c>
      <c r="F26" s="64" t="n">
        <f aca="false">IF(E26="HLH",16,IF(E26="RTC",24,8))*D26</f>
        <v>400</v>
      </c>
      <c r="G26" s="92" t="s">
        <v>62</v>
      </c>
      <c r="H26" s="46" t="n">
        <v>37.15</v>
      </c>
      <c r="I26" s="46" t="n">
        <v>32</v>
      </c>
      <c r="J26" s="93" t="n">
        <f aca="false">IF((H26-I26)&gt;$K$2,H26-I26,0)</f>
        <v>5.15</v>
      </c>
      <c r="K26" s="94" t="n">
        <f aca="false">J26*F26</f>
        <v>2060</v>
      </c>
      <c r="L26" s="87" t="n">
        <f aca="false">F26*I26*(IF(J26&gt;0,1,0))</f>
        <v>12800</v>
      </c>
      <c r="M26" s="88" t="n">
        <f aca="false">F26*H26*IF(J26&gt;0,1,0)</f>
        <v>14860</v>
      </c>
      <c r="N26" s="89"/>
      <c r="P26" s="90" t="n">
        <f aca="false">IF($J26&gt;0,IF($C26=P$2,$D26,0),0)</f>
        <v>25</v>
      </c>
      <c r="Q26" s="90" t="n">
        <f aca="false">IF($J26&gt;0,IF($C26=Q$2,$D26,0),0)</f>
        <v>0</v>
      </c>
      <c r="R26" s="90" t="n">
        <f aca="false">IF($J26&gt;0,IF($C26=R$2,$D26,0),0)</f>
        <v>0</v>
      </c>
      <c r="S26" s="90" t="n">
        <f aca="false">IF($J26&gt;0,IF($C26=S$2,$D26,0),0)</f>
        <v>0</v>
      </c>
      <c r="T26" s="90" t="n">
        <f aca="false">IF($J26&gt;0,IF($C26=T$2,$D26,0),0)</f>
        <v>0</v>
      </c>
      <c r="U26" s="90" t="n">
        <f aca="false">IF($J26&gt;0,IF($C26=U$2,$D26,0),0)</f>
        <v>0</v>
      </c>
    </row>
    <row r="27" customFormat="false" ht="14.25" hidden="false" customHeight="false" outlineLevel="0" collapsed="false">
      <c r="B27" s="79" t="s">
        <v>76</v>
      </c>
      <c r="C27" s="80" t="s">
        <v>35</v>
      </c>
      <c r="D27" s="91" t="n">
        <v>93</v>
      </c>
      <c r="E27" s="64" t="s">
        <v>58</v>
      </c>
      <c r="F27" s="64" t="n">
        <f aca="false">IF(E27="HLH",16,IF(E27="RTC",24,8))*D27</f>
        <v>744</v>
      </c>
      <c r="G27" s="92" t="s">
        <v>51</v>
      </c>
      <c r="H27" s="46" t="n">
        <v>23.06</v>
      </c>
      <c r="I27" s="46" t="n">
        <v>30</v>
      </c>
      <c r="J27" s="93" t="n">
        <f aca="false">IF((H27-I27)&gt;$K$2,H27-I27,0)</f>
        <v>0</v>
      </c>
      <c r="K27" s="94" t="n">
        <f aca="false">J27*F27</f>
        <v>0</v>
      </c>
      <c r="L27" s="87" t="n">
        <f aca="false">F27*I27*(IF(J27&gt;0,1,0))</f>
        <v>0</v>
      </c>
      <c r="M27" s="88" t="n">
        <f aca="false">F27*H27*IF(J27&gt;0,1,0)</f>
        <v>0</v>
      </c>
      <c r="N27" s="89"/>
      <c r="P27" s="90" t="n">
        <f aca="false">IF($J27&gt;0,IF($C27=P$2,$D27,0),0)</f>
        <v>0</v>
      </c>
      <c r="Q27" s="90" t="n">
        <f aca="false">IF($J27&gt;0,IF($C27=Q$2,$D27,0),0)</f>
        <v>0</v>
      </c>
      <c r="R27" s="90" t="n">
        <f aca="false">IF($J27&gt;0,IF($C27=R$2,$D27,0),0)</f>
        <v>0</v>
      </c>
      <c r="S27" s="90" t="n">
        <f aca="false">IF($J27&gt;0,IF($C27=S$2,$D27,0),0)</f>
        <v>0</v>
      </c>
      <c r="T27" s="90" t="n">
        <f aca="false">IF($J27&gt;0,IF($C27=T$2,$D27,0),0)</f>
        <v>0</v>
      </c>
      <c r="U27" s="90" t="n">
        <f aca="false">IF($J27&gt;0,IF($C27=U$2,$D27,0),0)</f>
        <v>0</v>
      </c>
    </row>
    <row r="28" customFormat="false" ht="14.25" hidden="false" customHeight="false" outlineLevel="0" collapsed="false">
      <c r="B28" s="95" t="s">
        <v>77</v>
      </c>
      <c r="C28" s="96" t="s">
        <v>8</v>
      </c>
      <c r="D28" s="91" t="n">
        <v>25</v>
      </c>
      <c r="E28" s="64" t="s">
        <v>58</v>
      </c>
      <c r="F28" s="64" t="n">
        <f aca="false">IF(E28="HLH",16,IF(E28="RTC",24,8))*D28</f>
        <v>200</v>
      </c>
      <c r="G28" s="92" t="s">
        <v>51</v>
      </c>
      <c r="H28" s="90" t="n">
        <v>19.25</v>
      </c>
      <c r="I28" s="46" t="n">
        <v>23</v>
      </c>
      <c r="J28" s="93" t="n">
        <f aca="false">IF((H28-I28)&gt;$K$2,H28-I28,0)</f>
        <v>0</v>
      </c>
      <c r="K28" s="94" t="n">
        <f aca="false">J28*F28</f>
        <v>0</v>
      </c>
      <c r="L28" s="87" t="n">
        <f aca="false">F28*I28*(IF(J28&gt;0,1,0))</f>
        <v>0</v>
      </c>
      <c r="M28" s="88" t="n">
        <f aca="false">F28*H28*IF(J28&gt;0,1,0)</f>
        <v>0</v>
      </c>
      <c r="N28" s="89"/>
      <c r="P28" s="90" t="n">
        <f aca="false">IF($J28&gt;0,IF($C28=P$2,$D28,0),0)</f>
        <v>0</v>
      </c>
      <c r="Q28" s="90" t="n">
        <f aca="false">IF($J28&gt;0,IF($C28=Q$2,$D28,0),0)</f>
        <v>0</v>
      </c>
      <c r="R28" s="90" t="n">
        <f aca="false">IF($J28&gt;0,IF($C28=R$2,$D28,0),0)</f>
        <v>0</v>
      </c>
      <c r="S28" s="90" t="n">
        <f aca="false">IF($J28&gt;0,IF($C28=S$2,$D28,0),0)</f>
        <v>0</v>
      </c>
      <c r="T28" s="90" t="n">
        <f aca="false">IF($J28&gt;0,IF($C28=T$2,$D28,0),0)</f>
        <v>0</v>
      </c>
      <c r="U28" s="90" t="n">
        <f aca="false">IF($J28&gt;0,IF($C28=U$2,$D28,0),0)</f>
        <v>0</v>
      </c>
    </row>
    <row r="29" customFormat="false" ht="14.25" hidden="false" customHeight="false" outlineLevel="0" collapsed="false">
      <c r="B29" s="79" t="s">
        <v>76</v>
      </c>
      <c r="C29" s="80" t="s">
        <v>34</v>
      </c>
      <c r="D29" s="91" t="n">
        <v>60</v>
      </c>
      <c r="E29" s="64" t="s">
        <v>50</v>
      </c>
      <c r="F29" s="64" t="n">
        <f aca="false">IF(E29="HLH",16,IF(E29="RTC",24,8))*D29</f>
        <v>960</v>
      </c>
      <c r="G29" s="92" t="s">
        <v>51</v>
      </c>
      <c r="H29" s="46" t="n">
        <v>34.13</v>
      </c>
      <c r="I29" s="46" t="n">
        <v>37.75</v>
      </c>
      <c r="J29" s="93" t="n">
        <f aca="false">IF((H29-I29)&gt;$K$2,H29-I29,0)</f>
        <v>0</v>
      </c>
      <c r="K29" s="94" t="n">
        <f aca="false">J29*F29</f>
        <v>0</v>
      </c>
      <c r="L29" s="87" t="n">
        <f aca="false">F29*I29*(IF(J29&gt;0,1,0))</f>
        <v>0</v>
      </c>
      <c r="M29" s="88" t="n">
        <f aca="false">F29*H29*IF(J29&gt;0,1,0)</f>
        <v>0</v>
      </c>
      <c r="N29" s="89"/>
      <c r="P29" s="90" t="n">
        <f aca="false">IF($J29&gt;0,IF($C29=P$2,$D29,0),0)</f>
        <v>0</v>
      </c>
      <c r="Q29" s="90" t="n">
        <f aca="false">IF($J29&gt;0,IF($C29=Q$2,$D29,0),0)</f>
        <v>0</v>
      </c>
      <c r="R29" s="90" t="n">
        <f aca="false">IF($J29&gt;0,IF($C29=R$2,$D29,0),0)</f>
        <v>0</v>
      </c>
      <c r="S29" s="90" t="n">
        <f aca="false">IF($J29&gt;0,IF($C29=S$2,$D29,0),0)</f>
        <v>0</v>
      </c>
      <c r="T29" s="90" t="n">
        <f aca="false">IF($J29&gt;0,IF($C29=T$2,$D29,0),0)</f>
        <v>0</v>
      </c>
      <c r="U29" s="90" t="n">
        <f aca="false">IF($J29&gt;0,IF($C29=U$2,$D29,0),0)</f>
        <v>0</v>
      </c>
    </row>
    <row r="30" customFormat="false" ht="14.25" hidden="false" customHeight="false" outlineLevel="0" collapsed="false">
      <c r="B30" s="79" t="s">
        <v>78</v>
      </c>
      <c r="C30" s="80" t="s">
        <v>34</v>
      </c>
      <c r="D30" s="91" t="n">
        <v>50</v>
      </c>
      <c r="E30" s="64" t="s">
        <v>58</v>
      </c>
      <c r="F30" s="64" t="n">
        <f aca="false">IF(E30="HLH",16,IF(E30="RTC",24,8))*D30</f>
        <v>400</v>
      </c>
      <c r="G30" s="92" t="s">
        <v>51</v>
      </c>
      <c r="H30" s="46" t="n">
        <v>33.75</v>
      </c>
      <c r="I30" s="46" t="n">
        <v>31</v>
      </c>
      <c r="J30" s="93" t="n">
        <f aca="false">IF((H30-I30)&gt;$K$2,H30-I30,0)</f>
        <v>0</v>
      </c>
      <c r="K30" s="94" t="n">
        <f aca="false">J30*F30</f>
        <v>0</v>
      </c>
      <c r="L30" s="87" t="n">
        <f aca="false">F30*I30*(IF(J30&gt;0,1,0))</f>
        <v>0</v>
      </c>
      <c r="M30" s="88" t="n">
        <f aca="false">F30*H30*IF(J30&gt;0,1,0)</f>
        <v>0</v>
      </c>
      <c r="N30" s="89"/>
      <c r="P30" s="90" t="n">
        <f aca="false">IF($J30&gt;0,IF($C30=P$2,$D30,0),0)</f>
        <v>0</v>
      </c>
      <c r="Q30" s="90" t="n">
        <f aca="false">IF($J30&gt;0,IF($C30=Q$2,$D30,0),0)</f>
        <v>0</v>
      </c>
      <c r="R30" s="90" t="n">
        <f aca="false">IF($J30&gt;0,IF($C30=R$2,$D30,0),0)</f>
        <v>0</v>
      </c>
      <c r="S30" s="90" t="n">
        <f aca="false">IF($J30&gt;0,IF($C30=S$2,$D30,0),0)</f>
        <v>0</v>
      </c>
      <c r="T30" s="90" t="n">
        <f aca="false">IF($J30&gt;0,IF($C30=T$2,$D30,0),0)</f>
        <v>0</v>
      </c>
      <c r="U30" s="90" t="n">
        <f aca="false">IF($J30&gt;0,IF($C30=U$2,$D30,0),0)</f>
        <v>0</v>
      </c>
    </row>
    <row r="31" customFormat="false" ht="14.25" hidden="false" customHeight="false" outlineLevel="0" collapsed="false">
      <c r="B31" s="79" t="s">
        <v>76</v>
      </c>
      <c r="C31" s="80" t="s">
        <v>34</v>
      </c>
      <c r="D31" s="91" t="n">
        <v>40</v>
      </c>
      <c r="E31" s="64" t="s">
        <v>58</v>
      </c>
      <c r="F31" s="64" t="n">
        <f aca="false">IF(E31="HLH",16,IF(E31="RTC",24,8))*D31</f>
        <v>320</v>
      </c>
      <c r="G31" s="92" t="s">
        <v>51</v>
      </c>
      <c r="H31" s="46" t="n">
        <v>28.15</v>
      </c>
      <c r="I31" s="46" t="n">
        <v>31</v>
      </c>
      <c r="J31" s="93" t="n">
        <f aca="false">IF((H31-I31)&gt;$K$2,H31-I31,0)</f>
        <v>0</v>
      </c>
      <c r="K31" s="94" t="n">
        <f aca="false">J31*F31</f>
        <v>0</v>
      </c>
      <c r="L31" s="87" t="n">
        <f aca="false">F31*I31*(IF(J31&gt;0,1,0))</f>
        <v>0</v>
      </c>
      <c r="M31" s="88" t="n">
        <f aca="false">F31*H31*IF(J31&gt;0,1,0)</f>
        <v>0</v>
      </c>
      <c r="N31" s="89"/>
      <c r="P31" s="90" t="n">
        <f aca="false">IF($J31&gt;0,IF($C31=P$2,$D31,0),0)</f>
        <v>0</v>
      </c>
      <c r="Q31" s="90" t="n">
        <f aca="false">IF($J31&gt;0,IF($C31=Q$2,$D31,0),0)</f>
        <v>0</v>
      </c>
      <c r="R31" s="90" t="n">
        <f aca="false">IF($J31&gt;0,IF($C31=R$2,$D31,0),0)</f>
        <v>0</v>
      </c>
      <c r="S31" s="90" t="n">
        <f aca="false">IF($J31&gt;0,IF($C31=S$2,$D31,0),0)</f>
        <v>0</v>
      </c>
      <c r="T31" s="90" t="n">
        <f aca="false">IF($J31&gt;0,IF($C31=T$2,$D31,0),0)</f>
        <v>0</v>
      </c>
      <c r="U31" s="90" t="n">
        <f aca="false">IF($J31&gt;0,IF($C31=U$2,$D31,0),0)</f>
        <v>0</v>
      </c>
    </row>
    <row r="32" customFormat="false" ht="14.25" hidden="false" customHeight="false" outlineLevel="0" collapsed="false">
      <c r="B32" s="79" t="s">
        <v>79</v>
      </c>
      <c r="C32" s="80" t="s">
        <v>32</v>
      </c>
      <c r="D32" s="91" t="n">
        <v>5</v>
      </c>
      <c r="E32" s="64" t="s">
        <v>53</v>
      </c>
      <c r="F32" s="64" t="n">
        <f aca="false">IF(E32="HLH",16,IF(E32="RTC",24,8))*D32</f>
        <v>120</v>
      </c>
      <c r="G32" s="92" t="s">
        <v>80</v>
      </c>
      <c r="H32" s="46" t="n">
        <v>23.7</v>
      </c>
      <c r="I32" s="46" t="n">
        <v>29.42</v>
      </c>
      <c r="J32" s="93" t="n">
        <f aca="false">IF((H32-I32)&gt;$K$2,H32-I32,0)</f>
        <v>0</v>
      </c>
      <c r="K32" s="94" t="n">
        <f aca="false">J32*F32</f>
        <v>0</v>
      </c>
      <c r="L32" s="87" t="n">
        <f aca="false">F32*I32*(IF(J32&gt;0,1,0))</f>
        <v>0</v>
      </c>
      <c r="M32" s="88" t="n">
        <f aca="false">F32*H32*IF(J32&gt;0,1,0)</f>
        <v>0</v>
      </c>
      <c r="N32" s="89"/>
      <c r="P32" s="90" t="n">
        <f aca="false">IF($J32&gt;0,IF($C32=P$2,$D32,0),0)</f>
        <v>0</v>
      </c>
      <c r="Q32" s="90" t="n">
        <f aca="false">IF($J32&gt;0,IF($C32=Q$2,$D32,0),0)</f>
        <v>0</v>
      </c>
      <c r="R32" s="90" t="n">
        <f aca="false">IF($J32&gt;0,IF($C32=R$2,$D32,0),0)</f>
        <v>0</v>
      </c>
      <c r="S32" s="90" t="n">
        <f aca="false">IF($J32&gt;0,IF($C32=S$2,$D32,0),0)</f>
        <v>0</v>
      </c>
      <c r="T32" s="90" t="n">
        <f aca="false">IF($J32&gt;0,IF($C32=T$2,$D32,0),0)</f>
        <v>0</v>
      </c>
      <c r="U32" s="90" t="n">
        <f aca="false">IF($J32&gt;0,IF($C32=U$2,$D32,0),0)</f>
        <v>0</v>
      </c>
    </row>
    <row r="33" customFormat="false" ht="14.25" hidden="false" customHeight="false" outlineLevel="0" collapsed="false">
      <c r="B33" s="95" t="s">
        <v>63</v>
      </c>
      <c r="C33" s="96" t="s">
        <v>36</v>
      </c>
      <c r="D33" s="91" t="n">
        <v>50</v>
      </c>
      <c r="E33" s="64" t="s">
        <v>81</v>
      </c>
      <c r="F33" s="64" t="n">
        <f aca="false">IF(E33="HLH",16,IF(E33="RTC",24,8))*D33</f>
        <v>400</v>
      </c>
      <c r="G33" s="92" t="s">
        <v>51</v>
      </c>
      <c r="H33" s="90" t="n">
        <v>19.5</v>
      </c>
      <c r="I33" s="46" t="n">
        <v>23.5</v>
      </c>
      <c r="J33" s="93" t="n">
        <f aca="false">IF((H33-I33)&gt;$K$2,H33-I33,0)</f>
        <v>0</v>
      </c>
      <c r="K33" s="94" t="n">
        <f aca="false">J33*F33</f>
        <v>0</v>
      </c>
      <c r="L33" s="87" t="n">
        <f aca="false">F33*I33*(IF(J33&gt;0,1,0))</f>
        <v>0</v>
      </c>
      <c r="M33" s="88" t="n">
        <f aca="false">F33*H33*IF(J33&gt;0,1,0)</f>
        <v>0</v>
      </c>
      <c r="N33" s="89"/>
      <c r="P33" s="90" t="n">
        <f aca="false">IF($J33&gt;0,IF($C33=P$2,$D33,0),0)</f>
        <v>0</v>
      </c>
      <c r="Q33" s="90" t="n">
        <f aca="false">IF($J33&gt;0,IF($C33=Q$2,$D33,0),0)</f>
        <v>0</v>
      </c>
      <c r="R33" s="90" t="n">
        <f aca="false">IF($J33&gt;0,IF($C33=R$2,$D33,0),0)</f>
        <v>0</v>
      </c>
      <c r="S33" s="90" t="n">
        <f aca="false">IF($J33&gt;0,IF($C33=S$2,$D33,0),0)</f>
        <v>0</v>
      </c>
      <c r="T33" s="90" t="n">
        <f aca="false">IF($J33&gt;0,IF($C33=T$2,$D33,0),0)</f>
        <v>0</v>
      </c>
      <c r="U33" s="90" t="n">
        <f aca="false">IF($J33&gt;0,IF($C33=U$2,$D33,0),0)</f>
        <v>0</v>
      </c>
    </row>
    <row r="34" customFormat="false" ht="14.25" hidden="false" customHeight="false" outlineLevel="0" collapsed="false">
      <c r="B34" s="79" t="s">
        <v>64</v>
      </c>
      <c r="C34" s="80" t="s">
        <v>33</v>
      </c>
      <c r="D34" s="91" t="n">
        <v>25</v>
      </c>
      <c r="E34" s="64" t="s">
        <v>58</v>
      </c>
      <c r="F34" s="64" t="n">
        <f aca="false">IF(E34="HLH",16,IF(E34="RTC",24,8))*D34</f>
        <v>200</v>
      </c>
      <c r="G34" s="92" t="s">
        <v>51</v>
      </c>
      <c r="H34" s="46" t="n">
        <v>27.25</v>
      </c>
      <c r="I34" s="46" t="n">
        <v>26</v>
      </c>
      <c r="J34" s="93" t="n">
        <f aca="false">IF((H34-I34)&gt;$K$2,H34-I34,0)</f>
        <v>0</v>
      </c>
      <c r="K34" s="94" t="n">
        <f aca="false">J34*F34</f>
        <v>0</v>
      </c>
      <c r="L34" s="87" t="n">
        <f aca="false">F34*I34*(IF(J34&gt;0,1,0))</f>
        <v>0</v>
      </c>
      <c r="M34" s="88" t="n">
        <f aca="false">F34*H34*IF(J34&gt;0,1,0)</f>
        <v>0</v>
      </c>
      <c r="N34" s="89"/>
      <c r="P34" s="90" t="n">
        <f aca="false">IF($J34&gt;0,IF($C34=P$2,$D34,0),0)</f>
        <v>0</v>
      </c>
      <c r="Q34" s="90" t="n">
        <f aca="false">IF($J34&gt;0,IF($C34=Q$2,$D34,0),0)</f>
        <v>0</v>
      </c>
      <c r="R34" s="90" t="n">
        <f aca="false">IF($J34&gt;0,IF($C34=R$2,$D34,0),0)</f>
        <v>0</v>
      </c>
      <c r="S34" s="90" t="n">
        <f aca="false">IF($J34&gt;0,IF($C34=S$2,$D34,0),0)</f>
        <v>0</v>
      </c>
      <c r="T34" s="90" t="n">
        <f aca="false">IF($J34&gt;0,IF($C34=T$2,$D34,0),0)</f>
        <v>0</v>
      </c>
      <c r="U34" s="90" t="n">
        <f aca="false">IF($J34&gt;0,IF($C34=U$2,$D34,0),0)</f>
        <v>0</v>
      </c>
    </row>
    <row r="35" customFormat="false" ht="15" hidden="false" customHeight="false" outlineLevel="0" collapsed="false">
      <c r="B35" s="59" t="s">
        <v>82</v>
      </c>
      <c r="C35" s="97" t="s">
        <v>33</v>
      </c>
      <c r="D35" s="98" t="n">
        <v>176</v>
      </c>
      <c r="E35" s="99" t="s">
        <v>53</v>
      </c>
      <c r="F35" s="99" t="n">
        <f aca="false">IF(E35="HLH",16,IF(E35="RTC",24,8))*D35</f>
        <v>4224</v>
      </c>
      <c r="G35" s="100" t="s">
        <v>83</v>
      </c>
      <c r="H35" s="101" t="n">
        <v>24.73</v>
      </c>
      <c r="I35" s="101" t="n">
        <v>29.99</v>
      </c>
      <c r="J35" s="102" t="n">
        <f aca="false">IF((H35-I35)&gt;$K$2,H35-I35,0)</f>
        <v>0</v>
      </c>
      <c r="K35" s="103" t="n">
        <f aca="false">J35*F35</f>
        <v>0</v>
      </c>
      <c r="L35" s="104" t="n">
        <f aca="false">F35*I35*(IF(J35&gt;0,1,0))</f>
        <v>0</v>
      </c>
      <c r="M35" s="105" t="n">
        <f aca="false">F35*H35*IF(J35&gt;0,1,0)</f>
        <v>0</v>
      </c>
      <c r="N35" s="89"/>
      <c r="P35" s="90" t="n">
        <f aca="false">IF($J35&gt;0,IF($C35=P$2,$D35,0),0)</f>
        <v>0</v>
      </c>
      <c r="Q35" s="90" t="n">
        <f aca="false">IF($J35&gt;0,IF($C35=Q$2,$D35,0),0)</f>
        <v>0</v>
      </c>
      <c r="R35" s="90" t="n">
        <f aca="false">IF($J35&gt;0,IF($C35=R$2,$D35,0),0)</f>
        <v>0</v>
      </c>
      <c r="S35" s="90" t="n">
        <f aca="false">IF($J35&gt;0,IF($C35=S$2,$D35,0),0)</f>
        <v>0</v>
      </c>
      <c r="T35" s="90" t="n">
        <f aca="false">IF($J35&gt;0,IF($C35=T$2,$D35,0),0)</f>
        <v>0</v>
      </c>
      <c r="U35" s="90" t="n">
        <f aca="false">IF($J35&gt;0,IF($C35=U$2,$D35,0),0)</f>
        <v>0</v>
      </c>
    </row>
    <row r="37" customFormat="false" ht="15" hidden="false" customHeight="false" outlineLevel="0" collapsed="false"/>
    <row r="38" customFormat="false" ht="16.5" hidden="false" customHeight="true" outlineLevel="0" collapsed="false">
      <c r="B38" s="106" t="s">
        <v>84</v>
      </c>
      <c r="C38" s="106"/>
      <c r="D38" s="106"/>
      <c r="E38" s="106"/>
      <c r="F38" s="106"/>
    </row>
    <row r="39" customFormat="false" ht="14.25" hidden="false" customHeight="false" outlineLevel="0" collapsed="false">
      <c r="B39" s="107" t="n">
        <v>37226</v>
      </c>
      <c r="C39" s="107"/>
      <c r="D39" s="107"/>
      <c r="E39" s="107"/>
      <c r="F39" s="107"/>
    </row>
    <row r="40" customFormat="false" ht="14.25" hidden="false" customHeight="false" outlineLevel="0" collapsed="false">
      <c r="B40" s="108"/>
      <c r="C40" s="7" t="s">
        <v>53</v>
      </c>
      <c r="D40" s="7" t="s">
        <v>50</v>
      </c>
      <c r="E40" s="7" t="s">
        <v>58</v>
      </c>
      <c r="F40" s="109"/>
    </row>
    <row r="41" customFormat="false" ht="14.25" hidden="false" customHeight="false" outlineLevel="0" collapsed="false">
      <c r="B41" s="110" t="s">
        <v>6</v>
      </c>
      <c r="C41" s="7" t="s">
        <v>7</v>
      </c>
      <c r="D41" s="7" t="s">
        <v>7</v>
      </c>
      <c r="E41" s="7" t="s">
        <v>7</v>
      </c>
      <c r="F41" s="109"/>
    </row>
    <row r="42" customFormat="false" ht="14.25" hidden="false" customHeight="false" outlineLevel="0" collapsed="false">
      <c r="B42" s="111"/>
      <c r="C42" s="112"/>
      <c r="D42" s="112"/>
      <c r="E42" s="112"/>
      <c r="F42" s="109"/>
    </row>
    <row r="43" customFormat="false" ht="14.25" hidden="false" customHeight="false" outlineLevel="0" collapsed="false">
      <c r="B43" s="111" t="s">
        <v>8</v>
      </c>
      <c r="C43" s="16" t="n">
        <f aca="false">' Pricing'!B8+Deals!$E$51</f>
        <v>28.13</v>
      </c>
      <c r="D43" s="16" t="n">
        <f aca="false">' Pricing'!C8+Deals!$E$51</f>
        <v>32</v>
      </c>
      <c r="E43" s="16" t="n">
        <f aca="false">' Pricing'!D8+Deals!$E$51</f>
        <v>23</v>
      </c>
      <c r="F43" s="109"/>
    </row>
    <row r="44" customFormat="false" ht="14.25" hidden="false" customHeight="false" outlineLevel="0" collapsed="false">
      <c r="B44" s="111" t="s">
        <v>9</v>
      </c>
      <c r="C44" s="16" t="n">
        <f aca="false">' Pricing'!B9+Deals!$E$51</f>
        <v>28.915</v>
      </c>
      <c r="D44" s="16" t="n">
        <f aca="false">' Pricing'!C9+Deals!$E$51</f>
        <v>33</v>
      </c>
      <c r="E44" s="16" t="n">
        <f aca="false">' Pricing'!D9+Deals!$E$51</f>
        <v>23.5</v>
      </c>
      <c r="F44" s="109"/>
    </row>
    <row r="45" customFormat="false" ht="14.25" hidden="false" customHeight="false" outlineLevel="0" collapsed="false">
      <c r="B45" s="111" t="s">
        <v>10</v>
      </c>
      <c r="C45" s="16" t="n">
        <f aca="false">' Pricing'!B10+Deals!$E$51</f>
        <v>29.42</v>
      </c>
      <c r="D45" s="16" t="n">
        <f aca="false">' Pricing'!C10+Deals!$E$51</f>
        <v>32</v>
      </c>
      <c r="E45" s="16" t="n">
        <f aca="false">' Pricing'!D10+Deals!$E$51</f>
        <v>26</v>
      </c>
      <c r="F45" s="109"/>
    </row>
    <row r="46" customFormat="false" ht="14.25" hidden="false" customHeight="false" outlineLevel="0" collapsed="false">
      <c r="B46" s="111" t="s">
        <v>11</v>
      </c>
      <c r="C46" s="16" t="n">
        <f aca="false">' Pricing'!B11+Deals!$E$51</f>
        <v>29.99</v>
      </c>
      <c r="D46" s="16" t="n">
        <f aca="false">' Pricing'!C11+Deals!$E$51</f>
        <v>33</v>
      </c>
      <c r="E46" s="16" t="n">
        <f aca="false">' Pricing'!D11+Deals!$E$51</f>
        <v>26</v>
      </c>
      <c r="F46" s="109"/>
    </row>
    <row r="47" customFormat="false" ht="14.25" hidden="false" customHeight="false" outlineLevel="0" collapsed="false">
      <c r="B47" s="111" t="s">
        <v>12</v>
      </c>
      <c r="C47" s="16" t="n">
        <f aca="false">' Pricing'!B12+Deals!$E$51</f>
        <v>34.8475</v>
      </c>
      <c r="D47" s="16" t="n">
        <f aca="false">' Pricing'!C12+Deals!$E$51</f>
        <v>37.75</v>
      </c>
      <c r="E47" s="16" t="n">
        <f aca="false">' Pricing'!D12+Deals!$E$51</f>
        <v>31</v>
      </c>
      <c r="F47" s="109"/>
    </row>
    <row r="48" customFormat="false" ht="14.25" hidden="false" customHeight="false" outlineLevel="0" collapsed="false">
      <c r="B48" s="111" t="s">
        <v>13</v>
      </c>
      <c r="C48" s="16" t="n">
        <f aca="false">' Pricing'!B13+Deals!$E$51</f>
        <v>31.959</v>
      </c>
      <c r="D48" s="16" t="n">
        <f aca="false">' Pricing'!C13+Deals!$E$51</f>
        <v>35.7</v>
      </c>
      <c r="E48" s="16" t="n">
        <f aca="false">' Pricing'!D13+Deals!$E$51</f>
        <v>27</v>
      </c>
      <c r="F48" s="109"/>
    </row>
    <row r="49" customFormat="false" ht="14.25" hidden="false" customHeight="false" outlineLevel="0" collapsed="false">
      <c r="B49" s="79"/>
      <c r="C49" s="113"/>
      <c r="D49" s="113"/>
      <c r="E49" s="113"/>
      <c r="F49" s="109"/>
    </row>
    <row r="50" customFormat="false" ht="14.25" hidden="false" customHeight="false" outlineLevel="0" collapsed="false">
      <c r="B50" s="79"/>
      <c r="C50" s="113"/>
      <c r="D50" s="113"/>
      <c r="E50" s="113"/>
      <c r="F50" s="109"/>
    </row>
    <row r="51" customFormat="false" ht="14.25" hidden="false" customHeight="false" outlineLevel="0" collapsed="false">
      <c r="B51" s="79" t="s">
        <v>85</v>
      </c>
      <c r="C51" s="113"/>
      <c r="D51" s="113"/>
      <c r="E51" s="46" t="n">
        <v>5</v>
      </c>
      <c r="F51" s="109"/>
    </row>
    <row r="52" customFormat="false" ht="15" hidden="false" customHeight="false" outlineLevel="0" collapsed="false">
      <c r="B52" s="59"/>
      <c r="C52" s="60"/>
      <c r="D52" s="60"/>
      <c r="E52" s="60"/>
      <c r="F52" s="61"/>
    </row>
  </sheetData>
  <mergeCells count="2">
    <mergeCell ref="B38:F38"/>
    <mergeCell ref="B39:F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G35"/>
  <sheetViews>
    <sheetView showFormulas="false" showGridLines="true" showRowColHeaders="true" showZeros="true" rightToLeft="false" tabSelected="false" showOutlineSymbols="true" defaultGridColor="true" view="pageBreakPreview" topLeftCell="C1" colorId="64" zoomScale="100" zoomScaleNormal="75" zoomScalePageLayoutView="100" workbookViewId="0">
      <pane xSplit="4" ySplit="4" topLeftCell="G5" activePane="bottomRight" state="frozen"/>
      <selection pane="topLeft" activeCell="C1" activeCellId="0" sqref="C1"/>
      <selection pane="topRight" activeCell="G1" activeCellId="0" sqref="G1"/>
      <selection pane="bottomLeft" activeCell="C5" activeCellId="0" sqref="C5"/>
      <selection pane="bottomRight" activeCell="K46" activeCellId="0" sqref="K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28"/>
    <col collapsed="false" customWidth="true" hidden="false" outlineLevel="0" max="3" min="3" style="0" width="15.41"/>
    <col collapsed="false" customWidth="true" hidden="false" outlineLevel="0" max="4" min="4" style="0" width="6.13"/>
    <col collapsed="false" customWidth="true" hidden="false" outlineLevel="0" max="5" min="5" style="114" width="10.28"/>
    <col collapsed="false" customWidth="true" hidden="false" outlineLevel="0" max="6" min="6" style="114" width="11.7"/>
    <col collapsed="false" customWidth="true" hidden="false" outlineLevel="0" max="7" min="7" style="0" width="4.56"/>
    <col collapsed="false" customWidth="true" hidden="false" outlineLevel="0" max="8" min="8" style="0" width="11.85"/>
    <col collapsed="false" customWidth="true" hidden="false" outlineLevel="0" max="9" min="9" style="0" width="12.28"/>
    <col collapsed="false" customWidth="true" hidden="false" outlineLevel="0" max="10" min="10" style="0" width="11.28"/>
    <col collapsed="false" customWidth="true" hidden="false" outlineLevel="0" max="11" min="11" style="0" width="11.99"/>
    <col collapsed="false" customWidth="true" hidden="false" outlineLevel="0" max="13" min="12" style="0" width="11.85"/>
    <col collapsed="false" customWidth="true" hidden="false" outlineLevel="0" max="14" min="14" style="0" width="10.56"/>
    <col collapsed="false" customWidth="true" hidden="false" outlineLevel="0" max="15" min="15" style="0" width="12.28"/>
    <col collapsed="false" customWidth="true" hidden="false" outlineLevel="0" max="16" min="16" style="0" width="10.56"/>
    <col collapsed="false" customWidth="true" hidden="false" outlineLevel="0" max="17" min="17" style="0" width="11.85"/>
    <col collapsed="false" customWidth="true" hidden="false" outlineLevel="0" max="18" min="18" style="0" width="10.56"/>
    <col collapsed="false" customWidth="true" hidden="false" outlineLevel="0" max="19" min="19" style="0" width="11.85"/>
    <col collapsed="false" customWidth="true" hidden="false" outlineLevel="0" max="20" min="20" style="0" width="10.56"/>
    <col collapsed="false" customWidth="true" hidden="false" outlineLevel="0" max="21" min="21" style="0" width="11.56"/>
    <col collapsed="false" customWidth="true" hidden="false" outlineLevel="0" max="22" min="22" style="0" width="10.56"/>
    <col collapsed="false" customWidth="true" hidden="false" outlineLevel="0" max="23" min="23" style="0" width="11.56"/>
    <col collapsed="false" customWidth="true" hidden="false" outlineLevel="0" max="24" min="24" style="0" width="10.56"/>
    <col collapsed="false" customWidth="true" hidden="false" outlineLevel="0" max="25" min="25" style="0" width="11.28"/>
    <col collapsed="false" customWidth="true" hidden="false" outlineLevel="0" max="27" min="26" style="0" width="10.56"/>
    <col collapsed="false" customWidth="true" hidden="false" outlineLevel="0" max="33" min="28" style="0" width="8.7"/>
  </cols>
  <sheetData>
    <row r="1" customFormat="false" ht="12.75" hidden="false" customHeight="false" outlineLevel="0" collapsed="false">
      <c r="H1" s="0" t="n">
        <v>1</v>
      </c>
      <c r="J1" s="0" t="n">
        <v>1</v>
      </c>
      <c r="L1" s="0" t="n">
        <v>1</v>
      </c>
      <c r="N1" s="0" t="n">
        <v>1</v>
      </c>
      <c r="R1" s="0" t="n">
        <v>1</v>
      </c>
      <c r="V1" s="0" t="n">
        <v>1</v>
      </c>
      <c r="X1" s="0" t="n">
        <v>1</v>
      </c>
      <c r="Z1" s="0" t="n">
        <v>1</v>
      </c>
      <c r="AB1" s="0" t="n">
        <v>1</v>
      </c>
      <c r="AF1" s="0" t="n">
        <v>1</v>
      </c>
    </row>
    <row r="2" customFormat="false" ht="12.75" hidden="false" customHeight="false" outlineLevel="0" collapsed="false">
      <c r="H2" s="115" t="s">
        <v>17</v>
      </c>
      <c r="I2" s="115"/>
      <c r="J2" s="115" t="s">
        <v>18</v>
      </c>
      <c r="K2" s="115"/>
      <c r="L2" s="115" t="s">
        <v>19</v>
      </c>
      <c r="M2" s="115"/>
      <c r="N2" s="115" t="s">
        <v>20</v>
      </c>
      <c r="O2" s="115"/>
      <c r="P2" s="115" t="s">
        <v>21</v>
      </c>
      <c r="Q2" s="115"/>
      <c r="R2" s="115" t="s">
        <v>22</v>
      </c>
      <c r="S2" s="115"/>
      <c r="T2" s="115" t="s">
        <v>16</v>
      </c>
      <c r="U2" s="115"/>
      <c r="V2" s="115" t="s">
        <v>17</v>
      </c>
      <c r="W2" s="115"/>
      <c r="X2" s="115" t="s">
        <v>18</v>
      </c>
      <c r="Y2" s="115"/>
      <c r="Z2" s="115" t="s">
        <v>19</v>
      </c>
      <c r="AA2" s="115"/>
      <c r="AB2" s="115" t="s">
        <v>20</v>
      </c>
      <c r="AC2" s="115"/>
      <c r="AD2" s="115" t="s">
        <v>21</v>
      </c>
      <c r="AE2" s="115"/>
      <c r="AF2" s="115" t="s">
        <v>22</v>
      </c>
      <c r="AG2" s="115"/>
    </row>
    <row r="3" customFormat="false" ht="14.25" hidden="false" customHeight="false" outlineLevel="0" collapsed="false">
      <c r="B3" s="116" t="s">
        <v>37</v>
      </c>
      <c r="F3" s="114" t="s">
        <v>86</v>
      </c>
      <c r="H3" s="117" t="n">
        <v>37244</v>
      </c>
      <c r="I3" s="117"/>
      <c r="J3" s="117" t="n">
        <v>37245</v>
      </c>
      <c r="K3" s="117"/>
      <c r="L3" s="117" t="n">
        <v>37246</v>
      </c>
      <c r="M3" s="117"/>
      <c r="N3" s="117" t="n">
        <v>37247</v>
      </c>
      <c r="O3" s="117"/>
      <c r="P3" s="117" t="n">
        <v>37248</v>
      </c>
      <c r="Q3" s="117"/>
      <c r="R3" s="117" t="n">
        <v>37249</v>
      </c>
      <c r="S3" s="117"/>
      <c r="T3" s="117" t="n">
        <v>37250</v>
      </c>
      <c r="U3" s="117"/>
      <c r="V3" s="117" t="n">
        <v>37251</v>
      </c>
      <c r="W3" s="117"/>
      <c r="X3" s="117" t="n">
        <v>37252</v>
      </c>
      <c r="Y3" s="117"/>
      <c r="Z3" s="117" t="n">
        <v>37253</v>
      </c>
      <c r="AA3" s="117"/>
      <c r="AB3" s="117" t="n">
        <v>37254</v>
      </c>
      <c r="AC3" s="117"/>
      <c r="AD3" s="117" t="n">
        <v>37255</v>
      </c>
      <c r="AE3" s="117"/>
      <c r="AF3" s="117" t="n">
        <v>37256</v>
      </c>
      <c r="AG3" s="117"/>
    </row>
    <row r="4" customFormat="false" ht="14.25" hidden="false" customHeight="false" outlineLevel="0" collapsed="false">
      <c r="C4" s="118" t="s">
        <v>38</v>
      </c>
      <c r="H4" s="0" t="s">
        <v>87</v>
      </c>
      <c r="I4" s="0" t="s">
        <v>88</v>
      </c>
      <c r="J4" s="0" t="s">
        <v>87</v>
      </c>
      <c r="K4" s="0" t="s">
        <v>88</v>
      </c>
      <c r="L4" s="0" t="s">
        <v>87</v>
      </c>
      <c r="M4" s="0" t="s">
        <v>88</v>
      </c>
      <c r="N4" s="0" t="s">
        <v>87</v>
      </c>
      <c r="O4" s="0" t="s">
        <v>88</v>
      </c>
      <c r="P4" s="0" t="s">
        <v>87</v>
      </c>
      <c r="Q4" s="0" t="s">
        <v>88</v>
      </c>
      <c r="R4" s="0" t="s">
        <v>87</v>
      </c>
      <c r="S4" s="0" t="s">
        <v>88</v>
      </c>
      <c r="T4" s="0" t="s">
        <v>87</v>
      </c>
      <c r="U4" s="0" t="s">
        <v>88</v>
      </c>
      <c r="V4" s="0" t="s">
        <v>87</v>
      </c>
      <c r="W4" s="0" t="s">
        <v>88</v>
      </c>
      <c r="X4" s="0" t="s">
        <v>87</v>
      </c>
      <c r="Y4" s="0" t="s">
        <v>88</v>
      </c>
      <c r="Z4" s="0" t="s">
        <v>87</v>
      </c>
      <c r="AA4" s="0" t="s">
        <v>88</v>
      </c>
      <c r="AB4" s="0" t="s">
        <v>87</v>
      </c>
      <c r="AC4" s="0" t="s">
        <v>88</v>
      </c>
      <c r="AD4" s="0" t="s">
        <v>87</v>
      </c>
      <c r="AE4" s="0" t="s">
        <v>88</v>
      </c>
      <c r="AF4" s="0" t="s">
        <v>87</v>
      </c>
      <c r="AG4" s="0" t="s">
        <v>88</v>
      </c>
    </row>
    <row r="5" customFormat="false" ht="14.25" hidden="false" customHeight="false" outlineLevel="0" collapsed="false">
      <c r="B5" s="119" t="s">
        <v>49</v>
      </c>
      <c r="C5" s="80" t="str">
        <f aca="false">Deals!B5</f>
        <v>Sierra Pacific</v>
      </c>
      <c r="D5" s="0" t="str">
        <f aca="false">Deals!E5</f>
        <v>HLH</v>
      </c>
      <c r="E5" s="114" t="n">
        <f aca="false">Deals!L5</f>
        <v>13200</v>
      </c>
      <c r="F5" s="114" t="n">
        <f aca="false">Deals!M5</f>
        <v>124400</v>
      </c>
      <c r="H5" s="120" t="n">
        <f aca="false">$E5*H$1+J5</f>
        <v>132000</v>
      </c>
      <c r="I5" s="121" t="n">
        <f aca="false">$F5*H$1+K5</f>
        <v>1244000</v>
      </c>
      <c r="J5" s="120" t="n">
        <f aca="false">$E5*J$1+L5</f>
        <v>118800</v>
      </c>
      <c r="K5" s="121" t="n">
        <f aca="false">$F5*J$1+M5</f>
        <v>1119600</v>
      </c>
      <c r="L5" s="120" t="n">
        <f aca="false">$E5*L$1+N5</f>
        <v>105600</v>
      </c>
      <c r="M5" s="121" t="n">
        <f aca="false">$F5*L$1+O5</f>
        <v>995200</v>
      </c>
      <c r="N5" s="120" t="n">
        <f aca="false">$E5*N$1+P5</f>
        <v>92400</v>
      </c>
      <c r="O5" s="121" t="n">
        <f aca="false">$F5*N$1+Q5</f>
        <v>870800</v>
      </c>
      <c r="P5" s="120" t="n">
        <f aca="false">$E5*P$1+R5</f>
        <v>79200</v>
      </c>
      <c r="Q5" s="121" t="n">
        <f aca="false">$F5*P$1+S5</f>
        <v>746400</v>
      </c>
      <c r="R5" s="120" t="n">
        <f aca="false">$E5*R$1+T5</f>
        <v>79200</v>
      </c>
      <c r="S5" s="121" t="n">
        <f aca="false">$F5*R$1+U5</f>
        <v>746400</v>
      </c>
      <c r="T5" s="120" t="n">
        <f aca="false">$E5*T$1+V5</f>
        <v>66000</v>
      </c>
      <c r="U5" s="121" t="n">
        <f aca="false">$F5*T$1+W5</f>
        <v>622000</v>
      </c>
      <c r="V5" s="120" t="n">
        <f aca="false">$E5*V$1+X5</f>
        <v>66000</v>
      </c>
      <c r="W5" s="121" t="n">
        <f aca="false">$F5*V$1+Y5</f>
        <v>622000</v>
      </c>
      <c r="X5" s="120" t="n">
        <f aca="false">$E5*X$1+Z5</f>
        <v>52800</v>
      </c>
      <c r="Y5" s="121" t="n">
        <f aca="false">$F5*X$1+AA5</f>
        <v>497600</v>
      </c>
      <c r="Z5" s="120" t="n">
        <f aca="false">$E5*Z$1+AB5</f>
        <v>39600</v>
      </c>
      <c r="AA5" s="121" t="n">
        <f aca="false">$F5*Z$1+AC5</f>
        <v>373200</v>
      </c>
      <c r="AB5" s="120" t="n">
        <f aca="false">$E5*AB$1+AD5</f>
        <v>26400</v>
      </c>
      <c r="AC5" s="121" t="n">
        <f aca="false">$F5*AB$1+AE5</f>
        <v>248800</v>
      </c>
      <c r="AD5" s="120" t="n">
        <f aca="false">$E5*AD$1+AF5</f>
        <v>13200</v>
      </c>
      <c r="AE5" s="121" t="n">
        <f aca="false">$F5*AD$1+AG5</f>
        <v>124400</v>
      </c>
      <c r="AF5" s="120" t="n">
        <f aca="false">$E5*AF$1</f>
        <v>13200</v>
      </c>
      <c r="AG5" s="121" t="n">
        <f aca="false">$F5*AF$1</f>
        <v>124400</v>
      </c>
    </row>
    <row r="6" customFormat="false" ht="14.25" hidden="false" customHeight="false" outlineLevel="0" collapsed="false">
      <c r="B6" s="119" t="s">
        <v>52</v>
      </c>
      <c r="C6" s="80" t="str">
        <f aca="false">Deals!B6</f>
        <v>Redding</v>
      </c>
      <c r="D6" s="0" t="str">
        <f aca="false">Deals!E6</f>
        <v>RTC</v>
      </c>
      <c r="E6" s="114" t="n">
        <f aca="false">Deals!L6</f>
        <v>20908.5</v>
      </c>
      <c r="F6" s="114" t="n">
        <f aca="false">Deals!M6</f>
        <v>120000</v>
      </c>
      <c r="H6" s="120" t="n">
        <f aca="false">$E6*H$1+J6</f>
        <v>209085</v>
      </c>
      <c r="I6" s="121" t="n">
        <f aca="false">$F6*H$1+K6</f>
        <v>1200000</v>
      </c>
      <c r="J6" s="120" t="n">
        <f aca="false">$E6*J$1+L6</f>
        <v>188176.5</v>
      </c>
      <c r="K6" s="121" t="n">
        <f aca="false">$F6*J$1+M6</f>
        <v>1080000</v>
      </c>
      <c r="L6" s="120" t="n">
        <f aca="false">$E6*L$1+N6</f>
        <v>167268</v>
      </c>
      <c r="M6" s="121" t="n">
        <f aca="false">$F6*L$1+O6</f>
        <v>960000</v>
      </c>
      <c r="N6" s="120" t="n">
        <f aca="false">$E6*N$1+P6</f>
        <v>146359.5</v>
      </c>
      <c r="O6" s="121" t="n">
        <f aca="false">$F6*N$1+Q6</f>
        <v>840000</v>
      </c>
      <c r="P6" s="120" t="n">
        <f aca="false">$E6*P$1+R6</f>
        <v>125451</v>
      </c>
      <c r="Q6" s="121" t="n">
        <f aca="false">$F6*P$1+S6</f>
        <v>720000</v>
      </c>
      <c r="R6" s="120" t="n">
        <f aca="false">$E6*R$1+T6</f>
        <v>125451</v>
      </c>
      <c r="S6" s="121" t="n">
        <f aca="false">$F6*R$1+U6</f>
        <v>720000</v>
      </c>
      <c r="T6" s="120" t="n">
        <f aca="false">$E6*T$1+V6</f>
        <v>104542.5</v>
      </c>
      <c r="U6" s="121" t="n">
        <f aca="false">$F6*T$1+W6</f>
        <v>600000</v>
      </c>
      <c r="V6" s="120" t="n">
        <f aca="false">$E6*V$1+X6</f>
        <v>104542.5</v>
      </c>
      <c r="W6" s="121" t="n">
        <f aca="false">$F6*V$1+Y6</f>
        <v>600000</v>
      </c>
      <c r="X6" s="120" t="n">
        <f aca="false">$E6*X$1+Z6</f>
        <v>83634</v>
      </c>
      <c r="Y6" s="121" t="n">
        <f aca="false">$F6*X$1+AA6</f>
        <v>480000</v>
      </c>
      <c r="Z6" s="120" t="n">
        <f aca="false">$E6*Z$1+AB6</f>
        <v>62725.5</v>
      </c>
      <c r="AA6" s="121" t="n">
        <f aca="false">$F6*Z$1+AC6</f>
        <v>360000</v>
      </c>
      <c r="AB6" s="120" t="n">
        <f aca="false">$E6*AB$1+AD6</f>
        <v>41817</v>
      </c>
      <c r="AC6" s="121" t="n">
        <f aca="false">$F6*AB$1+AE6</f>
        <v>240000</v>
      </c>
      <c r="AD6" s="120" t="n">
        <f aca="false">$E6*AD$1+AF6</f>
        <v>20908.5</v>
      </c>
      <c r="AE6" s="121" t="n">
        <f aca="false">$F6*AD$1+AG6</f>
        <v>120000</v>
      </c>
      <c r="AF6" s="120" t="n">
        <f aca="false">$E6*AF$1</f>
        <v>20908.5</v>
      </c>
      <c r="AG6" s="121" t="n">
        <f aca="false">$F6*AF$1</f>
        <v>120000</v>
      </c>
    </row>
    <row r="7" customFormat="false" ht="14.25" hidden="false" customHeight="false" outlineLevel="0" collapsed="false">
      <c r="B7" s="119" t="s">
        <v>54</v>
      </c>
      <c r="C7" s="80" t="str">
        <f aca="false">Deals!B7</f>
        <v>Oakland Muni</v>
      </c>
      <c r="D7" s="0" t="str">
        <f aca="false">Deals!E7</f>
        <v>RTC</v>
      </c>
      <c r="E7" s="114" t="n">
        <f aca="false">Deals!L7</f>
        <v>5854.38</v>
      </c>
      <c r="F7" s="114" t="n">
        <f aca="false">Deals!M7</f>
        <v>31500</v>
      </c>
      <c r="H7" s="120" t="n">
        <f aca="false">$E7*H$1+J7</f>
        <v>58543.8</v>
      </c>
      <c r="I7" s="121" t="n">
        <f aca="false">$F7*H$1+K7</f>
        <v>315000</v>
      </c>
      <c r="J7" s="120" t="n">
        <f aca="false">$E7*J$1+L7</f>
        <v>52689.42</v>
      </c>
      <c r="K7" s="121" t="n">
        <f aca="false">$F7*J$1+M7</f>
        <v>283500</v>
      </c>
      <c r="L7" s="120" t="n">
        <f aca="false">$E7*L$1+N7</f>
        <v>46835.04</v>
      </c>
      <c r="M7" s="121" t="n">
        <f aca="false">$F7*L$1+O7</f>
        <v>252000</v>
      </c>
      <c r="N7" s="120" t="n">
        <f aca="false">$E7*N$1+P7</f>
        <v>40980.66</v>
      </c>
      <c r="O7" s="121" t="n">
        <f aca="false">$F7*N$1+Q7</f>
        <v>220500</v>
      </c>
      <c r="P7" s="120" t="n">
        <f aca="false">$E7*P$1+R7</f>
        <v>35126.28</v>
      </c>
      <c r="Q7" s="121" t="n">
        <f aca="false">$F7*P$1+S7</f>
        <v>189000</v>
      </c>
      <c r="R7" s="120" t="n">
        <f aca="false">$E7*R$1+T7</f>
        <v>35126.28</v>
      </c>
      <c r="S7" s="121" t="n">
        <f aca="false">$F7*R$1+U7</f>
        <v>189000</v>
      </c>
      <c r="T7" s="120" t="n">
        <f aca="false">$E7*T$1+V7</f>
        <v>29271.9</v>
      </c>
      <c r="U7" s="121" t="n">
        <f aca="false">$F7*T$1+W7</f>
        <v>157500</v>
      </c>
      <c r="V7" s="120" t="n">
        <f aca="false">$E7*V$1+X7</f>
        <v>29271.9</v>
      </c>
      <c r="W7" s="121" t="n">
        <f aca="false">$F7*V$1+Y7</f>
        <v>157500</v>
      </c>
      <c r="X7" s="120" t="n">
        <f aca="false">$E7*X$1+Z7</f>
        <v>23417.52</v>
      </c>
      <c r="Y7" s="121" t="n">
        <f aca="false">$F7*X$1+AA7</f>
        <v>126000</v>
      </c>
      <c r="Z7" s="120" t="n">
        <f aca="false">$E7*Z$1+AB7</f>
        <v>17563.14</v>
      </c>
      <c r="AA7" s="121" t="n">
        <f aca="false">$F7*Z$1+AC7</f>
        <v>94500</v>
      </c>
      <c r="AB7" s="120" t="n">
        <f aca="false">$E7*AB$1+AD7</f>
        <v>11708.76</v>
      </c>
      <c r="AC7" s="121" t="n">
        <f aca="false">$F7*AB$1+AE7</f>
        <v>63000</v>
      </c>
      <c r="AD7" s="120" t="n">
        <f aca="false">$E7*AD$1+AF7</f>
        <v>5854.38</v>
      </c>
      <c r="AE7" s="121" t="n">
        <f aca="false">$F7*AD$1+AG7</f>
        <v>31500</v>
      </c>
      <c r="AF7" s="120" t="n">
        <f aca="false">$E7*AF$1</f>
        <v>5854.38</v>
      </c>
      <c r="AG7" s="121" t="n">
        <f aca="false">$F7*AF$1</f>
        <v>31500</v>
      </c>
    </row>
    <row r="8" customFormat="false" ht="14.25" hidden="false" customHeight="false" outlineLevel="0" collapsed="false">
      <c r="B8" s="119" t="s">
        <v>55</v>
      </c>
      <c r="C8" s="80" t="str">
        <f aca="false">Deals!B8</f>
        <v>City of Riverside</v>
      </c>
      <c r="D8" s="0" t="str">
        <f aca="false">Deals!E8</f>
        <v>HLH</v>
      </c>
      <c r="E8" s="114" t="n">
        <f aca="false">Deals!L8</f>
        <v>12800</v>
      </c>
      <c r="F8" s="114" t="n">
        <f aca="false">Deals!M8</f>
        <v>72000</v>
      </c>
      <c r="H8" s="120" t="n">
        <f aca="false">$E8*H$1+J8</f>
        <v>128000</v>
      </c>
      <c r="I8" s="121" t="n">
        <f aca="false">$F8*H$1+K8</f>
        <v>720000</v>
      </c>
      <c r="J8" s="120" t="n">
        <f aca="false">$E8*J$1+L8</f>
        <v>115200</v>
      </c>
      <c r="K8" s="121" t="n">
        <f aca="false">$F8*J$1+M8</f>
        <v>648000</v>
      </c>
      <c r="L8" s="120" t="n">
        <f aca="false">$E8*L$1+N8</f>
        <v>102400</v>
      </c>
      <c r="M8" s="121" t="n">
        <f aca="false">$F8*L$1+O8</f>
        <v>576000</v>
      </c>
      <c r="N8" s="120" t="n">
        <f aca="false">$E8*N$1+P8</f>
        <v>89600</v>
      </c>
      <c r="O8" s="121" t="n">
        <f aca="false">$F8*N$1+Q8</f>
        <v>504000</v>
      </c>
      <c r="P8" s="120" t="n">
        <f aca="false">$E8*P$1+R8</f>
        <v>76800</v>
      </c>
      <c r="Q8" s="121" t="n">
        <f aca="false">$F8*P$1+S8</f>
        <v>432000</v>
      </c>
      <c r="R8" s="120" t="n">
        <f aca="false">$E8*R$1+T8</f>
        <v>76800</v>
      </c>
      <c r="S8" s="121" t="n">
        <f aca="false">$F8*R$1+U8</f>
        <v>432000</v>
      </c>
      <c r="T8" s="120" t="n">
        <f aca="false">$E8*T$1+V8</f>
        <v>64000</v>
      </c>
      <c r="U8" s="121" t="n">
        <f aca="false">$F8*T$1+W8</f>
        <v>360000</v>
      </c>
      <c r="V8" s="120" t="n">
        <f aca="false">$E8*V$1+X8</f>
        <v>64000</v>
      </c>
      <c r="W8" s="121" t="n">
        <f aca="false">$F8*V$1+Y8</f>
        <v>360000</v>
      </c>
      <c r="X8" s="120" t="n">
        <f aca="false">$E8*X$1+Z8</f>
        <v>51200</v>
      </c>
      <c r="Y8" s="121" t="n">
        <f aca="false">$F8*X$1+AA8</f>
        <v>288000</v>
      </c>
      <c r="Z8" s="120" t="n">
        <f aca="false">$E8*Z$1+AB8</f>
        <v>38400</v>
      </c>
      <c r="AA8" s="121" t="n">
        <f aca="false">$F8*Z$1+AC8</f>
        <v>216000</v>
      </c>
      <c r="AB8" s="120" t="n">
        <f aca="false">$E8*AB$1+AD8</f>
        <v>25600</v>
      </c>
      <c r="AC8" s="121" t="n">
        <f aca="false">$F8*AB$1+AE8</f>
        <v>144000</v>
      </c>
      <c r="AD8" s="120" t="n">
        <f aca="false">$E8*AD$1+AF8</f>
        <v>12800</v>
      </c>
      <c r="AE8" s="121" t="n">
        <f aca="false">$F8*AD$1+AG8</f>
        <v>72000</v>
      </c>
      <c r="AF8" s="120" t="n">
        <f aca="false">$E8*AF$1</f>
        <v>12800</v>
      </c>
      <c r="AG8" s="121" t="n">
        <f aca="false">$F8*AF$1</f>
        <v>72000</v>
      </c>
    </row>
    <row r="9" customFormat="false" ht="14.25" hidden="false" customHeight="false" outlineLevel="0" collapsed="false">
      <c r="B9" s="119" t="s">
        <v>56</v>
      </c>
      <c r="C9" s="80" t="str">
        <f aca="false">Deals!B9</f>
        <v>NCPA</v>
      </c>
      <c r="D9" s="0" t="str">
        <f aca="false">Deals!E9</f>
        <v>HLH</v>
      </c>
      <c r="E9" s="114" t="n">
        <f aca="false">Deals!L9</f>
        <v>51340</v>
      </c>
      <c r="F9" s="114" t="n">
        <f aca="false">Deals!M9</f>
        <v>233988</v>
      </c>
      <c r="H9" s="120" t="n">
        <f aca="false">$E9*H$1+J9</f>
        <v>513400</v>
      </c>
      <c r="I9" s="121" t="n">
        <f aca="false">$F9*H$1+K9</f>
        <v>2339880</v>
      </c>
      <c r="J9" s="120" t="n">
        <f aca="false">$E9*J$1+L9</f>
        <v>462060</v>
      </c>
      <c r="K9" s="121" t="n">
        <f aca="false">$F9*J$1+M9</f>
        <v>2105892</v>
      </c>
      <c r="L9" s="120" t="n">
        <f aca="false">$E9*L$1+N9</f>
        <v>410720</v>
      </c>
      <c r="M9" s="121" t="n">
        <f aca="false">$F9*L$1+O9</f>
        <v>1871904</v>
      </c>
      <c r="N9" s="120" t="n">
        <f aca="false">$E9*N$1+P9</f>
        <v>359380</v>
      </c>
      <c r="O9" s="121" t="n">
        <f aca="false">$F9*N$1+Q9</f>
        <v>1637916</v>
      </c>
      <c r="P9" s="120" t="n">
        <f aca="false">$E9*P$1+R9</f>
        <v>308040</v>
      </c>
      <c r="Q9" s="121" t="n">
        <f aca="false">$F9*P$1+S9</f>
        <v>1403928</v>
      </c>
      <c r="R9" s="120" t="n">
        <f aca="false">$E9*R$1+T9</f>
        <v>308040</v>
      </c>
      <c r="S9" s="121" t="n">
        <f aca="false">$F9*R$1+U9</f>
        <v>1403928</v>
      </c>
      <c r="T9" s="120" t="n">
        <f aca="false">$E9*T$1+V9</f>
        <v>256700</v>
      </c>
      <c r="U9" s="121" t="n">
        <f aca="false">$F9*T$1+W9</f>
        <v>1169940</v>
      </c>
      <c r="V9" s="120" t="n">
        <f aca="false">$E9*V$1+X9</f>
        <v>256700</v>
      </c>
      <c r="W9" s="121" t="n">
        <f aca="false">$F9*V$1+Y9</f>
        <v>1169940</v>
      </c>
      <c r="X9" s="120" t="n">
        <f aca="false">$E9*X$1+Z9</f>
        <v>205360</v>
      </c>
      <c r="Y9" s="121" t="n">
        <f aca="false">$F9*X$1+AA9</f>
        <v>935952</v>
      </c>
      <c r="Z9" s="120" t="n">
        <f aca="false">$E9*Z$1+AB9</f>
        <v>154020</v>
      </c>
      <c r="AA9" s="121" t="n">
        <f aca="false">$F9*Z$1+AC9</f>
        <v>701964</v>
      </c>
      <c r="AB9" s="120" t="n">
        <f aca="false">$E9*AB$1+AD9</f>
        <v>102680</v>
      </c>
      <c r="AC9" s="121" t="n">
        <f aca="false">$F9*AB$1+AE9</f>
        <v>467976</v>
      </c>
      <c r="AD9" s="120" t="n">
        <f aca="false">$E9*AD$1+AF9</f>
        <v>51340</v>
      </c>
      <c r="AE9" s="121" t="n">
        <f aca="false">$F9*AD$1+AG9</f>
        <v>233988</v>
      </c>
      <c r="AF9" s="120" t="n">
        <f aca="false">$E9*AF$1</f>
        <v>51340</v>
      </c>
      <c r="AG9" s="121" t="n">
        <f aca="false">$F9*AF$1</f>
        <v>233988</v>
      </c>
    </row>
    <row r="10" customFormat="false" ht="14.25" hidden="false" customHeight="false" outlineLevel="0" collapsed="false">
      <c r="B10" s="122" t="s">
        <v>57</v>
      </c>
      <c r="C10" s="80" t="str">
        <f aca="false">Deals!B10</f>
        <v>Burbank</v>
      </c>
      <c r="D10" s="0" t="str">
        <f aca="false">Deals!E10</f>
        <v>HLH</v>
      </c>
      <c r="E10" s="114" t="n">
        <f aca="false">Deals!L10</f>
        <v>12800</v>
      </c>
      <c r="F10" s="114" t="n">
        <f aca="false">Deals!M10</f>
        <v>62000</v>
      </c>
      <c r="H10" s="120" t="n">
        <f aca="false">$E10*H$1+J10</f>
        <v>128000</v>
      </c>
      <c r="I10" s="121" t="n">
        <f aca="false">$F10*H$1+K10</f>
        <v>620000</v>
      </c>
      <c r="J10" s="120" t="n">
        <f aca="false">$E10*J$1+L10</f>
        <v>115200</v>
      </c>
      <c r="K10" s="121" t="n">
        <f aca="false">$F10*J$1+M10</f>
        <v>558000</v>
      </c>
      <c r="L10" s="120" t="n">
        <f aca="false">$E10*L$1+N10</f>
        <v>102400</v>
      </c>
      <c r="M10" s="121" t="n">
        <f aca="false">$F10*L$1+O10</f>
        <v>496000</v>
      </c>
      <c r="N10" s="120" t="n">
        <f aca="false">$E10*N$1+P10</f>
        <v>89600</v>
      </c>
      <c r="O10" s="121" t="n">
        <f aca="false">$F10*N$1+Q10</f>
        <v>434000</v>
      </c>
      <c r="P10" s="120" t="n">
        <f aca="false">$E10*P$1+R10</f>
        <v>76800</v>
      </c>
      <c r="Q10" s="121" t="n">
        <f aca="false">$F10*P$1+S10</f>
        <v>372000</v>
      </c>
      <c r="R10" s="120" t="n">
        <f aca="false">$E10*R$1+T10</f>
        <v>76800</v>
      </c>
      <c r="S10" s="121" t="n">
        <f aca="false">$F10*R$1+U10</f>
        <v>372000</v>
      </c>
      <c r="T10" s="120" t="n">
        <f aca="false">$E10*T$1+V10</f>
        <v>64000</v>
      </c>
      <c r="U10" s="121" t="n">
        <f aca="false">$F10*T$1+W10</f>
        <v>310000</v>
      </c>
      <c r="V10" s="120" t="n">
        <f aca="false">$E10*V$1+X10</f>
        <v>64000</v>
      </c>
      <c r="W10" s="121" t="n">
        <f aca="false">$F10*V$1+Y10</f>
        <v>310000</v>
      </c>
      <c r="X10" s="120" t="n">
        <f aca="false">$E10*X$1+Z10</f>
        <v>51200</v>
      </c>
      <c r="Y10" s="121" t="n">
        <f aca="false">$F10*X$1+AA10</f>
        <v>248000</v>
      </c>
      <c r="Z10" s="120" t="n">
        <f aca="false">$E10*Z$1+AB10</f>
        <v>38400</v>
      </c>
      <c r="AA10" s="121" t="n">
        <f aca="false">$F10*Z$1+AC10</f>
        <v>186000</v>
      </c>
      <c r="AB10" s="120" t="n">
        <f aca="false">$E10*AB$1+AD10</f>
        <v>25600</v>
      </c>
      <c r="AC10" s="121" t="n">
        <f aca="false">$F10*AB$1+AE10</f>
        <v>124000</v>
      </c>
      <c r="AD10" s="120" t="n">
        <f aca="false">$E10*AD$1+AF10</f>
        <v>12800</v>
      </c>
      <c r="AE10" s="121" t="n">
        <f aca="false">$F10*AD$1+AG10</f>
        <v>62000</v>
      </c>
      <c r="AF10" s="120" t="n">
        <f aca="false">$E10*AF$1</f>
        <v>12800</v>
      </c>
      <c r="AG10" s="121" t="n">
        <f aca="false">$F10*AF$1</f>
        <v>62000</v>
      </c>
    </row>
    <row r="11" customFormat="false" ht="14.25" hidden="false" customHeight="false" outlineLevel="0" collapsed="false">
      <c r="B11" s="119" t="s">
        <v>56</v>
      </c>
      <c r="C11" s="80" t="str">
        <f aca="false">Deals!B11</f>
        <v>NCPA</v>
      </c>
      <c r="D11" s="0" t="str">
        <f aca="false">Deals!E11</f>
        <v>LLH</v>
      </c>
      <c r="E11" s="114" t="n">
        <f aca="false">Deals!L11</f>
        <v>11160</v>
      </c>
      <c r="F11" s="114" t="n">
        <f aca="false">Deals!M11</f>
        <v>48312</v>
      </c>
      <c r="H11" s="120" t="n">
        <f aca="false">$E11*H$1+J11</f>
        <v>111600</v>
      </c>
      <c r="I11" s="121" t="n">
        <f aca="false">$F11*H$1+K11</f>
        <v>483120</v>
      </c>
      <c r="J11" s="120" t="n">
        <f aca="false">$E11*J$1+L11</f>
        <v>100440</v>
      </c>
      <c r="K11" s="121" t="n">
        <f aca="false">$F11*J$1+M11</f>
        <v>434808</v>
      </c>
      <c r="L11" s="120" t="n">
        <f aca="false">$E11*L$1+N11</f>
        <v>89280</v>
      </c>
      <c r="M11" s="121" t="n">
        <f aca="false">$F11*L$1+O11</f>
        <v>386496</v>
      </c>
      <c r="N11" s="120" t="n">
        <f aca="false">$E11*N$1+P11</f>
        <v>78120</v>
      </c>
      <c r="O11" s="121" t="n">
        <f aca="false">$F11*N$1+Q11</f>
        <v>338184</v>
      </c>
      <c r="P11" s="120" t="n">
        <f aca="false">$E11*P$1+R11</f>
        <v>66960</v>
      </c>
      <c r="Q11" s="121" t="n">
        <f aca="false">$F11*P$1+S11</f>
        <v>289872</v>
      </c>
      <c r="R11" s="120" t="n">
        <f aca="false">$E11*R$1+T11</f>
        <v>66960</v>
      </c>
      <c r="S11" s="121" t="n">
        <f aca="false">$F11*R$1+U11</f>
        <v>289872</v>
      </c>
      <c r="T11" s="120" t="n">
        <f aca="false">$E11*T$1+V11</f>
        <v>55800</v>
      </c>
      <c r="U11" s="121" t="n">
        <f aca="false">$F11*T$1+W11</f>
        <v>241560</v>
      </c>
      <c r="V11" s="120" t="n">
        <f aca="false">$E11*V$1+X11</f>
        <v>55800</v>
      </c>
      <c r="W11" s="121" t="n">
        <f aca="false">$F11*V$1+Y11</f>
        <v>241560</v>
      </c>
      <c r="X11" s="120" t="n">
        <f aca="false">$E11*X$1+Z11</f>
        <v>44640</v>
      </c>
      <c r="Y11" s="121" t="n">
        <f aca="false">$F11*X$1+AA11</f>
        <v>193248</v>
      </c>
      <c r="Z11" s="120" t="n">
        <f aca="false">$E11*Z$1+AB11</f>
        <v>33480</v>
      </c>
      <c r="AA11" s="121" t="n">
        <f aca="false">$F11*Z$1+AC11</f>
        <v>144936</v>
      </c>
      <c r="AB11" s="120" t="n">
        <f aca="false">$E11*AB$1+AD11</f>
        <v>22320</v>
      </c>
      <c r="AC11" s="121" t="n">
        <f aca="false">$F11*AB$1+AE11</f>
        <v>96624</v>
      </c>
      <c r="AD11" s="120" t="n">
        <f aca="false">$E11*AD$1+AF11</f>
        <v>11160</v>
      </c>
      <c r="AE11" s="121" t="n">
        <f aca="false">$F11*AD$1+AG11</f>
        <v>48312</v>
      </c>
      <c r="AF11" s="120" t="n">
        <f aca="false">$E11*AF$1</f>
        <v>11160</v>
      </c>
      <c r="AG11" s="121" t="n">
        <f aca="false">$F11*AF$1</f>
        <v>48312</v>
      </c>
    </row>
    <row r="12" customFormat="false" ht="14.25" hidden="false" customHeight="false" outlineLevel="0" collapsed="false">
      <c r="B12" s="122" t="s">
        <v>49</v>
      </c>
      <c r="C12" s="80" t="str">
        <f aca="false">Deals!B12</f>
        <v>Sierra Pacific</v>
      </c>
      <c r="D12" s="0" t="str">
        <f aca="false">Deals!E12</f>
        <v>HLH</v>
      </c>
      <c r="E12" s="114" t="n">
        <f aca="false">Deals!L12</f>
        <v>64000</v>
      </c>
      <c r="F12" s="114" t="n">
        <f aca="false">Deals!M12</f>
        <v>242000</v>
      </c>
      <c r="H12" s="120" t="n">
        <f aca="false">$E12*H$1+J12</f>
        <v>640000</v>
      </c>
      <c r="I12" s="121" t="n">
        <f aca="false">$F12*H$1+K12</f>
        <v>2420000</v>
      </c>
      <c r="J12" s="120" t="n">
        <f aca="false">$E12*J$1+L12</f>
        <v>576000</v>
      </c>
      <c r="K12" s="121" t="n">
        <f aca="false">$F12*J$1+M12</f>
        <v>2178000</v>
      </c>
      <c r="L12" s="120" t="n">
        <f aca="false">$E12*L$1+N12</f>
        <v>512000</v>
      </c>
      <c r="M12" s="121" t="n">
        <f aca="false">$F12*L$1+O12</f>
        <v>1936000</v>
      </c>
      <c r="N12" s="120" t="n">
        <f aca="false">$E12*N$1+P12</f>
        <v>448000</v>
      </c>
      <c r="O12" s="121" t="n">
        <f aca="false">$F12*N$1+Q12</f>
        <v>1694000</v>
      </c>
      <c r="P12" s="120" t="n">
        <f aca="false">$E12*P$1+R12</f>
        <v>384000</v>
      </c>
      <c r="Q12" s="121" t="n">
        <f aca="false">$F12*P$1+S12</f>
        <v>1452000</v>
      </c>
      <c r="R12" s="120" t="n">
        <f aca="false">$E12*R$1+T12</f>
        <v>384000</v>
      </c>
      <c r="S12" s="121" t="n">
        <f aca="false">$F12*R$1+U12</f>
        <v>1452000</v>
      </c>
      <c r="T12" s="120" t="n">
        <f aca="false">$E12*T$1+V12</f>
        <v>320000</v>
      </c>
      <c r="U12" s="121" t="n">
        <f aca="false">$F12*T$1+W12</f>
        <v>1210000</v>
      </c>
      <c r="V12" s="120" t="n">
        <f aca="false">$E12*V$1+X12</f>
        <v>320000</v>
      </c>
      <c r="W12" s="121" t="n">
        <f aca="false">$F12*V$1+Y12</f>
        <v>1210000</v>
      </c>
      <c r="X12" s="120" t="n">
        <f aca="false">$E12*X$1+Z12</f>
        <v>256000</v>
      </c>
      <c r="Y12" s="121" t="n">
        <f aca="false">$F12*X$1+AA12</f>
        <v>968000</v>
      </c>
      <c r="Z12" s="120" t="n">
        <f aca="false">$E12*Z$1+AB12</f>
        <v>192000</v>
      </c>
      <c r="AA12" s="121" t="n">
        <f aca="false">$F12*Z$1+AC12</f>
        <v>726000</v>
      </c>
      <c r="AB12" s="120" t="n">
        <f aca="false">$E12*AB$1+AD12</f>
        <v>128000</v>
      </c>
      <c r="AC12" s="121" t="n">
        <f aca="false">$F12*AB$1+AE12</f>
        <v>484000</v>
      </c>
      <c r="AD12" s="120" t="n">
        <f aca="false">$E12*AD$1+AF12</f>
        <v>64000</v>
      </c>
      <c r="AE12" s="121" t="n">
        <f aca="false">$F12*AD$1+AG12</f>
        <v>242000</v>
      </c>
      <c r="AF12" s="120" t="n">
        <f aca="false">$E12*AF$1</f>
        <v>64000</v>
      </c>
      <c r="AG12" s="121" t="n">
        <f aca="false">$F12*AF$1</f>
        <v>242000</v>
      </c>
    </row>
    <row r="13" customFormat="false" ht="14.25" hidden="false" customHeight="false" outlineLevel="0" collapsed="false">
      <c r="B13" s="122" t="s">
        <v>49</v>
      </c>
      <c r="C13" s="80" t="str">
        <f aca="false">Deals!B13</f>
        <v>Sierra Pacific</v>
      </c>
      <c r="D13" s="0" t="str">
        <f aca="false">Deals!E13</f>
        <v>LLH</v>
      </c>
      <c r="E13" s="114" t="n">
        <f aca="false">Deals!L13</f>
        <v>23000</v>
      </c>
      <c r="F13" s="114" t="n">
        <f aca="false">Deals!M13</f>
        <v>86000</v>
      </c>
      <c r="H13" s="120" t="n">
        <f aca="false">$E13*H$1+J13</f>
        <v>230000</v>
      </c>
      <c r="I13" s="121" t="n">
        <f aca="false">$F13*H$1+K13</f>
        <v>860000</v>
      </c>
      <c r="J13" s="120" t="n">
        <f aca="false">$E13*J$1+L13</f>
        <v>207000</v>
      </c>
      <c r="K13" s="121" t="n">
        <f aca="false">$F13*J$1+M13</f>
        <v>774000</v>
      </c>
      <c r="L13" s="120" t="n">
        <f aca="false">$E13*L$1+N13</f>
        <v>184000</v>
      </c>
      <c r="M13" s="121" t="n">
        <f aca="false">$F13*L$1+O13</f>
        <v>688000</v>
      </c>
      <c r="N13" s="120" t="n">
        <f aca="false">$E13*N$1+P13</f>
        <v>161000</v>
      </c>
      <c r="O13" s="121" t="n">
        <f aca="false">$F13*N$1+Q13</f>
        <v>602000</v>
      </c>
      <c r="P13" s="120" t="n">
        <f aca="false">$E13*P$1+R13</f>
        <v>138000</v>
      </c>
      <c r="Q13" s="121" t="n">
        <f aca="false">$F13*P$1+S13</f>
        <v>516000</v>
      </c>
      <c r="R13" s="120" t="n">
        <f aca="false">$E13*R$1+T13</f>
        <v>138000</v>
      </c>
      <c r="S13" s="121" t="n">
        <f aca="false">$F13*R$1+U13</f>
        <v>516000</v>
      </c>
      <c r="T13" s="120" t="n">
        <f aca="false">$E13*T$1+V13</f>
        <v>115000</v>
      </c>
      <c r="U13" s="121" t="n">
        <f aca="false">$F13*T$1+W13</f>
        <v>430000</v>
      </c>
      <c r="V13" s="120" t="n">
        <f aca="false">$E13*V$1+X13</f>
        <v>115000</v>
      </c>
      <c r="W13" s="121" t="n">
        <f aca="false">$F13*V$1+Y13</f>
        <v>430000</v>
      </c>
      <c r="X13" s="120" t="n">
        <f aca="false">$E13*X$1+Z13</f>
        <v>92000</v>
      </c>
      <c r="Y13" s="121" t="n">
        <f aca="false">$F13*X$1+AA13</f>
        <v>344000</v>
      </c>
      <c r="Z13" s="120" t="n">
        <f aca="false">$E13*Z$1+AB13</f>
        <v>69000</v>
      </c>
      <c r="AA13" s="121" t="n">
        <f aca="false">$F13*Z$1+AC13</f>
        <v>258000</v>
      </c>
      <c r="AB13" s="120" t="n">
        <f aca="false">$E13*AB$1+AD13</f>
        <v>46000</v>
      </c>
      <c r="AC13" s="121" t="n">
        <f aca="false">$F13*AB$1+AE13</f>
        <v>172000</v>
      </c>
      <c r="AD13" s="120" t="n">
        <f aca="false">$E13*AD$1+AF13</f>
        <v>23000</v>
      </c>
      <c r="AE13" s="121" t="n">
        <f aca="false">$F13*AD$1+AG13</f>
        <v>86000</v>
      </c>
      <c r="AF13" s="120" t="n">
        <f aca="false">$E13*AF$1</f>
        <v>23000</v>
      </c>
      <c r="AG13" s="121" t="n">
        <f aca="false">$F13*AF$1</f>
        <v>86000</v>
      </c>
    </row>
    <row r="14" customFormat="false" ht="14.25" hidden="false" customHeight="false" outlineLevel="0" collapsed="false">
      <c r="B14" s="122" t="s">
        <v>59</v>
      </c>
      <c r="C14" s="80" t="str">
        <f aca="false">Deals!B14</f>
        <v>Nevada</v>
      </c>
      <c r="D14" s="0" t="str">
        <f aca="false">Deals!E14</f>
        <v>RTC</v>
      </c>
      <c r="E14" s="114" t="n">
        <f aca="false">Deals!L14</f>
        <v>104094</v>
      </c>
      <c r="F14" s="114" t="n">
        <f aca="false">Deals!M14</f>
        <v>295200</v>
      </c>
      <c r="H14" s="120" t="n">
        <f aca="false">$E14*H$1+J14</f>
        <v>1040940</v>
      </c>
      <c r="I14" s="121" t="n">
        <f aca="false">$F14*H$1+K14</f>
        <v>2952000</v>
      </c>
      <c r="J14" s="120" t="n">
        <f aca="false">$E14*J$1+L14</f>
        <v>936846</v>
      </c>
      <c r="K14" s="121" t="n">
        <f aca="false">$F14*J$1+M14</f>
        <v>2656800</v>
      </c>
      <c r="L14" s="120" t="n">
        <f aca="false">$E14*L$1+N14</f>
        <v>832752</v>
      </c>
      <c r="M14" s="121" t="n">
        <f aca="false">$F14*L$1+O14</f>
        <v>2361600</v>
      </c>
      <c r="N14" s="120" t="n">
        <f aca="false">$E14*N$1+P14</f>
        <v>728658</v>
      </c>
      <c r="O14" s="121" t="n">
        <f aca="false">$F14*N$1+Q14</f>
        <v>2066400</v>
      </c>
      <c r="P14" s="120" t="n">
        <f aca="false">$E14*P$1+R14</f>
        <v>624564</v>
      </c>
      <c r="Q14" s="121" t="n">
        <f aca="false">$F14*P$1+S14</f>
        <v>1771200</v>
      </c>
      <c r="R14" s="120" t="n">
        <f aca="false">$E14*R$1+T14</f>
        <v>624564</v>
      </c>
      <c r="S14" s="121" t="n">
        <f aca="false">$F14*R$1+U14</f>
        <v>1771200</v>
      </c>
      <c r="T14" s="120" t="n">
        <f aca="false">$E14*T$1+V14</f>
        <v>520470</v>
      </c>
      <c r="U14" s="121" t="n">
        <f aca="false">$F14*T$1+W14</f>
        <v>1476000</v>
      </c>
      <c r="V14" s="120" t="n">
        <f aca="false">$E14*V$1+X14</f>
        <v>520470</v>
      </c>
      <c r="W14" s="121" t="n">
        <f aca="false">$F14*V$1+Y14</f>
        <v>1476000</v>
      </c>
      <c r="X14" s="120" t="n">
        <f aca="false">$E14*X$1+Z14</f>
        <v>416376</v>
      </c>
      <c r="Y14" s="121" t="n">
        <f aca="false">$F14*X$1+AA14</f>
        <v>1180800</v>
      </c>
      <c r="Z14" s="120" t="n">
        <f aca="false">$E14*Z$1+AB14</f>
        <v>312282</v>
      </c>
      <c r="AA14" s="121" t="n">
        <f aca="false">$F14*Z$1+AC14</f>
        <v>885600</v>
      </c>
      <c r="AB14" s="120" t="n">
        <f aca="false">$E14*AB$1+AD14</f>
        <v>208188</v>
      </c>
      <c r="AC14" s="121" t="n">
        <f aca="false">$F14*AB$1+AE14</f>
        <v>590400</v>
      </c>
      <c r="AD14" s="120" t="n">
        <f aca="false">$E14*AD$1+AF14</f>
        <v>104094</v>
      </c>
      <c r="AE14" s="121" t="n">
        <f aca="false">$F14*AD$1+AG14</f>
        <v>295200</v>
      </c>
      <c r="AF14" s="120" t="n">
        <f aca="false">$E14*AF$1</f>
        <v>104094</v>
      </c>
      <c r="AG14" s="121" t="n">
        <f aca="false">$F14*AF$1</f>
        <v>295200</v>
      </c>
    </row>
    <row r="15" customFormat="false" ht="14.25" hidden="false" customHeight="false" outlineLevel="0" collapsed="false">
      <c r="B15" s="122" t="s">
        <v>60</v>
      </c>
      <c r="C15" s="80" t="str">
        <f aca="false">Deals!B15</f>
        <v>MWD</v>
      </c>
      <c r="D15" s="0" t="str">
        <f aca="false">Deals!E15</f>
        <v>LLH</v>
      </c>
      <c r="E15" s="114" t="n">
        <f aca="false">Deals!L15</f>
        <v>18800</v>
      </c>
      <c r="F15" s="114" t="n">
        <f aca="false">Deals!M15</f>
        <v>54000</v>
      </c>
      <c r="H15" s="120" t="n">
        <f aca="false">$E15*H$1+J15</f>
        <v>188000</v>
      </c>
      <c r="I15" s="121" t="n">
        <f aca="false">$F15*H$1+K15</f>
        <v>540000</v>
      </c>
      <c r="J15" s="120" t="n">
        <f aca="false">$E15*J$1+L15</f>
        <v>169200</v>
      </c>
      <c r="K15" s="121" t="n">
        <f aca="false">$F15*J$1+M15</f>
        <v>486000</v>
      </c>
      <c r="L15" s="120" t="n">
        <f aca="false">$E15*L$1+N15</f>
        <v>150400</v>
      </c>
      <c r="M15" s="121" t="n">
        <f aca="false">$F15*L$1+O15</f>
        <v>432000</v>
      </c>
      <c r="N15" s="120" t="n">
        <f aca="false">$E15*N$1+P15</f>
        <v>131600</v>
      </c>
      <c r="O15" s="121" t="n">
        <f aca="false">$F15*N$1+Q15</f>
        <v>378000</v>
      </c>
      <c r="P15" s="120" t="n">
        <f aca="false">$E15*P$1+R15</f>
        <v>112800</v>
      </c>
      <c r="Q15" s="121" t="n">
        <f aca="false">$F15*P$1+S15</f>
        <v>324000</v>
      </c>
      <c r="R15" s="120" t="n">
        <f aca="false">$E15*R$1+T15</f>
        <v>112800</v>
      </c>
      <c r="S15" s="121" t="n">
        <f aca="false">$F15*R$1+U15</f>
        <v>324000</v>
      </c>
      <c r="T15" s="120" t="n">
        <f aca="false">$E15*T$1+V15</f>
        <v>94000</v>
      </c>
      <c r="U15" s="121" t="n">
        <f aca="false">$F15*T$1+W15</f>
        <v>270000</v>
      </c>
      <c r="V15" s="120" t="n">
        <f aca="false">$E15*V$1+X15</f>
        <v>94000</v>
      </c>
      <c r="W15" s="121" t="n">
        <f aca="false">$F15*V$1+Y15</f>
        <v>270000</v>
      </c>
      <c r="X15" s="120" t="n">
        <f aca="false">$E15*X$1+Z15</f>
        <v>75200</v>
      </c>
      <c r="Y15" s="121" t="n">
        <f aca="false">$F15*X$1+AA15</f>
        <v>216000</v>
      </c>
      <c r="Z15" s="120" t="n">
        <f aca="false">$E15*Z$1+AB15</f>
        <v>56400</v>
      </c>
      <c r="AA15" s="121" t="n">
        <f aca="false">$F15*Z$1+AC15</f>
        <v>162000</v>
      </c>
      <c r="AB15" s="120" t="n">
        <f aca="false">$E15*AB$1+AD15</f>
        <v>37600</v>
      </c>
      <c r="AC15" s="121" t="n">
        <f aca="false">$F15*AB$1+AE15</f>
        <v>108000</v>
      </c>
      <c r="AD15" s="120" t="n">
        <f aca="false">$E15*AD$1+AF15</f>
        <v>18800</v>
      </c>
      <c r="AE15" s="121" t="n">
        <f aca="false">$F15*AD$1+AG15</f>
        <v>54000</v>
      </c>
      <c r="AF15" s="120" t="n">
        <f aca="false">$E15*AF$1</f>
        <v>18800</v>
      </c>
      <c r="AG15" s="121" t="n">
        <f aca="false">$F15*AF$1</f>
        <v>54000</v>
      </c>
    </row>
    <row r="16" customFormat="false" ht="14.25" hidden="false" customHeight="false" outlineLevel="0" collapsed="false">
      <c r="B16" s="119" t="s">
        <v>61</v>
      </c>
      <c r="C16" s="80" t="str">
        <f aca="false">Deals!B16</f>
        <v>Gray's Harbor</v>
      </c>
      <c r="D16" s="0" t="str">
        <f aca="false">Deals!E16</f>
        <v>HLH</v>
      </c>
      <c r="E16" s="114" t="n">
        <f aca="false">Deals!L16</f>
        <v>5120</v>
      </c>
      <c r="F16" s="114" t="n">
        <f aca="false">Deals!M16</f>
        <v>10240</v>
      </c>
      <c r="H16" s="120" t="n">
        <f aca="false">$E16*H$1+J16</f>
        <v>51200</v>
      </c>
      <c r="I16" s="121" t="n">
        <f aca="false">$F16*H$1+K16</f>
        <v>102400</v>
      </c>
      <c r="J16" s="120" t="n">
        <f aca="false">$E16*J$1+L16</f>
        <v>46080</v>
      </c>
      <c r="K16" s="121" t="n">
        <f aca="false">$F16*J$1+M16</f>
        <v>92160</v>
      </c>
      <c r="L16" s="120" t="n">
        <f aca="false">$E16*L$1+N16</f>
        <v>40960</v>
      </c>
      <c r="M16" s="121" t="n">
        <f aca="false">$F16*L$1+O16</f>
        <v>81920</v>
      </c>
      <c r="N16" s="120" t="n">
        <f aca="false">$E16*N$1+P16</f>
        <v>35840</v>
      </c>
      <c r="O16" s="121" t="n">
        <f aca="false">$F16*N$1+Q16</f>
        <v>71680</v>
      </c>
      <c r="P16" s="120" t="n">
        <f aca="false">$E16*P$1+R16</f>
        <v>30720</v>
      </c>
      <c r="Q16" s="121" t="n">
        <f aca="false">$F16*P$1+S16</f>
        <v>61440</v>
      </c>
      <c r="R16" s="120" t="n">
        <f aca="false">$E16*R$1+T16</f>
        <v>30720</v>
      </c>
      <c r="S16" s="121" t="n">
        <f aca="false">$F16*R$1+U16</f>
        <v>61440</v>
      </c>
      <c r="T16" s="120" t="n">
        <f aca="false">$E16*T$1+V16</f>
        <v>25600</v>
      </c>
      <c r="U16" s="121" t="n">
        <f aca="false">$F16*T$1+W16</f>
        <v>51200</v>
      </c>
      <c r="V16" s="120" t="n">
        <f aca="false">$E16*V$1+X16</f>
        <v>25600</v>
      </c>
      <c r="W16" s="121" t="n">
        <f aca="false">$F16*V$1+Y16</f>
        <v>51200</v>
      </c>
      <c r="X16" s="120" t="n">
        <f aca="false">$E16*X$1+Z16</f>
        <v>20480</v>
      </c>
      <c r="Y16" s="121" t="n">
        <f aca="false">$F16*X$1+AA16</f>
        <v>40960</v>
      </c>
      <c r="Z16" s="120" t="n">
        <f aca="false">$E16*Z$1+AB16</f>
        <v>15360</v>
      </c>
      <c r="AA16" s="121" t="n">
        <f aca="false">$F16*Z$1+AC16</f>
        <v>30720</v>
      </c>
      <c r="AB16" s="120" t="n">
        <f aca="false">$E16*AB$1+AD16</f>
        <v>10240</v>
      </c>
      <c r="AC16" s="121" t="n">
        <f aca="false">$F16*AB$1+AE16</f>
        <v>20480</v>
      </c>
      <c r="AD16" s="120" t="n">
        <f aca="false">$E16*AD$1+AF16</f>
        <v>5120</v>
      </c>
      <c r="AE16" s="121" t="n">
        <f aca="false">$F16*AD$1+AG16</f>
        <v>10240</v>
      </c>
      <c r="AF16" s="120" t="n">
        <f aca="false">$E16*AF$1</f>
        <v>5120</v>
      </c>
      <c r="AG16" s="121" t="n">
        <f aca="false">$F16*AF$1</f>
        <v>10240</v>
      </c>
    </row>
    <row r="17" customFormat="false" ht="14.25" hidden="false" customHeight="false" outlineLevel="0" collapsed="false">
      <c r="B17" s="122" t="s">
        <v>63</v>
      </c>
      <c r="C17" s="80" t="str">
        <f aca="false">Deals!B17</f>
        <v>CRC</v>
      </c>
      <c r="D17" s="0" t="str">
        <f aca="false">Deals!E17</f>
        <v>HLH</v>
      </c>
      <c r="E17" s="114" t="n">
        <f aca="false">Deals!L17</f>
        <v>25600</v>
      </c>
      <c r="F17" s="114" t="n">
        <f aca="false">Deals!M17</f>
        <v>46400</v>
      </c>
      <c r="H17" s="120" t="n">
        <f aca="false">$E17*H$1+J17</f>
        <v>256000</v>
      </c>
      <c r="I17" s="121" t="n">
        <f aca="false">$F17*H$1+K17</f>
        <v>464000</v>
      </c>
      <c r="J17" s="120" t="n">
        <f aca="false">$E17*J$1+L17</f>
        <v>230400</v>
      </c>
      <c r="K17" s="121" t="n">
        <f aca="false">$F17*J$1+M17</f>
        <v>417600</v>
      </c>
      <c r="L17" s="120" t="n">
        <f aca="false">$E17*L$1+N17</f>
        <v>204800</v>
      </c>
      <c r="M17" s="121" t="n">
        <f aca="false">$F17*L$1+O17</f>
        <v>371200</v>
      </c>
      <c r="N17" s="120" t="n">
        <f aca="false">$E17*N$1+P17</f>
        <v>179200</v>
      </c>
      <c r="O17" s="121" t="n">
        <f aca="false">$F17*N$1+Q17</f>
        <v>324800</v>
      </c>
      <c r="P17" s="120" t="n">
        <f aca="false">$E17*P$1+R17</f>
        <v>153600</v>
      </c>
      <c r="Q17" s="121" t="n">
        <f aca="false">$F17*P$1+S17</f>
        <v>278400</v>
      </c>
      <c r="R17" s="120" t="n">
        <f aca="false">$E17*R$1+T17</f>
        <v>153600</v>
      </c>
      <c r="S17" s="121" t="n">
        <f aca="false">$F17*R$1+U17</f>
        <v>278400</v>
      </c>
      <c r="T17" s="120" t="n">
        <f aca="false">$E17*T$1+V17</f>
        <v>128000</v>
      </c>
      <c r="U17" s="121" t="n">
        <f aca="false">$F17*T$1+W17</f>
        <v>232000</v>
      </c>
      <c r="V17" s="120" t="n">
        <f aca="false">$E17*V$1+X17</f>
        <v>128000</v>
      </c>
      <c r="W17" s="121" t="n">
        <f aca="false">$F17*V$1+Y17</f>
        <v>232000</v>
      </c>
      <c r="X17" s="120" t="n">
        <f aca="false">$E17*X$1+Z17</f>
        <v>102400</v>
      </c>
      <c r="Y17" s="121" t="n">
        <f aca="false">$F17*X$1+AA17</f>
        <v>185600</v>
      </c>
      <c r="Z17" s="120" t="n">
        <f aca="false">$E17*Z$1+AB17</f>
        <v>76800</v>
      </c>
      <c r="AA17" s="121" t="n">
        <f aca="false">$F17*Z$1+AC17</f>
        <v>139200</v>
      </c>
      <c r="AB17" s="120" t="n">
        <f aca="false">$E17*AB$1+AD17</f>
        <v>51200</v>
      </c>
      <c r="AC17" s="121" t="n">
        <f aca="false">$F17*AB$1+AE17</f>
        <v>92800</v>
      </c>
      <c r="AD17" s="120" t="n">
        <f aca="false">$E17*AD$1+AF17</f>
        <v>25600</v>
      </c>
      <c r="AE17" s="121" t="n">
        <f aca="false">$F17*AD$1+AG17</f>
        <v>46400</v>
      </c>
      <c r="AF17" s="120" t="n">
        <f aca="false">$E17*AF$1</f>
        <v>25600</v>
      </c>
      <c r="AG17" s="121" t="n">
        <f aca="false">$F17*AF$1</f>
        <v>46400</v>
      </c>
    </row>
    <row r="18" customFormat="false" ht="14.25" hidden="false" customHeight="false" outlineLevel="0" collapsed="false">
      <c r="B18" s="119" t="s">
        <v>67</v>
      </c>
      <c r="C18" s="80" t="str">
        <f aca="false">Deals!B18</f>
        <v>BPA</v>
      </c>
      <c r="D18" s="0" t="str">
        <f aca="false">Deals!E18</f>
        <v>LLH</v>
      </c>
      <c r="E18" s="114" t="n">
        <f aca="false">Deals!L18</f>
        <v>5200</v>
      </c>
      <c r="F18" s="114" t="n">
        <f aca="false">Deals!M18</f>
        <v>8600</v>
      </c>
      <c r="H18" s="120" t="n">
        <f aca="false">$E18*H$1+J18</f>
        <v>52000</v>
      </c>
      <c r="I18" s="121" t="n">
        <f aca="false">$F18*H$1+K18</f>
        <v>86000</v>
      </c>
      <c r="J18" s="120" t="n">
        <f aca="false">$E18*J$1+L18</f>
        <v>46800</v>
      </c>
      <c r="K18" s="121" t="n">
        <f aca="false">$F18*J$1+M18</f>
        <v>77400</v>
      </c>
      <c r="L18" s="120" t="n">
        <f aca="false">$E18*L$1+N18</f>
        <v>41600</v>
      </c>
      <c r="M18" s="121" t="n">
        <f aca="false">$F18*L$1+O18</f>
        <v>68800</v>
      </c>
      <c r="N18" s="120" t="n">
        <f aca="false">$E18*N$1+P18</f>
        <v>36400</v>
      </c>
      <c r="O18" s="121" t="n">
        <f aca="false">$F18*N$1+Q18</f>
        <v>60200</v>
      </c>
      <c r="P18" s="120" t="n">
        <f aca="false">$E18*P$1+R18</f>
        <v>31200</v>
      </c>
      <c r="Q18" s="121" t="n">
        <f aca="false">$F18*P$1+S18</f>
        <v>51600</v>
      </c>
      <c r="R18" s="120" t="n">
        <f aca="false">$E18*R$1+T18</f>
        <v>31200</v>
      </c>
      <c r="S18" s="121" t="n">
        <f aca="false">$F18*R$1+U18</f>
        <v>51600</v>
      </c>
      <c r="T18" s="120" t="n">
        <f aca="false">$E18*T$1+V18</f>
        <v>26000</v>
      </c>
      <c r="U18" s="121" t="n">
        <f aca="false">$F18*T$1+W18</f>
        <v>43000</v>
      </c>
      <c r="V18" s="120" t="n">
        <f aca="false">$E18*V$1+X18</f>
        <v>26000</v>
      </c>
      <c r="W18" s="121" t="n">
        <f aca="false">$F18*V$1+Y18</f>
        <v>43000</v>
      </c>
      <c r="X18" s="120" t="n">
        <f aca="false">$E18*X$1+Z18</f>
        <v>20800</v>
      </c>
      <c r="Y18" s="121" t="n">
        <f aca="false">$F18*X$1+AA18</f>
        <v>34400</v>
      </c>
      <c r="Z18" s="120" t="n">
        <f aca="false">$E18*Z$1+AB18</f>
        <v>15600</v>
      </c>
      <c r="AA18" s="121" t="n">
        <f aca="false">$F18*Z$1+AC18</f>
        <v>25800</v>
      </c>
      <c r="AB18" s="120" t="n">
        <f aca="false">$E18*AB$1+AD18</f>
        <v>10400</v>
      </c>
      <c r="AC18" s="121" t="n">
        <f aca="false">$F18*AB$1+AE18</f>
        <v>17200</v>
      </c>
      <c r="AD18" s="120" t="n">
        <f aca="false">$E18*AD$1+AF18</f>
        <v>5200</v>
      </c>
      <c r="AE18" s="121" t="n">
        <f aca="false">$F18*AD$1+AG18</f>
        <v>8600</v>
      </c>
      <c r="AF18" s="120" t="n">
        <f aca="false">$E18*AF$1</f>
        <v>5200</v>
      </c>
      <c r="AG18" s="121" t="n">
        <f aca="false">$F18*AF$1</f>
        <v>8600</v>
      </c>
    </row>
    <row r="19" customFormat="false" ht="14.25" hidden="false" customHeight="false" outlineLevel="0" collapsed="false">
      <c r="B19" s="119" t="s">
        <v>69</v>
      </c>
      <c r="C19" s="80" t="str">
        <f aca="false">Deals!B19</f>
        <v>BPA</v>
      </c>
      <c r="D19" s="0" t="str">
        <f aca="false">Deals!E19</f>
        <v>LLH</v>
      </c>
      <c r="E19" s="114" t="n">
        <f aca="false">Deals!L19</f>
        <v>5200</v>
      </c>
      <c r="F19" s="114" t="n">
        <f aca="false">Deals!M19</f>
        <v>8600</v>
      </c>
      <c r="H19" s="120" t="n">
        <f aca="false">$E19*H$1+J19</f>
        <v>52000</v>
      </c>
      <c r="I19" s="121" t="n">
        <f aca="false">$F19*H$1+K19</f>
        <v>86000</v>
      </c>
      <c r="J19" s="120" t="n">
        <f aca="false">$E19*J$1+L19</f>
        <v>46800</v>
      </c>
      <c r="K19" s="121" t="n">
        <f aca="false">$F19*J$1+M19</f>
        <v>77400</v>
      </c>
      <c r="L19" s="120" t="n">
        <f aca="false">$E19*L$1+N19</f>
        <v>41600</v>
      </c>
      <c r="M19" s="121" t="n">
        <f aca="false">$F19*L$1+O19</f>
        <v>68800</v>
      </c>
      <c r="N19" s="120" t="n">
        <f aca="false">$E19*N$1+P19</f>
        <v>36400</v>
      </c>
      <c r="O19" s="121" t="n">
        <f aca="false">$F19*N$1+Q19</f>
        <v>60200</v>
      </c>
      <c r="P19" s="120" t="n">
        <f aca="false">$E19*P$1+R19</f>
        <v>31200</v>
      </c>
      <c r="Q19" s="121" t="n">
        <f aca="false">$F19*P$1+S19</f>
        <v>51600</v>
      </c>
      <c r="R19" s="120" t="n">
        <f aca="false">$E19*R$1+T19</f>
        <v>31200</v>
      </c>
      <c r="S19" s="121" t="n">
        <f aca="false">$F19*R$1+U19</f>
        <v>51600</v>
      </c>
      <c r="T19" s="120" t="n">
        <f aca="false">$E19*T$1+V19</f>
        <v>26000</v>
      </c>
      <c r="U19" s="121" t="n">
        <f aca="false">$F19*T$1+W19</f>
        <v>43000</v>
      </c>
      <c r="V19" s="120" t="n">
        <f aca="false">$E19*V$1+X19</f>
        <v>26000</v>
      </c>
      <c r="W19" s="121" t="n">
        <f aca="false">$F19*V$1+Y19</f>
        <v>43000</v>
      </c>
      <c r="X19" s="120" t="n">
        <f aca="false">$E19*X$1+Z19</f>
        <v>20800</v>
      </c>
      <c r="Y19" s="121" t="n">
        <f aca="false">$F19*X$1+AA19</f>
        <v>34400</v>
      </c>
      <c r="Z19" s="120" t="n">
        <f aca="false">$E19*Z$1+AB19</f>
        <v>15600</v>
      </c>
      <c r="AA19" s="121" t="n">
        <f aca="false">$F19*Z$1+AC19</f>
        <v>25800</v>
      </c>
      <c r="AB19" s="120" t="n">
        <f aca="false">$E19*AB$1+AD19</f>
        <v>10400</v>
      </c>
      <c r="AC19" s="121" t="n">
        <f aca="false">$F19*AB$1+AE19</f>
        <v>17200</v>
      </c>
      <c r="AD19" s="120" t="n">
        <f aca="false">$E19*AD$1+AF19</f>
        <v>5200</v>
      </c>
      <c r="AE19" s="121" t="n">
        <f aca="false">$F19*AD$1+AG19</f>
        <v>8600</v>
      </c>
      <c r="AF19" s="120" t="n">
        <f aca="false">$E19*AF$1</f>
        <v>5200</v>
      </c>
      <c r="AG19" s="121" t="n">
        <f aca="false">$F19*AF$1</f>
        <v>8600</v>
      </c>
    </row>
    <row r="20" customFormat="false" ht="14.25" hidden="false" customHeight="false" outlineLevel="0" collapsed="false">
      <c r="B20" s="122" t="s">
        <v>71</v>
      </c>
      <c r="C20" s="80" t="str">
        <f aca="false">Deals!B20</f>
        <v>BPA</v>
      </c>
      <c r="D20" s="0" t="str">
        <f aca="false">Deals!E20</f>
        <v>LLH</v>
      </c>
      <c r="E20" s="114" t="n">
        <f aca="false">Deals!L20</f>
        <v>5200</v>
      </c>
      <c r="F20" s="114" t="n">
        <f aca="false">Deals!M20</f>
        <v>8550</v>
      </c>
      <c r="H20" s="120" t="n">
        <f aca="false">$E20*H$1+J20</f>
        <v>52000</v>
      </c>
      <c r="I20" s="121" t="n">
        <f aca="false">$F20*H$1+K20</f>
        <v>85500</v>
      </c>
      <c r="J20" s="120" t="n">
        <f aca="false">$E20*J$1+L20</f>
        <v>46800</v>
      </c>
      <c r="K20" s="121" t="n">
        <f aca="false">$F20*J$1+M20</f>
        <v>76950</v>
      </c>
      <c r="L20" s="120" t="n">
        <f aca="false">$E20*L$1+N20</f>
        <v>41600</v>
      </c>
      <c r="M20" s="121" t="n">
        <f aca="false">$F20*L$1+O20</f>
        <v>68400</v>
      </c>
      <c r="N20" s="120" t="n">
        <f aca="false">$E20*N$1+P20</f>
        <v>36400</v>
      </c>
      <c r="O20" s="121" t="n">
        <f aca="false">$F20*N$1+Q20</f>
        <v>59850</v>
      </c>
      <c r="P20" s="120" t="n">
        <f aca="false">$E20*P$1+R20</f>
        <v>31200</v>
      </c>
      <c r="Q20" s="121" t="n">
        <f aca="false">$F20*P$1+S20</f>
        <v>51300</v>
      </c>
      <c r="R20" s="120" t="n">
        <f aca="false">$E20*R$1+T20</f>
        <v>31200</v>
      </c>
      <c r="S20" s="121" t="n">
        <f aca="false">$F20*R$1+U20</f>
        <v>51300</v>
      </c>
      <c r="T20" s="120" t="n">
        <f aca="false">$E20*T$1+V20</f>
        <v>26000</v>
      </c>
      <c r="U20" s="121" t="n">
        <f aca="false">$F20*T$1+W20</f>
        <v>42750</v>
      </c>
      <c r="V20" s="120" t="n">
        <f aca="false">$E20*V$1+X20</f>
        <v>26000</v>
      </c>
      <c r="W20" s="121" t="n">
        <f aca="false">$F20*V$1+Y20</f>
        <v>42750</v>
      </c>
      <c r="X20" s="120" t="n">
        <f aca="false">$E20*X$1+Z20</f>
        <v>20800</v>
      </c>
      <c r="Y20" s="121" t="n">
        <f aca="false">$F20*X$1+AA20</f>
        <v>34200</v>
      </c>
      <c r="Z20" s="120" t="n">
        <f aca="false">$E20*Z$1+AB20</f>
        <v>15600</v>
      </c>
      <c r="AA20" s="121" t="n">
        <f aca="false">$F20*Z$1+AC20</f>
        <v>25650</v>
      </c>
      <c r="AB20" s="120" t="n">
        <f aca="false">$E20*AB$1+AD20</f>
        <v>10400</v>
      </c>
      <c r="AC20" s="121" t="n">
        <f aca="false">$F20*AB$1+AE20</f>
        <v>17100</v>
      </c>
      <c r="AD20" s="120" t="n">
        <f aca="false">$E20*AD$1+AF20</f>
        <v>5200</v>
      </c>
      <c r="AE20" s="121" t="n">
        <f aca="false">$F20*AD$1+AG20</f>
        <v>8550</v>
      </c>
      <c r="AF20" s="120" t="n">
        <f aca="false">$E20*AF$1</f>
        <v>5200</v>
      </c>
      <c r="AG20" s="121" t="n">
        <f aca="false">$F20*AF$1</f>
        <v>8550</v>
      </c>
    </row>
    <row r="21" customFormat="false" ht="14.25" hidden="false" customHeight="false" outlineLevel="0" collapsed="false">
      <c r="B21" s="119" t="s">
        <v>65</v>
      </c>
      <c r="C21" s="80" t="str">
        <f aca="false">Deals!B21</f>
        <v>Air Products</v>
      </c>
      <c r="D21" s="0" t="str">
        <f aca="false">Deals!E21</f>
        <v>RTC</v>
      </c>
      <c r="E21" s="114" t="n">
        <f aca="false">Deals!L21</f>
        <v>4236.48</v>
      </c>
      <c r="F21" s="114" t="n">
        <f aca="false">Deals!M21</f>
        <v>6364.8</v>
      </c>
      <c r="H21" s="120" t="n">
        <f aca="false">$E21*H$1+J21</f>
        <v>42364.8</v>
      </c>
      <c r="I21" s="121" t="n">
        <f aca="false">$F21*H$1+K21</f>
        <v>63648</v>
      </c>
      <c r="J21" s="120" t="n">
        <f aca="false">$E21*J$1+L21</f>
        <v>38128.32</v>
      </c>
      <c r="K21" s="121" t="n">
        <f aca="false">$F21*J$1+M21</f>
        <v>57283.2</v>
      </c>
      <c r="L21" s="120" t="n">
        <f aca="false">$E21*L$1+N21</f>
        <v>33891.84</v>
      </c>
      <c r="M21" s="121" t="n">
        <f aca="false">$F21*L$1+O21</f>
        <v>50918.4</v>
      </c>
      <c r="N21" s="120" t="n">
        <f aca="false">$E21*N$1+P21</f>
        <v>29655.36</v>
      </c>
      <c r="O21" s="121" t="n">
        <f aca="false">$F21*N$1+Q21</f>
        <v>44553.6</v>
      </c>
      <c r="P21" s="120" t="n">
        <f aca="false">$E21*P$1+R21</f>
        <v>25418.88</v>
      </c>
      <c r="Q21" s="121" t="n">
        <f aca="false">$F21*P$1+S21</f>
        <v>38188.8</v>
      </c>
      <c r="R21" s="120" t="n">
        <f aca="false">$E21*R$1+T21</f>
        <v>25418.88</v>
      </c>
      <c r="S21" s="121" t="n">
        <f aca="false">$F21*R$1+U21</f>
        <v>38188.8</v>
      </c>
      <c r="T21" s="120" t="n">
        <f aca="false">$E21*T$1+V21</f>
        <v>21182.4</v>
      </c>
      <c r="U21" s="121" t="n">
        <f aca="false">$F21*T$1+W21</f>
        <v>31824</v>
      </c>
      <c r="V21" s="120" t="n">
        <f aca="false">$E21*V$1+X21</f>
        <v>21182.4</v>
      </c>
      <c r="W21" s="121" t="n">
        <f aca="false">$F21*V$1+Y21</f>
        <v>31824</v>
      </c>
      <c r="X21" s="120" t="n">
        <f aca="false">$E21*X$1+Z21</f>
        <v>16945.92</v>
      </c>
      <c r="Y21" s="121" t="n">
        <f aca="false">$F21*X$1+AA21</f>
        <v>25459.2</v>
      </c>
      <c r="Z21" s="120" t="n">
        <f aca="false">$E21*Z$1+AB21</f>
        <v>12709.44</v>
      </c>
      <c r="AA21" s="121" t="n">
        <f aca="false">$F21*Z$1+AC21</f>
        <v>19094.4</v>
      </c>
      <c r="AB21" s="120" t="n">
        <f aca="false">$E21*AB$1+AD21</f>
        <v>8472.96</v>
      </c>
      <c r="AC21" s="121" t="n">
        <f aca="false">$F21*AB$1+AE21</f>
        <v>12729.6</v>
      </c>
      <c r="AD21" s="120" t="n">
        <f aca="false">$E21*AD$1+AF21</f>
        <v>4236.48</v>
      </c>
      <c r="AE21" s="121" t="n">
        <f aca="false">$F21*AD$1+AG21</f>
        <v>6364.8</v>
      </c>
      <c r="AF21" s="120" t="n">
        <f aca="false">$E21*AF$1</f>
        <v>4236.48</v>
      </c>
      <c r="AG21" s="121" t="n">
        <f aca="false">$F21*AF$1</f>
        <v>6364.8</v>
      </c>
    </row>
    <row r="22" customFormat="false" ht="14.25" hidden="false" customHeight="false" outlineLevel="0" collapsed="false">
      <c r="B22" s="119" t="s">
        <v>64</v>
      </c>
      <c r="C22" s="80" t="str">
        <f aca="false">Deals!B22</f>
        <v>City of Roseville</v>
      </c>
      <c r="D22" s="0" t="str">
        <f aca="false">Deals!E22</f>
        <v>RTC</v>
      </c>
      <c r="E22" s="114" t="n">
        <f aca="false">Deals!L22</f>
        <v>41817</v>
      </c>
      <c r="F22" s="114" t="n">
        <f aca="false">Deals!M22</f>
        <v>58800</v>
      </c>
      <c r="H22" s="120" t="n">
        <f aca="false">$E22*H$1+J22</f>
        <v>418170</v>
      </c>
      <c r="I22" s="121" t="n">
        <f aca="false">$F22*H$1+K22</f>
        <v>588000</v>
      </c>
      <c r="J22" s="120" t="n">
        <f aca="false">$E22*J$1+L22</f>
        <v>376353</v>
      </c>
      <c r="K22" s="121" t="n">
        <f aca="false">$F22*J$1+M22</f>
        <v>529200</v>
      </c>
      <c r="L22" s="120" t="n">
        <f aca="false">$E22*L$1+N22</f>
        <v>334536</v>
      </c>
      <c r="M22" s="121" t="n">
        <f aca="false">$F22*L$1+O22</f>
        <v>470400</v>
      </c>
      <c r="N22" s="120" t="n">
        <f aca="false">$E22*N$1+P22</f>
        <v>292719</v>
      </c>
      <c r="O22" s="121" t="n">
        <f aca="false">$F22*N$1+Q22</f>
        <v>411600</v>
      </c>
      <c r="P22" s="120" t="n">
        <f aca="false">$E22*P$1+R22</f>
        <v>250902</v>
      </c>
      <c r="Q22" s="121" t="n">
        <f aca="false">$F22*P$1+S22</f>
        <v>352800</v>
      </c>
      <c r="R22" s="120" t="n">
        <f aca="false">$E22*R$1+T22</f>
        <v>250902</v>
      </c>
      <c r="S22" s="121" t="n">
        <f aca="false">$F22*R$1+U22</f>
        <v>352800</v>
      </c>
      <c r="T22" s="120" t="n">
        <f aca="false">$E22*T$1+V22</f>
        <v>209085</v>
      </c>
      <c r="U22" s="121" t="n">
        <f aca="false">$F22*T$1+W22</f>
        <v>294000</v>
      </c>
      <c r="V22" s="120" t="n">
        <f aca="false">$E22*V$1+X22</f>
        <v>209085</v>
      </c>
      <c r="W22" s="121" t="n">
        <f aca="false">$F22*V$1+Y22</f>
        <v>294000</v>
      </c>
      <c r="X22" s="120" t="n">
        <f aca="false">$E22*X$1+Z22</f>
        <v>167268</v>
      </c>
      <c r="Y22" s="121" t="n">
        <f aca="false">$F22*X$1+AA22</f>
        <v>235200</v>
      </c>
      <c r="Z22" s="120" t="n">
        <f aca="false">$E22*Z$1+AB22</f>
        <v>125451</v>
      </c>
      <c r="AA22" s="121" t="n">
        <f aca="false">$F22*Z$1+AC22</f>
        <v>176400</v>
      </c>
      <c r="AB22" s="120" t="n">
        <f aca="false">$E22*AB$1+AD22</f>
        <v>83634</v>
      </c>
      <c r="AC22" s="121" t="n">
        <f aca="false">$F22*AB$1+AE22</f>
        <v>117600</v>
      </c>
      <c r="AD22" s="120" t="n">
        <f aca="false">$E22*AD$1+AF22</f>
        <v>41817</v>
      </c>
      <c r="AE22" s="121" t="n">
        <f aca="false">$F22*AD$1+AG22</f>
        <v>58800</v>
      </c>
      <c r="AF22" s="120" t="n">
        <f aca="false">$E22*AF$1</f>
        <v>41817</v>
      </c>
      <c r="AG22" s="121" t="n">
        <f aca="false">$F22*AF$1</f>
        <v>58800</v>
      </c>
    </row>
    <row r="23" customFormat="false" ht="14.25" hidden="false" customHeight="false" outlineLevel="0" collapsed="false">
      <c r="B23" s="119" t="s">
        <v>64</v>
      </c>
      <c r="C23" s="80" t="str">
        <f aca="false">Deals!B23</f>
        <v>Santa Clara</v>
      </c>
      <c r="D23" s="0" t="str">
        <f aca="false">Deals!E23</f>
        <v>HLH</v>
      </c>
      <c r="E23" s="114" t="n">
        <f aca="false">Deals!L23</f>
        <v>26400</v>
      </c>
      <c r="F23" s="114" t="n">
        <f aca="false">Deals!M23</f>
        <v>37720</v>
      </c>
      <c r="H23" s="120" t="n">
        <f aca="false">$E23*H$1+J23</f>
        <v>264000</v>
      </c>
      <c r="I23" s="121" t="n">
        <f aca="false">$F23*H$1+K23</f>
        <v>377200</v>
      </c>
      <c r="J23" s="120" t="n">
        <f aca="false">$E23*J$1+L23</f>
        <v>237600</v>
      </c>
      <c r="K23" s="121" t="n">
        <f aca="false">$F23*J$1+M23</f>
        <v>339480</v>
      </c>
      <c r="L23" s="120" t="n">
        <f aca="false">$E23*L$1+N23</f>
        <v>211200</v>
      </c>
      <c r="M23" s="121" t="n">
        <f aca="false">$F23*L$1+O23</f>
        <v>301760</v>
      </c>
      <c r="N23" s="120" t="n">
        <f aca="false">$E23*N$1+P23</f>
        <v>184800</v>
      </c>
      <c r="O23" s="121" t="n">
        <f aca="false">$F23*N$1+Q23</f>
        <v>264040</v>
      </c>
      <c r="P23" s="120" t="n">
        <f aca="false">$E23*P$1+R23</f>
        <v>158400</v>
      </c>
      <c r="Q23" s="121" t="n">
        <f aca="false">$F23*P$1+S23</f>
        <v>226320</v>
      </c>
      <c r="R23" s="120" t="n">
        <f aca="false">$E23*R$1+T23</f>
        <v>158400</v>
      </c>
      <c r="S23" s="121" t="n">
        <f aca="false">$F23*R$1+U23</f>
        <v>226320</v>
      </c>
      <c r="T23" s="120" t="n">
        <f aca="false">$E23*T$1+V23</f>
        <v>132000</v>
      </c>
      <c r="U23" s="121" t="n">
        <f aca="false">$F23*T$1+W23</f>
        <v>188600</v>
      </c>
      <c r="V23" s="120" t="n">
        <f aca="false">$E23*V$1+X23</f>
        <v>132000</v>
      </c>
      <c r="W23" s="121" t="n">
        <f aca="false">$F23*V$1+Y23</f>
        <v>188600</v>
      </c>
      <c r="X23" s="120" t="n">
        <f aca="false">$E23*X$1+Z23</f>
        <v>105600</v>
      </c>
      <c r="Y23" s="121" t="n">
        <f aca="false">$F23*X$1+AA23</f>
        <v>150880</v>
      </c>
      <c r="Z23" s="120" t="n">
        <f aca="false">$E23*Z$1+AB23</f>
        <v>79200</v>
      </c>
      <c r="AA23" s="121" t="n">
        <f aca="false">$F23*Z$1+AC23</f>
        <v>113160</v>
      </c>
      <c r="AB23" s="120" t="n">
        <f aca="false">$E23*AB$1+AD23</f>
        <v>52800</v>
      </c>
      <c r="AC23" s="121" t="n">
        <f aca="false">$F23*AB$1+AE23</f>
        <v>75440</v>
      </c>
      <c r="AD23" s="120" t="n">
        <f aca="false">$E23*AD$1+AF23</f>
        <v>26400</v>
      </c>
      <c r="AE23" s="121" t="n">
        <f aca="false">$F23*AD$1+AG23</f>
        <v>37720</v>
      </c>
      <c r="AF23" s="120" t="n">
        <f aca="false">$E23*AF$1</f>
        <v>26400</v>
      </c>
      <c r="AG23" s="121" t="n">
        <f aca="false">$F23*AF$1</f>
        <v>37720</v>
      </c>
    </row>
    <row r="24" customFormat="false" ht="14.25" hidden="false" customHeight="false" outlineLevel="0" collapsed="false">
      <c r="B24" s="119" t="s">
        <v>64</v>
      </c>
      <c r="C24" s="80" t="str">
        <f aca="false">Deals!B24</f>
        <v>WAPA</v>
      </c>
      <c r="D24" s="0" t="str">
        <f aca="false">Deals!E24</f>
        <v>RTC</v>
      </c>
      <c r="E24" s="114" t="n">
        <f aca="false">Deals!L24</f>
        <v>19800</v>
      </c>
      <c r="F24" s="114" t="n">
        <f aca="false">Deals!M24</f>
        <v>27000</v>
      </c>
      <c r="H24" s="120" t="n">
        <f aca="false">$E24*H$1+J24</f>
        <v>198000</v>
      </c>
      <c r="I24" s="121" t="n">
        <f aca="false">$F24*H$1+K24</f>
        <v>270000</v>
      </c>
      <c r="J24" s="120" t="n">
        <f aca="false">$E24*J$1+L24</f>
        <v>178200</v>
      </c>
      <c r="K24" s="121" t="n">
        <f aca="false">$F24*J$1+M24</f>
        <v>243000</v>
      </c>
      <c r="L24" s="120" t="n">
        <f aca="false">$E24*L$1+N24</f>
        <v>158400</v>
      </c>
      <c r="M24" s="121" t="n">
        <f aca="false">$F24*L$1+O24</f>
        <v>216000</v>
      </c>
      <c r="N24" s="120" t="n">
        <f aca="false">$E24*N$1+P24</f>
        <v>138600</v>
      </c>
      <c r="O24" s="121" t="n">
        <f aca="false">$F24*N$1+Q24</f>
        <v>189000</v>
      </c>
      <c r="P24" s="120" t="n">
        <f aca="false">$E24*P$1+R24</f>
        <v>118800</v>
      </c>
      <c r="Q24" s="121" t="n">
        <f aca="false">$F24*P$1+S24</f>
        <v>162000</v>
      </c>
      <c r="R24" s="120" t="n">
        <f aca="false">$E24*R$1+T24</f>
        <v>118800</v>
      </c>
      <c r="S24" s="121" t="n">
        <f aca="false">$F24*R$1+U24</f>
        <v>162000</v>
      </c>
      <c r="T24" s="120" t="n">
        <f aca="false">$E24*T$1+V24</f>
        <v>99000</v>
      </c>
      <c r="U24" s="121" t="n">
        <f aca="false">$F24*T$1+W24</f>
        <v>135000</v>
      </c>
      <c r="V24" s="120" t="n">
        <f aca="false">$E24*V$1+X24</f>
        <v>99000</v>
      </c>
      <c r="W24" s="121" t="n">
        <f aca="false">$F24*V$1+Y24</f>
        <v>135000</v>
      </c>
      <c r="X24" s="120" t="n">
        <f aca="false">$E24*X$1+Z24</f>
        <v>79200</v>
      </c>
      <c r="Y24" s="121" t="n">
        <f aca="false">$F24*X$1+AA24</f>
        <v>108000</v>
      </c>
      <c r="Z24" s="120" t="n">
        <f aca="false">$E24*Z$1+AB24</f>
        <v>59400</v>
      </c>
      <c r="AA24" s="121" t="n">
        <f aca="false">$F24*Z$1+AC24</f>
        <v>81000</v>
      </c>
      <c r="AB24" s="120" t="n">
        <f aca="false">$E24*AB$1+AD24</f>
        <v>39600</v>
      </c>
      <c r="AC24" s="121" t="n">
        <f aca="false">$F24*AB$1+AE24</f>
        <v>54000</v>
      </c>
      <c r="AD24" s="120" t="n">
        <f aca="false">$E24*AD$1+AF24</f>
        <v>19800</v>
      </c>
      <c r="AE24" s="121" t="n">
        <f aca="false">$F24*AD$1+AG24</f>
        <v>27000</v>
      </c>
      <c r="AF24" s="120" t="n">
        <f aca="false">$E24*AF$1</f>
        <v>19800</v>
      </c>
      <c r="AG24" s="121" t="n">
        <f aca="false">$F24*AF$1</f>
        <v>27000</v>
      </c>
    </row>
    <row r="25" customFormat="false" ht="14.25" hidden="false" customHeight="false" outlineLevel="0" collapsed="false">
      <c r="B25" s="122" t="s">
        <v>74</v>
      </c>
      <c r="C25" s="80" t="str">
        <f aca="false">Deals!B25</f>
        <v>VEA</v>
      </c>
      <c r="D25" s="0" t="str">
        <f aca="false">Deals!E25</f>
        <v>RTC</v>
      </c>
      <c r="E25" s="114" t="n">
        <f aca="false">Deals!L25</f>
        <v>27758.4</v>
      </c>
      <c r="F25" s="114" t="n">
        <f aca="false">Deals!M25</f>
        <v>37756.8</v>
      </c>
      <c r="H25" s="120" t="n">
        <f aca="false">$E25*H$1+J25</f>
        <v>277584</v>
      </c>
      <c r="I25" s="121" t="n">
        <f aca="false">$F25*H$1+K25</f>
        <v>377568</v>
      </c>
      <c r="J25" s="120" t="n">
        <f aca="false">$E25*J$1+L25</f>
        <v>249825.6</v>
      </c>
      <c r="K25" s="121" t="n">
        <f aca="false">$F25*J$1+M25</f>
        <v>339811.2</v>
      </c>
      <c r="L25" s="120" t="n">
        <f aca="false">$E25*L$1+N25</f>
        <v>222067.2</v>
      </c>
      <c r="M25" s="121" t="n">
        <f aca="false">$F25*L$1+O25</f>
        <v>302054.4</v>
      </c>
      <c r="N25" s="120" t="n">
        <f aca="false">$E25*N$1+P25</f>
        <v>194308.8</v>
      </c>
      <c r="O25" s="121" t="n">
        <f aca="false">$F25*N$1+Q25</f>
        <v>264297.6</v>
      </c>
      <c r="P25" s="120" t="n">
        <f aca="false">$E25*P$1+R25</f>
        <v>166550.4</v>
      </c>
      <c r="Q25" s="121" t="n">
        <f aca="false">$F25*P$1+S25</f>
        <v>226540.8</v>
      </c>
      <c r="R25" s="120" t="n">
        <f aca="false">$E25*R$1+T25</f>
        <v>166550.4</v>
      </c>
      <c r="S25" s="121" t="n">
        <f aca="false">$F25*R$1+U25</f>
        <v>226540.8</v>
      </c>
      <c r="T25" s="120" t="n">
        <f aca="false">$E25*T$1+V25</f>
        <v>138792</v>
      </c>
      <c r="U25" s="121" t="n">
        <f aca="false">$F25*T$1+W25</f>
        <v>188784</v>
      </c>
      <c r="V25" s="120" t="n">
        <f aca="false">$E25*V$1+X25</f>
        <v>138792</v>
      </c>
      <c r="W25" s="121" t="n">
        <f aca="false">$F25*V$1+Y25</f>
        <v>188784</v>
      </c>
      <c r="X25" s="120" t="n">
        <f aca="false">$E25*X$1+Z25</f>
        <v>111033.6</v>
      </c>
      <c r="Y25" s="121" t="n">
        <f aca="false">$F25*X$1+AA25</f>
        <v>151027.2</v>
      </c>
      <c r="Z25" s="120" t="n">
        <f aca="false">$E25*Z$1+AB25</f>
        <v>83275.2</v>
      </c>
      <c r="AA25" s="121" t="n">
        <f aca="false">$F25*Z$1+AC25</f>
        <v>113270.4</v>
      </c>
      <c r="AB25" s="120" t="n">
        <f aca="false">$E25*AB$1+AD25</f>
        <v>55516.8</v>
      </c>
      <c r="AC25" s="121" t="n">
        <f aca="false">$F25*AB$1+AE25</f>
        <v>75513.6</v>
      </c>
      <c r="AD25" s="120" t="n">
        <f aca="false">$E25*AD$1+AF25</f>
        <v>27758.4</v>
      </c>
      <c r="AE25" s="121" t="n">
        <f aca="false">$F25*AD$1+AG25</f>
        <v>37756.8</v>
      </c>
      <c r="AF25" s="120" t="n">
        <f aca="false">$E25*AF$1</f>
        <v>27758.4</v>
      </c>
      <c r="AG25" s="121" t="n">
        <f aca="false">$F25*AF$1</f>
        <v>37756.8</v>
      </c>
    </row>
    <row r="26" customFormat="false" ht="14.25" hidden="false" customHeight="false" outlineLevel="0" collapsed="false">
      <c r="B26" s="119" t="s">
        <v>75</v>
      </c>
      <c r="C26" s="80" t="str">
        <f aca="false">Deals!B26</f>
        <v>Douglas PUD</v>
      </c>
      <c r="D26" s="0" t="str">
        <f aca="false">Deals!E26</f>
        <v>HLH</v>
      </c>
      <c r="E26" s="114" t="n">
        <f aca="false">Deals!L26</f>
        <v>12800</v>
      </c>
      <c r="F26" s="114" t="n">
        <f aca="false">Deals!M26</f>
        <v>14860</v>
      </c>
      <c r="H26" s="120" t="n">
        <f aca="false">$E26*H$1+J26</f>
        <v>128000</v>
      </c>
      <c r="I26" s="121" t="n">
        <f aca="false">$F26*H$1+K26</f>
        <v>148600</v>
      </c>
      <c r="J26" s="120" t="n">
        <f aca="false">$E26*J$1+L26</f>
        <v>115200</v>
      </c>
      <c r="K26" s="121" t="n">
        <f aca="false">$F26*J$1+M26</f>
        <v>133740</v>
      </c>
      <c r="L26" s="120" t="n">
        <f aca="false">$E26*L$1+N26</f>
        <v>102400</v>
      </c>
      <c r="M26" s="121" t="n">
        <f aca="false">$F26*L$1+O26</f>
        <v>118880</v>
      </c>
      <c r="N26" s="120" t="n">
        <f aca="false">$E26*N$1+P26</f>
        <v>89600</v>
      </c>
      <c r="O26" s="121" t="n">
        <f aca="false">$F26*N$1+Q26</f>
        <v>104020</v>
      </c>
      <c r="P26" s="120" t="n">
        <f aca="false">$E26*P$1+R26</f>
        <v>76800</v>
      </c>
      <c r="Q26" s="121" t="n">
        <f aca="false">$F26*P$1+S26</f>
        <v>89160</v>
      </c>
      <c r="R26" s="120" t="n">
        <f aca="false">$E26*R$1+T26</f>
        <v>76800</v>
      </c>
      <c r="S26" s="121" t="n">
        <f aca="false">$F26*R$1+U26</f>
        <v>89160</v>
      </c>
      <c r="T26" s="120" t="n">
        <f aca="false">$E26*T$1+V26</f>
        <v>64000</v>
      </c>
      <c r="U26" s="121" t="n">
        <f aca="false">$F26*T$1+W26</f>
        <v>74300</v>
      </c>
      <c r="V26" s="120" t="n">
        <f aca="false">$E26*V$1+X26</f>
        <v>64000</v>
      </c>
      <c r="W26" s="121" t="n">
        <f aca="false">$F26*V$1+Y26</f>
        <v>74300</v>
      </c>
      <c r="X26" s="120" t="n">
        <f aca="false">$E26*X$1+Z26</f>
        <v>51200</v>
      </c>
      <c r="Y26" s="121" t="n">
        <f aca="false">$F26*X$1+AA26</f>
        <v>59440</v>
      </c>
      <c r="Z26" s="120" t="n">
        <f aca="false">$E26*Z$1+AB26</f>
        <v>38400</v>
      </c>
      <c r="AA26" s="121" t="n">
        <f aca="false">$F26*Z$1+AC26</f>
        <v>44580</v>
      </c>
      <c r="AB26" s="120" t="n">
        <f aca="false">$E26*AB$1+AD26</f>
        <v>25600</v>
      </c>
      <c r="AC26" s="121" t="n">
        <f aca="false">$F26*AB$1+AE26</f>
        <v>29720</v>
      </c>
      <c r="AD26" s="120" t="n">
        <f aca="false">$E26*AD$1+AF26</f>
        <v>12800</v>
      </c>
      <c r="AE26" s="121" t="n">
        <f aca="false">$F26*AD$1+AG26</f>
        <v>14860</v>
      </c>
      <c r="AF26" s="120" t="n">
        <f aca="false">$E26*AF$1</f>
        <v>12800</v>
      </c>
      <c r="AG26" s="121" t="n">
        <f aca="false">$F26*AF$1</f>
        <v>14860</v>
      </c>
    </row>
    <row r="27" customFormat="false" ht="14.25" hidden="false" customHeight="false" outlineLevel="0" collapsed="false">
      <c r="B27" s="119" t="s">
        <v>76</v>
      </c>
      <c r="C27" s="80" t="str">
        <f aca="false">Deals!B27</f>
        <v>Dympi</v>
      </c>
      <c r="D27" s="0" t="str">
        <f aca="false">Deals!E27</f>
        <v>LLH</v>
      </c>
      <c r="E27" s="114" t="n">
        <f aca="false">Deals!L27</f>
        <v>0</v>
      </c>
      <c r="F27" s="114" t="n">
        <f aca="false">Deals!M27</f>
        <v>0</v>
      </c>
      <c r="H27" s="120" t="n">
        <f aca="false">$E27*H$1+J27</f>
        <v>0</v>
      </c>
      <c r="I27" s="121" t="n">
        <f aca="false">$F27*H$1+K27</f>
        <v>0</v>
      </c>
      <c r="J27" s="120" t="n">
        <f aca="false">$E27*J$1+L27</f>
        <v>0</v>
      </c>
      <c r="K27" s="121" t="n">
        <f aca="false">$F27*J$1+M27</f>
        <v>0</v>
      </c>
      <c r="L27" s="120" t="n">
        <f aca="false">$E27*L$1+N27</f>
        <v>0</v>
      </c>
      <c r="M27" s="121" t="n">
        <f aca="false">$F27*L$1+O27</f>
        <v>0</v>
      </c>
      <c r="N27" s="120" t="n">
        <f aca="false">$E27*N$1+P27</f>
        <v>0</v>
      </c>
      <c r="O27" s="121" t="n">
        <f aca="false">$F27*N$1+Q27</f>
        <v>0</v>
      </c>
      <c r="P27" s="120" t="n">
        <f aca="false">$E27*P$1+R27</f>
        <v>0</v>
      </c>
      <c r="Q27" s="121" t="n">
        <f aca="false">$F27*P$1+S27</f>
        <v>0</v>
      </c>
      <c r="R27" s="120" t="n">
        <f aca="false">$E27*R$1+T27</f>
        <v>0</v>
      </c>
      <c r="S27" s="121" t="n">
        <f aca="false">$F27*R$1+U27</f>
        <v>0</v>
      </c>
      <c r="T27" s="120" t="n">
        <f aca="false">$E27*T$1+V27</f>
        <v>0</v>
      </c>
      <c r="U27" s="121" t="n">
        <f aca="false">$F27*T$1+W27</f>
        <v>0</v>
      </c>
      <c r="V27" s="120" t="n">
        <f aca="false">$E27*V$1+X27</f>
        <v>0</v>
      </c>
      <c r="W27" s="121" t="n">
        <f aca="false">$F27*V$1+Y27</f>
        <v>0</v>
      </c>
      <c r="X27" s="120" t="n">
        <f aca="false">$E27*X$1+Z27</f>
        <v>0</v>
      </c>
      <c r="Y27" s="121" t="n">
        <f aca="false">$F27*X$1+AA27</f>
        <v>0</v>
      </c>
      <c r="Z27" s="120" t="n">
        <f aca="false">$E27*Z$1+AB27</f>
        <v>0</v>
      </c>
      <c r="AA27" s="121" t="n">
        <f aca="false">$F27*Z$1+AC27</f>
        <v>0</v>
      </c>
      <c r="AB27" s="120" t="n">
        <f aca="false">$E27*AB$1+AD27</f>
        <v>0</v>
      </c>
      <c r="AC27" s="121" t="n">
        <f aca="false">$F27*AB$1+AE27</f>
        <v>0</v>
      </c>
      <c r="AD27" s="120" t="n">
        <f aca="false">$E27*AD$1+AF27</f>
        <v>0</v>
      </c>
      <c r="AE27" s="121" t="n">
        <f aca="false">$F27*AD$1+AG27</f>
        <v>0</v>
      </c>
      <c r="AF27" s="120" t="n">
        <f aca="false">$E27*AF$1</f>
        <v>0</v>
      </c>
      <c r="AG27" s="121" t="n">
        <f aca="false">$F27*AF$1</f>
        <v>0</v>
      </c>
    </row>
    <row r="28" customFormat="false" ht="14.25" hidden="false" customHeight="false" outlineLevel="0" collapsed="false">
      <c r="B28" s="119" t="s">
        <v>78</v>
      </c>
      <c r="C28" s="80" t="str">
        <f aca="false">Deals!B28</f>
        <v>San Diego</v>
      </c>
      <c r="D28" s="0" t="str">
        <f aca="false">Deals!E28</f>
        <v>LLH</v>
      </c>
      <c r="E28" s="114" t="n">
        <f aca="false">Deals!L28</f>
        <v>0</v>
      </c>
      <c r="F28" s="114" t="n">
        <f aca="false">Deals!M28</f>
        <v>0</v>
      </c>
      <c r="H28" s="120" t="n">
        <f aca="false">$E28*H$1+J28</f>
        <v>0</v>
      </c>
      <c r="I28" s="121" t="n">
        <f aca="false">$F28*H$1+K28</f>
        <v>0</v>
      </c>
      <c r="J28" s="120" t="n">
        <f aca="false">$E28*J$1+L28</f>
        <v>0</v>
      </c>
      <c r="K28" s="121" t="n">
        <f aca="false">$F28*J$1+M28</f>
        <v>0</v>
      </c>
      <c r="L28" s="120" t="n">
        <f aca="false">$E28*L$1+N28</f>
        <v>0</v>
      </c>
      <c r="M28" s="121" t="n">
        <f aca="false">$F28*L$1+O28</f>
        <v>0</v>
      </c>
      <c r="N28" s="120" t="n">
        <f aca="false">$E28*N$1+P28</f>
        <v>0</v>
      </c>
      <c r="O28" s="121" t="n">
        <f aca="false">$F28*N$1+Q28</f>
        <v>0</v>
      </c>
      <c r="P28" s="120" t="n">
        <f aca="false">$E28*P$1+R28</f>
        <v>0</v>
      </c>
      <c r="Q28" s="121" t="n">
        <f aca="false">$F28*P$1+S28</f>
        <v>0</v>
      </c>
      <c r="R28" s="120" t="n">
        <f aca="false">$E28*R$1+T28</f>
        <v>0</v>
      </c>
      <c r="S28" s="121" t="n">
        <f aca="false">$F28*R$1+U28</f>
        <v>0</v>
      </c>
      <c r="T28" s="120" t="n">
        <f aca="false">$E28*T$1+V28</f>
        <v>0</v>
      </c>
      <c r="U28" s="121" t="n">
        <f aca="false">$F28*T$1+W28</f>
        <v>0</v>
      </c>
      <c r="V28" s="120" t="n">
        <f aca="false">$E28*V$1+X28</f>
        <v>0</v>
      </c>
      <c r="W28" s="121" t="n">
        <f aca="false">$F28*V$1+Y28</f>
        <v>0</v>
      </c>
      <c r="X28" s="120" t="n">
        <f aca="false">$E28*X$1+Z28</f>
        <v>0</v>
      </c>
      <c r="Y28" s="121" t="n">
        <f aca="false">$F28*X$1+AA28</f>
        <v>0</v>
      </c>
      <c r="Z28" s="120" t="n">
        <f aca="false">$E28*Z$1+AB28</f>
        <v>0</v>
      </c>
      <c r="AA28" s="121" t="n">
        <f aca="false">$F28*Z$1+AC28</f>
        <v>0</v>
      </c>
      <c r="AB28" s="120" t="n">
        <f aca="false">$E28*AB$1+AD28</f>
        <v>0</v>
      </c>
      <c r="AC28" s="121" t="n">
        <f aca="false">$F28*AB$1+AE28</f>
        <v>0</v>
      </c>
      <c r="AD28" s="120" t="n">
        <f aca="false">$E28*AD$1+AF28</f>
        <v>0</v>
      </c>
      <c r="AE28" s="121" t="n">
        <f aca="false">$F28*AD$1+AG28</f>
        <v>0</v>
      </c>
      <c r="AF28" s="120" t="n">
        <f aca="false">$E28*AF$1</f>
        <v>0</v>
      </c>
      <c r="AG28" s="121" t="n">
        <f aca="false">$F28*AF$1</f>
        <v>0</v>
      </c>
    </row>
    <row r="29" customFormat="false" ht="14.25" hidden="false" customHeight="false" outlineLevel="0" collapsed="false">
      <c r="B29" s="119" t="s">
        <v>76</v>
      </c>
      <c r="C29" s="80" t="str">
        <f aca="false">Deals!B29</f>
        <v>Dympi</v>
      </c>
      <c r="D29" s="0" t="str">
        <f aca="false">Deals!E29</f>
        <v>HLH</v>
      </c>
      <c r="E29" s="114" t="n">
        <f aca="false">Deals!L29</f>
        <v>0</v>
      </c>
      <c r="F29" s="114" t="n">
        <f aca="false">Deals!M29</f>
        <v>0</v>
      </c>
      <c r="H29" s="120" t="n">
        <f aca="false">$E29*H$1+J29</f>
        <v>0</v>
      </c>
      <c r="I29" s="121" t="n">
        <f aca="false">$F29*H$1+K29</f>
        <v>0</v>
      </c>
      <c r="J29" s="120" t="n">
        <f aca="false">$E29*J$1+L29</f>
        <v>0</v>
      </c>
      <c r="K29" s="121" t="n">
        <f aca="false">$F29*J$1+M29</f>
        <v>0</v>
      </c>
      <c r="L29" s="120" t="n">
        <f aca="false">$E29*L$1+N29</f>
        <v>0</v>
      </c>
      <c r="M29" s="121" t="n">
        <f aca="false">$F29*L$1+O29</f>
        <v>0</v>
      </c>
      <c r="N29" s="120" t="n">
        <f aca="false">$E29*N$1+P29</f>
        <v>0</v>
      </c>
      <c r="O29" s="121" t="n">
        <f aca="false">$F29*N$1+Q29</f>
        <v>0</v>
      </c>
      <c r="P29" s="120" t="n">
        <f aca="false">$E29*P$1+R29</f>
        <v>0</v>
      </c>
      <c r="Q29" s="121" t="n">
        <f aca="false">$F29*P$1+S29</f>
        <v>0</v>
      </c>
      <c r="R29" s="120" t="n">
        <f aca="false">$E29*R$1+T29</f>
        <v>0</v>
      </c>
      <c r="S29" s="121" t="n">
        <f aca="false">$F29*R$1+U29</f>
        <v>0</v>
      </c>
      <c r="T29" s="120" t="n">
        <f aca="false">$E29*T$1+V29</f>
        <v>0</v>
      </c>
      <c r="U29" s="121" t="n">
        <f aca="false">$F29*T$1+W29</f>
        <v>0</v>
      </c>
      <c r="V29" s="120" t="n">
        <f aca="false">$E29*V$1+X29</f>
        <v>0</v>
      </c>
      <c r="W29" s="121" t="n">
        <f aca="false">$F29*V$1+Y29</f>
        <v>0</v>
      </c>
      <c r="X29" s="120" t="n">
        <f aca="false">$E29*X$1+Z29</f>
        <v>0</v>
      </c>
      <c r="Y29" s="121" t="n">
        <f aca="false">$F29*X$1+AA29</f>
        <v>0</v>
      </c>
      <c r="Z29" s="120" t="n">
        <f aca="false">$E29*Z$1+AB29</f>
        <v>0</v>
      </c>
      <c r="AA29" s="121" t="n">
        <f aca="false">$F29*Z$1+AC29</f>
        <v>0</v>
      </c>
      <c r="AB29" s="120" t="n">
        <f aca="false">$E29*AB$1+AD29</f>
        <v>0</v>
      </c>
      <c r="AC29" s="121" t="n">
        <f aca="false">$F29*AB$1+AE29</f>
        <v>0</v>
      </c>
      <c r="AD29" s="120" t="n">
        <f aca="false">$E29*AD$1+AF29</f>
        <v>0</v>
      </c>
      <c r="AE29" s="121" t="n">
        <f aca="false">$F29*AD$1+AG29</f>
        <v>0</v>
      </c>
      <c r="AF29" s="120" t="n">
        <f aca="false">$E29*AF$1</f>
        <v>0</v>
      </c>
      <c r="AG29" s="121" t="n">
        <f aca="false">$F29*AF$1</f>
        <v>0</v>
      </c>
    </row>
    <row r="30" customFormat="false" ht="14.25" hidden="false" customHeight="false" outlineLevel="0" collapsed="false">
      <c r="B30" s="119" t="s">
        <v>64</v>
      </c>
      <c r="C30" s="80" t="str">
        <f aca="false">Deals!B30</f>
        <v>Waum</v>
      </c>
      <c r="D30" s="0" t="str">
        <f aca="false">Deals!E30</f>
        <v>LLH</v>
      </c>
      <c r="E30" s="114" t="n">
        <f aca="false">Deals!L30</f>
        <v>0</v>
      </c>
      <c r="F30" s="114" t="n">
        <f aca="false">Deals!M30</f>
        <v>0</v>
      </c>
      <c r="H30" s="120" t="n">
        <f aca="false">$E30*H$1+J30</f>
        <v>0</v>
      </c>
      <c r="I30" s="121" t="n">
        <f aca="false">$F30*H$1+K30</f>
        <v>0</v>
      </c>
      <c r="J30" s="120" t="n">
        <f aca="false">$E30*J$1+L30</f>
        <v>0</v>
      </c>
      <c r="K30" s="121" t="n">
        <f aca="false">$F30*J$1+M30</f>
        <v>0</v>
      </c>
      <c r="L30" s="120" t="n">
        <f aca="false">$E30*L$1+N30</f>
        <v>0</v>
      </c>
      <c r="M30" s="121" t="n">
        <f aca="false">$F30*L$1+O30</f>
        <v>0</v>
      </c>
      <c r="N30" s="120" t="n">
        <f aca="false">$E30*N$1+P30</f>
        <v>0</v>
      </c>
      <c r="O30" s="121" t="n">
        <f aca="false">$F30*N$1+Q30</f>
        <v>0</v>
      </c>
      <c r="P30" s="120" t="n">
        <f aca="false">$E30*P$1+R30</f>
        <v>0</v>
      </c>
      <c r="Q30" s="121" t="n">
        <f aca="false">$F30*P$1+S30</f>
        <v>0</v>
      </c>
      <c r="R30" s="120" t="n">
        <f aca="false">$E30*R$1+T30</f>
        <v>0</v>
      </c>
      <c r="S30" s="121" t="n">
        <f aca="false">$F30*R$1+U30</f>
        <v>0</v>
      </c>
      <c r="T30" s="120" t="n">
        <f aca="false">$E30*T$1+V30</f>
        <v>0</v>
      </c>
      <c r="U30" s="121" t="n">
        <f aca="false">$F30*T$1+W30</f>
        <v>0</v>
      </c>
      <c r="V30" s="120" t="n">
        <f aca="false">$E30*V$1+X30</f>
        <v>0</v>
      </c>
      <c r="W30" s="121" t="n">
        <f aca="false">$F30*V$1+Y30</f>
        <v>0</v>
      </c>
      <c r="X30" s="120" t="n">
        <f aca="false">$E30*X$1+Z30</f>
        <v>0</v>
      </c>
      <c r="Y30" s="121" t="n">
        <f aca="false">$F30*X$1+AA30</f>
        <v>0</v>
      </c>
      <c r="Z30" s="120" t="n">
        <f aca="false">$E30*Z$1+AB30</f>
        <v>0</v>
      </c>
      <c r="AA30" s="121" t="n">
        <f aca="false">$F30*Z$1+AC30</f>
        <v>0</v>
      </c>
      <c r="AB30" s="120" t="n">
        <f aca="false">$E30*AB$1+AD30</f>
        <v>0</v>
      </c>
      <c r="AC30" s="121" t="n">
        <f aca="false">$F30*AB$1+AE30</f>
        <v>0</v>
      </c>
      <c r="AD30" s="120" t="n">
        <f aca="false">$E30*AD$1+AF30</f>
        <v>0</v>
      </c>
      <c r="AE30" s="121" t="n">
        <f aca="false">$F30*AD$1+AG30</f>
        <v>0</v>
      </c>
      <c r="AF30" s="120" t="n">
        <f aca="false">$E30*AF$1</f>
        <v>0</v>
      </c>
      <c r="AG30" s="121" t="n">
        <f aca="false">$F30*AF$1</f>
        <v>0</v>
      </c>
    </row>
    <row r="31" customFormat="false" ht="14.25" hidden="false" customHeight="false" outlineLevel="0" collapsed="false">
      <c r="B31" s="119" t="s">
        <v>82</v>
      </c>
      <c r="C31" s="80" t="str">
        <f aca="false">Deals!B31</f>
        <v>Dympi</v>
      </c>
      <c r="D31" s="0" t="str">
        <f aca="false">Deals!E31</f>
        <v>LLH</v>
      </c>
      <c r="E31" s="114" t="n">
        <f aca="false">Deals!L31</f>
        <v>0</v>
      </c>
      <c r="F31" s="114" t="n">
        <f aca="false">Deals!M31</f>
        <v>0</v>
      </c>
      <c r="H31" s="120" t="n">
        <f aca="false">$E31*H$1+J31</f>
        <v>0</v>
      </c>
      <c r="I31" s="121" t="n">
        <f aca="false">$F31*H$1+K31</f>
        <v>0</v>
      </c>
      <c r="J31" s="120" t="n">
        <f aca="false">$E31*J$1+L31</f>
        <v>0</v>
      </c>
      <c r="K31" s="121" t="n">
        <f aca="false">$F31*J$1+M31</f>
        <v>0</v>
      </c>
      <c r="L31" s="120" t="n">
        <f aca="false">$E31*L$1+N31</f>
        <v>0</v>
      </c>
      <c r="M31" s="121" t="n">
        <f aca="false">$F31*L$1+O31</f>
        <v>0</v>
      </c>
      <c r="N31" s="120" t="n">
        <f aca="false">$E31*N$1+P31</f>
        <v>0</v>
      </c>
      <c r="O31" s="121" t="n">
        <f aca="false">$F31*N$1+Q31</f>
        <v>0</v>
      </c>
      <c r="P31" s="120" t="n">
        <f aca="false">$E31*P$1+R31</f>
        <v>0</v>
      </c>
      <c r="Q31" s="121" t="n">
        <f aca="false">$F31*P$1+S31</f>
        <v>0</v>
      </c>
      <c r="R31" s="120" t="n">
        <f aca="false">$E31*R$1+T31</f>
        <v>0</v>
      </c>
      <c r="S31" s="121" t="n">
        <f aca="false">$F31*R$1+U31</f>
        <v>0</v>
      </c>
      <c r="T31" s="120" t="n">
        <f aca="false">$E31*T$1+V31</f>
        <v>0</v>
      </c>
      <c r="U31" s="121" t="n">
        <f aca="false">$F31*T$1+W31</f>
        <v>0</v>
      </c>
      <c r="V31" s="120" t="n">
        <f aca="false">$E31*V$1+X31</f>
        <v>0</v>
      </c>
      <c r="W31" s="121" t="n">
        <f aca="false">$F31*V$1+Y31</f>
        <v>0</v>
      </c>
      <c r="X31" s="120" t="n">
        <f aca="false">$E31*X$1+Z31</f>
        <v>0</v>
      </c>
      <c r="Y31" s="121" t="n">
        <f aca="false">$F31*X$1+AA31</f>
        <v>0</v>
      </c>
      <c r="Z31" s="120" t="n">
        <f aca="false">$E31*Z$1+AB31</f>
        <v>0</v>
      </c>
      <c r="AA31" s="121" t="n">
        <f aca="false">$F31*Z$1+AC31</f>
        <v>0</v>
      </c>
      <c r="AB31" s="120" t="n">
        <f aca="false">$E31*AB$1+AD31</f>
        <v>0</v>
      </c>
      <c r="AC31" s="121" t="n">
        <f aca="false">$F31*AB$1+AE31</f>
        <v>0</v>
      </c>
      <c r="AD31" s="120" t="n">
        <f aca="false">$E31*AD$1+AF31</f>
        <v>0</v>
      </c>
      <c r="AE31" s="121" t="n">
        <f aca="false">$F31*AD$1+AG31</f>
        <v>0</v>
      </c>
      <c r="AF31" s="120" t="n">
        <f aca="false">$E31*AF$1</f>
        <v>0</v>
      </c>
      <c r="AG31" s="121" t="n">
        <f aca="false">$F31*AF$1</f>
        <v>0</v>
      </c>
    </row>
    <row r="32" customFormat="false" ht="14.25" hidden="false" customHeight="false" outlineLevel="0" collapsed="false">
      <c r="B32" s="119" t="s">
        <v>79</v>
      </c>
      <c r="C32" s="80" t="str">
        <f aca="false">Deals!B32</f>
        <v>McMinnville</v>
      </c>
      <c r="D32" s="0" t="str">
        <f aca="false">Deals!E32</f>
        <v>RTC</v>
      </c>
      <c r="E32" s="114" t="n">
        <f aca="false">Deals!L32</f>
        <v>0</v>
      </c>
      <c r="F32" s="114" t="n">
        <f aca="false">Deals!M32</f>
        <v>0</v>
      </c>
      <c r="H32" s="120" t="n">
        <f aca="false">$E32*H$1+J32</f>
        <v>0</v>
      </c>
      <c r="I32" s="121" t="n">
        <f aca="false">$F32*H$1+K32</f>
        <v>0</v>
      </c>
      <c r="J32" s="120" t="n">
        <f aca="false">$E32*J$1+L32</f>
        <v>0</v>
      </c>
      <c r="K32" s="121" t="n">
        <f aca="false">$F32*J$1+M32</f>
        <v>0</v>
      </c>
      <c r="L32" s="120" t="n">
        <f aca="false">$E32*L$1+N32</f>
        <v>0</v>
      </c>
      <c r="M32" s="121" t="n">
        <f aca="false">$F32*L$1+O32</f>
        <v>0</v>
      </c>
      <c r="N32" s="120" t="n">
        <f aca="false">$E32*N$1+P32</f>
        <v>0</v>
      </c>
      <c r="O32" s="121" t="n">
        <f aca="false">$F32*N$1+Q32</f>
        <v>0</v>
      </c>
      <c r="P32" s="120" t="n">
        <f aca="false">$E32*P$1+R32</f>
        <v>0</v>
      </c>
      <c r="Q32" s="121" t="n">
        <f aca="false">$F32*P$1+S32</f>
        <v>0</v>
      </c>
      <c r="R32" s="120" t="n">
        <f aca="false">$E32*R$1+T32</f>
        <v>0</v>
      </c>
      <c r="S32" s="121" t="n">
        <f aca="false">$F32*R$1+U32</f>
        <v>0</v>
      </c>
      <c r="T32" s="120" t="n">
        <f aca="false">$E32*T$1+V32</f>
        <v>0</v>
      </c>
      <c r="U32" s="121" t="n">
        <f aca="false">$F32*T$1+W32</f>
        <v>0</v>
      </c>
      <c r="V32" s="120" t="n">
        <f aca="false">$E32*V$1+X32</f>
        <v>0</v>
      </c>
      <c r="W32" s="121" t="n">
        <f aca="false">$F32*V$1+Y32</f>
        <v>0</v>
      </c>
      <c r="X32" s="120" t="n">
        <f aca="false">$E32*X$1+Z32</f>
        <v>0</v>
      </c>
      <c r="Y32" s="121" t="n">
        <f aca="false">$F32*X$1+AA32</f>
        <v>0</v>
      </c>
      <c r="Z32" s="120" t="n">
        <f aca="false">$E32*Z$1+AB32</f>
        <v>0</v>
      </c>
      <c r="AA32" s="121" t="n">
        <f aca="false">$F32*Z$1+AC32</f>
        <v>0</v>
      </c>
      <c r="AB32" s="120" t="n">
        <f aca="false">$E32*AB$1+AD32</f>
        <v>0</v>
      </c>
      <c r="AC32" s="121" t="n">
        <f aca="false">$F32*AB$1+AE32</f>
        <v>0</v>
      </c>
      <c r="AD32" s="120" t="n">
        <f aca="false">$E32*AD$1+AF32</f>
        <v>0</v>
      </c>
      <c r="AE32" s="121" t="n">
        <f aca="false">$F32*AD$1+AG32</f>
        <v>0</v>
      </c>
      <c r="AF32" s="120" t="n">
        <f aca="false">$E32*AF$1</f>
        <v>0</v>
      </c>
      <c r="AG32" s="121" t="n">
        <f aca="false">$F32*AF$1</f>
        <v>0</v>
      </c>
    </row>
    <row r="33" customFormat="false" ht="14.25" hidden="false" customHeight="false" outlineLevel="0" collapsed="false">
      <c r="B33" s="119" t="s">
        <v>76</v>
      </c>
      <c r="C33" s="80" t="str">
        <f aca="false">Deals!B33</f>
        <v>CRC</v>
      </c>
      <c r="D33" s="0" t="str">
        <f aca="false">Deals!E33</f>
        <v>0100 - 0600</v>
      </c>
      <c r="E33" s="114" t="n">
        <f aca="false">Deals!L33</f>
        <v>0</v>
      </c>
      <c r="F33" s="114" t="n">
        <f aca="false">Deals!M33</f>
        <v>0</v>
      </c>
      <c r="H33" s="120" t="n">
        <f aca="false">$E33*H$1+J33</f>
        <v>0</v>
      </c>
      <c r="I33" s="121" t="n">
        <f aca="false">$F33*H$1+K33</f>
        <v>0</v>
      </c>
      <c r="J33" s="120" t="n">
        <f aca="false">$E33*J$1+L33</f>
        <v>0</v>
      </c>
      <c r="K33" s="121" t="n">
        <f aca="false">$F33*J$1+M33</f>
        <v>0</v>
      </c>
      <c r="L33" s="120" t="n">
        <f aca="false">$E33*L$1+N33</f>
        <v>0</v>
      </c>
      <c r="M33" s="121" t="n">
        <f aca="false">$F33*L$1+O33</f>
        <v>0</v>
      </c>
      <c r="N33" s="120" t="n">
        <f aca="false">$E33*N$1+P33</f>
        <v>0</v>
      </c>
      <c r="O33" s="121" t="n">
        <f aca="false">$F33*N$1+Q33</f>
        <v>0</v>
      </c>
      <c r="P33" s="120" t="n">
        <f aca="false">$E33*P$1+R33</f>
        <v>0</v>
      </c>
      <c r="Q33" s="121" t="n">
        <f aca="false">$F33*P$1+S33</f>
        <v>0</v>
      </c>
      <c r="R33" s="120" t="n">
        <f aca="false">$E33*R$1+T33</f>
        <v>0</v>
      </c>
      <c r="S33" s="121" t="n">
        <f aca="false">$F33*R$1+U33</f>
        <v>0</v>
      </c>
      <c r="T33" s="120" t="n">
        <f aca="false">$E33*T$1+V33</f>
        <v>0</v>
      </c>
      <c r="U33" s="121" t="n">
        <f aca="false">$F33*T$1+W33</f>
        <v>0</v>
      </c>
      <c r="V33" s="120" t="n">
        <f aca="false">$E33*V$1+X33</f>
        <v>0</v>
      </c>
      <c r="W33" s="121" t="n">
        <f aca="false">$F33*V$1+Y33</f>
        <v>0</v>
      </c>
      <c r="X33" s="120" t="n">
        <f aca="false">$E33*X$1+Z33</f>
        <v>0</v>
      </c>
      <c r="Y33" s="121" t="n">
        <f aca="false">$F33*X$1+AA33</f>
        <v>0</v>
      </c>
      <c r="Z33" s="120" t="n">
        <f aca="false">$E33*Z$1+AB33</f>
        <v>0</v>
      </c>
      <c r="AA33" s="121" t="n">
        <f aca="false">$F33*Z$1+AC33</f>
        <v>0</v>
      </c>
      <c r="AB33" s="120" t="n">
        <f aca="false">$E33*AB$1+AD33</f>
        <v>0</v>
      </c>
      <c r="AC33" s="121" t="n">
        <f aca="false">$F33*AB$1+AE33</f>
        <v>0</v>
      </c>
      <c r="AD33" s="120" t="n">
        <f aca="false">$E33*AD$1+AF33</f>
        <v>0</v>
      </c>
      <c r="AE33" s="121" t="n">
        <f aca="false">$F33*AD$1+AG33</f>
        <v>0</v>
      </c>
      <c r="AF33" s="120" t="n">
        <f aca="false">$E33*AF$1</f>
        <v>0</v>
      </c>
      <c r="AG33" s="121" t="n">
        <f aca="false">$F33*AF$1</f>
        <v>0</v>
      </c>
    </row>
    <row r="34" customFormat="false" ht="14.25" hidden="false" customHeight="false" outlineLevel="0" collapsed="false">
      <c r="B34" s="122" t="s">
        <v>63</v>
      </c>
      <c r="C34" s="80" t="str">
        <f aca="false">Deals!B34</f>
        <v>BPA</v>
      </c>
      <c r="D34" s="0" t="str">
        <f aca="false">Deals!E34</f>
        <v>LLH</v>
      </c>
      <c r="E34" s="114" t="n">
        <f aca="false">Deals!L34</f>
        <v>0</v>
      </c>
      <c r="F34" s="114" t="n">
        <f aca="false">Deals!M34</f>
        <v>0</v>
      </c>
      <c r="H34" s="120" t="n">
        <f aca="false">$E34*H$1+J34</f>
        <v>0</v>
      </c>
      <c r="I34" s="121" t="n">
        <f aca="false">$F34*H$1+K34</f>
        <v>0</v>
      </c>
      <c r="J34" s="120" t="n">
        <f aca="false">$E34*J$1+L34</f>
        <v>0</v>
      </c>
      <c r="K34" s="121" t="n">
        <f aca="false">$F34*J$1+M34</f>
        <v>0</v>
      </c>
      <c r="L34" s="120" t="n">
        <f aca="false">$E34*L$1+N34</f>
        <v>0</v>
      </c>
      <c r="M34" s="121" t="n">
        <f aca="false">$F34*L$1+O34</f>
        <v>0</v>
      </c>
      <c r="N34" s="120" t="n">
        <f aca="false">$E34*N$1+P34</f>
        <v>0</v>
      </c>
      <c r="O34" s="121" t="n">
        <f aca="false">$F34*N$1+Q34</f>
        <v>0</v>
      </c>
      <c r="P34" s="120" t="n">
        <f aca="false">$E34*P$1+R34</f>
        <v>0</v>
      </c>
      <c r="Q34" s="121" t="n">
        <f aca="false">$F34*P$1+S34</f>
        <v>0</v>
      </c>
      <c r="R34" s="120" t="n">
        <f aca="false">$E34*R$1+T34</f>
        <v>0</v>
      </c>
      <c r="S34" s="121" t="n">
        <f aca="false">$F34*R$1+U34</f>
        <v>0</v>
      </c>
      <c r="T34" s="120" t="n">
        <f aca="false">$E34*T$1+V34</f>
        <v>0</v>
      </c>
      <c r="U34" s="121" t="n">
        <f aca="false">$F34*T$1+W34</f>
        <v>0</v>
      </c>
      <c r="V34" s="120" t="n">
        <f aca="false">$E34*V$1+X34</f>
        <v>0</v>
      </c>
      <c r="W34" s="121" t="n">
        <f aca="false">$F34*V$1+Y34</f>
        <v>0</v>
      </c>
      <c r="X34" s="120" t="n">
        <f aca="false">$E34*X$1+Z34</f>
        <v>0</v>
      </c>
      <c r="Y34" s="121" t="n">
        <f aca="false">$F34*X$1+AA34</f>
        <v>0</v>
      </c>
      <c r="Z34" s="120" t="n">
        <f aca="false">$E34*Z$1+AB34</f>
        <v>0</v>
      </c>
      <c r="AA34" s="121" t="n">
        <f aca="false">$F34*Z$1+AC34</f>
        <v>0</v>
      </c>
      <c r="AB34" s="120" t="n">
        <f aca="false">$E34*AB$1+AD34</f>
        <v>0</v>
      </c>
      <c r="AC34" s="121" t="n">
        <f aca="false">$F34*AB$1+AE34</f>
        <v>0</v>
      </c>
      <c r="AD34" s="120" t="n">
        <f aca="false">$E34*AD$1+AF34</f>
        <v>0</v>
      </c>
      <c r="AE34" s="121" t="n">
        <f aca="false">$F34*AD$1+AG34</f>
        <v>0</v>
      </c>
      <c r="AF34" s="120" t="n">
        <f aca="false">$E34*AF$1</f>
        <v>0</v>
      </c>
      <c r="AG34" s="121" t="n">
        <f aca="false">$F34*AF$1</f>
        <v>0</v>
      </c>
    </row>
    <row r="35" customFormat="false" ht="14.25" hidden="false" customHeight="false" outlineLevel="0" collapsed="false">
      <c r="B35" s="123" t="s">
        <v>77</v>
      </c>
      <c r="C35" s="80" t="str">
        <f aca="false">Deals!B35</f>
        <v>Powerex</v>
      </c>
      <c r="D35" s="0" t="str">
        <f aca="false">Deals!E35</f>
        <v>RTC</v>
      </c>
      <c r="E35" s="114" t="n">
        <f aca="false">Deals!L35</f>
        <v>0</v>
      </c>
      <c r="F35" s="114" t="n">
        <f aca="false">Deals!M35</f>
        <v>0</v>
      </c>
      <c r="H35" s="120" t="n">
        <f aca="false">$E35*H$1+J35</f>
        <v>0</v>
      </c>
      <c r="I35" s="121" t="n">
        <f aca="false">$F35*H$1+K35</f>
        <v>0</v>
      </c>
      <c r="J35" s="120" t="n">
        <f aca="false">$E35*J$1+L35</f>
        <v>0</v>
      </c>
      <c r="K35" s="121" t="n">
        <f aca="false">$F35*J$1+M35</f>
        <v>0</v>
      </c>
      <c r="L35" s="120" t="n">
        <f aca="false">$E35*L$1+N35</f>
        <v>0</v>
      </c>
      <c r="M35" s="121" t="n">
        <f aca="false">$F35*L$1+O35</f>
        <v>0</v>
      </c>
      <c r="N35" s="120" t="n">
        <f aca="false">$E35*N$1+P35</f>
        <v>0</v>
      </c>
      <c r="O35" s="121" t="n">
        <f aca="false">$F35*N$1+Q35</f>
        <v>0</v>
      </c>
      <c r="P35" s="120" t="n">
        <f aca="false">$E35*P$1+R35</f>
        <v>0</v>
      </c>
      <c r="Q35" s="121" t="n">
        <f aca="false">$F35*P$1+S35</f>
        <v>0</v>
      </c>
      <c r="R35" s="120" t="n">
        <f aca="false">$E35*R$1+T35</f>
        <v>0</v>
      </c>
      <c r="S35" s="121" t="n">
        <f aca="false">$F35*R$1+U35</f>
        <v>0</v>
      </c>
      <c r="T35" s="120" t="n">
        <f aca="false">$E35*T$1+V35</f>
        <v>0</v>
      </c>
      <c r="U35" s="121" t="n">
        <f aca="false">$F35*T$1+W35</f>
        <v>0</v>
      </c>
      <c r="V35" s="120" t="n">
        <f aca="false">$E35*V$1+X35</f>
        <v>0</v>
      </c>
      <c r="W35" s="121" t="n">
        <f aca="false">$F35*V$1+Y35</f>
        <v>0</v>
      </c>
      <c r="X35" s="120" t="n">
        <f aca="false">$E35*X$1+Z35</f>
        <v>0</v>
      </c>
      <c r="Y35" s="121" t="n">
        <f aca="false">$F35*X$1+AA35</f>
        <v>0</v>
      </c>
      <c r="Z35" s="120" t="n">
        <f aca="false">$E35*Z$1+AB35</f>
        <v>0</v>
      </c>
      <c r="AA35" s="121" t="n">
        <f aca="false">$F35*Z$1+AC35</f>
        <v>0</v>
      </c>
      <c r="AB35" s="120" t="n">
        <f aca="false">$E35*AB$1+AD35</f>
        <v>0</v>
      </c>
      <c r="AC35" s="121" t="n">
        <f aca="false">$F35*AB$1+AE35</f>
        <v>0</v>
      </c>
      <c r="AD35" s="120" t="n">
        <f aca="false">$E35*AD$1+AF35</f>
        <v>0</v>
      </c>
      <c r="AE35" s="121" t="n">
        <f aca="false">$F35*AD$1+AG35</f>
        <v>0</v>
      </c>
      <c r="AF35" s="120" t="n">
        <f aca="false">$E35*AF$1</f>
        <v>0</v>
      </c>
      <c r="AG35" s="121" t="n">
        <f aca="false">$F35*AF$1</f>
        <v>0</v>
      </c>
    </row>
  </sheetData>
  <mergeCells count="26"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2001-12-11T13:08:09Z</dcterms:created>
  <dc:creator>mfische2</dc:creator>
  <dc:description/>
  <dc:language>en-US</dc:language>
  <cp:lastModifiedBy>sthome</cp:lastModifiedBy>
  <cp:lastPrinted>2001-12-18T20:14:02Z</cp:lastPrinted>
  <dcterms:modified xsi:type="dcterms:W3CDTF">2001-12-18T23:16:58Z</dcterms:modified>
  <cp:revision>0</cp:revision>
  <dc:subject/>
  <dc:title/>
</cp:coreProperties>
</file>