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 Setup" sheetId="1" state="visible" r:id="rId3"/>
  </sheets>
  <definedNames>
    <definedName function="false" hidden="false" localSheetId="0" name="_xlnm.Print_Area" vbProcedure="false">'Dec Setup'!$BL$13:$HE$75</definedName>
    <definedName function="false" hidden="false" localSheetId="0" name="_xlnm.Print_Titles" vbProcedure="false">'Dec Setup'!$A:$V,'Dec Setup'!$1:$7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V16" authorId="0">
      <text>
        <r>
          <rPr>
            <b val="true"/>
            <sz val="8"/>
            <color rgb="FF000000"/>
            <rFont val="Tahoma"/>
            <family val="0"/>
          </rPr>
          <t xml:space="preserve">jporter2:
</t>
        </r>
        <r>
          <rPr>
            <sz val="8"/>
            <color rgb="FF000000"/>
            <rFont val="Tahoma"/>
            <family val="0"/>
          </rPr>
          <t xml:space="preserve">includes 440/d from storage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14</xdr:row>
                <xdr:rowOff>8</xdr:rowOff>
              </xdr:from>
              <xdr:to>
                <xdr:col>24</xdr:col>
                <xdr:colOff>20</xdr:colOff>
                <xdr:row>18</xdr:row>
                <xdr:rowOff>10</xdr:rowOff>
              </xdr:to>
            </anchor>
          </commentPr>
        </mc:Choice>
        <mc:Fallback/>
      </mc:AlternateContent>
    </comment>
    <comment ref="V22" authorId="0">
      <text>
        <r>
          <rPr>
            <b val="true"/>
            <sz val="8"/>
            <color rgb="FF000000"/>
            <rFont val="Tahoma"/>
            <family val="0"/>
          </rPr>
          <t xml:space="preserve">jporter2:
</t>
        </r>
        <r>
          <rPr>
            <sz val="8"/>
            <color rgb="FF000000"/>
            <rFont val="Tahoma"/>
            <family val="0"/>
          </rPr>
          <t xml:space="preserve">includes 3,914 from Storage;flow 5,386/d on K#68918- RP ApPool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20</xdr:row>
                <xdr:rowOff>8</xdr:rowOff>
              </xdr:from>
              <xdr:to>
                <xdr:col>24</xdr:col>
                <xdr:colOff>20</xdr:colOff>
                <xdr:row>24</xdr:row>
                <xdr:rowOff>10</xdr:rowOff>
              </xdr:to>
            </anchor>
          </commentPr>
        </mc:Choice>
        <mc:Fallback/>
      </mc:AlternateContent>
    </comment>
    <comment ref="V23" authorId="0">
      <text>
        <r>
          <rPr>
            <b val="true"/>
            <sz val="8"/>
            <color rgb="FF000000"/>
            <rFont val="Tahoma"/>
            <family val="0"/>
          </rPr>
          <t xml:space="preserve">jporter2:
</t>
        </r>
        <r>
          <rPr>
            <sz val="8"/>
            <color rgb="FF000000"/>
            <rFont val="Tahoma"/>
            <family val="0"/>
          </rPr>
          <t xml:space="preserve">includes 1,544 from Storage. Plus 3 other K's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21</xdr:row>
                <xdr:rowOff>8</xdr:rowOff>
              </xdr:from>
              <xdr:to>
                <xdr:col>24</xdr:col>
                <xdr:colOff>20</xdr:colOff>
                <xdr:row>25</xdr:row>
                <xdr:rowOff>10</xdr:rowOff>
              </xdr:to>
            </anchor>
          </commentPr>
        </mc:Choice>
        <mc:Fallback/>
      </mc:AlternateContent>
    </comment>
    <comment ref="V24" authorId="0">
      <text>
        <r>
          <rPr>
            <b val="true"/>
            <sz val="8"/>
            <color rgb="FF000000"/>
            <rFont val="Tahoma"/>
            <family val="0"/>
          </rPr>
          <t xml:space="preserve">jporter2:
</t>
        </r>
        <r>
          <rPr>
            <sz val="8"/>
            <color rgb="FF000000"/>
            <rFont val="Tahoma"/>
            <family val="0"/>
          </rPr>
          <t xml:space="preserve">includes 7,979 from Storage plus 3 K's to follow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22</xdr:row>
                <xdr:rowOff>8</xdr:rowOff>
              </xdr:from>
              <xdr:to>
                <xdr:col>24</xdr:col>
                <xdr:colOff>20</xdr:colOff>
                <xdr:row>26</xdr:row>
                <xdr:rowOff>10</xdr:rowOff>
              </xdr:to>
            </anchor>
          </commentPr>
        </mc:Choice>
        <mc:Fallback/>
      </mc:AlternateContent>
    </comment>
    <comment ref="V25" authorId="0">
      <text>
        <r>
          <rPr>
            <b val="true"/>
            <sz val="8"/>
            <color rgb="FF000000"/>
            <rFont val="Tahoma"/>
            <family val="0"/>
          </rPr>
          <t xml:space="preserve">jporter2:
</t>
        </r>
        <r>
          <rPr>
            <sz val="8"/>
            <color rgb="FF000000"/>
            <rFont val="Tahoma"/>
            <family val="0"/>
          </rPr>
          <t xml:space="preserve">100% Storage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23</xdr:row>
                <xdr:rowOff>8</xdr:rowOff>
              </xdr:from>
              <xdr:to>
                <xdr:col>24</xdr:col>
                <xdr:colOff>20</xdr:colOff>
                <xdr:row>27</xdr:row>
                <xdr:rowOff>10</xdr:rowOff>
              </xdr:to>
            </anchor>
          </commentPr>
        </mc:Choice>
        <mc:Fallback/>
      </mc:AlternateContent>
    </comment>
    <comment ref="V26" authorId="0">
      <text>
        <r>
          <rPr>
            <b val="true"/>
            <sz val="8"/>
            <color rgb="FF000000"/>
            <rFont val="Tahoma"/>
            <family val="0"/>
          </rPr>
          <t xml:space="preserve">jporter2:
</t>
        </r>
        <r>
          <rPr>
            <sz val="8"/>
            <color rgb="FF000000"/>
            <rFont val="Tahoma"/>
            <family val="0"/>
          </rPr>
          <t xml:space="preserve">includes 993 from Storage plus 1 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24</xdr:row>
                <xdr:rowOff>8</xdr:rowOff>
              </xdr:from>
              <xdr:to>
                <xdr:col>24</xdr:col>
                <xdr:colOff>20</xdr:colOff>
                <xdr:row>28</xdr:row>
                <xdr:rowOff>10</xdr:rowOff>
              </xdr:to>
            </anchor>
          </commentPr>
        </mc:Choice>
        <mc:Fallback/>
      </mc:AlternateContent>
    </comment>
    <comment ref="V27" authorId="0">
      <text>
        <r>
          <rPr>
            <b val="true"/>
            <sz val="8"/>
            <color rgb="FF000000"/>
            <rFont val="Tahoma"/>
            <family val="0"/>
          </rPr>
          <t xml:space="preserve">jporter2:
</t>
        </r>
        <r>
          <rPr>
            <sz val="8"/>
            <color rgb="FF000000"/>
            <rFont val="Tahoma"/>
            <family val="0"/>
          </rPr>
          <t xml:space="preserve">includes 7,420 from storage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25</xdr:row>
                <xdr:rowOff>8</xdr:rowOff>
              </xdr:from>
              <xdr:to>
                <xdr:col>24</xdr:col>
                <xdr:colOff>20</xdr:colOff>
                <xdr:row>29</xdr:row>
                <xdr:rowOff>10</xdr:rowOff>
              </xdr:to>
            </anchor>
          </commentPr>
        </mc:Choice>
        <mc:Fallback/>
      </mc:AlternateContent>
    </comment>
    <comment ref="V28" authorId="0">
      <text>
        <r>
          <rPr>
            <b val="true"/>
            <sz val="8"/>
            <color rgb="FF000000"/>
            <rFont val="Tahoma"/>
            <family val="0"/>
          </rPr>
          <t xml:space="preserve">jporter2:
</t>
        </r>
        <r>
          <rPr>
            <sz val="8"/>
            <color rgb="FF000000"/>
            <rFont val="Tahoma"/>
            <family val="0"/>
          </rPr>
          <t xml:space="preserve">includes 1,245 from Storage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26</xdr:row>
                <xdr:rowOff>8</xdr:rowOff>
              </xdr:from>
              <xdr:to>
                <xdr:col>24</xdr:col>
                <xdr:colOff>20</xdr:colOff>
                <xdr:row>30</xdr:row>
                <xdr:rowOff>10</xdr:rowOff>
              </xdr:to>
            </anchor>
          </commentPr>
        </mc:Choice>
        <mc:Fallback/>
      </mc:AlternateContent>
    </comment>
    <comment ref="V29" authorId="0">
      <text>
        <r>
          <rPr>
            <b val="true"/>
            <sz val="8"/>
            <color rgb="FF000000"/>
            <rFont val="Tahoma"/>
            <family val="0"/>
          </rPr>
          <t xml:space="preserve">jporter2:
</t>
        </r>
        <r>
          <rPr>
            <sz val="8"/>
            <color rgb="FF000000"/>
            <rFont val="Tahoma"/>
            <family val="0"/>
          </rPr>
          <t xml:space="preserve">includes 1,350 from storage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27</xdr:row>
                <xdr:rowOff>8</xdr:rowOff>
              </xdr:from>
              <xdr:to>
                <xdr:col>24</xdr:col>
                <xdr:colOff>20</xdr:colOff>
                <xdr:row>31</xdr:row>
                <xdr:rowOff>10</xdr:rowOff>
              </xdr:to>
            </anchor>
          </commentPr>
        </mc:Choice>
        <mc:Fallback/>
      </mc:AlternateContent>
    </comment>
    <comment ref="V30" authorId="0">
      <text>
        <r>
          <rPr>
            <b val="true"/>
            <sz val="8"/>
            <color rgb="FF000000"/>
            <rFont val="Tahoma"/>
            <family val="0"/>
          </rPr>
          <t xml:space="preserve">jporter2:
</t>
        </r>
        <r>
          <rPr>
            <sz val="8"/>
            <color rgb="FF000000"/>
            <rFont val="Tahoma"/>
            <family val="0"/>
          </rPr>
          <t xml:space="preserve">includes 1,689/d from storage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28</xdr:row>
                <xdr:rowOff>8</xdr:rowOff>
              </xdr:from>
              <xdr:to>
                <xdr:col>24</xdr:col>
                <xdr:colOff>20</xdr:colOff>
                <xdr:row>32</xdr:row>
                <xdr:rowOff>10</xdr:rowOff>
              </xdr:to>
            </anchor>
          </commentPr>
        </mc:Choice>
        <mc:Fallback/>
      </mc:AlternateContent>
    </comment>
    <comment ref="V31" authorId="0">
      <text>
        <r>
          <rPr>
            <b val="true"/>
            <sz val="8"/>
            <color rgb="FF000000"/>
            <rFont val="Tahoma"/>
            <family val="0"/>
          </rPr>
          <t xml:space="preserve">jporter2:
</t>
        </r>
        <r>
          <rPr>
            <sz val="8"/>
            <color rgb="FF000000"/>
            <rFont val="Tahoma"/>
            <family val="0"/>
          </rPr>
          <t xml:space="preserve">includes 875 from storage and 1,000 on K#? Also 250 AGG 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29</xdr:row>
                <xdr:rowOff>8</xdr:rowOff>
              </xdr:from>
              <xdr:to>
                <xdr:col>24</xdr:col>
                <xdr:colOff>20</xdr:colOff>
                <xdr:row>33</xdr:row>
                <xdr:rowOff>10</xdr:rowOff>
              </xdr:to>
            </anchor>
          </commentPr>
        </mc:Choice>
        <mc:Fallback/>
      </mc:AlternateContent>
    </comment>
    <comment ref="V32" authorId="0">
      <text>
        <r>
          <rPr>
            <b val="true"/>
            <sz val="8"/>
            <color rgb="FF000000"/>
            <rFont val="Tahoma"/>
            <family val="0"/>
          </rPr>
          <t xml:space="preserve">jporter2:
</t>
        </r>
        <r>
          <rPr>
            <sz val="8"/>
            <color rgb="FF000000"/>
            <rFont val="Tahoma"/>
            <family val="0"/>
          </rPr>
          <t xml:space="preserve">100% from storage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30</xdr:row>
                <xdr:rowOff>8</xdr:rowOff>
              </xdr:from>
              <xdr:to>
                <xdr:col>24</xdr:col>
                <xdr:colOff>20</xdr:colOff>
                <xdr:row>34</xdr:row>
                <xdr:rowOff>10</xdr:rowOff>
              </xdr:to>
            </anchor>
          </commentPr>
        </mc:Choice>
        <mc:Fallback/>
      </mc:AlternateContent>
    </comment>
    <comment ref="V55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BGE does not differentiate b/t Comm and Res for noms effective 9/1/00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27</xdr:colOff>
                <xdr:row>48</xdr:row>
                <xdr:rowOff>10</xdr:rowOff>
              </xdr:from>
              <xdr:to>
                <xdr:col>28</xdr:col>
                <xdr:colOff>32</xdr:colOff>
                <xdr:row>52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<sst xmlns="http://schemas.openxmlformats.org/spreadsheetml/2006/main" count="1081" uniqueCount="294">
  <si>
    <t xml:space="preserve">Red - need to check</t>
  </si>
  <si>
    <t xml:space="preserve">Receipt</t>
  </si>
  <si>
    <t xml:space="preserve">Lebanon</t>
  </si>
  <si>
    <t xml:space="preserve">SST</t>
  </si>
  <si>
    <t xml:space="preserve">1000-App</t>
  </si>
  <si>
    <t xml:space="preserve">801-Leach</t>
  </si>
  <si>
    <t xml:space="preserve">A06-McClelland</t>
  </si>
  <si>
    <t xml:space="preserve">STOW</t>
  </si>
  <si>
    <t xml:space="preserve">A05- Delmont</t>
  </si>
  <si>
    <t xml:space="preserve">Tol Ag (A3,F4,XR)</t>
  </si>
  <si>
    <t xml:space="preserve">CNR02</t>
  </si>
  <si>
    <t xml:space="preserve">B9-Broadrun</t>
  </si>
  <si>
    <t xml:space="preserve">801/A05/A06</t>
  </si>
  <si>
    <t xml:space="preserve">Blue - oper area 1</t>
  </si>
  <si>
    <t xml:space="preserve">Delivery</t>
  </si>
  <si>
    <t xml:space="preserve">COH-7</t>
  </si>
  <si>
    <t xml:space="preserve">23-coh 7</t>
  </si>
  <si>
    <t xml:space="preserve">4-BGE-10</t>
  </si>
  <si>
    <t xml:space="preserve">19E-CMD-4</t>
  </si>
  <si>
    <t xml:space="preserve">19-CMD-8</t>
  </si>
  <si>
    <t xml:space="preserve">23N-coh 5</t>
  </si>
  <si>
    <t xml:space="preserve">GC001-Gatherco</t>
  </si>
  <si>
    <t xml:space="preserve">23N-coh 7</t>
  </si>
  <si>
    <t xml:space="preserve">25-CPA-8</t>
  </si>
  <si>
    <t xml:space="preserve">22-coh 3</t>
  </si>
  <si>
    <t xml:space="preserve">24-coh 8</t>
  </si>
  <si>
    <t xml:space="preserve">833469-Calp</t>
  </si>
  <si>
    <t xml:space="preserve">25-CPA 8</t>
  </si>
  <si>
    <t xml:space="preserve">46-CGV-10</t>
  </si>
  <si>
    <t xml:space="preserve">19-cmd 8</t>
  </si>
  <si>
    <t xml:space="preserve">CGV-10</t>
  </si>
  <si>
    <t xml:space="preserve">19E-cmd 4</t>
  </si>
  <si>
    <t xml:space="preserve">23N-COH-5</t>
  </si>
  <si>
    <t xml:space="preserve">23COH-7</t>
  </si>
  <si>
    <t xml:space="preserve">25E-CPA-4</t>
  </si>
  <si>
    <t xml:space="preserve">pink - oper area 4</t>
  </si>
  <si>
    <t xml:space="preserve">Sat </t>
  </si>
  <si>
    <t xml:space="preserve">Sun</t>
  </si>
  <si>
    <t xml:space="preserve">Volume</t>
  </si>
  <si>
    <t xml:space="preserve">Green - oper area 10</t>
  </si>
  <si>
    <t xml:space="preserve">CUSTOMER</t>
  </si>
  <si>
    <t xml:space="preserve">DAILY</t>
  </si>
  <si>
    <t xml:space="preserve">TRANSPORT</t>
  </si>
  <si>
    <t xml:space="preserve">SOURCE</t>
  </si>
  <si>
    <t xml:space="preserve">Nov</t>
  </si>
  <si>
    <t xml:space="preserve">Shipper</t>
  </si>
  <si>
    <t xml:space="preserve">DAYTON</t>
  </si>
  <si>
    <t xml:space="preserve">TCO</t>
  </si>
  <si>
    <t xml:space="preserve">ENA</t>
  </si>
  <si>
    <t xml:space="preserve">CNR</t>
  </si>
  <si>
    <t xml:space="preserve">Sort for </t>
  </si>
  <si>
    <t xml:space="preserve">Sort for</t>
  </si>
  <si>
    <t xml:space="preserve">AVG</t>
  </si>
  <si>
    <t xml:space="preserve">Source</t>
  </si>
  <si>
    <t xml:space="preserve">ANR - Leb</t>
  </si>
  <si>
    <t xml:space="preserve">734462 -  Xrds</t>
  </si>
  <si>
    <t xml:space="preserve">A3 - MAUMEE</t>
  </si>
  <si>
    <t xml:space="preserve">F4- MONCLOVA</t>
  </si>
  <si>
    <t xml:space="preserve">734462 - XRDS</t>
  </si>
  <si>
    <t xml:space="preserve">00999</t>
  </si>
  <si>
    <t xml:space="preserve">734462- XRDS</t>
  </si>
  <si>
    <t xml:space="preserve">Retail/</t>
  </si>
  <si>
    <t xml:space="preserve">Base/</t>
  </si>
  <si>
    <t xml:space="preserve">Mkt- 9</t>
  </si>
  <si>
    <t xml:space="preserve">Mkt - 28</t>
  </si>
  <si>
    <t xml:space="preserve">Mkt -25</t>
  </si>
  <si>
    <t xml:space="preserve">Mkt -26</t>
  </si>
  <si>
    <t xml:space="preserve">Mkt -27</t>
  </si>
  <si>
    <t xml:space="preserve">Mkt  -  2</t>
  </si>
  <si>
    <t xml:space="preserve">Mkt  -  7</t>
  </si>
  <si>
    <t xml:space="preserve">Mkt - 25</t>
  </si>
  <si>
    <t xml:space="preserve">Mkt -32</t>
  </si>
  <si>
    <t xml:space="preserve">Mkt -36</t>
  </si>
  <si>
    <t xml:space="preserve">Mkt -39</t>
  </si>
  <si>
    <t xml:space="preserve">Mkt  -  15</t>
  </si>
  <si>
    <t xml:space="preserve">Mkt  -  1</t>
  </si>
  <si>
    <t xml:space="preserve">Mkt  -  3</t>
  </si>
  <si>
    <t xml:space="preserve">Mkt  -  4</t>
  </si>
  <si>
    <t xml:space="preserve">Mkt  -  5</t>
  </si>
  <si>
    <t xml:space="preserve">Mkt  -  6</t>
  </si>
  <si>
    <t xml:space="preserve">Mkt  -  8</t>
  </si>
  <si>
    <t xml:space="preserve">Mkt  -  9</t>
  </si>
  <si>
    <t xml:space="preserve">Mkt  -  35</t>
  </si>
  <si>
    <t xml:space="preserve">Mkt  -  39</t>
  </si>
  <si>
    <t xml:space="preserve">Mkt-34</t>
  </si>
  <si>
    <t xml:space="preserve">Mkt -30</t>
  </si>
  <si>
    <t xml:space="preserve">Mkt -7</t>
  </si>
  <si>
    <t xml:space="preserve">Mkt -4</t>
  </si>
  <si>
    <t xml:space="preserve">Mkt -35</t>
  </si>
  <si>
    <t xml:space="preserve">Mkt -38</t>
  </si>
  <si>
    <t xml:space="preserve">Mkt-25</t>
  </si>
  <si>
    <t xml:space="preserve">CityGate</t>
  </si>
  <si>
    <t xml:space="preserve">MLI #</t>
  </si>
  <si>
    <t xml:space="preserve">UDC</t>
  </si>
  <si>
    <t xml:space="preserve">MKT</t>
  </si>
  <si>
    <t xml:space="preserve">OP</t>
  </si>
  <si>
    <t xml:space="preserve">LDC SCH</t>
  </si>
  <si>
    <t xml:space="preserve">Date Rec</t>
  </si>
  <si>
    <t xml:space="preserve">Deal Type</t>
  </si>
  <si>
    <t xml:space="preserve">RESP</t>
  </si>
  <si>
    <t xml:space="preserve">Daily Bal</t>
  </si>
  <si>
    <t xml:space="preserve">Comments</t>
  </si>
  <si>
    <t xml:space="preserve">Wholesale</t>
  </si>
  <si>
    <t xml:space="preserve">Incr</t>
  </si>
  <si>
    <t xml:space="preserve">VOLUME</t>
  </si>
  <si>
    <t xml:space="preserve">ENA </t>
  </si>
  <si>
    <t xml:space="preserve">AGENT</t>
  </si>
  <si>
    <t xml:space="preserve">TOTAL</t>
  </si>
  <si>
    <t xml:space="preserve">Daily Avg</t>
  </si>
  <si>
    <t xml:space="preserve">Daily Max #</t>
  </si>
  <si>
    <t xml:space="preserve">Contract#</t>
  </si>
  <si>
    <t xml:space="preserve">SWAP</t>
  </si>
  <si>
    <t xml:space="preserve">CGV-1</t>
  </si>
  <si>
    <t xml:space="preserve">30CS</t>
  </si>
  <si>
    <t xml:space="preserve">Allied Signal</t>
  </si>
  <si>
    <t xml:space="preserve">Heidi</t>
  </si>
  <si>
    <t xml:space="preserve">Base</t>
  </si>
  <si>
    <t xml:space="preserve">R</t>
  </si>
  <si>
    <t xml:space="preserve">no</t>
  </si>
  <si>
    <t xml:space="preserve">CES Endusers</t>
  </si>
  <si>
    <t xml:space="preserve">yes</t>
  </si>
  <si>
    <t xml:space="preserve">Does not include 6900 for Unioncamp</t>
  </si>
  <si>
    <t xml:space="preserve">S58</t>
  </si>
  <si>
    <t xml:space="preserve">GELP</t>
  </si>
  <si>
    <t xml:space="preserve">Ron</t>
  </si>
  <si>
    <t xml:space="preserve">W</t>
  </si>
  <si>
    <t xml:space="preserve">CALP</t>
  </si>
  <si>
    <t xml:space="preserve">Hopewell</t>
  </si>
  <si>
    <t xml:space="preserve">NYSEG</t>
  </si>
  <si>
    <t xml:space="preserve">COH-3</t>
  </si>
  <si>
    <t xml:space="preserve">Kara</t>
  </si>
  <si>
    <t xml:space="preserve">Choice </t>
  </si>
  <si>
    <t xml:space="preserve">MGC-3</t>
  </si>
  <si>
    <t xml:space="preserve">A03 TCO Headquarter</t>
  </si>
  <si>
    <t xml:space="preserve">Scott</t>
  </si>
  <si>
    <t xml:space="preserve">k# 38992/21</t>
  </si>
  <si>
    <t xml:space="preserve">CPA 4</t>
  </si>
  <si>
    <t xml:space="preserve">25E</t>
  </si>
  <si>
    <t xml:space="preserve">Choice</t>
  </si>
  <si>
    <t xml:space="preserve">Firm Gas</t>
  </si>
  <si>
    <t xml:space="preserve">CMD 4</t>
  </si>
  <si>
    <t xml:space="preserve">19E</t>
  </si>
  <si>
    <t xml:space="preserve">S5</t>
  </si>
  <si>
    <t xml:space="preserve">Met Ed-21</t>
  </si>
  <si>
    <t xml:space="preserve">Penn Fuel</t>
  </si>
  <si>
    <t xml:space="preserve">Phil</t>
  </si>
  <si>
    <t xml:space="preserve">COH 5</t>
  </si>
  <si>
    <t xml:space="preserve">23N</t>
  </si>
  <si>
    <t xml:space="preserve">COH 7</t>
  </si>
  <si>
    <t xml:space="preserve">COH 8</t>
  </si>
  <si>
    <t xml:space="preserve">Timet</t>
  </si>
  <si>
    <t xml:space="preserve">MidAmerican</t>
  </si>
  <si>
    <t xml:space="preserve">Noel</t>
  </si>
  <si>
    <t xml:space="preserve">ULHP</t>
  </si>
  <si>
    <t xml:space="preserve">Kim</t>
  </si>
  <si>
    <t xml:space="preserve">CPA 8</t>
  </si>
  <si>
    <t xml:space="preserve">S20</t>
  </si>
  <si>
    <t xml:space="preserve">S4</t>
  </si>
  <si>
    <t xml:space="preserve">S26</t>
  </si>
  <si>
    <t xml:space="preserve">S124</t>
  </si>
  <si>
    <t xml:space="preserve">FP&amp;L</t>
  </si>
  <si>
    <t xml:space="preserve">Don</t>
  </si>
  <si>
    <t xml:space="preserve">S125</t>
  </si>
  <si>
    <t xml:space="preserve">S25</t>
  </si>
  <si>
    <t xml:space="preserve">Texaco</t>
  </si>
  <si>
    <t xml:space="preserve">CMD 8</t>
  </si>
  <si>
    <t xml:space="preserve">S12</t>
  </si>
  <si>
    <t xml:space="preserve">S3</t>
  </si>
  <si>
    <t xml:space="preserve">S1</t>
  </si>
  <si>
    <t xml:space="preserve">S2</t>
  </si>
  <si>
    <t xml:space="preserve">S28</t>
  </si>
  <si>
    <t xml:space="preserve">S11</t>
  </si>
  <si>
    <t xml:space="preserve">S6</t>
  </si>
  <si>
    <t xml:space="preserve">S7</t>
  </si>
  <si>
    <t xml:space="preserve">BG&amp;E</t>
  </si>
  <si>
    <t xml:space="preserve">Commercial-Choice udc 116</t>
  </si>
  <si>
    <t xml:space="preserve">S54</t>
  </si>
  <si>
    <t xml:space="preserve">Residential-Choice udc 116</t>
  </si>
  <si>
    <t xml:space="preserve">BGE STORAGE INJ</t>
  </si>
  <si>
    <t xml:space="preserve">S29</t>
  </si>
  <si>
    <t xml:space="preserve">WGES - udc 150</t>
  </si>
  <si>
    <t xml:space="preserve">Novec - udc 172</t>
  </si>
  <si>
    <t xml:space="preserve">AMG</t>
  </si>
  <si>
    <t xml:space="preserve">Keyspan</t>
  </si>
  <si>
    <t xml:space="preserve">S126</t>
  </si>
  <si>
    <t xml:space="preserve">FIRM- another Mktr's Choice</t>
  </si>
  <si>
    <t xml:space="preserve">FIRM</t>
  </si>
  <si>
    <t xml:space="preserve">S30</t>
  </si>
  <si>
    <t xml:space="preserve">RGC</t>
  </si>
  <si>
    <t xml:space="preserve">Marianne</t>
  </si>
  <si>
    <t xml:space="preserve">WGL</t>
  </si>
  <si>
    <t xml:space="preserve">S31</t>
  </si>
  <si>
    <t xml:space="preserve">WGES</t>
  </si>
  <si>
    <t xml:space="preserve">S67</t>
  </si>
  <si>
    <t xml:space="preserve">S128</t>
  </si>
  <si>
    <t xml:space="preserve">Providence Hosp.</t>
  </si>
  <si>
    <t xml:space="preserve">S24</t>
  </si>
  <si>
    <t xml:space="preserve">STOI</t>
  </si>
  <si>
    <t xml:space="preserve">ST</t>
  </si>
  <si>
    <t xml:space="preserve">Storage</t>
  </si>
  <si>
    <t xml:space="preserve">CHRIS</t>
  </si>
  <si>
    <t xml:space="preserve">Beth Gas</t>
  </si>
  <si>
    <t xml:space="preserve">John</t>
  </si>
  <si>
    <t xml:space="preserve">S21</t>
  </si>
  <si>
    <t xml:space="preserve">S8</t>
  </si>
  <si>
    <t xml:space="preserve">S27</t>
  </si>
  <si>
    <t xml:space="preserve">Remaining</t>
  </si>
  <si>
    <t xml:space="preserve">Total Gate Demand</t>
  </si>
  <si>
    <t xml:space="preserve">Used</t>
  </si>
  <si>
    <t xml:space="preserve">Agency Deals</t>
  </si>
  <si>
    <t xml:space="preserve">WHO</t>
  </si>
  <si>
    <t xml:space="preserve">Own Trans</t>
  </si>
  <si>
    <t xml:space="preserve">Swing</t>
  </si>
  <si>
    <t xml:space="preserve">Union Camp</t>
  </si>
  <si>
    <t xml:space="preserve">Term</t>
  </si>
  <si>
    <t xml:space="preserve">62077/01</t>
  </si>
  <si>
    <t xml:space="preserve">Pool gas/Union Camp's K#</t>
  </si>
  <si>
    <t xml:space="preserve">A03 TCO Headquarters</t>
  </si>
  <si>
    <t xml:space="preserve">Diane</t>
  </si>
  <si>
    <t xml:space="preserve">38992/19</t>
  </si>
  <si>
    <t xml:space="preserve">A03</t>
  </si>
  <si>
    <t xml:space="preserve">Solar Turbines</t>
  </si>
  <si>
    <t xml:space="preserve">37859/64</t>
  </si>
  <si>
    <t xml:space="preserve">Beaver Creek Supply</t>
  </si>
  <si>
    <t xml:space="preserve">OWN</t>
  </si>
  <si>
    <t xml:space="preserve">37859/91</t>
  </si>
  <si>
    <t xml:space="preserve">Kermit</t>
  </si>
  <si>
    <t xml:space="preserve">Lukens</t>
  </si>
  <si>
    <t xml:space="preserve">37841/28</t>
  </si>
  <si>
    <t xml:space="preserve">Pool gas from 48050-AS(Cora)</t>
  </si>
  <si>
    <t xml:space="preserve">Alliance Tubular</t>
  </si>
  <si>
    <t xml:space="preserve">38064/10</t>
  </si>
  <si>
    <t xml:space="preserve">Pool gas/Alliance's K#(Cora)</t>
  </si>
  <si>
    <t xml:space="preserve">Honda</t>
  </si>
  <si>
    <t xml:space="preserve">Lee</t>
  </si>
  <si>
    <t xml:space="preserve">41424/387</t>
  </si>
  <si>
    <t xml:space="preserve">Rayne</t>
  </si>
  <si>
    <t xml:space="preserve">41424/409</t>
  </si>
  <si>
    <t xml:space="preserve">Own</t>
  </si>
  <si>
    <t xml:space="preserve">DPL</t>
  </si>
  <si>
    <t xml:space="preserve">41424/410</t>
  </si>
  <si>
    <t xml:space="preserve">WOG</t>
  </si>
  <si>
    <t xml:space="preserve">41424/411</t>
  </si>
  <si>
    <t xml:space="preserve">S33</t>
  </si>
  <si>
    <t xml:space="preserve">41424/412</t>
  </si>
  <si>
    <t xml:space="preserve">Aristech</t>
  </si>
  <si>
    <t xml:space="preserve">22R</t>
  </si>
  <si>
    <t xml:space="preserve">Mainline</t>
  </si>
  <si>
    <t xml:space="preserve">COH-8</t>
  </si>
  <si>
    <t xml:space="preserve">TIMET</t>
  </si>
  <si>
    <t xml:space="preserve">RETAIL</t>
  </si>
  <si>
    <t xml:space="preserve">WHOLE</t>
  </si>
  <si>
    <t xml:space="preserve">CITY GATE</t>
  </si>
  <si>
    <t xml:space="preserve">BASE</t>
  </si>
  <si>
    <t xml:space="preserve">INC</t>
  </si>
  <si>
    <t xml:space="preserve">ENA Tran</t>
  </si>
  <si>
    <t xml:space="preserve">RICH</t>
  </si>
  <si>
    <t xml:space="preserve">HOPEWELL</t>
  </si>
  <si>
    <t xml:space="preserve">NYSEG-2</t>
  </si>
  <si>
    <t xml:space="preserve">CKY-3</t>
  </si>
  <si>
    <t xml:space="preserve">CPA-4</t>
  </si>
  <si>
    <t xml:space="preserve">CMD-4</t>
  </si>
  <si>
    <t xml:space="preserve">PENN FUEL</t>
  </si>
  <si>
    <t xml:space="preserve">DELAprVA</t>
  </si>
  <si>
    <t xml:space="preserve">O&amp;R</t>
  </si>
  <si>
    <t xml:space="preserve">COH-5</t>
  </si>
  <si>
    <t xml:space="preserve">CKY-6</t>
  </si>
  <si>
    <t xml:space="preserve">Del</t>
  </si>
  <si>
    <t xml:space="preserve">Gross Up</t>
  </si>
  <si>
    <t xml:space="preserve">Not reflected in #'s</t>
  </si>
  <si>
    <t xml:space="preserve">1) interconnect est. </t>
  </si>
  <si>
    <t xml:space="preserve">Anchor Hoc</t>
  </si>
  <si>
    <t xml:space="preserve">2) Dayton Swap est. 0 (any gate)</t>
  </si>
  <si>
    <t xml:space="preserve">Agg</t>
  </si>
  <si>
    <t xml:space="preserve">S109/121</t>
  </si>
  <si>
    <t xml:space="preserve">S58/66</t>
  </si>
  <si>
    <t xml:space="preserve">3) CDC swap = 0</t>
  </si>
  <si>
    <t xml:space="preserve">Total</t>
  </si>
  <si>
    <t xml:space="preserve">SURBURBAN</t>
  </si>
  <si>
    <t xml:space="preserve">MURPHY</t>
  </si>
  <si>
    <t xml:space="preserve">ORWELL</t>
  </si>
  <si>
    <t xml:space="preserve">LAKESIDE</t>
  </si>
  <si>
    <t xml:space="preserve">BLACKSVILLE</t>
  </si>
  <si>
    <t xml:space="preserve">CPA-8</t>
  </si>
  <si>
    <t xml:space="preserve">CMD-8</t>
  </si>
  <si>
    <t xml:space="preserve">MGC-8</t>
  </si>
  <si>
    <t xml:space="preserve">Covepoint</t>
  </si>
  <si>
    <t xml:space="preserve">RCG</t>
  </si>
  <si>
    <t xml:space="preserve">NYSEG-8</t>
  </si>
  <si>
    <t xml:space="preserve">ESNG</t>
  </si>
  <si>
    <t xml:space="preserve">MET ED</t>
  </si>
  <si>
    <t xml:space="preserve">less CPA direct</t>
  </si>
  <si>
    <t xml:space="preserve">less Beth/ strg</t>
  </si>
  <si>
    <t xml:space="preserve">Gross up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</si>
</sst>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@"/>
    <numFmt numFmtId="167" formatCode="[$-409]m/d/yyyy"/>
    <numFmt numFmtId="168" formatCode="0"/>
    <numFmt numFmtId="169" formatCode="[$-409]d\-mmm"/>
    <numFmt numFmtId="170" formatCode="#,##0.00000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entury Gothic"/>
      <family val="2"/>
    </font>
    <font>
      <b val="true"/>
      <sz val="10"/>
      <name val="Century Gothic"/>
      <family val="2"/>
    </font>
    <font>
      <sz val="10"/>
      <color rgb="FFFF0000"/>
      <name val="Century Gothic"/>
      <family val="2"/>
    </font>
    <font>
      <b val="true"/>
      <sz val="10"/>
      <color rgb="FFFF0000"/>
      <name val="Century Gothic"/>
      <family val="2"/>
    </font>
    <font>
      <b val="true"/>
      <sz val="10"/>
      <color rgb="FF000000"/>
      <name val="Century Gothic"/>
      <family val="2"/>
    </font>
    <font>
      <b val="true"/>
      <sz val="10"/>
      <color rgb="FF800080"/>
      <name val="Century Gothic"/>
      <family val="2"/>
    </font>
    <font>
      <sz val="10"/>
      <color rgb="FF0000FF"/>
      <name val="Century Gothic"/>
      <family val="2"/>
    </font>
    <font>
      <sz val="10"/>
      <color rgb="FFFF00FF"/>
      <name val="Century Gothic"/>
      <family val="2"/>
    </font>
    <font>
      <sz val="10"/>
      <color rgb="FF008000"/>
      <name val="Century Gothic"/>
      <family val="2"/>
    </font>
    <font>
      <b val="true"/>
      <sz val="10"/>
      <color rgb="FF008000"/>
      <name val="Century Gothic"/>
      <family val="2"/>
    </font>
    <font>
      <b val="true"/>
      <sz val="10"/>
      <color rgb="FF0000FF"/>
      <name val="Century Gothic"/>
      <family val="2"/>
    </font>
    <font>
      <sz val="10"/>
      <color rgb="FF000000"/>
      <name val="Century Gothic"/>
      <family val="2"/>
    </font>
    <font>
      <b val="true"/>
      <sz val="10"/>
      <color rgb="FFFF00FF"/>
      <name val="Century Gothic"/>
      <family val="2"/>
    </font>
    <font>
      <sz val="10"/>
      <color rgb="FF333300"/>
      <name val="Century Gothic"/>
      <family val="2"/>
    </font>
    <font>
      <b val="true"/>
      <sz val="10"/>
      <color rgb="FFFF6600"/>
      <name val="Century Gothic"/>
      <family val="2"/>
    </font>
    <font>
      <sz val="10"/>
      <color rgb="FF339966"/>
      <name val="Century Gothic"/>
      <family val="2"/>
    </font>
    <font>
      <b val="true"/>
      <sz val="10"/>
      <color rgb="FF666699"/>
      <name val="Century Gothic"/>
      <family val="2"/>
    </font>
    <font>
      <b val="true"/>
      <u val="single"/>
      <sz val="10"/>
      <name val="Century Gothic"/>
      <family val="2"/>
    </font>
    <font>
      <i val="true"/>
      <sz val="10"/>
      <color rgb="FFFF0000"/>
      <name val="Century Gothic"/>
      <family val="2"/>
    </font>
    <font>
      <i val="true"/>
      <sz val="10"/>
      <color rgb="FF0000FF"/>
      <name val="Century Gothic"/>
      <family val="2"/>
    </font>
    <font>
      <b val="true"/>
      <i val="true"/>
      <u val="single"/>
      <sz val="10"/>
      <name val="Century Gothic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ck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9921875" defaultRowHeight="13.5" customHeight="true" zeroHeight="false" outlineLevelRow="1" outlineLevelCol="1"/>
  <cols>
    <col collapsed="false" customWidth="true" hidden="false" outlineLevel="0" max="1" min="1" style="1" width="17.56"/>
    <col collapsed="false" customWidth="true" hidden="true" outlineLevel="0" max="2" min="2" style="2" width="11.42"/>
    <col collapsed="false" customWidth="true" hidden="true" outlineLevel="0" max="3" min="3" style="1" width="5.99"/>
    <col collapsed="false" customWidth="true" hidden="false" outlineLevel="0" max="4" min="4" style="3" width="5.13"/>
    <col collapsed="false" customWidth="true" hidden="false" outlineLevel="0" max="5" min="5" style="1" width="4.41"/>
    <col collapsed="false" customWidth="true" hidden="false" outlineLevel="0" max="6" min="6" style="1" width="15.7"/>
    <col collapsed="false" customWidth="true" hidden="true" outlineLevel="1" max="7" min="7" style="1" width="8.99"/>
    <col collapsed="false" customWidth="true" hidden="true" outlineLevel="1" max="8" min="8" style="1" width="14.14"/>
    <col collapsed="false" customWidth="true" hidden="true" outlineLevel="1" max="9" min="9" style="1" width="9.7"/>
    <col collapsed="false" customWidth="true" hidden="true" outlineLevel="1" max="10" min="10" style="1" width="9.14"/>
    <col collapsed="false" customWidth="true" hidden="true" outlineLevel="1" max="11" min="11" style="2" width="12.28"/>
    <col collapsed="false" customWidth="true" hidden="true" outlineLevel="1" max="12" min="12" style="1" width="8.7"/>
    <col collapsed="false" customWidth="true" hidden="true" outlineLevel="1" max="13" min="13" style="1" width="10.41"/>
    <col collapsed="false" customWidth="true" hidden="true" outlineLevel="1" max="14" min="14" style="1" width="10.56"/>
    <col collapsed="false" customWidth="true" hidden="true" outlineLevel="1" max="15" min="15" style="1" width="13.56"/>
    <col collapsed="false" customWidth="true" hidden="true" outlineLevel="1" max="16" min="16" style="1" width="3.56"/>
    <col collapsed="false" customWidth="true" hidden="true" outlineLevel="1" max="17" min="17" style="4" width="10.28"/>
    <col collapsed="false" customWidth="true" hidden="true" outlineLevel="1" max="18" min="18" style="4" width="8.99"/>
    <col collapsed="false" customWidth="true" hidden="true" outlineLevel="1" max="19" min="19" style="4" width="9.28"/>
    <col collapsed="false" customWidth="true" hidden="true" outlineLevel="1" max="20" min="20" style="5" width="8.85"/>
    <col collapsed="false" customWidth="true" hidden="true" outlineLevel="1" max="21" min="21" style="5" width="2.99"/>
    <col collapsed="false" customWidth="true" hidden="false" outlineLevel="0" max="22" min="22" style="6" width="8.85"/>
    <col collapsed="false" customWidth="true" hidden="false" outlineLevel="1" max="52" min="23" style="5" width="8.85"/>
    <col collapsed="false" customWidth="true" hidden="false" outlineLevel="1" max="53" min="53" style="5" width="2.99"/>
    <col collapsed="false" customWidth="true" hidden="false" outlineLevel="1" max="54" min="54" style="5" width="10.71"/>
    <col collapsed="false" customWidth="true" hidden="false" outlineLevel="1" max="55" min="55" style="5" width="12.14"/>
    <col collapsed="false" customWidth="true" hidden="false" outlineLevel="0" max="56" min="56" style="5" width="12.7"/>
    <col collapsed="false" customWidth="true" hidden="false" outlineLevel="0" max="57" min="57" style="5" width="3.28"/>
    <col collapsed="false" customWidth="true" hidden="true" outlineLevel="1" max="58" min="58" style="4" width="9.85"/>
    <col collapsed="false" customWidth="false" hidden="true" outlineLevel="1" max="61" min="59" style="1" width="10.99"/>
    <col collapsed="false" customWidth="true" hidden="true" outlineLevel="1" max="62" min="62" style="1" width="2.7"/>
    <col collapsed="false" customWidth="false" hidden="true" outlineLevel="1" max="63" min="63" style="1" width="10.99"/>
    <col collapsed="false" customWidth="true" hidden="true" outlineLevel="1" max="64" min="64" style="1" width="2.56"/>
    <col collapsed="false" customWidth="false" hidden="true" outlineLevel="1" max="65" min="65" style="1" width="10.99"/>
    <col collapsed="false" customWidth="true" hidden="true" outlineLevel="1" max="66" min="66" style="1" width="4.28"/>
    <col collapsed="false" customWidth="true" hidden="true" outlineLevel="1" max="67" min="67" style="1" width="12.14"/>
    <col collapsed="false" customWidth="true" hidden="true" outlineLevel="1" max="68" min="68" style="1" width="2.7"/>
    <col collapsed="false" customWidth="true" hidden="true" outlineLevel="1" max="69" min="69" style="1" width="12.14"/>
    <col collapsed="false" customWidth="true" hidden="true" outlineLevel="1" max="70" min="70" style="1" width="2.7"/>
    <col collapsed="false" customWidth="true" hidden="true" outlineLevel="1" max="71" min="71" style="1" width="12.14"/>
    <col collapsed="false" customWidth="true" hidden="true" outlineLevel="1" max="72" min="72" style="1" width="2.7"/>
    <col collapsed="false" customWidth="true" hidden="true" outlineLevel="1" max="73" min="73" style="1" width="12.14"/>
    <col collapsed="false" customWidth="true" hidden="true" outlineLevel="1" max="74" min="74" style="1" width="2.7"/>
    <col collapsed="false" customWidth="true" hidden="true" outlineLevel="1" max="75" min="75" style="1" width="12.14"/>
    <col collapsed="false" customWidth="true" hidden="true" outlineLevel="1" max="76" min="76" style="1" width="2.7"/>
    <col collapsed="false" customWidth="true" hidden="true" outlineLevel="1" max="77" min="77" style="1" width="12.14"/>
    <col collapsed="false" customWidth="true" hidden="true" outlineLevel="1" max="78" min="78" style="1" width="2.7"/>
    <col collapsed="false" customWidth="true" hidden="true" outlineLevel="1" max="79" min="79" style="1" width="12.14"/>
    <col collapsed="false" customWidth="true" hidden="true" outlineLevel="1" max="80" min="80" style="1" width="2.7"/>
    <col collapsed="false" customWidth="false" hidden="true" outlineLevel="1" max="81" min="81" style="1" width="10.99"/>
    <col collapsed="false" customWidth="true" hidden="true" outlineLevel="1" max="82" min="82" style="1" width="2.7"/>
    <col collapsed="false" customWidth="true" hidden="true" outlineLevel="1" max="83" min="83" style="1" width="12.42"/>
    <col collapsed="false" customWidth="true" hidden="true" outlineLevel="1" max="84" min="84" style="1" width="2.7"/>
    <col collapsed="false" customWidth="false" hidden="true" outlineLevel="1" max="85" min="85" style="1" width="10.99"/>
    <col collapsed="false" customWidth="true" hidden="true" outlineLevel="1" max="86" min="86" style="1" width="3.99"/>
    <col collapsed="false" customWidth="true" hidden="true" outlineLevel="1" max="87" min="87" style="1" width="12.42"/>
    <col collapsed="false" customWidth="true" hidden="true" outlineLevel="1" max="88" min="88" style="1" width="2.7"/>
    <col collapsed="false" customWidth="true" hidden="true" outlineLevel="1" max="89" min="89" style="1" width="12.14"/>
    <col collapsed="false" customWidth="true" hidden="true" outlineLevel="1" max="90" min="90" style="1" width="2.7"/>
    <col collapsed="false" customWidth="true" hidden="true" outlineLevel="1" max="91" min="91" style="1" width="12.14"/>
    <col collapsed="false" customWidth="true" hidden="true" outlineLevel="1" max="92" min="92" style="1" width="2.7"/>
    <col collapsed="false" customWidth="true" hidden="true" outlineLevel="1" max="93" min="93" style="1" width="12.14"/>
    <col collapsed="false" customWidth="true" hidden="true" outlineLevel="1" max="94" min="94" style="1" width="2.7"/>
    <col collapsed="false" customWidth="true" hidden="true" outlineLevel="1" max="95" min="95" style="1" width="12.14"/>
    <col collapsed="false" customWidth="true" hidden="true" outlineLevel="1" max="96" min="96" style="1" width="2.7"/>
    <col collapsed="false" customWidth="true" hidden="true" outlineLevel="1" max="97" min="97" style="1" width="12.14"/>
    <col collapsed="false" customWidth="true" hidden="true" outlineLevel="1" max="98" min="98" style="1" width="2.7"/>
    <col collapsed="false" customWidth="true" hidden="true" outlineLevel="1" max="99" min="99" style="1" width="14.28"/>
    <col collapsed="false" customWidth="true" hidden="true" outlineLevel="1" max="100" min="100" style="1" width="2.7"/>
    <col collapsed="false" customWidth="true" hidden="true" outlineLevel="1" max="101" min="101" style="1" width="14.28"/>
    <col collapsed="false" customWidth="true" hidden="true" outlineLevel="1" max="102" min="102" style="1" width="2.7"/>
    <col collapsed="false" customWidth="false" hidden="true" outlineLevel="1" max="103" min="103" style="1" width="10.99"/>
    <col collapsed="false" customWidth="true" hidden="true" outlineLevel="1" max="104" min="104" style="1" width="3.56"/>
    <col collapsed="false" customWidth="false" hidden="true" outlineLevel="1" max="105" min="105" style="1" width="10.99"/>
    <col collapsed="false" customWidth="true" hidden="true" outlineLevel="1" max="106" min="106" style="1" width="4.28"/>
    <col collapsed="false" customWidth="false" hidden="true" outlineLevel="1" max="107" min="107" style="1" width="10.99"/>
    <col collapsed="false" customWidth="true" hidden="true" outlineLevel="1" max="108" min="108" style="1" width="4.28"/>
    <col collapsed="false" customWidth="false" hidden="true" outlineLevel="1" max="109" min="109" style="1" width="10.99"/>
    <col collapsed="false" customWidth="true" hidden="true" outlineLevel="1" max="110" min="110" style="1" width="3.56"/>
    <col collapsed="false" customWidth="false" hidden="true" outlineLevel="1" max="111" min="111" style="1" width="10.99"/>
    <col collapsed="false" customWidth="true" hidden="true" outlineLevel="1" max="112" min="112" style="1" width="4.28"/>
    <col collapsed="false" customWidth="false" hidden="true" outlineLevel="1" max="113" min="113" style="1" width="10.99"/>
    <col collapsed="false" customWidth="true" hidden="true" outlineLevel="1" max="114" min="114" style="1" width="4.28"/>
    <col collapsed="false" customWidth="false" hidden="true" outlineLevel="1" max="115" min="115" style="1" width="10.99"/>
    <col collapsed="false" customWidth="true" hidden="true" outlineLevel="1" max="116" min="116" style="1" width="4.28"/>
    <col collapsed="false" customWidth="false" hidden="true" outlineLevel="1" max="117" min="117" style="1" width="10.99"/>
    <col collapsed="false" customWidth="true" hidden="true" outlineLevel="1" max="118" min="118" style="1" width="4.28"/>
    <col collapsed="false" customWidth="false" hidden="true" outlineLevel="1" max="119" min="119" style="1" width="10.99"/>
    <col collapsed="false" customWidth="true" hidden="true" outlineLevel="1" max="120" min="120" style="1" width="3.99"/>
    <col collapsed="false" customWidth="false" hidden="true" outlineLevel="1" max="121" min="121" style="1" width="10.99"/>
    <col collapsed="false" customWidth="true" hidden="true" outlineLevel="1" max="122" min="122" style="1" width="2.7"/>
    <col collapsed="false" customWidth="false" hidden="true" outlineLevel="1" max="123" min="123" style="1" width="10.99"/>
    <col collapsed="false" customWidth="true" hidden="true" outlineLevel="1" max="124" min="124" style="1" width="4.28"/>
    <col collapsed="false" customWidth="false" hidden="true" outlineLevel="1" max="125" min="125" style="1" width="10.99"/>
    <col collapsed="false" customWidth="true" hidden="true" outlineLevel="1" max="126" min="126" style="1" width="2.7"/>
    <col collapsed="false" customWidth="true" hidden="true" outlineLevel="1" max="127" min="127" style="1" width="12.14"/>
    <col collapsed="false" customWidth="true" hidden="true" outlineLevel="1" max="128" min="128" style="1" width="3.99"/>
    <col collapsed="false" customWidth="true" hidden="true" outlineLevel="1" max="129" min="129" style="1" width="12.14"/>
    <col collapsed="false" customWidth="true" hidden="true" outlineLevel="1" max="130" min="130" style="1" width="2.7"/>
    <col collapsed="false" customWidth="true" hidden="true" outlineLevel="1" max="131" min="131" style="1" width="12.14"/>
    <col collapsed="false" customWidth="true" hidden="true" outlineLevel="1" max="132" min="132" style="1" width="2.7"/>
    <col collapsed="false" customWidth="false" hidden="true" outlineLevel="1" max="133" min="133" style="1" width="10.99"/>
    <col collapsed="false" customWidth="true" hidden="true" outlineLevel="1" max="134" min="134" style="1" width="3.28"/>
    <col collapsed="false" customWidth="false" hidden="true" outlineLevel="1" max="135" min="135" style="1" width="10.99"/>
    <col collapsed="false" customWidth="true" hidden="true" outlineLevel="1" max="136" min="136" style="1" width="3.28"/>
    <col collapsed="false" customWidth="false" hidden="true" outlineLevel="1" max="137" min="137" style="1" width="10.99"/>
    <col collapsed="false" customWidth="true" hidden="true" outlineLevel="1" max="138" min="138" style="1" width="3.28"/>
    <col collapsed="false" customWidth="true" hidden="true" outlineLevel="1" max="139" min="139" style="1" width="12.14"/>
    <col collapsed="false" customWidth="true" hidden="true" outlineLevel="1" max="140" min="140" style="1" width="2.7"/>
    <col collapsed="false" customWidth="true" hidden="true" outlineLevel="1" max="141" min="141" style="1" width="12.14"/>
    <col collapsed="false" customWidth="true" hidden="true" outlineLevel="1" max="142" min="142" style="1" width="2.7"/>
    <col collapsed="false" customWidth="false" hidden="true" outlineLevel="1" max="143" min="143" style="1" width="10.99"/>
    <col collapsed="false" customWidth="true" hidden="true" outlineLevel="1" max="144" min="144" style="1" width="4.14"/>
    <col collapsed="false" customWidth="false" hidden="true" outlineLevel="1" max="145" min="145" style="1" width="10.99"/>
    <col collapsed="false" customWidth="true" hidden="true" outlineLevel="1" max="146" min="146" style="1" width="3.28"/>
    <col collapsed="false" customWidth="true" hidden="true" outlineLevel="1" max="147" min="147" style="1" width="13.14"/>
    <col collapsed="false" customWidth="true" hidden="true" outlineLevel="1" max="148" min="148" style="1" width="3.28"/>
    <col collapsed="false" customWidth="true" hidden="true" outlineLevel="1" max="149" min="149" style="1" width="12.14"/>
    <col collapsed="false" customWidth="true" hidden="true" outlineLevel="1" max="150" min="150" style="1" width="2.7"/>
    <col collapsed="false" customWidth="true" hidden="true" outlineLevel="1" max="151" min="151" style="1" width="17.56"/>
    <col collapsed="false" customWidth="true" hidden="true" outlineLevel="1" max="152" min="152" style="7" width="3.7"/>
    <col collapsed="false" customWidth="true" hidden="true" outlineLevel="1" max="153" min="153" style="1" width="17.7"/>
    <col collapsed="false" customWidth="true" hidden="true" outlineLevel="1" max="154" min="154" style="1" width="4.28"/>
    <col collapsed="false" customWidth="true" hidden="true" outlineLevel="1" max="155" min="155" style="1" width="17.7"/>
    <col collapsed="false" customWidth="true" hidden="true" outlineLevel="1" max="156" min="156" style="1" width="4.28"/>
    <col collapsed="false" customWidth="true" hidden="true" outlineLevel="1" max="157" min="157" style="1" width="17.56"/>
    <col collapsed="false" customWidth="true" hidden="true" outlineLevel="1" max="158" min="158" style="7" width="3.7"/>
    <col collapsed="false" customWidth="true" hidden="true" outlineLevel="1" max="159" min="159" style="1" width="17.7"/>
    <col collapsed="false" customWidth="true" hidden="true" outlineLevel="1" max="160" min="160" style="1" width="4.28"/>
    <col collapsed="false" customWidth="true" hidden="true" outlineLevel="1" max="161" min="161" style="1" width="17.7"/>
    <col collapsed="false" customWidth="true" hidden="true" outlineLevel="1" max="162" min="162" style="1" width="2.7"/>
    <col collapsed="false" customWidth="true" hidden="true" outlineLevel="1" max="163" min="163" style="1" width="12.14"/>
    <col collapsed="false" customWidth="true" hidden="true" outlineLevel="1" max="164" min="164" style="1" width="2.7"/>
    <col collapsed="false" customWidth="false" hidden="true" outlineLevel="1" max="165" min="165" style="1" width="10.99"/>
    <col collapsed="false" customWidth="true" hidden="true" outlineLevel="1" max="166" min="166" style="1" width="3.14"/>
    <col collapsed="false" customWidth="true" hidden="true" outlineLevel="1" max="167" min="167" style="1" width="13.14"/>
    <col collapsed="false" customWidth="true" hidden="true" outlineLevel="1" max="168" min="168" style="1" width="2.42"/>
    <col collapsed="false" customWidth="true" hidden="true" outlineLevel="1" max="169" min="169" style="1" width="12.14"/>
    <col collapsed="false" customWidth="true" hidden="true" outlineLevel="1" max="170" min="170" style="1" width="3.28"/>
    <col collapsed="false" customWidth="true" hidden="true" outlineLevel="1" max="171" min="171" style="1" width="12.14"/>
    <col collapsed="false" customWidth="true" hidden="true" outlineLevel="1" max="172" min="172" style="1" width="2.7"/>
    <col collapsed="false" customWidth="true" hidden="true" outlineLevel="1" max="173" min="173" style="1" width="12.14"/>
    <col collapsed="false" customWidth="true" hidden="true" outlineLevel="1" max="174" min="174" style="1" width="2.7"/>
    <col collapsed="false" customWidth="true" hidden="true" outlineLevel="1" max="175" min="175" style="1" width="12.14"/>
    <col collapsed="false" customWidth="true" hidden="true" outlineLevel="1" max="176" min="176" style="1" width="2.7"/>
    <col collapsed="false" customWidth="true" hidden="true" outlineLevel="1" max="177" min="177" style="1" width="12.56"/>
    <col collapsed="false" customWidth="true" hidden="true" outlineLevel="1" max="178" min="178" style="1" width="2.7"/>
    <col collapsed="false" customWidth="true" hidden="true" outlineLevel="1" max="179" min="179" style="1" width="12.56"/>
    <col collapsed="false" customWidth="true" hidden="true" outlineLevel="1" max="180" min="180" style="1" width="2.7"/>
    <col collapsed="false" customWidth="true" hidden="true" outlineLevel="1" max="181" min="181" style="1" width="12.56"/>
    <col collapsed="false" customWidth="true" hidden="true" outlineLevel="1" max="182" min="182" style="1" width="2.7"/>
    <col collapsed="false" customWidth="true" hidden="true" outlineLevel="1" max="183" min="183" style="1" width="12.14"/>
    <col collapsed="false" customWidth="true" hidden="true" outlineLevel="1" max="184" min="184" style="1" width="2.7"/>
    <col collapsed="false" customWidth="true" hidden="true" outlineLevel="1" max="185" min="185" style="1" width="12.14"/>
    <col collapsed="false" customWidth="true" hidden="true" outlineLevel="1" max="186" min="186" style="1" width="2.7"/>
    <col collapsed="false" customWidth="true" hidden="true" outlineLevel="1" max="187" min="187" style="1" width="12.14"/>
    <col collapsed="false" customWidth="true" hidden="true" outlineLevel="1" max="188" min="188" style="1" width="2.7"/>
    <col collapsed="false" customWidth="true" hidden="true" outlineLevel="1" max="189" min="189" style="1" width="17.7"/>
    <col collapsed="false" customWidth="true" hidden="true" outlineLevel="1" max="190" min="190" style="1" width="2.7"/>
    <col collapsed="false" customWidth="true" hidden="true" outlineLevel="1" max="191" min="191" style="1" width="17.7"/>
    <col collapsed="false" customWidth="true" hidden="true" outlineLevel="1" max="192" min="192" style="1" width="3.14"/>
    <col collapsed="false" customWidth="true" hidden="true" outlineLevel="1" max="193" min="193" style="1" width="17.7"/>
    <col collapsed="false" customWidth="true" hidden="true" outlineLevel="1" max="194" min="194" style="1" width="2.28"/>
    <col collapsed="false" customWidth="true" hidden="true" outlineLevel="1" max="195" min="195" style="1" width="15.7"/>
    <col collapsed="false" customWidth="true" hidden="true" outlineLevel="1" max="196" min="196" style="1" width="2.7"/>
    <col collapsed="false" customWidth="true" hidden="true" outlineLevel="1" max="197" min="197" style="1" width="12.14"/>
    <col collapsed="false" customWidth="true" hidden="true" outlineLevel="1" max="198" min="198" style="1" width="2.7"/>
    <col collapsed="false" customWidth="true" hidden="true" outlineLevel="1" max="199" min="199" style="1" width="12.14"/>
    <col collapsed="false" customWidth="true" hidden="true" outlineLevel="1" max="200" min="200" style="1" width="2.7"/>
    <col collapsed="false" customWidth="true" hidden="true" outlineLevel="1" max="201" min="201" style="1" width="12.14"/>
    <col collapsed="false" customWidth="true" hidden="true" outlineLevel="1" max="202" min="202" style="1" width="2.7"/>
    <col collapsed="false" customWidth="true" hidden="true" outlineLevel="1" max="203" min="203" style="1" width="12.14"/>
    <col collapsed="false" customWidth="true" hidden="true" outlineLevel="1" max="204" min="204" style="1" width="3.85"/>
    <col collapsed="false" customWidth="true" hidden="true" outlineLevel="1" max="205" min="205" style="1" width="12.14"/>
    <col collapsed="false" customWidth="true" hidden="true" outlineLevel="1" max="206" min="206" style="1" width="4.41"/>
    <col collapsed="false" customWidth="true" hidden="true" outlineLevel="1" max="207" min="207" style="1" width="12.14"/>
    <col collapsed="false" customWidth="true" hidden="true" outlineLevel="1" max="208" min="208" style="1" width="2.7"/>
    <col collapsed="false" customWidth="true" hidden="true" outlineLevel="1" max="209" min="209" style="1" width="12.14"/>
    <col collapsed="false" customWidth="true" hidden="true" outlineLevel="1" max="210" min="210" style="1" width="2.7"/>
    <col collapsed="false" customWidth="true" hidden="true" outlineLevel="1" max="211" min="211" style="1" width="12.14"/>
    <col collapsed="false" customWidth="true" hidden="true" outlineLevel="1" max="212" min="212" style="1" width="3.28"/>
    <col collapsed="false" customWidth="false" hidden="true" outlineLevel="1" max="213" min="213" style="1" width="10.99"/>
    <col collapsed="false" customWidth="true" hidden="true" outlineLevel="1" max="214" min="214" style="1" width="11.42"/>
    <col collapsed="false" customWidth="false" hidden="false" outlineLevel="0" max="232" min="215" style="1" width="10.99"/>
    <col collapsed="false" customWidth="false" hidden="false" outlineLevel="1" max="233" min="233" style="1" width="10.99"/>
    <col collapsed="false" customWidth="false" hidden="false" outlineLevel="0" max="234" min="234" style="1" width="10.99"/>
    <col collapsed="false" customWidth="false" hidden="false" outlineLevel="1" max="235" min="235" style="1" width="10.99"/>
    <col collapsed="false" customWidth="false" hidden="false" outlineLevel="0" max="236" min="236" style="1" width="10.99"/>
    <col collapsed="false" customWidth="false" hidden="false" outlineLevel="1" max="237" min="237" style="1" width="10.99"/>
    <col collapsed="false" customWidth="false" hidden="false" outlineLevel="0" max="238" min="238" style="1" width="10.99"/>
    <col collapsed="false" customWidth="false" hidden="false" outlineLevel="1" max="239" min="239" style="1" width="10.99"/>
    <col collapsed="false" customWidth="false" hidden="false" outlineLevel="0" max="240" min="240" style="1" width="10.99"/>
    <col collapsed="false" customWidth="false" hidden="false" outlineLevel="1" max="241" min="241" style="1" width="10.99"/>
    <col collapsed="false" customWidth="false" hidden="false" outlineLevel="0" max="242" min="242" style="1" width="10.99"/>
    <col collapsed="false" customWidth="false" hidden="false" outlineLevel="1" max="243" min="243" style="1" width="10.99"/>
    <col collapsed="false" customWidth="false" hidden="false" outlineLevel="0" max="244" min="244" style="1" width="10.99"/>
    <col collapsed="false" customWidth="false" hidden="false" outlineLevel="1" max="245" min="245" style="1" width="10.99"/>
    <col collapsed="false" customWidth="false" hidden="false" outlineLevel="0" max="257" min="246" style="1" width="10.99"/>
  </cols>
  <sheetData>
    <row r="1" customFormat="false" ht="13.5" hidden="false" customHeight="false" outlineLevel="0" collapsed="false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  <c r="R1" s="10"/>
      <c r="S1" s="10"/>
      <c r="T1" s="11"/>
      <c r="U1" s="11"/>
      <c r="V1" s="12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0" t="s">
        <v>1</v>
      </c>
      <c r="BG1" s="9"/>
      <c r="BH1" s="9" t="s">
        <v>2</v>
      </c>
      <c r="BI1" s="9" t="s">
        <v>3</v>
      </c>
      <c r="BJ1" s="9"/>
      <c r="BK1" s="9" t="s">
        <v>3</v>
      </c>
      <c r="BL1" s="9"/>
      <c r="BM1" s="13" t="s">
        <v>4</v>
      </c>
      <c r="BN1" s="9"/>
      <c r="BO1" s="9" t="s">
        <v>5</v>
      </c>
      <c r="BP1" s="9"/>
      <c r="BQ1" s="9" t="s">
        <v>5</v>
      </c>
      <c r="BR1" s="9"/>
      <c r="BS1" s="9" t="s">
        <v>5</v>
      </c>
      <c r="BT1" s="9"/>
      <c r="BU1" s="9" t="s">
        <v>5</v>
      </c>
      <c r="BV1" s="9"/>
      <c r="BW1" s="9" t="s">
        <v>5</v>
      </c>
      <c r="BX1" s="9"/>
      <c r="BY1" s="9" t="s">
        <v>5</v>
      </c>
      <c r="BZ1" s="9"/>
      <c r="CA1" s="9" t="s">
        <v>5</v>
      </c>
      <c r="CB1" s="9"/>
      <c r="CC1" s="9" t="s">
        <v>5</v>
      </c>
      <c r="CD1" s="9"/>
      <c r="CE1" s="9" t="s">
        <v>5</v>
      </c>
      <c r="CF1" s="9"/>
      <c r="CG1" s="9" t="s">
        <v>5</v>
      </c>
      <c r="CH1" s="9"/>
      <c r="CI1" s="9" t="s">
        <v>5</v>
      </c>
      <c r="CJ1" s="9"/>
      <c r="CK1" s="9" t="s">
        <v>5</v>
      </c>
      <c r="CL1" s="9"/>
      <c r="CM1" s="9" t="s">
        <v>5</v>
      </c>
      <c r="CN1" s="9"/>
      <c r="CO1" s="9" t="s">
        <v>5</v>
      </c>
      <c r="CP1" s="9"/>
      <c r="CQ1" s="9" t="s">
        <v>5</v>
      </c>
      <c r="CR1" s="9"/>
      <c r="CS1" s="9" t="s">
        <v>5</v>
      </c>
      <c r="CT1" s="9"/>
      <c r="CU1" s="9" t="s">
        <v>6</v>
      </c>
      <c r="CV1" s="9"/>
      <c r="CW1" s="9" t="s">
        <v>6</v>
      </c>
      <c r="CX1" s="9"/>
      <c r="CY1" s="9" t="s">
        <v>7</v>
      </c>
      <c r="CZ1" s="9"/>
      <c r="DA1" s="9" t="s">
        <v>7</v>
      </c>
      <c r="DB1" s="9"/>
      <c r="DC1" s="9" t="s">
        <v>7</v>
      </c>
      <c r="DD1" s="9"/>
      <c r="DE1" s="9" t="s">
        <v>7</v>
      </c>
      <c r="DF1" s="9"/>
      <c r="DG1" s="9" t="s">
        <v>7</v>
      </c>
      <c r="DH1" s="9"/>
      <c r="DI1" s="9" t="s">
        <v>7</v>
      </c>
      <c r="DJ1" s="9"/>
      <c r="DK1" s="9" t="s">
        <v>7</v>
      </c>
      <c r="DL1" s="9"/>
      <c r="DM1" s="9" t="s">
        <v>7</v>
      </c>
      <c r="DN1" s="9"/>
      <c r="DO1" s="9" t="s">
        <v>7</v>
      </c>
      <c r="DP1" s="9"/>
      <c r="DQ1" s="9" t="s">
        <v>7</v>
      </c>
      <c r="DR1" s="9"/>
      <c r="DS1" s="9" t="s">
        <v>7</v>
      </c>
      <c r="DT1" s="9"/>
      <c r="DU1" s="9" t="s">
        <v>7</v>
      </c>
      <c r="DV1" s="9"/>
      <c r="DW1" s="9" t="s">
        <v>5</v>
      </c>
      <c r="DX1" s="9"/>
      <c r="DY1" s="9" t="s">
        <v>8</v>
      </c>
      <c r="DZ1" s="9"/>
      <c r="EA1" s="9" t="s">
        <v>5</v>
      </c>
      <c r="EB1" s="9"/>
      <c r="EC1" s="9" t="s">
        <v>5</v>
      </c>
      <c r="ED1" s="9"/>
      <c r="EE1" s="9" t="s">
        <v>5</v>
      </c>
      <c r="EF1" s="9"/>
      <c r="EG1" s="9" t="s">
        <v>5</v>
      </c>
      <c r="EH1" s="9"/>
      <c r="EI1" s="9" t="s">
        <v>5</v>
      </c>
      <c r="EJ1" s="9"/>
      <c r="EK1" s="9" t="s">
        <v>5</v>
      </c>
      <c r="EL1" s="9"/>
      <c r="EM1" s="9" t="s">
        <v>5</v>
      </c>
      <c r="EN1" s="9"/>
      <c r="EO1" s="9" t="s">
        <v>5</v>
      </c>
      <c r="EP1" s="9"/>
      <c r="EQ1" s="9" t="s">
        <v>5</v>
      </c>
      <c r="ER1" s="9"/>
      <c r="ES1" s="9" t="s">
        <v>5</v>
      </c>
      <c r="ET1" s="9"/>
      <c r="EU1" s="14" t="s">
        <v>9</v>
      </c>
      <c r="EV1" s="15"/>
      <c r="EW1" s="14" t="s">
        <v>9</v>
      </c>
      <c r="EX1" s="9"/>
      <c r="EY1" s="14" t="s">
        <v>9</v>
      </c>
      <c r="EZ1" s="16"/>
      <c r="FA1" s="14" t="s">
        <v>9</v>
      </c>
      <c r="FB1" s="15"/>
      <c r="FC1" s="14" t="s">
        <v>9</v>
      </c>
      <c r="FD1" s="9"/>
      <c r="FE1" s="14" t="s">
        <v>9</v>
      </c>
      <c r="FF1" s="9"/>
      <c r="FG1" s="9" t="s">
        <v>5</v>
      </c>
      <c r="FH1" s="17"/>
      <c r="FI1" s="9" t="s">
        <v>5</v>
      </c>
      <c r="FJ1" s="9"/>
      <c r="FK1" s="9" t="s">
        <v>5</v>
      </c>
      <c r="FL1" s="9"/>
      <c r="FM1" s="9" t="s">
        <v>5</v>
      </c>
      <c r="FN1" s="9"/>
      <c r="FO1" s="9" t="s">
        <v>5</v>
      </c>
      <c r="FP1" s="9"/>
      <c r="FQ1" s="9" t="s">
        <v>5</v>
      </c>
      <c r="FR1" s="9"/>
      <c r="FS1" s="9" t="s">
        <v>5</v>
      </c>
      <c r="FT1" s="9"/>
      <c r="FU1" s="9" t="s">
        <v>10</v>
      </c>
      <c r="FV1" s="9"/>
      <c r="FW1" s="9" t="s">
        <v>10</v>
      </c>
      <c r="FX1" s="9"/>
      <c r="FY1" s="9" t="s">
        <v>10</v>
      </c>
      <c r="FZ1" s="9"/>
      <c r="GA1" s="9" t="s">
        <v>5</v>
      </c>
      <c r="GB1" s="9"/>
      <c r="GC1" s="9" t="s">
        <v>5</v>
      </c>
      <c r="GD1" s="9"/>
      <c r="GE1" s="9" t="s">
        <v>5</v>
      </c>
      <c r="GF1" s="9"/>
      <c r="GG1" s="14" t="s">
        <v>9</v>
      </c>
      <c r="GH1" s="9"/>
      <c r="GI1" s="14" t="s">
        <v>9</v>
      </c>
      <c r="GJ1" s="9"/>
      <c r="GK1" s="14" t="s">
        <v>9</v>
      </c>
      <c r="GL1" s="9"/>
      <c r="GM1" s="9" t="s">
        <v>11</v>
      </c>
      <c r="GN1" s="9"/>
      <c r="GO1" s="9" t="s">
        <v>12</v>
      </c>
      <c r="GP1" s="9"/>
      <c r="GQ1" s="9" t="s">
        <v>12</v>
      </c>
      <c r="GR1" s="9"/>
      <c r="GS1" s="9" t="s">
        <v>12</v>
      </c>
      <c r="GT1" s="9"/>
      <c r="GU1" s="9" t="s">
        <v>12</v>
      </c>
      <c r="GV1" s="9"/>
      <c r="GW1" s="9" t="s">
        <v>5</v>
      </c>
      <c r="GX1" s="9"/>
      <c r="GY1" s="9" t="s">
        <v>5</v>
      </c>
      <c r="GZ1" s="9"/>
      <c r="HA1" s="9" t="s">
        <v>5</v>
      </c>
      <c r="HB1" s="9"/>
      <c r="HC1" s="9" t="s">
        <v>5</v>
      </c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</row>
    <row r="2" customFormat="false" ht="13.5" hidden="false" customHeight="false" outlineLevel="0" collapsed="false">
      <c r="A2" s="18" t="s">
        <v>13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  <c r="R2" s="10"/>
      <c r="S2" s="10"/>
      <c r="T2" s="11"/>
      <c r="U2" s="11"/>
      <c r="V2" s="12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0" t="s">
        <v>14</v>
      </c>
      <c r="BG2" s="19" t="s">
        <v>15</v>
      </c>
      <c r="BH2" s="19" t="s">
        <v>15</v>
      </c>
      <c r="BI2" s="19" t="s">
        <v>15</v>
      </c>
      <c r="BJ2" s="19"/>
      <c r="BK2" s="19" t="s">
        <v>15</v>
      </c>
      <c r="BL2" s="19"/>
      <c r="BM2" s="13" t="s">
        <v>16</v>
      </c>
      <c r="BN2" s="9"/>
      <c r="BO2" s="9" t="s">
        <v>17</v>
      </c>
      <c r="BP2" s="9"/>
      <c r="BQ2" s="9" t="s">
        <v>17</v>
      </c>
      <c r="BR2" s="9"/>
      <c r="BS2" s="9" t="s">
        <v>18</v>
      </c>
      <c r="BT2" s="9"/>
      <c r="BU2" s="9" t="s">
        <v>19</v>
      </c>
      <c r="BV2" s="9"/>
      <c r="BW2" s="9" t="s">
        <v>19</v>
      </c>
      <c r="BX2" s="9"/>
      <c r="BY2" s="9" t="s">
        <v>19</v>
      </c>
      <c r="BZ2" s="9"/>
      <c r="CA2" s="9" t="s">
        <v>19</v>
      </c>
      <c r="CB2" s="9"/>
      <c r="CC2" s="9" t="s">
        <v>20</v>
      </c>
      <c r="CD2" s="9"/>
      <c r="CE2" s="9" t="s">
        <v>21</v>
      </c>
      <c r="CF2" s="9"/>
      <c r="CG2" s="9" t="s">
        <v>22</v>
      </c>
      <c r="CH2" s="9"/>
      <c r="CI2" s="9" t="s">
        <v>21</v>
      </c>
      <c r="CJ2" s="9"/>
      <c r="CK2" s="9" t="s">
        <v>18</v>
      </c>
      <c r="CL2" s="9"/>
      <c r="CM2" s="9" t="s">
        <v>19</v>
      </c>
      <c r="CN2" s="9"/>
      <c r="CO2" s="9" t="s">
        <v>19</v>
      </c>
      <c r="CP2" s="9"/>
      <c r="CQ2" s="9" t="s">
        <v>19</v>
      </c>
      <c r="CR2" s="9"/>
      <c r="CS2" s="9" t="s">
        <v>18</v>
      </c>
      <c r="CT2" s="9"/>
      <c r="CU2" s="9" t="s">
        <v>23</v>
      </c>
      <c r="CV2" s="9"/>
      <c r="CW2" s="9" t="s">
        <v>23</v>
      </c>
      <c r="CX2" s="9"/>
      <c r="CY2" s="9" t="s">
        <v>24</v>
      </c>
      <c r="CZ2" s="9"/>
      <c r="DA2" s="9" t="s">
        <v>16</v>
      </c>
      <c r="DB2" s="9"/>
      <c r="DC2" s="9" t="s">
        <v>16</v>
      </c>
      <c r="DD2" s="9"/>
      <c r="DE2" s="9" t="s">
        <v>16</v>
      </c>
      <c r="DF2" s="9"/>
      <c r="DG2" s="9" t="s">
        <v>16</v>
      </c>
      <c r="DH2" s="9"/>
      <c r="DI2" s="9" t="s">
        <v>16</v>
      </c>
      <c r="DJ2" s="9"/>
      <c r="DK2" s="9" t="s">
        <v>16</v>
      </c>
      <c r="DL2" s="9"/>
      <c r="DM2" s="9" t="s">
        <v>16</v>
      </c>
      <c r="DN2" s="9"/>
      <c r="DO2" s="9" t="s">
        <v>20</v>
      </c>
      <c r="DP2" s="9"/>
      <c r="DQ2" s="9" t="s">
        <v>20</v>
      </c>
      <c r="DR2" s="9"/>
      <c r="DS2" s="9" t="s">
        <v>25</v>
      </c>
      <c r="DT2" s="9"/>
      <c r="DU2" s="9" t="s">
        <v>25</v>
      </c>
      <c r="DV2" s="9"/>
      <c r="DW2" s="9" t="s">
        <v>26</v>
      </c>
      <c r="DX2" s="9"/>
      <c r="DY2" s="9" t="s">
        <v>27</v>
      </c>
      <c r="DZ2" s="9"/>
      <c r="EA2" s="9" t="s">
        <v>28</v>
      </c>
      <c r="EB2" s="9"/>
      <c r="EC2" s="9" t="s">
        <v>29</v>
      </c>
      <c r="ED2" s="9"/>
      <c r="EE2" s="9" t="s">
        <v>29</v>
      </c>
      <c r="EF2" s="9"/>
      <c r="EG2" s="9" t="s">
        <v>30</v>
      </c>
      <c r="EH2" s="9"/>
      <c r="EI2" s="9" t="s">
        <v>19</v>
      </c>
      <c r="EJ2" s="9"/>
      <c r="EK2" s="9" t="s">
        <v>19</v>
      </c>
      <c r="EL2" s="9"/>
      <c r="EM2" s="9" t="s">
        <v>29</v>
      </c>
      <c r="EN2" s="9"/>
      <c r="EO2" s="9" t="s">
        <v>31</v>
      </c>
      <c r="EP2" s="9"/>
      <c r="EQ2" s="9" t="s">
        <v>28</v>
      </c>
      <c r="ER2" s="9"/>
      <c r="ES2" s="9" t="s">
        <v>19</v>
      </c>
      <c r="ET2" s="9"/>
      <c r="EU2" s="14" t="s">
        <v>32</v>
      </c>
      <c r="EV2" s="15"/>
      <c r="EW2" s="14" t="s">
        <v>16</v>
      </c>
      <c r="EX2" s="9"/>
      <c r="EY2" s="14" t="s">
        <v>16</v>
      </c>
      <c r="EZ2" s="16"/>
      <c r="FA2" s="14" t="s">
        <v>32</v>
      </c>
      <c r="FB2" s="15"/>
      <c r="FC2" s="14" t="s">
        <v>16</v>
      </c>
      <c r="FD2" s="9"/>
      <c r="FE2" s="14" t="s">
        <v>16</v>
      </c>
      <c r="FF2" s="9"/>
      <c r="FG2" s="9" t="s">
        <v>19</v>
      </c>
      <c r="FH2" s="17"/>
      <c r="FI2" s="9" t="s">
        <v>29</v>
      </c>
      <c r="FJ2" s="9"/>
      <c r="FK2" s="9" t="s">
        <v>28</v>
      </c>
      <c r="FL2" s="9"/>
      <c r="FM2" s="9" t="s">
        <v>18</v>
      </c>
      <c r="FN2" s="9"/>
      <c r="FO2" s="9" t="s">
        <v>19</v>
      </c>
      <c r="FP2" s="9"/>
      <c r="FQ2" s="9" t="s">
        <v>19</v>
      </c>
      <c r="FR2" s="9"/>
      <c r="FS2" s="9" t="s">
        <v>19</v>
      </c>
      <c r="FT2" s="9"/>
      <c r="FU2" s="13" t="s">
        <v>16</v>
      </c>
      <c r="FV2" s="9"/>
      <c r="FW2" s="13" t="s">
        <v>16</v>
      </c>
      <c r="FX2" s="9"/>
      <c r="FY2" s="13" t="s">
        <v>16</v>
      </c>
      <c r="FZ2" s="9"/>
      <c r="GA2" s="9" t="s">
        <v>19</v>
      </c>
      <c r="GB2" s="9"/>
      <c r="GC2" s="9" t="s">
        <v>19</v>
      </c>
      <c r="GD2" s="9"/>
      <c r="GE2" s="9" t="s">
        <v>18</v>
      </c>
      <c r="GF2" s="9"/>
      <c r="GG2" s="14" t="s">
        <v>20</v>
      </c>
      <c r="GH2" s="9"/>
      <c r="GI2" s="14" t="s">
        <v>33</v>
      </c>
      <c r="GJ2" s="9"/>
      <c r="GK2" s="14" t="s">
        <v>33</v>
      </c>
      <c r="GL2" s="9"/>
      <c r="GM2" s="9" t="s">
        <v>34</v>
      </c>
      <c r="GN2" s="9"/>
      <c r="GO2" s="9" t="s">
        <v>23</v>
      </c>
      <c r="GP2" s="9"/>
      <c r="GQ2" s="9" t="s">
        <v>23</v>
      </c>
      <c r="GR2" s="9"/>
      <c r="GS2" s="9" t="s">
        <v>23</v>
      </c>
      <c r="GT2" s="9"/>
      <c r="GU2" s="9" t="s">
        <v>23</v>
      </c>
      <c r="GV2" s="9"/>
      <c r="GW2" s="9" t="s">
        <v>18</v>
      </c>
      <c r="GX2" s="9"/>
      <c r="GY2" s="9" t="s">
        <v>19</v>
      </c>
      <c r="GZ2" s="9"/>
      <c r="HA2" s="9" t="s">
        <v>19</v>
      </c>
      <c r="HB2" s="9"/>
      <c r="HC2" s="9" t="s">
        <v>19</v>
      </c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3.5" hidden="false" customHeight="false" outlineLevel="0" collapsed="false">
      <c r="A3" s="20" t="s">
        <v>35</v>
      </c>
      <c r="B3" s="21"/>
      <c r="C3" s="3"/>
      <c r="E3" s="3"/>
      <c r="F3" s="3"/>
      <c r="G3" s="3"/>
      <c r="H3" s="3"/>
      <c r="I3" s="3"/>
      <c r="J3" s="3"/>
      <c r="K3" s="21"/>
      <c r="L3" s="3"/>
      <c r="M3" s="3"/>
      <c r="N3" s="3"/>
      <c r="O3" s="3"/>
      <c r="P3" s="3"/>
      <c r="Q3" s="22"/>
      <c r="R3" s="3"/>
      <c r="S3" s="3"/>
      <c r="T3" s="23"/>
      <c r="U3" s="23"/>
      <c r="V3" s="24"/>
      <c r="W3" s="25"/>
      <c r="X3" s="23"/>
      <c r="Y3" s="25" t="s">
        <v>36</v>
      </c>
      <c r="Z3" s="23" t="s">
        <v>37</v>
      </c>
      <c r="AA3" s="3"/>
      <c r="AB3" s="3"/>
      <c r="AC3" s="3"/>
      <c r="AD3" s="3"/>
      <c r="AE3" s="3"/>
      <c r="AF3" s="23" t="s">
        <v>36</v>
      </c>
      <c r="AG3" s="23" t="s">
        <v>37</v>
      </c>
      <c r="AH3" s="3"/>
      <c r="AI3" s="3"/>
      <c r="AJ3" s="3"/>
      <c r="AK3" s="3"/>
      <c r="AL3" s="3"/>
      <c r="AM3" s="23" t="s">
        <v>36</v>
      </c>
      <c r="AN3" s="23" t="s">
        <v>37</v>
      </c>
      <c r="AO3" s="3"/>
      <c r="AP3" s="3"/>
      <c r="AQ3" s="3"/>
      <c r="AR3" s="3"/>
      <c r="AS3" s="3"/>
      <c r="AT3" s="23" t="s">
        <v>36</v>
      </c>
      <c r="AU3" s="23" t="s">
        <v>37</v>
      </c>
      <c r="AV3" s="3"/>
      <c r="AW3" s="3"/>
      <c r="AX3" s="3"/>
      <c r="AY3" s="3"/>
      <c r="AZ3" s="3"/>
      <c r="BA3" s="23"/>
      <c r="BB3" s="23"/>
      <c r="BC3" s="23"/>
      <c r="BD3" s="23"/>
      <c r="BE3" s="23"/>
      <c r="BF3" s="26" t="s">
        <v>38</v>
      </c>
      <c r="BG3" s="3" t="n">
        <v>0</v>
      </c>
      <c r="BH3" s="3" t="n">
        <v>0</v>
      </c>
      <c r="BI3" s="3" t="n">
        <v>45000</v>
      </c>
      <c r="BJ3" s="3"/>
      <c r="BK3" s="3" t="n">
        <v>136</v>
      </c>
      <c r="BL3" s="3"/>
      <c r="BM3" s="27" t="n">
        <v>2000</v>
      </c>
      <c r="BN3" s="3"/>
      <c r="BO3" s="3" t="n">
        <v>5000</v>
      </c>
      <c r="BP3" s="3"/>
      <c r="BQ3" s="3" t="n">
        <v>19293</v>
      </c>
      <c r="BR3" s="3"/>
      <c r="BS3" s="3" t="n">
        <v>1</v>
      </c>
      <c r="BT3" s="3"/>
      <c r="BU3" s="3" t="n">
        <v>1</v>
      </c>
      <c r="BV3" s="3"/>
      <c r="BW3" s="3" t="n">
        <v>1</v>
      </c>
      <c r="BX3" s="3"/>
      <c r="BY3" s="3" t="n">
        <v>1</v>
      </c>
      <c r="BZ3" s="3"/>
      <c r="CA3" s="3" t="n">
        <v>4</v>
      </c>
      <c r="CB3" s="3"/>
      <c r="CC3" s="3" t="n">
        <v>3992</v>
      </c>
      <c r="CD3" s="3"/>
      <c r="CE3" s="3" t="n">
        <v>8</v>
      </c>
      <c r="CF3" s="3"/>
      <c r="CG3" s="3" t="n">
        <v>3988</v>
      </c>
      <c r="CH3" s="3"/>
      <c r="CI3" s="3" t="n">
        <v>12</v>
      </c>
      <c r="CJ3" s="3"/>
      <c r="CK3" s="3" t="n">
        <v>4000</v>
      </c>
      <c r="CL3" s="3"/>
      <c r="CM3" s="3" t="n">
        <v>5</v>
      </c>
      <c r="CN3" s="3"/>
      <c r="CO3" s="3" t="n">
        <v>27</v>
      </c>
      <c r="CP3" s="3"/>
      <c r="CQ3" s="3" t="n">
        <v>3</v>
      </c>
      <c r="CR3" s="3"/>
      <c r="CS3" s="3" t="n">
        <v>17</v>
      </c>
      <c r="CT3" s="3"/>
      <c r="CU3" s="3" t="n">
        <v>1</v>
      </c>
      <c r="CV3" s="3"/>
      <c r="CW3" s="3" t="n">
        <v>1</v>
      </c>
      <c r="CX3" s="3"/>
      <c r="CY3" s="3" t="n">
        <v>1773</v>
      </c>
      <c r="CZ3" s="3"/>
      <c r="DA3" s="3" t="n">
        <v>30275</v>
      </c>
      <c r="DB3" s="3"/>
      <c r="DC3" s="3" t="n">
        <v>4546</v>
      </c>
      <c r="DD3" s="3"/>
      <c r="DE3" s="3" t="n">
        <v>3526</v>
      </c>
      <c r="DF3" s="3"/>
      <c r="DG3" s="3" t="n">
        <v>28238</v>
      </c>
      <c r="DH3" s="3"/>
      <c r="DI3" s="3" t="n">
        <v>4809</v>
      </c>
      <c r="DJ3" s="3"/>
      <c r="DK3" s="3" t="n">
        <v>5145</v>
      </c>
      <c r="DL3" s="3"/>
      <c r="DM3" s="3" t="n">
        <v>6256</v>
      </c>
      <c r="DN3" s="3"/>
      <c r="DO3" s="3" t="n">
        <v>14754</v>
      </c>
      <c r="DP3" s="3"/>
      <c r="DQ3" s="3" t="n">
        <v>5954</v>
      </c>
      <c r="DR3" s="3"/>
      <c r="DS3" s="3" t="n">
        <v>3307</v>
      </c>
      <c r="DT3" s="3"/>
      <c r="DU3" s="3" t="n">
        <v>65</v>
      </c>
      <c r="DV3" s="3"/>
      <c r="DW3" s="3" t="n">
        <v>40000</v>
      </c>
      <c r="DX3" s="3"/>
      <c r="DY3" s="3" t="n">
        <v>1</v>
      </c>
      <c r="DZ3" s="3"/>
      <c r="EA3" s="3" t="n">
        <v>21</v>
      </c>
      <c r="EB3" s="3"/>
      <c r="EC3" s="3" t="n">
        <v>5</v>
      </c>
      <c r="ED3" s="3"/>
      <c r="EE3" s="3" t="n">
        <v>4</v>
      </c>
      <c r="EF3" s="3"/>
      <c r="EG3" s="3" t="n">
        <v>285</v>
      </c>
      <c r="EH3" s="3"/>
      <c r="EI3" s="3" t="n">
        <v>23</v>
      </c>
      <c r="EJ3" s="3"/>
      <c r="EK3" s="3" t="n">
        <v>88</v>
      </c>
      <c r="EL3" s="3"/>
      <c r="EM3" s="3" t="n">
        <v>19</v>
      </c>
      <c r="EN3" s="3"/>
      <c r="EO3" s="3" t="n">
        <v>88</v>
      </c>
      <c r="EP3" s="3"/>
      <c r="EQ3" s="3" t="n">
        <v>900</v>
      </c>
      <c r="ER3" s="3"/>
      <c r="ES3" s="3" t="n">
        <v>1</v>
      </c>
      <c r="ET3" s="3"/>
      <c r="EU3" s="28" t="n">
        <v>2400</v>
      </c>
      <c r="EV3" s="29"/>
      <c r="EW3" s="28" t="n">
        <v>1915</v>
      </c>
      <c r="EX3" s="30"/>
      <c r="EY3" s="28" t="n">
        <v>85</v>
      </c>
      <c r="EZ3" s="31"/>
      <c r="FA3" s="28" t="n">
        <v>2000</v>
      </c>
      <c r="FB3" s="29"/>
      <c r="FC3" s="28" t="n">
        <v>5000</v>
      </c>
      <c r="FD3" s="30"/>
      <c r="FE3" s="28" t="n">
        <v>1000</v>
      </c>
      <c r="FF3" s="3"/>
      <c r="FG3" s="3" t="n">
        <v>2</v>
      </c>
      <c r="FI3" s="3" t="n">
        <v>2</v>
      </c>
      <c r="FJ3" s="3"/>
      <c r="FK3" s="3" t="n">
        <v>47</v>
      </c>
      <c r="FL3" s="3"/>
      <c r="FM3" s="3" t="n">
        <v>31</v>
      </c>
      <c r="FN3" s="3"/>
      <c r="FO3" s="3" t="n">
        <v>4</v>
      </c>
      <c r="FP3" s="3"/>
      <c r="FQ3" s="3" t="n">
        <v>23</v>
      </c>
      <c r="FR3" s="3"/>
      <c r="FS3" s="3" t="n">
        <v>4</v>
      </c>
      <c r="FT3" s="3"/>
      <c r="FU3" s="3" t="n">
        <v>2048</v>
      </c>
      <c r="FV3" s="3"/>
      <c r="FW3" s="3" t="n">
        <v>2048</v>
      </c>
      <c r="FX3" s="3"/>
      <c r="FY3" s="3" t="n">
        <v>2048</v>
      </c>
      <c r="FZ3" s="3"/>
      <c r="GA3" s="3" t="n">
        <v>1</v>
      </c>
      <c r="GB3" s="3"/>
      <c r="GC3" s="3" t="n">
        <v>1</v>
      </c>
      <c r="GD3" s="3"/>
      <c r="GE3" s="3" t="n">
        <v>11</v>
      </c>
      <c r="GF3" s="3"/>
      <c r="GG3" s="28" t="n">
        <v>500</v>
      </c>
      <c r="GH3" s="30"/>
      <c r="GI3" s="28" t="n">
        <v>1000</v>
      </c>
      <c r="GJ3" s="30"/>
      <c r="GK3" s="28" t="n">
        <v>1600</v>
      </c>
      <c r="GL3" s="30"/>
      <c r="GM3" s="3" t="n">
        <v>4018</v>
      </c>
      <c r="GN3" s="3"/>
      <c r="GO3" s="3" t="n">
        <v>38</v>
      </c>
      <c r="GP3" s="3"/>
      <c r="GQ3" s="3" t="n">
        <v>8905</v>
      </c>
      <c r="GR3" s="3"/>
      <c r="GS3" s="3" t="n">
        <v>113</v>
      </c>
      <c r="GT3" s="3"/>
      <c r="GU3" s="3" t="n">
        <v>128</v>
      </c>
      <c r="GV3" s="3"/>
      <c r="GW3" s="3" t="n">
        <v>36</v>
      </c>
      <c r="GX3" s="3"/>
      <c r="GY3" s="3" t="n">
        <v>13</v>
      </c>
      <c r="GZ3" s="3"/>
      <c r="HA3" s="3" t="n">
        <v>63</v>
      </c>
      <c r="HB3" s="3"/>
      <c r="HC3" s="3" t="n">
        <v>14</v>
      </c>
      <c r="HD3" s="3"/>
      <c r="HE3" s="4" t="n">
        <f aca="false">SUM(BM3:HD3)</f>
        <v>223536</v>
      </c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3.5" hidden="false" customHeight="false" outlineLevel="0" collapsed="false">
      <c r="A4" s="32" t="s">
        <v>39</v>
      </c>
      <c r="B4" s="33"/>
      <c r="C4" s="34"/>
      <c r="D4" s="34"/>
      <c r="E4" s="34"/>
      <c r="F4" s="34"/>
      <c r="G4" s="34"/>
      <c r="H4" s="34"/>
      <c r="I4" s="34"/>
      <c r="J4" s="34"/>
      <c r="K4" s="21" t="s">
        <v>40</v>
      </c>
      <c r="L4" s="3"/>
      <c r="M4" s="3"/>
      <c r="N4" s="3"/>
      <c r="O4" s="3"/>
      <c r="P4" s="3"/>
      <c r="Q4" s="35" t="s">
        <v>41</v>
      </c>
      <c r="R4" s="36" t="s">
        <v>42</v>
      </c>
      <c r="S4" s="36"/>
      <c r="T4" s="37" t="s">
        <v>43</v>
      </c>
      <c r="U4" s="25"/>
      <c r="V4" s="24" t="s">
        <v>44</v>
      </c>
      <c r="W4" s="25" t="s">
        <v>44</v>
      </c>
      <c r="X4" s="25" t="s">
        <v>44</v>
      </c>
      <c r="Y4" s="25" t="s">
        <v>44</v>
      </c>
      <c r="Z4" s="25" t="s">
        <v>44</v>
      </c>
      <c r="AA4" s="25" t="s">
        <v>44</v>
      </c>
      <c r="AB4" s="25" t="s">
        <v>44</v>
      </c>
      <c r="AC4" s="25" t="s">
        <v>44</v>
      </c>
      <c r="AD4" s="25" t="s">
        <v>44</v>
      </c>
      <c r="AE4" s="25" t="s">
        <v>44</v>
      </c>
      <c r="AF4" s="25" t="s">
        <v>44</v>
      </c>
      <c r="AG4" s="25" t="s">
        <v>44</v>
      </c>
      <c r="AH4" s="25" t="s">
        <v>44</v>
      </c>
      <c r="AI4" s="25" t="s">
        <v>44</v>
      </c>
      <c r="AJ4" s="25" t="s">
        <v>44</v>
      </c>
      <c r="AK4" s="25" t="s">
        <v>44</v>
      </c>
      <c r="AL4" s="25" t="s">
        <v>44</v>
      </c>
      <c r="AM4" s="25" t="s">
        <v>44</v>
      </c>
      <c r="AN4" s="25" t="s">
        <v>44</v>
      </c>
      <c r="AO4" s="25" t="s">
        <v>44</v>
      </c>
      <c r="AP4" s="25" t="s">
        <v>44</v>
      </c>
      <c r="AQ4" s="25" t="s">
        <v>44</v>
      </c>
      <c r="AR4" s="25" t="s">
        <v>44</v>
      </c>
      <c r="AS4" s="25" t="s">
        <v>44</v>
      </c>
      <c r="AT4" s="25" t="s">
        <v>44</v>
      </c>
      <c r="AU4" s="25" t="s">
        <v>44</v>
      </c>
      <c r="AV4" s="25" t="s">
        <v>44</v>
      </c>
      <c r="AW4" s="25" t="s">
        <v>44</v>
      </c>
      <c r="AX4" s="25" t="s">
        <v>44</v>
      </c>
      <c r="AY4" s="25" t="s">
        <v>44</v>
      </c>
      <c r="AZ4" s="25"/>
      <c r="BA4" s="25"/>
      <c r="BB4" s="25" t="s">
        <v>44</v>
      </c>
      <c r="BC4" s="25" t="s">
        <v>44</v>
      </c>
      <c r="BD4" s="25" t="s">
        <v>44</v>
      </c>
      <c r="BE4" s="25"/>
      <c r="BF4" s="26" t="s">
        <v>45</v>
      </c>
      <c r="BG4" s="21" t="s">
        <v>46</v>
      </c>
      <c r="BH4" s="21" t="s">
        <v>46</v>
      </c>
      <c r="BI4" s="21" t="s">
        <v>46</v>
      </c>
      <c r="BJ4" s="21"/>
      <c r="BK4" s="21" t="s">
        <v>47</v>
      </c>
      <c r="BL4" s="21"/>
      <c r="BM4" s="38" t="s">
        <v>48</v>
      </c>
      <c r="BN4" s="21"/>
      <c r="BO4" s="21" t="s">
        <v>48</v>
      </c>
      <c r="BP4" s="21"/>
      <c r="BQ4" s="21" t="s">
        <v>48</v>
      </c>
      <c r="BR4" s="21"/>
      <c r="BS4" s="21" t="s">
        <v>48</v>
      </c>
      <c r="BT4" s="21"/>
      <c r="BU4" s="21" t="s">
        <v>48</v>
      </c>
      <c r="BV4" s="21"/>
      <c r="BW4" s="21" t="s">
        <v>48</v>
      </c>
      <c r="BX4" s="21"/>
      <c r="BY4" s="21" t="s">
        <v>48</v>
      </c>
      <c r="BZ4" s="21"/>
      <c r="CA4" s="21" t="s">
        <v>48</v>
      </c>
      <c r="CB4" s="21"/>
      <c r="CC4" s="21" t="s">
        <v>48</v>
      </c>
      <c r="CD4" s="21"/>
      <c r="CE4" s="21" t="s">
        <v>48</v>
      </c>
      <c r="CF4" s="21"/>
      <c r="CG4" s="21" t="s">
        <v>48</v>
      </c>
      <c r="CH4" s="21"/>
      <c r="CI4" s="21" t="s">
        <v>48</v>
      </c>
      <c r="CJ4" s="21"/>
      <c r="CK4" s="21" t="s">
        <v>48</v>
      </c>
      <c r="CL4" s="21"/>
      <c r="CM4" s="21" t="s">
        <v>48</v>
      </c>
      <c r="CN4" s="21"/>
      <c r="CO4" s="21" t="s">
        <v>48</v>
      </c>
      <c r="CP4" s="21"/>
      <c r="CQ4" s="21" t="s">
        <v>48</v>
      </c>
      <c r="CR4" s="21"/>
      <c r="CS4" s="21" t="s">
        <v>48</v>
      </c>
      <c r="CT4" s="21"/>
      <c r="CU4" s="21" t="s">
        <v>48</v>
      </c>
      <c r="CV4" s="21"/>
      <c r="CW4" s="21" t="s">
        <v>48</v>
      </c>
      <c r="CX4" s="21"/>
      <c r="CY4" s="21" t="s">
        <v>48</v>
      </c>
      <c r="CZ4" s="21"/>
      <c r="DA4" s="21" t="s">
        <v>48</v>
      </c>
      <c r="DB4" s="21"/>
      <c r="DC4" s="21" t="s">
        <v>48</v>
      </c>
      <c r="DD4" s="21"/>
      <c r="DE4" s="21" t="s">
        <v>48</v>
      </c>
      <c r="DF4" s="21"/>
      <c r="DG4" s="21" t="s">
        <v>48</v>
      </c>
      <c r="DH4" s="21"/>
      <c r="DI4" s="21" t="s">
        <v>48</v>
      </c>
      <c r="DJ4" s="21"/>
      <c r="DK4" s="21" t="s">
        <v>48</v>
      </c>
      <c r="DL4" s="21"/>
      <c r="DM4" s="21" t="s">
        <v>48</v>
      </c>
      <c r="DN4" s="21"/>
      <c r="DO4" s="21" t="s">
        <v>48</v>
      </c>
      <c r="DP4" s="21"/>
      <c r="DQ4" s="21" t="s">
        <v>48</v>
      </c>
      <c r="DR4" s="21"/>
      <c r="DS4" s="21" t="s">
        <v>48</v>
      </c>
      <c r="DT4" s="21"/>
      <c r="DU4" s="21" t="s">
        <v>48</v>
      </c>
      <c r="DV4" s="21"/>
      <c r="DW4" s="21" t="s">
        <v>48</v>
      </c>
      <c r="DX4" s="21"/>
      <c r="DY4" s="21" t="s">
        <v>48</v>
      </c>
      <c r="DZ4" s="21"/>
      <c r="EA4" s="21" t="s">
        <v>48</v>
      </c>
      <c r="EB4" s="21"/>
      <c r="EC4" s="21" t="s">
        <v>48</v>
      </c>
      <c r="ED4" s="21"/>
      <c r="EE4" s="21" t="s">
        <v>48</v>
      </c>
      <c r="EF4" s="21"/>
      <c r="EG4" s="21" t="s">
        <v>48</v>
      </c>
      <c r="EH4" s="21"/>
      <c r="EI4" s="21" t="s">
        <v>48</v>
      </c>
      <c r="EJ4" s="21"/>
      <c r="EK4" s="21" t="s">
        <v>48</v>
      </c>
      <c r="EL4" s="21"/>
      <c r="EM4" s="21" t="s">
        <v>48</v>
      </c>
      <c r="EN4" s="21"/>
      <c r="EO4" s="21" t="s">
        <v>48</v>
      </c>
      <c r="EP4" s="21"/>
      <c r="EQ4" s="21" t="s">
        <v>48</v>
      </c>
      <c r="ER4" s="21"/>
      <c r="ES4" s="21" t="s">
        <v>48</v>
      </c>
      <c r="ET4" s="21"/>
      <c r="EU4" s="39" t="s">
        <v>48</v>
      </c>
      <c r="EV4" s="40"/>
      <c r="EW4" s="39" t="s">
        <v>48</v>
      </c>
      <c r="EX4" s="41"/>
      <c r="EY4" s="39" t="s">
        <v>48</v>
      </c>
      <c r="EZ4" s="21"/>
      <c r="FA4" s="39" t="s">
        <v>48</v>
      </c>
      <c r="FB4" s="40"/>
      <c r="FC4" s="39" t="s">
        <v>48</v>
      </c>
      <c r="FD4" s="41"/>
      <c r="FE4" s="39" t="s">
        <v>48</v>
      </c>
      <c r="FF4" s="21"/>
      <c r="FG4" s="21" t="s">
        <v>48</v>
      </c>
      <c r="FH4" s="2"/>
      <c r="FI4" s="21" t="s">
        <v>48</v>
      </c>
      <c r="FJ4" s="21"/>
      <c r="FK4" s="21" t="s">
        <v>48</v>
      </c>
      <c r="FL4" s="21"/>
      <c r="FM4" s="21" t="s">
        <v>48</v>
      </c>
      <c r="FN4" s="21"/>
      <c r="FO4" s="21" t="s">
        <v>48</v>
      </c>
      <c r="FP4" s="21"/>
      <c r="FQ4" s="21" t="s">
        <v>48</v>
      </c>
      <c r="FR4" s="21"/>
      <c r="FS4" s="21" t="s">
        <v>48</v>
      </c>
      <c r="FT4" s="21"/>
      <c r="FU4" s="21" t="s">
        <v>49</v>
      </c>
      <c r="FV4" s="21"/>
      <c r="FW4" s="21" t="s">
        <v>49</v>
      </c>
      <c r="FX4" s="21"/>
      <c r="FY4" s="21" t="s">
        <v>49</v>
      </c>
      <c r="FZ4" s="21"/>
      <c r="GA4" s="21" t="s">
        <v>48</v>
      </c>
      <c r="GB4" s="21"/>
      <c r="GC4" s="21" t="s">
        <v>48</v>
      </c>
      <c r="GD4" s="21"/>
      <c r="GE4" s="21" t="s">
        <v>48</v>
      </c>
      <c r="GF4" s="21"/>
      <c r="GG4" s="39" t="s">
        <v>48</v>
      </c>
      <c r="GH4" s="41"/>
      <c r="GI4" s="39" t="s">
        <v>48</v>
      </c>
      <c r="GJ4" s="41"/>
      <c r="GK4" s="39" t="s">
        <v>48</v>
      </c>
      <c r="GL4" s="41"/>
      <c r="GM4" s="38" t="s">
        <v>48</v>
      </c>
      <c r="GN4" s="38"/>
      <c r="GO4" s="21" t="s">
        <v>48</v>
      </c>
      <c r="GP4" s="21"/>
      <c r="GQ4" s="21" t="s">
        <v>48</v>
      </c>
      <c r="GR4" s="21"/>
      <c r="GS4" s="21" t="s">
        <v>48</v>
      </c>
      <c r="GT4" s="21"/>
      <c r="GU4" s="21" t="s">
        <v>48</v>
      </c>
      <c r="GV4" s="21"/>
      <c r="GW4" s="21" t="s">
        <v>48</v>
      </c>
      <c r="GX4" s="21"/>
      <c r="GY4" s="21" t="s">
        <v>48</v>
      </c>
      <c r="GZ4" s="21"/>
      <c r="HA4" s="21" t="s">
        <v>48</v>
      </c>
      <c r="HB4" s="21"/>
      <c r="HC4" s="21" t="s">
        <v>48</v>
      </c>
      <c r="HD4" s="21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</row>
    <row r="5" customFormat="false" ht="13.5" hidden="false" customHeight="false" outlineLevel="0" collapsed="false">
      <c r="A5" s="3"/>
      <c r="B5" s="21"/>
      <c r="C5" s="3"/>
      <c r="E5" s="3"/>
      <c r="F5" s="3"/>
      <c r="G5" s="3"/>
      <c r="H5" s="3"/>
      <c r="I5" s="3"/>
      <c r="J5" s="3"/>
      <c r="K5" s="21"/>
      <c r="L5" s="3"/>
      <c r="M5" s="3"/>
      <c r="N5" s="3" t="s">
        <v>50</v>
      </c>
      <c r="O5" s="3" t="s">
        <v>51</v>
      </c>
      <c r="P5" s="3"/>
      <c r="Q5" s="35" t="s">
        <v>52</v>
      </c>
      <c r="R5" s="35" t="s">
        <v>52</v>
      </c>
      <c r="S5" s="35" t="s">
        <v>52</v>
      </c>
      <c r="T5" s="37"/>
      <c r="U5" s="25"/>
      <c r="V5" s="24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6" t="s">
        <v>53</v>
      </c>
      <c r="BG5" s="21"/>
      <c r="BH5" s="21" t="s">
        <v>54</v>
      </c>
      <c r="BI5" s="21" t="n">
        <v>37147</v>
      </c>
      <c r="BJ5" s="21"/>
      <c r="BK5" s="21" t="n">
        <v>66917</v>
      </c>
      <c r="BL5" s="21"/>
      <c r="BM5" s="38" t="n">
        <v>37147</v>
      </c>
      <c r="BN5" s="21"/>
      <c r="BO5" s="21" t="n">
        <v>37147</v>
      </c>
      <c r="BP5" s="21"/>
      <c r="BQ5" s="21" t="n">
        <v>37147</v>
      </c>
      <c r="BR5" s="21"/>
      <c r="BS5" s="21" t="n">
        <v>37147</v>
      </c>
      <c r="BT5" s="21"/>
      <c r="BU5" s="21" t="n">
        <v>37147</v>
      </c>
      <c r="BV5" s="21"/>
      <c r="BW5" s="21" t="n">
        <v>37147</v>
      </c>
      <c r="BX5" s="21"/>
      <c r="BY5" s="21" t="n">
        <v>37147</v>
      </c>
      <c r="BZ5" s="21"/>
      <c r="CA5" s="21" t="n">
        <v>37147</v>
      </c>
      <c r="CB5" s="21"/>
      <c r="CC5" s="21" t="n">
        <v>37147</v>
      </c>
      <c r="CD5" s="21"/>
      <c r="CE5" s="21" t="n">
        <v>37147</v>
      </c>
      <c r="CF5" s="21"/>
      <c r="CG5" s="21" t="n">
        <v>37147</v>
      </c>
      <c r="CH5" s="21"/>
      <c r="CI5" s="21" t="n">
        <v>37147</v>
      </c>
      <c r="CJ5" s="21"/>
      <c r="CK5" s="21" t="n">
        <v>37147</v>
      </c>
      <c r="CL5" s="21"/>
      <c r="CM5" s="21" t="n">
        <v>37147</v>
      </c>
      <c r="CN5" s="21"/>
      <c r="CO5" s="21" t="n">
        <v>37147</v>
      </c>
      <c r="CP5" s="21"/>
      <c r="CQ5" s="21" t="n">
        <v>37147</v>
      </c>
      <c r="CR5" s="21"/>
      <c r="CS5" s="21" t="n">
        <v>37147</v>
      </c>
      <c r="CT5" s="21"/>
      <c r="CU5" s="21" t="n">
        <v>37147</v>
      </c>
      <c r="CV5" s="21"/>
      <c r="CW5" s="21" t="n">
        <v>37147</v>
      </c>
      <c r="CX5" s="21"/>
      <c r="CY5" s="21" t="n">
        <v>37147</v>
      </c>
      <c r="CZ5" s="21"/>
      <c r="DA5" s="21" t="n">
        <v>37147</v>
      </c>
      <c r="DB5" s="21"/>
      <c r="DC5" s="21" t="n">
        <v>37147</v>
      </c>
      <c r="DD5" s="21"/>
      <c r="DE5" s="21" t="n">
        <v>37147</v>
      </c>
      <c r="DF5" s="21"/>
      <c r="DG5" s="21" t="n">
        <v>37147</v>
      </c>
      <c r="DH5" s="21"/>
      <c r="DI5" s="21" t="n">
        <v>37147</v>
      </c>
      <c r="DJ5" s="21"/>
      <c r="DK5" s="21" t="n">
        <v>37147</v>
      </c>
      <c r="DL5" s="21"/>
      <c r="DM5" s="21" t="n">
        <v>37147</v>
      </c>
      <c r="DN5" s="21"/>
      <c r="DO5" s="21" t="n">
        <v>37147</v>
      </c>
      <c r="DP5" s="21"/>
      <c r="DQ5" s="21" t="n">
        <v>37147</v>
      </c>
      <c r="DR5" s="21"/>
      <c r="DS5" s="21" t="n">
        <v>37147</v>
      </c>
      <c r="DT5" s="21"/>
      <c r="DU5" s="21" t="n">
        <v>37147</v>
      </c>
      <c r="DV5" s="21"/>
      <c r="DW5" s="38" t="n">
        <v>37147</v>
      </c>
      <c r="DX5" s="21"/>
      <c r="DY5" s="21" t="n">
        <v>37147</v>
      </c>
      <c r="DZ5" s="21"/>
      <c r="EA5" s="21" t="n">
        <v>37147</v>
      </c>
      <c r="EB5" s="21"/>
      <c r="EC5" s="21" t="n">
        <v>37147</v>
      </c>
      <c r="ED5" s="21"/>
      <c r="EE5" s="21" t="n">
        <v>37147</v>
      </c>
      <c r="EF5" s="21"/>
      <c r="EG5" s="21" t="n">
        <v>37147</v>
      </c>
      <c r="EH5" s="21"/>
      <c r="EI5" s="21" t="n">
        <v>37147</v>
      </c>
      <c r="EJ5" s="21"/>
      <c r="EK5" s="21" t="n">
        <v>37147</v>
      </c>
      <c r="EL5" s="21"/>
      <c r="EM5" s="21" t="n">
        <v>37147</v>
      </c>
      <c r="EN5" s="21"/>
      <c r="EO5" s="21" t="n">
        <v>37147</v>
      </c>
      <c r="EP5" s="21"/>
      <c r="EQ5" s="21" t="n">
        <v>37147</v>
      </c>
      <c r="ER5" s="21"/>
      <c r="ES5" s="21" t="n">
        <v>37147</v>
      </c>
      <c r="ET5" s="21"/>
      <c r="EU5" s="42" t="s">
        <v>55</v>
      </c>
      <c r="EV5" s="43"/>
      <c r="EW5" s="42" t="s">
        <v>56</v>
      </c>
      <c r="EX5" s="44"/>
      <c r="EY5" s="42" t="s">
        <v>56</v>
      </c>
      <c r="EZ5" s="44"/>
      <c r="FA5" s="42" t="s">
        <v>56</v>
      </c>
      <c r="FB5" s="43"/>
      <c r="FC5" s="42" t="s">
        <v>57</v>
      </c>
      <c r="FD5" s="44"/>
      <c r="FE5" s="42" t="s">
        <v>58</v>
      </c>
      <c r="FF5" s="21"/>
      <c r="FG5" s="21" t="n">
        <v>37147</v>
      </c>
      <c r="FH5" s="2"/>
      <c r="FI5" s="21" t="n">
        <v>37147</v>
      </c>
      <c r="FJ5" s="21"/>
      <c r="FK5" s="21" t="n">
        <v>37147</v>
      </c>
      <c r="FL5" s="21"/>
      <c r="FM5" s="21" t="n">
        <v>37147</v>
      </c>
      <c r="FN5" s="21"/>
      <c r="FO5" s="21" t="n">
        <v>37147</v>
      </c>
      <c r="FP5" s="21"/>
      <c r="FQ5" s="21" t="n">
        <v>37147</v>
      </c>
      <c r="FR5" s="21"/>
      <c r="FS5" s="21" t="n">
        <v>37147</v>
      </c>
      <c r="FT5" s="21"/>
      <c r="FU5" s="21" t="s">
        <v>59</v>
      </c>
      <c r="FV5" s="21"/>
      <c r="FW5" s="21" t="s">
        <v>59</v>
      </c>
      <c r="FX5" s="21"/>
      <c r="FY5" s="21" t="s">
        <v>59</v>
      </c>
      <c r="FZ5" s="21"/>
      <c r="GA5" s="21" t="n">
        <v>37147</v>
      </c>
      <c r="GB5" s="21"/>
      <c r="GC5" s="21" t="n">
        <v>37147</v>
      </c>
      <c r="GD5" s="21"/>
      <c r="GE5" s="21" t="n">
        <v>37147</v>
      </c>
      <c r="GF5" s="21"/>
      <c r="GG5" s="42" t="s">
        <v>57</v>
      </c>
      <c r="GH5" s="44"/>
      <c r="GI5" s="42" t="s">
        <v>56</v>
      </c>
      <c r="GJ5" s="44"/>
      <c r="GK5" s="42" t="s">
        <v>60</v>
      </c>
      <c r="GL5" s="44"/>
      <c r="GM5" s="38"/>
      <c r="GN5" s="38"/>
      <c r="GO5" s="21" t="n">
        <v>37147</v>
      </c>
      <c r="GP5" s="21"/>
      <c r="GQ5" s="21" t="n">
        <v>37147</v>
      </c>
      <c r="GR5" s="21"/>
      <c r="GS5" s="21" t="n">
        <v>37147</v>
      </c>
      <c r="GT5" s="21"/>
      <c r="GU5" s="21" t="n">
        <v>37147</v>
      </c>
      <c r="GV5" s="21"/>
      <c r="GW5" s="21" t="n">
        <v>37147</v>
      </c>
      <c r="GX5" s="21"/>
      <c r="GY5" s="21" t="n">
        <v>37147</v>
      </c>
      <c r="GZ5" s="21"/>
      <c r="HA5" s="21" t="n">
        <v>37147</v>
      </c>
      <c r="HB5" s="21"/>
      <c r="HC5" s="21" t="n">
        <v>37147</v>
      </c>
      <c r="HD5" s="21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3.5" hidden="false" customHeight="false" outlineLevel="0" collapsed="false">
      <c r="A6" s="45"/>
      <c r="B6" s="46"/>
      <c r="C6" s="45"/>
      <c r="D6" s="45"/>
      <c r="E6" s="45"/>
      <c r="F6" s="45"/>
      <c r="G6" s="45"/>
      <c r="H6" s="45"/>
      <c r="I6" s="45"/>
      <c r="J6" s="45"/>
      <c r="K6" s="46"/>
      <c r="L6" s="45"/>
      <c r="M6" s="45"/>
      <c r="N6" s="45" t="s">
        <v>61</v>
      </c>
      <c r="O6" s="45" t="s">
        <v>62</v>
      </c>
      <c r="P6" s="45"/>
      <c r="Q6" s="47"/>
      <c r="R6" s="47"/>
      <c r="S6" s="47"/>
      <c r="T6" s="48"/>
      <c r="U6" s="49"/>
      <c r="V6" s="50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51"/>
      <c r="BG6" s="46"/>
      <c r="BH6" s="46"/>
      <c r="BI6" s="46"/>
      <c r="BJ6" s="46"/>
      <c r="BK6" s="46"/>
      <c r="BL6" s="46"/>
      <c r="BM6" s="52" t="s">
        <v>63</v>
      </c>
      <c r="BN6" s="46"/>
      <c r="BO6" s="46" t="s">
        <v>64</v>
      </c>
      <c r="BP6" s="46"/>
      <c r="BQ6" s="46" t="s">
        <v>64</v>
      </c>
      <c r="BR6" s="46"/>
      <c r="BS6" s="46" t="s">
        <v>65</v>
      </c>
      <c r="BT6" s="46"/>
      <c r="BU6" s="46" t="s">
        <v>66</v>
      </c>
      <c r="BV6" s="46"/>
      <c r="BW6" s="46" t="s">
        <v>67</v>
      </c>
      <c r="BX6" s="46"/>
      <c r="BY6" s="46" t="s">
        <v>66</v>
      </c>
      <c r="BZ6" s="46"/>
      <c r="CA6" s="46" t="s">
        <v>67</v>
      </c>
      <c r="CB6" s="46"/>
      <c r="CC6" s="46" t="s">
        <v>68</v>
      </c>
      <c r="CD6" s="46"/>
      <c r="CE6" s="46" t="s">
        <v>68</v>
      </c>
      <c r="CF6" s="46"/>
      <c r="CG6" s="46" t="s">
        <v>69</v>
      </c>
      <c r="CH6" s="46"/>
      <c r="CI6" s="46" t="s">
        <v>68</v>
      </c>
      <c r="CJ6" s="46"/>
      <c r="CK6" s="46" t="s">
        <v>70</v>
      </c>
      <c r="CL6" s="46"/>
      <c r="CM6" s="46" t="s">
        <v>66</v>
      </c>
      <c r="CN6" s="46"/>
      <c r="CO6" s="46" t="s">
        <v>67</v>
      </c>
      <c r="CP6" s="46"/>
      <c r="CQ6" s="46" t="s">
        <v>71</v>
      </c>
      <c r="CR6" s="46"/>
      <c r="CS6" s="46" t="s">
        <v>70</v>
      </c>
      <c r="CT6" s="46"/>
      <c r="CU6" s="46" t="s">
        <v>72</v>
      </c>
      <c r="CV6" s="46"/>
      <c r="CW6" s="46" t="s">
        <v>73</v>
      </c>
      <c r="CX6" s="46"/>
      <c r="CY6" s="46" t="s">
        <v>74</v>
      </c>
      <c r="CZ6" s="46"/>
      <c r="DA6" s="46" t="s">
        <v>75</v>
      </c>
      <c r="DB6" s="46"/>
      <c r="DC6" s="46" t="s">
        <v>76</v>
      </c>
      <c r="DD6" s="46"/>
      <c r="DE6" s="46" t="s">
        <v>77</v>
      </c>
      <c r="DF6" s="46"/>
      <c r="DG6" s="46" t="s">
        <v>78</v>
      </c>
      <c r="DH6" s="46"/>
      <c r="DI6" s="46" t="s">
        <v>79</v>
      </c>
      <c r="DJ6" s="46"/>
      <c r="DK6" s="46" t="s">
        <v>80</v>
      </c>
      <c r="DL6" s="46"/>
      <c r="DM6" s="46" t="s">
        <v>81</v>
      </c>
      <c r="DN6" s="46"/>
      <c r="DO6" s="46" t="s">
        <v>68</v>
      </c>
      <c r="DP6" s="46"/>
      <c r="DQ6" s="46" t="s">
        <v>69</v>
      </c>
      <c r="DR6" s="46"/>
      <c r="DS6" s="46" t="s">
        <v>82</v>
      </c>
      <c r="DT6" s="46"/>
      <c r="DU6" s="46" t="s">
        <v>83</v>
      </c>
      <c r="DV6" s="46"/>
      <c r="DW6" s="52" t="s">
        <v>84</v>
      </c>
      <c r="DX6" s="46"/>
      <c r="DY6" s="46" t="s">
        <v>66</v>
      </c>
      <c r="DZ6" s="46"/>
      <c r="EA6" s="46" t="s">
        <v>85</v>
      </c>
      <c r="EB6" s="46"/>
      <c r="EC6" s="46" t="s">
        <v>66</v>
      </c>
      <c r="ED6" s="46"/>
      <c r="EE6" s="46" t="s">
        <v>67</v>
      </c>
      <c r="EF6" s="46"/>
      <c r="EG6" s="46" t="s">
        <v>85</v>
      </c>
      <c r="EH6" s="46"/>
      <c r="EI6" s="46" t="s">
        <v>66</v>
      </c>
      <c r="EJ6" s="46"/>
      <c r="EK6" s="46" t="s">
        <v>67</v>
      </c>
      <c r="EL6" s="46"/>
      <c r="EM6" s="46" t="s">
        <v>71</v>
      </c>
      <c r="EN6" s="46"/>
      <c r="EO6" s="46" t="s">
        <v>70</v>
      </c>
      <c r="EP6" s="46"/>
      <c r="EQ6" s="46" t="s">
        <v>85</v>
      </c>
      <c r="ER6" s="46"/>
      <c r="ES6" s="46" t="s">
        <v>66</v>
      </c>
      <c r="ET6" s="46"/>
      <c r="EU6" s="53" t="s">
        <v>86</v>
      </c>
      <c r="EV6" s="54"/>
      <c r="EW6" s="53" t="s">
        <v>87</v>
      </c>
      <c r="EX6" s="55"/>
      <c r="EY6" s="53" t="s">
        <v>87</v>
      </c>
      <c r="EZ6" s="55"/>
      <c r="FA6" s="53" t="s">
        <v>86</v>
      </c>
      <c r="FB6" s="54"/>
      <c r="FC6" s="53" t="s">
        <v>87</v>
      </c>
      <c r="FD6" s="55"/>
      <c r="FE6" s="53" t="s">
        <v>87</v>
      </c>
      <c r="FF6" s="46"/>
      <c r="FG6" s="46" t="s">
        <v>67</v>
      </c>
      <c r="FH6" s="2"/>
      <c r="FI6" s="46" t="s">
        <v>71</v>
      </c>
      <c r="FJ6" s="46"/>
      <c r="FK6" s="46" t="s">
        <v>85</v>
      </c>
      <c r="FL6" s="46"/>
      <c r="FM6" s="46" t="s">
        <v>65</v>
      </c>
      <c r="FN6" s="46"/>
      <c r="FO6" s="46" t="s">
        <v>66</v>
      </c>
      <c r="FP6" s="46"/>
      <c r="FQ6" s="46" t="s">
        <v>67</v>
      </c>
      <c r="FR6" s="46"/>
      <c r="FS6" s="46" t="s">
        <v>71</v>
      </c>
      <c r="FT6" s="46"/>
      <c r="FU6" s="46" t="s">
        <v>78</v>
      </c>
      <c r="FV6" s="46"/>
      <c r="FW6" s="46" t="s">
        <v>78</v>
      </c>
      <c r="FX6" s="46"/>
      <c r="FY6" s="46" t="s">
        <v>78</v>
      </c>
      <c r="FZ6" s="46"/>
      <c r="GA6" s="46" t="s">
        <v>66</v>
      </c>
      <c r="GB6" s="46"/>
      <c r="GC6" s="46" t="s">
        <v>67</v>
      </c>
      <c r="GD6" s="46"/>
      <c r="GE6" s="46" t="s">
        <v>70</v>
      </c>
      <c r="GF6" s="46"/>
      <c r="GG6" s="53" t="s">
        <v>86</v>
      </c>
      <c r="GH6" s="55"/>
      <c r="GI6" s="53" t="s">
        <v>87</v>
      </c>
      <c r="GJ6" s="55"/>
      <c r="GK6" s="53" t="s">
        <v>87</v>
      </c>
      <c r="GL6" s="55"/>
      <c r="GM6" s="46" t="s">
        <v>65</v>
      </c>
      <c r="GN6" s="46"/>
      <c r="GO6" s="46" t="s">
        <v>66</v>
      </c>
      <c r="GP6" s="46"/>
      <c r="GQ6" s="46" t="s">
        <v>88</v>
      </c>
      <c r="GR6" s="46"/>
      <c r="GS6" s="46" t="s">
        <v>89</v>
      </c>
      <c r="GT6" s="46"/>
      <c r="GU6" s="46" t="s">
        <v>73</v>
      </c>
      <c r="GV6" s="46"/>
      <c r="GW6" s="46" t="s">
        <v>90</v>
      </c>
      <c r="GX6" s="46"/>
      <c r="GY6" s="46" t="s">
        <v>66</v>
      </c>
      <c r="GZ6" s="46"/>
      <c r="HA6" s="46" t="s">
        <v>67</v>
      </c>
      <c r="HB6" s="46"/>
      <c r="HC6" s="46" t="s">
        <v>71</v>
      </c>
      <c r="HD6" s="46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</row>
    <row r="7" customFormat="false" ht="13.5" hidden="false" customHeight="false" outlineLevel="0" collapsed="false">
      <c r="A7" s="56" t="s">
        <v>91</v>
      </c>
      <c r="B7" s="57" t="s">
        <v>92</v>
      </c>
      <c r="C7" s="56" t="s">
        <v>93</v>
      </c>
      <c r="D7" s="56" t="s">
        <v>94</v>
      </c>
      <c r="E7" s="56" t="s">
        <v>95</v>
      </c>
      <c r="F7" s="56" t="s">
        <v>40</v>
      </c>
      <c r="G7" s="56" t="s">
        <v>96</v>
      </c>
      <c r="H7" s="56" t="s">
        <v>97</v>
      </c>
      <c r="I7" s="56" t="s">
        <v>98</v>
      </c>
      <c r="J7" s="56" t="s">
        <v>99</v>
      </c>
      <c r="K7" s="57" t="s">
        <v>42</v>
      </c>
      <c r="L7" s="56" t="s">
        <v>100</v>
      </c>
      <c r="M7" s="56" t="s">
        <v>101</v>
      </c>
      <c r="N7" s="56" t="s">
        <v>102</v>
      </c>
      <c r="O7" s="56" t="s">
        <v>103</v>
      </c>
      <c r="P7" s="56"/>
      <c r="Q7" s="56" t="s">
        <v>104</v>
      </c>
      <c r="R7" s="35" t="s">
        <v>105</v>
      </c>
      <c r="S7" s="35" t="s">
        <v>106</v>
      </c>
      <c r="T7" s="57"/>
      <c r="U7" s="57"/>
      <c r="V7" s="58" t="n">
        <v>1</v>
      </c>
      <c r="W7" s="57" t="n">
        <v>2</v>
      </c>
      <c r="X7" s="57" t="n">
        <v>3</v>
      </c>
      <c r="Y7" s="57" t="n">
        <v>4</v>
      </c>
      <c r="Z7" s="57" t="n">
        <v>5</v>
      </c>
      <c r="AA7" s="57" t="n">
        <v>6</v>
      </c>
      <c r="AB7" s="57" t="n">
        <v>7</v>
      </c>
      <c r="AC7" s="57" t="n">
        <v>8</v>
      </c>
      <c r="AD7" s="57" t="n">
        <v>9</v>
      </c>
      <c r="AE7" s="57" t="n">
        <v>10</v>
      </c>
      <c r="AF7" s="57" t="n">
        <v>11</v>
      </c>
      <c r="AG7" s="57" t="n">
        <v>12</v>
      </c>
      <c r="AH7" s="57" t="n">
        <v>13</v>
      </c>
      <c r="AI7" s="57" t="n">
        <v>14</v>
      </c>
      <c r="AJ7" s="57" t="n">
        <v>15</v>
      </c>
      <c r="AK7" s="57" t="n">
        <v>16</v>
      </c>
      <c r="AL7" s="57" t="n">
        <v>17</v>
      </c>
      <c r="AM7" s="57" t="n">
        <v>18</v>
      </c>
      <c r="AN7" s="57" t="n">
        <v>19</v>
      </c>
      <c r="AO7" s="57" t="n">
        <v>20</v>
      </c>
      <c r="AP7" s="57" t="n">
        <v>21</v>
      </c>
      <c r="AQ7" s="57" t="n">
        <v>22</v>
      </c>
      <c r="AR7" s="57" t="n">
        <v>23</v>
      </c>
      <c r="AS7" s="57" t="n">
        <v>24</v>
      </c>
      <c r="AT7" s="57" t="n">
        <v>25</v>
      </c>
      <c r="AU7" s="57" t="n">
        <v>26</v>
      </c>
      <c r="AV7" s="57" t="n">
        <v>27</v>
      </c>
      <c r="AW7" s="57" t="n">
        <v>28</v>
      </c>
      <c r="AX7" s="57" t="n">
        <v>29</v>
      </c>
      <c r="AY7" s="57" t="n">
        <v>30</v>
      </c>
      <c r="AZ7" s="57"/>
      <c r="BA7" s="57"/>
      <c r="BB7" s="57" t="s">
        <v>107</v>
      </c>
      <c r="BC7" s="57" t="s">
        <v>108</v>
      </c>
      <c r="BD7" s="57" t="s">
        <v>109</v>
      </c>
      <c r="BE7" s="57"/>
      <c r="BF7" s="59" t="s">
        <v>110</v>
      </c>
      <c r="BG7" s="57" t="s">
        <v>111</v>
      </c>
      <c r="BH7" s="56" t="n">
        <v>57908</v>
      </c>
      <c r="BI7" s="56" t="n">
        <v>38021</v>
      </c>
      <c r="BJ7" s="56"/>
      <c r="BK7" s="56" t="n">
        <v>38992</v>
      </c>
      <c r="BL7" s="56"/>
      <c r="BM7" s="60" t="n">
        <v>62164</v>
      </c>
      <c r="BN7" s="56"/>
      <c r="BO7" s="56" t="n">
        <v>65108</v>
      </c>
      <c r="BP7" s="56"/>
      <c r="BQ7" s="56" t="n">
        <v>65403</v>
      </c>
      <c r="BR7" s="56"/>
      <c r="BS7" s="56" t="n">
        <v>65556</v>
      </c>
      <c r="BT7" s="56"/>
      <c r="BU7" s="56" t="n">
        <v>65556</v>
      </c>
      <c r="BV7" s="56"/>
      <c r="BW7" s="56" t="n">
        <v>65556</v>
      </c>
      <c r="BX7" s="56"/>
      <c r="BY7" s="56" t="n">
        <v>66280</v>
      </c>
      <c r="BZ7" s="56"/>
      <c r="CA7" s="56" t="n">
        <v>66280</v>
      </c>
      <c r="CB7" s="56"/>
      <c r="CC7" s="56" t="n">
        <v>66930</v>
      </c>
      <c r="CD7" s="56"/>
      <c r="CE7" s="56" t="n">
        <v>66930</v>
      </c>
      <c r="CF7" s="56"/>
      <c r="CG7" s="56" t="n">
        <v>66931</v>
      </c>
      <c r="CH7" s="56"/>
      <c r="CI7" s="56" t="n">
        <v>66931</v>
      </c>
      <c r="CJ7" s="56"/>
      <c r="CK7" s="56" t="n">
        <v>66932</v>
      </c>
      <c r="CL7" s="56"/>
      <c r="CM7" s="56" t="n">
        <v>66939</v>
      </c>
      <c r="CN7" s="56"/>
      <c r="CO7" s="56" t="n">
        <v>66939</v>
      </c>
      <c r="CP7" s="56"/>
      <c r="CQ7" s="56" t="n">
        <v>66939</v>
      </c>
      <c r="CR7" s="56"/>
      <c r="CS7" s="56" t="n">
        <v>66939</v>
      </c>
      <c r="CT7" s="56"/>
      <c r="CU7" s="56" t="n">
        <v>66940</v>
      </c>
      <c r="CV7" s="56"/>
      <c r="CW7" s="56" t="n">
        <v>66940</v>
      </c>
      <c r="CX7" s="56"/>
      <c r="CY7" s="56" t="n">
        <v>67694</v>
      </c>
      <c r="CZ7" s="56"/>
      <c r="DA7" s="56" t="n">
        <v>67694</v>
      </c>
      <c r="DB7" s="56"/>
      <c r="DC7" s="56" t="n">
        <v>67694</v>
      </c>
      <c r="DD7" s="56"/>
      <c r="DE7" s="56" t="n">
        <v>67694</v>
      </c>
      <c r="DF7" s="56"/>
      <c r="DG7" s="56" t="n">
        <v>67694</v>
      </c>
      <c r="DH7" s="56"/>
      <c r="DI7" s="56" t="n">
        <v>67694</v>
      </c>
      <c r="DJ7" s="56"/>
      <c r="DK7" s="56" t="n">
        <v>67694</v>
      </c>
      <c r="DL7" s="56"/>
      <c r="DM7" s="56" t="n">
        <v>67694</v>
      </c>
      <c r="DN7" s="56"/>
      <c r="DO7" s="56" t="n">
        <v>67694</v>
      </c>
      <c r="DP7" s="56"/>
      <c r="DQ7" s="56" t="n">
        <v>67694</v>
      </c>
      <c r="DR7" s="56"/>
      <c r="DS7" s="56" t="n">
        <v>67694</v>
      </c>
      <c r="DT7" s="56"/>
      <c r="DU7" s="56" t="n">
        <v>67694</v>
      </c>
      <c r="DV7" s="56"/>
      <c r="DW7" s="56" t="n">
        <v>67811</v>
      </c>
      <c r="DX7" s="56"/>
      <c r="DY7" s="56" t="n">
        <v>68188</v>
      </c>
      <c r="DZ7" s="56"/>
      <c r="EA7" s="56" t="n">
        <v>68257</v>
      </c>
      <c r="EB7" s="56"/>
      <c r="EC7" s="56" t="n">
        <v>68308</v>
      </c>
      <c r="ED7" s="56"/>
      <c r="EE7" s="56" t="n">
        <v>68308</v>
      </c>
      <c r="EF7" s="56"/>
      <c r="EG7" s="56" t="n">
        <v>68359</v>
      </c>
      <c r="EH7" s="56"/>
      <c r="EI7" s="56" t="n">
        <v>68384</v>
      </c>
      <c r="EJ7" s="56"/>
      <c r="EK7" s="56" t="n">
        <v>68384</v>
      </c>
      <c r="EL7" s="56"/>
      <c r="EM7" s="56" t="n">
        <v>68384</v>
      </c>
      <c r="EN7" s="56"/>
      <c r="EO7" s="56" t="n">
        <v>68384</v>
      </c>
      <c r="EP7" s="56"/>
      <c r="EQ7" s="56" t="n">
        <v>68616</v>
      </c>
      <c r="ER7" s="56"/>
      <c r="ES7" s="56" t="n">
        <v>68635</v>
      </c>
      <c r="ET7" s="56"/>
      <c r="EU7" s="61" t="n">
        <v>68915</v>
      </c>
      <c r="EV7" s="62"/>
      <c r="EW7" s="61" t="n">
        <v>68916</v>
      </c>
      <c r="EX7" s="63"/>
      <c r="EY7" s="61" t="n">
        <v>68917</v>
      </c>
      <c r="EZ7" s="63"/>
      <c r="FA7" s="61" t="n">
        <v>68918</v>
      </c>
      <c r="FB7" s="62"/>
      <c r="FC7" s="61" t="n">
        <v>68918</v>
      </c>
      <c r="FD7" s="63"/>
      <c r="FE7" s="61" t="n">
        <v>68918</v>
      </c>
      <c r="FF7" s="56"/>
      <c r="FG7" s="56" t="n">
        <v>68926</v>
      </c>
      <c r="FH7" s="64"/>
      <c r="FI7" s="56" t="n">
        <v>68926</v>
      </c>
      <c r="FJ7" s="56"/>
      <c r="FK7" s="56" t="n">
        <v>68928</v>
      </c>
      <c r="FL7" s="56"/>
      <c r="FM7" s="56" t="n">
        <v>69144</v>
      </c>
      <c r="FN7" s="56"/>
      <c r="FO7" s="56" t="n">
        <v>69144</v>
      </c>
      <c r="FP7" s="56"/>
      <c r="FQ7" s="56" t="n">
        <v>69144</v>
      </c>
      <c r="FR7" s="56"/>
      <c r="FS7" s="56" t="n">
        <v>69144</v>
      </c>
      <c r="FT7" s="56"/>
      <c r="FU7" s="56" t="n">
        <v>69204</v>
      </c>
      <c r="FV7" s="56"/>
      <c r="FW7" s="56" t="n">
        <v>69205</v>
      </c>
      <c r="FX7" s="56"/>
      <c r="FY7" s="56" t="n">
        <v>69310</v>
      </c>
      <c r="FZ7" s="56"/>
      <c r="GA7" s="56" t="n">
        <v>69424</v>
      </c>
      <c r="GB7" s="56"/>
      <c r="GC7" s="56" t="n">
        <v>69424</v>
      </c>
      <c r="GD7" s="56"/>
      <c r="GE7" s="56" t="n">
        <v>69424</v>
      </c>
      <c r="GF7" s="56"/>
      <c r="GG7" s="61" t="n">
        <v>69148</v>
      </c>
      <c r="GH7" s="63"/>
      <c r="GI7" s="61" t="n">
        <v>69148</v>
      </c>
      <c r="GJ7" s="63"/>
      <c r="GK7" s="61" t="n">
        <v>69149</v>
      </c>
      <c r="GL7" s="63"/>
      <c r="GM7" s="56" t="n">
        <v>69707</v>
      </c>
      <c r="GN7" s="56"/>
      <c r="GO7" s="56" t="n">
        <v>69708</v>
      </c>
      <c r="GP7" s="56"/>
      <c r="GQ7" s="56" t="n">
        <v>69708</v>
      </c>
      <c r="GR7" s="56"/>
      <c r="GS7" s="56" t="n">
        <v>69708</v>
      </c>
      <c r="GT7" s="56"/>
      <c r="GU7" s="56" t="n">
        <v>69708</v>
      </c>
      <c r="GV7" s="56"/>
      <c r="GW7" s="56" t="n">
        <v>69709</v>
      </c>
      <c r="GX7" s="56"/>
      <c r="GY7" s="56" t="n">
        <v>69709</v>
      </c>
      <c r="GZ7" s="56"/>
      <c r="HA7" s="56" t="n">
        <v>69709</v>
      </c>
      <c r="HB7" s="56"/>
      <c r="HC7" s="56" t="n">
        <v>69709</v>
      </c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</row>
    <row r="8" customFormat="false" ht="13.5" hidden="false" customHeight="false" outlineLevel="0" collapsed="false">
      <c r="A8" s="65" t="s">
        <v>112</v>
      </c>
      <c r="B8" s="66" t="s">
        <v>113</v>
      </c>
      <c r="C8" s="65"/>
      <c r="D8" s="45"/>
      <c r="E8" s="65" t="n">
        <v>1</v>
      </c>
      <c r="F8" s="65" t="s">
        <v>114</v>
      </c>
      <c r="G8" s="65" t="s">
        <v>115</v>
      </c>
      <c r="H8" s="67" t="n">
        <v>36336</v>
      </c>
      <c r="I8" s="65" t="s">
        <v>116</v>
      </c>
      <c r="J8" s="65" t="s">
        <v>117</v>
      </c>
      <c r="K8" s="66"/>
      <c r="L8" s="65" t="s">
        <v>118</v>
      </c>
      <c r="M8" s="65"/>
      <c r="N8" s="65" t="str">
        <f aca="false">CONCATENATE(B8,J8)</f>
        <v>30CSR</v>
      </c>
      <c r="O8" s="65" t="str">
        <f aca="false">CONCATENATE(B8,J8,I8)</f>
        <v>30CSRBase</v>
      </c>
      <c r="P8" s="65"/>
      <c r="Q8" s="68" t="n">
        <f aca="false">+BC8</f>
        <v>0</v>
      </c>
      <c r="R8" s="68" t="n">
        <f aca="false">+Q8</f>
        <v>0</v>
      </c>
      <c r="S8" s="68"/>
      <c r="T8" s="69" t="n">
        <v>37147</v>
      </c>
      <c r="U8" s="69"/>
      <c r="V8" s="50" t="n">
        <v>0</v>
      </c>
      <c r="W8" s="69" t="n">
        <f aca="false">V8</f>
        <v>0</v>
      </c>
      <c r="X8" s="69" t="n">
        <f aca="false">W8</f>
        <v>0</v>
      </c>
      <c r="Y8" s="69" t="n">
        <f aca="false">X8</f>
        <v>0</v>
      </c>
      <c r="Z8" s="69" t="n">
        <f aca="false">Y8</f>
        <v>0</v>
      </c>
      <c r="AA8" s="69" t="n">
        <f aca="false">Z8</f>
        <v>0</v>
      </c>
      <c r="AB8" s="69" t="n">
        <f aca="false">AA8</f>
        <v>0</v>
      </c>
      <c r="AC8" s="69" t="n">
        <f aca="false">AB8</f>
        <v>0</v>
      </c>
      <c r="AD8" s="69" t="n">
        <f aca="false">AC8</f>
        <v>0</v>
      </c>
      <c r="AE8" s="69" t="n">
        <f aca="false">AD8</f>
        <v>0</v>
      </c>
      <c r="AF8" s="69" t="n">
        <f aca="false">AE8</f>
        <v>0</v>
      </c>
      <c r="AG8" s="69" t="n">
        <f aca="false">AF8</f>
        <v>0</v>
      </c>
      <c r="AH8" s="69" t="n">
        <f aca="false">AG8</f>
        <v>0</v>
      </c>
      <c r="AI8" s="69" t="n">
        <f aca="false">AH8</f>
        <v>0</v>
      </c>
      <c r="AJ8" s="69" t="n">
        <f aca="false">AI8</f>
        <v>0</v>
      </c>
      <c r="AK8" s="69" t="n">
        <f aca="false">AJ8</f>
        <v>0</v>
      </c>
      <c r="AL8" s="69" t="n">
        <f aca="false">AK8</f>
        <v>0</v>
      </c>
      <c r="AM8" s="69" t="n">
        <f aca="false">AL8</f>
        <v>0</v>
      </c>
      <c r="AN8" s="69" t="n">
        <f aca="false">AM8</f>
        <v>0</v>
      </c>
      <c r="AO8" s="69" t="n">
        <f aca="false">AN8</f>
        <v>0</v>
      </c>
      <c r="AP8" s="69" t="n">
        <f aca="false">AO8</f>
        <v>0</v>
      </c>
      <c r="AQ8" s="69" t="n">
        <f aca="false">AP8</f>
        <v>0</v>
      </c>
      <c r="AR8" s="69" t="n">
        <f aca="false">AQ8</f>
        <v>0</v>
      </c>
      <c r="AS8" s="69" t="n">
        <f aca="false">AR8</f>
        <v>0</v>
      </c>
      <c r="AT8" s="69" t="n">
        <f aca="false">AS8</f>
        <v>0</v>
      </c>
      <c r="AU8" s="69" t="n">
        <f aca="false">AT8</f>
        <v>0</v>
      </c>
      <c r="AV8" s="69" t="n">
        <f aca="false">AU8</f>
        <v>0</v>
      </c>
      <c r="AW8" s="69" t="n">
        <f aca="false">AV8</f>
        <v>0</v>
      </c>
      <c r="AX8" s="69" t="n">
        <f aca="false">AW8</f>
        <v>0</v>
      </c>
      <c r="AY8" s="69" t="n">
        <f aca="false">AX8</f>
        <v>0</v>
      </c>
      <c r="AZ8" s="69"/>
      <c r="BA8" s="69"/>
      <c r="BB8" s="69" t="n">
        <f aca="false">SUM(V8:AZ8)</f>
        <v>0</v>
      </c>
      <c r="BC8" s="70" t="n">
        <f aca="false">+BB8/30</f>
        <v>0</v>
      </c>
      <c r="BD8" s="69" t="n">
        <f aca="false">MAX(V8:AZ8)</f>
        <v>0</v>
      </c>
      <c r="BE8" s="69"/>
      <c r="BF8" s="68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71"/>
      <c r="EW8" s="65"/>
      <c r="EX8" s="65"/>
      <c r="EY8" s="65"/>
      <c r="EZ8" s="65"/>
      <c r="FA8" s="65"/>
      <c r="FB8" s="71"/>
      <c r="FC8" s="65"/>
      <c r="FD8" s="65"/>
      <c r="FE8" s="65"/>
      <c r="FF8" s="65"/>
      <c r="FG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8" t="n">
        <f aca="false">SUM(BG8:GU8)-V8</f>
        <v>0</v>
      </c>
      <c r="HF8" s="68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</row>
    <row r="9" customFormat="false" ht="13.5" hidden="false" customHeight="false" outlineLevel="0" collapsed="false">
      <c r="A9" s="65" t="s">
        <v>112</v>
      </c>
      <c r="B9" s="66" t="s">
        <v>113</v>
      </c>
      <c r="C9" s="65"/>
      <c r="D9" s="45" t="n">
        <v>33</v>
      </c>
      <c r="E9" s="65" t="n">
        <v>1</v>
      </c>
      <c r="F9" s="65" t="s">
        <v>119</v>
      </c>
      <c r="G9" s="65" t="s">
        <v>115</v>
      </c>
      <c r="H9" s="67" t="n">
        <v>36336</v>
      </c>
      <c r="I9" s="65" t="s">
        <v>116</v>
      </c>
      <c r="J9" s="65" t="s">
        <v>117</v>
      </c>
      <c r="K9" s="66"/>
      <c r="L9" s="65" t="s">
        <v>120</v>
      </c>
      <c r="M9" s="65"/>
      <c r="N9" s="65" t="str">
        <f aca="false">CONCATENATE(B9,J9)</f>
        <v>30CSR</v>
      </c>
      <c r="O9" s="65" t="str">
        <f aca="false">CONCATENATE(B9,J9,I9)</f>
        <v>30CSRBase</v>
      </c>
      <c r="P9" s="65"/>
      <c r="Q9" s="68" t="n">
        <f aca="false">+BC9</f>
        <v>0</v>
      </c>
      <c r="R9" s="68" t="n">
        <f aca="false">+Q9</f>
        <v>0</v>
      </c>
      <c r="S9" s="68"/>
      <c r="T9" s="69" t="n">
        <v>37147</v>
      </c>
      <c r="U9" s="69"/>
      <c r="V9" s="50" t="n">
        <v>0</v>
      </c>
      <c r="W9" s="69" t="n">
        <f aca="false">V9</f>
        <v>0</v>
      </c>
      <c r="X9" s="69" t="n">
        <f aca="false">W9</f>
        <v>0</v>
      </c>
      <c r="Y9" s="69" t="n">
        <f aca="false">X9</f>
        <v>0</v>
      </c>
      <c r="Z9" s="69" t="n">
        <f aca="false">Y9</f>
        <v>0</v>
      </c>
      <c r="AA9" s="69" t="n">
        <f aca="false">Z9</f>
        <v>0</v>
      </c>
      <c r="AB9" s="69" t="n">
        <f aca="false">AA9</f>
        <v>0</v>
      </c>
      <c r="AC9" s="69" t="n">
        <f aca="false">AB9</f>
        <v>0</v>
      </c>
      <c r="AD9" s="69" t="n">
        <f aca="false">AC9</f>
        <v>0</v>
      </c>
      <c r="AE9" s="69" t="n">
        <f aca="false">AD9</f>
        <v>0</v>
      </c>
      <c r="AF9" s="69" t="n">
        <f aca="false">AE9</f>
        <v>0</v>
      </c>
      <c r="AG9" s="69" t="n">
        <f aca="false">AF9</f>
        <v>0</v>
      </c>
      <c r="AH9" s="69" t="n">
        <f aca="false">AG9</f>
        <v>0</v>
      </c>
      <c r="AI9" s="69" t="n">
        <f aca="false">AH9</f>
        <v>0</v>
      </c>
      <c r="AJ9" s="69" t="n">
        <f aca="false">AI9</f>
        <v>0</v>
      </c>
      <c r="AK9" s="69" t="n">
        <f aca="false">AJ9</f>
        <v>0</v>
      </c>
      <c r="AL9" s="69" t="n">
        <f aca="false">AK9</f>
        <v>0</v>
      </c>
      <c r="AM9" s="69" t="n">
        <f aca="false">AL9</f>
        <v>0</v>
      </c>
      <c r="AN9" s="69" t="n">
        <f aca="false">AM9</f>
        <v>0</v>
      </c>
      <c r="AO9" s="69" t="n">
        <f aca="false">AN9</f>
        <v>0</v>
      </c>
      <c r="AP9" s="69" t="n">
        <f aca="false">AO9</f>
        <v>0</v>
      </c>
      <c r="AQ9" s="69" t="n">
        <f aca="false">AP9</f>
        <v>0</v>
      </c>
      <c r="AR9" s="69" t="n">
        <f aca="false">AQ9</f>
        <v>0</v>
      </c>
      <c r="AS9" s="69" t="n">
        <f aca="false">AR9</f>
        <v>0</v>
      </c>
      <c r="AT9" s="69" t="n">
        <f aca="false">AS9</f>
        <v>0</v>
      </c>
      <c r="AU9" s="69" t="n">
        <f aca="false">AT9</f>
        <v>0</v>
      </c>
      <c r="AV9" s="69" t="n">
        <f aca="false">AU9</f>
        <v>0</v>
      </c>
      <c r="AW9" s="69" t="n">
        <f aca="false">AV9</f>
        <v>0</v>
      </c>
      <c r="AX9" s="69" t="n">
        <f aca="false">AW9</f>
        <v>0</v>
      </c>
      <c r="AY9" s="69" t="n">
        <f aca="false">AX9</f>
        <v>0</v>
      </c>
      <c r="AZ9" s="69"/>
      <c r="BA9" s="69"/>
      <c r="BB9" s="69" t="n">
        <f aca="false">SUM(V9:AZ9)</f>
        <v>0</v>
      </c>
      <c r="BC9" s="70" t="n">
        <f aca="false">+BB9/30</f>
        <v>0</v>
      </c>
      <c r="BD9" s="69" t="n">
        <f aca="false">MAX(V9:AZ9)</f>
        <v>0</v>
      </c>
      <c r="BE9" s="69"/>
      <c r="BF9" s="68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71"/>
      <c r="EW9" s="65"/>
      <c r="EX9" s="65"/>
      <c r="EY9" s="65"/>
      <c r="EZ9" s="65"/>
      <c r="FA9" s="65"/>
      <c r="FB9" s="71"/>
      <c r="FC9" s="65"/>
      <c r="FD9" s="65"/>
      <c r="FE9" s="65"/>
      <c r="FF9" s="65"/>
      <c r="FG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8" t="n">
        <f aca="false">SUM(BG9:GU9)-V9</f>
        <v>0</v>
      </c>
      <c r="HF9" s="68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3.5" hidden="false" customHeight="false" outlineLevel="0" collapsed="false">
      <c r="A10" s="65" t="s">
        <v>112</v>
      </c>
      <c r="B10" s="66" t="s">
        <v>113</v>
      </c>
      <c r="C10" s="65"/>
      <c r="D10" s="45" t="n">
        <v>34</v>
      </c>
      <c r="E10" s="65" t="n">
        <v>1</v>
      </c>
      <c r="F10" s="65" t="s">
        <v>119</v>
      </c>
      <c r="G10" s="65" t="s">
        <v>115</v>
      </c>
      <c r="H10" s="67" t="n">
        <v>36336</v>
      </c>
      <c r="I10" s="65" t="s">
        <v>116</v>
      </c>
      <c r="J10" s="65" t="s">
        <v>117</v>
      </c>
      <c r="K10" s="66"/>
      <c r="L10" s="65" t="s">
        <v>120</v>
      </c>
      <c r="M10" s="65" t="s">
        <v>121</v>
      </c>
      <c r="N10" s="65" t="str">
        <f aca="false">CONCATENATE(B10,J10)</f>
        <v>30CSR</v>
      </c>
      <c r="O10" s="65" t="str">
        <f aca="false">CONCATENATE(B10,J10,I10)</f>
        <v>30CSRBase</v>
      </c>
      <c r="P10" s="65"/>
      <c r="Q10" s="68" t="n">
        <f aca="false">+BC10</f>
        <v>0</v>
      </c>
      <c r="R10" s="68" t="n">
        <f aca="false">+Q10</f>
        <v>0</v>
      </c>
      <c r="S10" s="68"/>
      <c r="T10" s="69" t="n">
        <v>37147</v>
      </c>
      <c r="U10" s="69"/>
      <c r="V10" s="72" t="n">
        <v>0</v>
      </c>
      <c r="W10" s="69" t="n">
        <f aca="false">V10</f>
        <v>0</v>
      </c>
      <c r="X10" s="69" t="n">
        <f aca="false">W10</f>
        <v>0</v>
      </c>
      <c r="Y10" s="69" t="n">
        <f aca="false">X10</f>
        <v>0</v>
      </c>
      <c r="Z10" s="69" t="n">
        <f aca="false">Y10</f>
        <v>0</v>
      </c>
      <c r="AA10" s="69" t="n">
        <f aca="false">Z10</f>
        <v>0</v>
      </c>
      <c r="AB10" s="69" t="n">
        <f aca="false">AA10</f>
        <v>0</v>
      </c>
      <c r="AC10" s="69" t="n">
        <f aca="false">AB10</f>
        <v>0</v>
      </c>
      <c r="AD10" s="69" t="n">
        <f aca="false">AC10</f>
        <v>0</v>
      </c>
      <c r="AE10" s="69" t="n">
        <f aca="false">AD10</f>
        <v>0</v>
      </c>
      <c r="AF10" s="69" t="n">
        <f aca="false">AE10</f>
        <v>0</v>
      </c>
      <c r="AG10" s="69" t="n">
        <f aca="false">AF10</f>
        <v>0</v>
      </c>
      <c r="AH10" s="69" t="n">
        <f aca="false">AG10</f>
        <v>0</v>
      </c>
      <c r="AI10" s="69" t="n">
        <f aca="false">AH10</f>
        <v>0</v>
      </c>
      <c r="AJ10" s="69" t="n">
        <f aca="false">AI10</f>
        <v>0</v>
      </c>
      <c r="AK10" s="69" t="n">
        <f aca="false">AJ10</f>
        <v>0</v>
      </c>
      <c r="AL10" s="69" t="n">
        <f aca="false">AK10</f>
        <v>0</v>
      </c>
      <c r="AM10" s="69" t="n">
        <f aca="false">AL10</f>
        <v>0</v>
      </c>
      <c r="AN10" s="69" t="n">
        <f aca="false">AM10</f>
        <v>0</v>
      </c>
      <c r="AO10" s="69" t="n">
        <f aca="false">AN10</f>
        <v>0</v>
      </c>
      <c r="AP10" s="69" t="n">
        <f aca="false">AO10</f>
        <v>0</v>
      </c>
      <c r="AQ10" s="69" t="n">
        <f aca="false">AP10</f>
        <v>0</v>
      </c>
      <c r="AR10" s="69" t="n">
        <f aca="false">AQ10</f>
        <v>0</v>
      </c>
      <c r="AS10" s="69" t="n">
        <f aca="false">AR10</f>
        <v>0</v>
      </c>
      <c r="AT10" s="69" t="n">
        <f aca="false">AS10</f>
        <v>0</v>
      </c>
      <c r="AU10" s="69" t="n">
        <f aca="false">AT10</f>
        <v>0</v>
      </c>
      <c r="AV10" s="69" t="n">
        <f aca="false">AU10</f>
        <v>0</v>
      </c>
      <c r="AW10" s="69" t="n">
        <f aca="false">AV10</f>
        <v>0</v>
      </c>
      <c r="AX10" s="69" t="n">
        <f aca="false">AW10</f>
        <v>0</v>
      </c>
      <c r="AY10" s="69" t="n">
        <f aca="false">AX10</f>
        <v>0</v>
      </c>
      <c r="AZ10" s="69"/>
      <c r="BA10" s="69"/>
      <c r="BB10" s="69" t="n">
        <f aca="false">SUM(V10:AZ10)</f>
        <v>0</v>
      </c>
      <c r="BC10" s="70" t="n">
        <f aca="false">+BB10/30</f>
        <v>0</v>
      </c>
      <c r="BD10" s="69" t="n">
        <f aca="false">MAX(V10:AZ10)</f>
        <v>0</v>
      </c>
      <c r="BE10" s="69"/>
      <c r="BF10" s="68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 t="s">
        <v>122</v>
      </c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71"/>
      <c r="EW10" s="65"/>
      <c r="EX10" s="65"/>
      <c r="EY10" s="65"/>
      <c r="EZ10" s="65"/>
      <c r="FA10" s="65"/>
      <c r="FB10" s="71"/>
      <c r="FC10" s="65"/>
      <c r="FD10" s="65"/>
      <c r="FE10" s="65"/>
      <c r="FF10" s="65"/>
      <c r="FG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8" t="n">
        <f aca="false">SUM(BG10:GU10)-V10</f>
        <v>0</v>
      </c>
      <c r="HF10" s="68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</row>
    <row r="11" customFormat="false" ht="13.5" hidden="false" customHeight="false" outlineLevel="0" collapsed="false">
      <c r="A11" s="65" t="s">
        <v>123</v>
      </c>
      <c r="B11" s="66" t="n">
        <v>833866</v>
      </c>
      <c r="C11" s="65"/>
      <c r="D11" s="45"/>
      <c r="E11" s="65" t="n">
        <v>1</v>
      </c>
      <c r="F11" s="65" t="s">
        <v>123</v>
      </c>
      <c r="G11" s="65" t="s">
        <v>124</v>
      </c>
      <c r="H11" s="67" t="n">
        <v>36336</v>
      </c>
      <c r="I11" s="65" t="s">
        <v>116</v>
      </c>
      <c r="J11" s="65" t="s">
        <v>125</v>
      </c>
      <c r="K11" s="66"/>
      <c r="L11" s="65" t="s">
        <v>118</v>
      </c>
      <c r="M11" s="65"/>
      <c r="N11" s="65" t="str">
        <f aca="false">CONCATENATE(B11,J11)</f>
        <v>833866W</v>
      </c>
      <c r="O11" s="65" t="str">
        <f aca="false">CONCATENATE(B11,J11,I11)</f>
        <v>833866WBase</v>
      </c>
      <c r="P11" s="65"/>
      <c r="Q11" s="68" t="n">
        <f aca="false">+BC11</f>
        <v>0</v>
      </c>
      <c r="R11" s="68" t="n">
        <f aca="false">+Q11</f>
        <v>0</v>
      </c>
      <c r="S11" s="68"/>
      <c r="T11" s="69" t="n">
        <v>37147</v>
      </c>
      <c r="U11" s="69"/>
      <c r="V11" s="72" t="n">
        <v>0</v>
      </c>
      <c r="W11" s="69" t="n">
        <f aca="false">V11</f>
        <v>0</v>
      </c>
      <c r="X11" s="69" t="n">
        <f aca="false">W11</f>
        <v>0</v>
      </c>
      <c r="Y11" s="69" t="n">
        <f aca="false">X11</f>
        <v>0</v>
      </c>
      <c r="Z11" s="69" t="n">
        <f aca="false">Y11</f>
        <v>0</v>
      </c>
      <c r="AA11" s="69" t="n">
        <f aca="false">Z11</f>
        <v>0</v>
      </c>
      <c r="AB11" s="69" t="n">
        <f aca="false">AA11</f>
        <v>0</v>
      </c>
      <c r="AC11" s="69" t="n">
        <f aca="false">AB11</f>
        <v>0</v>
      </c>
      <c r="AD11" s="69" t="n">
        <f aca="false">AC11</f>
        <v>0</v>
      </c>
      <c r="AE11" s="69" t="n">
        <f aca="false">AD11</f>
        <v>0</v>
      </c>
      <c r="AF11" s="69" t="n">
        <f aca="false">AE11</f>
        <v>0</v>
      </c>
      <c r="AG11" s="69" t="n">
        <f aca="false">AF11</f>
        <v>0</v>
      </c>
      <c r="AH11" s="69" t="n">
        <f aca="false">AG11</f>
        <v>0</v>
      </c>
      <c r="AI11" s="69" t="n">
        <f aca="false">AH11</f>
        <v>0</v>
      </c>
      <c r="AJ11" s="69" t="n">
        <f aca="false">AI11</f>
        <v>0</v>
      </c>
      <c r="AK11" s="69" t="n">
        <f aca="false">AJ11</f>
        <v>0</v>
      </c>
      <c r="AL11" s="69" t="n">
        <f aca="false">AK11</f>
        <v>0</v>
      </c>
      <c r="AM11" s="69" t="n">
        <f aca="false">AL11</f>
        <v>0</v>
      </c>
      <c r="AN11" s="69" t="n">
        <f aca="false">AM11</f>
        <v>0</v>
      </c>
      <c r="AO11" s="69" t="n">
        <f aca="false">AN11</f>
        <v>0</v>
      </c>
      <c r="AP11" s="69" t="n">
        <f aca="false">AO11</f>
        <v>0</v>
      </c>
      <c r="AQ11" s="69" t="n">
        <f aca="false">AP11</f>
        <v>0</v>
      </c>
      <c r="AR11" s="69" t="n">
        <f aca="false">AQ11</f>
        <v>0</v>
      </c>
      <c r="AS11" s="69" t="n">
        <f aca="false">AR11</f>
        <v>0</v>
      </c>
      <c r="AT11" s="69" t="n">
        <f aca="false">AS11</f>
        <v>0</v>
      </c>
      <c r="AU11" s="69" t="n">
        <f aca="false">AT11</f>
        <v>0</v>
      </c>
      <c r="AV11" s="69" t="n">
        <f aca="false">AU11</f>
        <v>0</v>
      </c>
      <c r="AW11" s="69" t="n">
        <f aca="false">AV11</f>
        <v>0</v>
      </c>
      <c r="AX11" s="69" t="n">
        <f aca="false">AW11</f>
        <v>0</v>
      </c>
      <c r="AY11" s="69" t="n">
        <f aca="false">AX11</f>
        <v>0</v>
      </c>
      <c r="AZ11" s="69"/>
      <c r="BA11" s="69"/>
      <c r="BB11" s="69" t="n">
        <f aca="false">SUM(V11:AZ11)</f>
        <v>0</v>
      </c>
      <c r="BC11" s="70" t="n">
        <f aca="false">+BB11/30</f>
        <v>0</v>
      </c>
      <c r="BD11" s="69" t="n">
        <f aca="false">MAX(V11:AZ11)</f>
        <v>0</v>
      </c>
      <c r="BE11" s="69"/>
      <c r="BF11" s="68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71"/>
      <c r="EW11" s="65"/>
      <c r="EX11" s="65"/>
      <c r="EY11" s="65"/>
      <c r="EZ11" s="65"/>
      <c r="FA11" s="65"/>
      <c r="FB11" s="71"/>
      <c r="FC11" s="65"/>
      <c r="FD11" s="65"/>
      <c r="FE11" s="65"/>
      <c r="FF11" s="65"/>
      <c r="FG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8" t="n">
        <f aca="false">SUM(BG11:GU11)-V11</f>
        <v>0</v>
      </c>
      <c r="HF11" s="68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</row>
    <row r="12" customFormat="false" ht="13.5" hidden="false" customHeight="false" outlineLevel="0" collapsed="false">
      <c r="A12" s="65" t="s">
        <v>126</v>
      </c>
      <c r="B12" s="66" t="n">
        <v>833469</v>
      </c>
      <c r="C12" s="65"/>
      <c r="D12" s="45"/>
      <c r="E12" s="65" t="n">
        <v>1</v>
      </c>
      <c r="F12" s="65" t="s">
        <v>126</v>
      </c>
      <c r="G12" s="65" t="s">
        <v>124</v>
      </c>
      <c r="H12" s="67" t="n">
        <v>36336</v>
      </c>
      <c r="I12" s="65" t="s">
        <v>116</v>
      </c>
      <c r="J12" s="65" t="s">
        <v>125</v>
      </c>
      <c r="K12" s="66"/>
      <c r="L12" s="65" t="s">
        <v>118</v>
      </c>
      <c r="M12" s="65"/>
      <c r="N12" s="65" t="str">
        <f aca="false">CONCATENATE(B12,J12)</f>
        <v>833469W</v>
      </c>
      <c r="O12" s="65" t="str">
        <f aca="false">CONCATENATE(B12,J12,I12)</f>
        <v>833469WBase</v>
      </c>
      <c r="P12" s="65"/>
      <c r="Q12" s="68" t="n">
        <f aca="false">+BC12</f>
        <v>0</v>
      </c>
      <c r="R12" s="68" t="n">
        <f aca="false">+Q12</f>
        <v>0</v>
      </c>
      <c r="S12" s="68"/>
      <c r="T12" s="69" t="n">
        <v>37147</v>
      </c>
      <c r="U12" s="69"/>
      <c r="V12" s="72" t="n">
        <v>0</v>
      </c>
      <c r="W12" s="69" t="n">
        <f aca="false">V12</f>
        <v>0</v>
      </c>
      <c r="X12" s="69" t="n">
        <f aca="false">W12</f>
        <v>0</v>
      </c>
      <c r="Y12" s="69" t="n">
        <f aca="false">X12</f>
        <v>0</v>
      </c>
      <c r="Z12" s="69" t="n">
        <f aca="false">Y12</f>
        <v>0</v>
      </c>
      <c r="AA12" s="69" t="n">
        <f aca="false">Z12</f>
        <v>0</v>
      </c>
      <c r="AB12" s="69" t="n">
        <f aca="false">AA12</f>
        <v>0</v>
      </c>
      <c r="AC12" s="69" t="n">
        <f aca="false">AB12</f>
        <v>0</v>
      </c>
      <c r="AD12" s="69" t="n">
        <f aca="false">AC12</f>
        <v>0</v>
      </c>
      <c r="AE12" s="69" t="n">
        <f aca="false">AD12</f>
        <v>0</v>
      </c>
      <c r="AF12" s="69" t="n">
        <f aca="false">AE12</f>
        <v>0</v>
      </c>
      <c r="AG12" s="69" t="n">
        <f aca="false">AF12</f>
        <v>0</v>
      </c>
      <c r="AH12" s="69" t="n">
        <f aca="false">AG12</f>
        <v>0</v>
      </c>
      <c r="AI12" s="69" t="n">
        <f aca="false">AH12</f>
        <v>0</v>
      </c>
      <c r="AJ12" s="69" t="n">
        <f aca="false">AI12</f>
        <v>0</v>
      </c>
      <c r="AK12" s="69" t="n">
        <f aca="false">AJ12</f>
        <v>0</v>
      </c>
      <c r="AL12" s="69" t="n">
        <f aca="false">AK12</f>
        <v>0</v>
      </c>
      <c r="AM12" s="69" t="n">
        <f aca="false">AL12</f>
        <v>0</v>
      </c>
      <c r="AN12" s="69" t="n">
        <f aca="false">AM12</f>
        <v>0</v>
      </c>
      <c r="AO12" s="69" t="n">
        <f aca="false">AN12</f>
        <v>0</v>
      </c>
      <c r="AP12" s="69" t="n">
        <f aca="false">AO12</f>
        <v>0</v>
      </c>
      <c r="AQ12" s="69" t="n">
        <f aca="false">AP12</f>
        <v>0</v>
      </c>
      <c r="AR12" s="69" t="n">
        <f aca="false">AQ12</f>
        <v>0</v>
      </c>
      <c r="AS12" s="69" t="n">
        <f aca="false">AR12</f>
        <v>0</v>
      </c>
      <c r="AT12" s="69" t="n">
        <f aca="false">AS12</f>
        <v>0</v>
      </c>
      <c r="AU12" s="69" t="n">
        <f aca="false">AT12</f>
        <v>0</v>
      </c>
      <c r="AV12" s="69" t="n">
        <f aca="false">AU12</f>
        <v>0</v>
      </c>
      <c r="AW12" s="69" t="n">
        <f aca="false">AV12</f>
        <v>0</v>
      </c>
      <c r="AX12" s="69" t="n">
        <f aca="false">AW12</f>
        <v>0</v>
      </c>
      <c r="AY12" s="69" t="n">
        <f aca="false">AX12</f>
        <v>0</v>
      </c>
      <c r="AZ12" s="69"/>
      <c r="BA12" s="69"/>
      <c r="BB12" s="69" t="n">
        <f aca="false">SUM(V12:AZ12)</f>
        <v>0</v>
      </c>
      <c r="BC12" s="70" t="n">
        <f aca="false">+BB12/30</f>
        <v>0</v>
      </c>
      <c r="BD12" s="69" t="n">
        <f aca="false">MAX(V12:AZ12)</f>
        <v>0</v>
      </c>
      <c r="BE12" s="69"/>
      <c r="BF12" s="68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71"/>
      <c r="EW12" s="65"/>
      <c r="EX12" s="65"/>
      <c r="EY12" s="65"/>
      <c r="EZ12" s="65"/>
      <c r="FA12" s="65"/>
      <c r="FB12" s="71"/>
      <c r="FC12" s="65"/>
      <c r="FD12" s="65"/>
      <c r="FE12" s="65"/>
      <c r="FF12" s="65"/>
      <c r="FG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8" t="n">
        <f aca="false">SUM(BG12:GU12)-V12</f>
        <v>0</v>
      </c>
      <c r="HF12" s="68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</row>
    <row r="13" customFormat="false" ht="13.5" hidden="false" customHeight="false" outlineLevel="0" collapsed="false">
      <c r="A13" s="65" t="s">
        <v>127</v>
      </c>
      <c r="B13" s="66" t="n">
        <v>831095</v>
      </c>
      <c r="C13" s="65"/>
      <c r="D13" s="45"/>
      <c r="E13" s="65" t="n">
        <v>1</v>
      </c>
      <c r="F13" s="65" t="s">
        <v>127</v>
      </c>
      <c r="G13" s="65" t="s">
        <v>124</v>
      </c>
      <c r="H13" s="67" t="n">
        <v>36336</v>
      </c>
      <c r="I13" s="65" t="s">
        <v>116</v>
      </c>
      <c r="J13" s="65" t="s">
        <v>125</v>
      </c>
      <c r="K13" s="66"/>
      <c r="L13" s="65" t="s">
        <v>118</v>
      </c>
      <c r="M13" s="65"/>
      <c r="N13" s="65" t="str">
        <f aca="false">CONCATENATE(B13,J13)</f>
        <v>831095W</v>
      </c>
      <c r="O13" s="65" t="str">
        <f aca="false">CONCATENATE(B13,J13,I13)</f>
        <v>831095WBase</v>
      </c>
      <c r="P13" s="65"/>
      <c r="Q13" s="68" t="n">
        <f aca="false">+BC13</f>
        <v>0</v>
      </c>
      <c r="R13" s="68" t="n">
        <f aca="false">+Q13</f>
        <v>0</v>
      </c>
      <c r="S13" s="68"/>
      <c r="T13" s="69" t="n">
        <v>37147</v>
      </c>
      <c r="U13" s="69"/>
      <c r="V13" s="72" t="n">
        <v>0</v>
      </c>
      <c r="W13" s="69" t="n">
        <f aca="false">V13</f>
        <v>0</v>
      </c>
      <c r="X13" s="69" t="n">
        <f aca="false">W13</f>
        <v>0</v>
      </c>
      <c r="Y13" s="69" t="n">
        <f aca="false">X13</f>
        <v>0</v>
      </c>
      <c r="Z13" s="69" t="n">
        <f aca="false">Y13</f>
        <v>0</v>
      </c>
      <c r="AA13" s="69" t="n">
        <f aca="false">Z13</f>
        <v>0</v>
      </c>
      <c r="AB13" s="69" t="n">
        <f aca="false">AA13</f>
        <v>0</v>
      </c>
      <c r="AC13" s="69" t="n">
        <f aca="false">AB13</f>
        <v>0</v>
      </c>
      <c r="AD13" s="69" t="n">
        <f aca="false">AC13</f>
        <v>0</v>
      </c>
      <c r="AE13" s="69" t="n">
        <f aca="false">AD13</f>
        <v>0</v>
      </c>
      <c r="AF13" s="69" t="n">
        <f aca="false">AE13</f>
        <v>0</v>
      </c>
      <c r="AG13" s="69" t="n">
        <f aca="false">AF13</f>
        <v>0</v>
      </c>
      <c r="AH13" s="69" t="n">
        <f aca="false">AG13</f>
        <v>0</v>
      </c>
      <c r="AI13" s="69" t="n">
        <f aca="false">AH13</f>
        <v>0</v>
      </c>
      <c r="AJ13" s="69" t="n">
        <f aca="false">AI13</f>
        <v>0</v>
      </c>
      <c r="AK13" s="69" t="n">
        <f aca="false">AJ13</f>
        <v>0</v>
      </c>
      <c r="AL13" s="69" t="n">
        <f aca="false">AK13</f>
        <v>0</v>
      </c>
      <c r="AM13" s="69" t="n">
        <f aca="false">AL13</f>
        <v>0</v>
      </c>
      <c r="AN13" s="69" t="n">
        <f aca="false">AM13</f>
        <v>0</v>
      </c>
      <c r="AO13" s="69" t="n">
        <f aca="false">AN13</f>
        <v>0</v>
      </c>
      <c r="AP13" s="69" t="n">
        <f aca="false">AO13</f>
        <v>0</v>
      </c>
      <c r="AQ13" s="69" t="n">
        <f aca="false">AP13</f>
        <v>0</v>
      </c>
      <c r="AR13" s="69" t="n">
        <f aca="false">AQ13</f>
        <v>0</v>
      </c>
      <c r="AS13" s="69" t="n">
        <f aca="false">AR13</f>
        <v>0</v>
      </c>
      <c r="AT13" s="69" t="n">
        <f aca="false">AS13</f>
        <v>0</v>
      </c>
      <c r="AU13" s="69" t="n">
        <f aca="false">AT13</f>
        <v>0</v>
      </c>
      <c r="AV13" s="69" t="n">
        <f aca="false">AU13</f>
        <v>0</v>
      </c>
      <c r="AW13" s="69" t="n">
        <f aca="false">AV13</f>
        <v>0</v>
      </c>
      <c r="AX13" s="69" t="n">
        <f aca="false">AW13</f>
        <v>0</v>
      </c>
      <c r="AY13" s="69" t="n">
        <f aca="false">AX13</f>
        <v>0</v>
      </c>
      <c r="AZ13" s="69"/>
      <c r="BA13" s="69"/>
      <c r="BB13" s="69" t="n">
        <f aca="false">SUM(V13:AZ13)</f>
        <v>0</v>
      </c>
      <c r="BC13" s="70" t="n">
        <f aca="false">+BB13/30</f>
        <v>0</v>
      </c>
      <c r="BD13" s="69" t="n">
        <f aca="false">MAX(V13:AZ13)</f>
        <v>0</v>
      </c>
      <c r="BE13" s="69"/>
      <c r="BF13" s="68"/>
      <c r="BG13" s="65"/>
      <c r="BH13" s="65"/>
      <c r="BI13" s="65"/>
      <c r="BJ13" s="65"/>
      <c r="BK13" s="65"/>
      <c r="BL13" s="65"/>
      <c r="BM13" s="65"/>
      <c r="BN13" s="65"/>
      <c r="BO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71"/>
      <c r="EW13" s="65"/>
      <c r="EX13" s="65"/>
      <c r="EY13" s="65"/>
      <c r="EZ13" s="65"/>
      <c r="FA13" s="65"/>
      <c r="FB13" s="71"/>
      <c r="FC13" s="65"/>
      <c r="FD13" s="65"/>
      <c r="FE13" s="65"/>
      <c r="FF13" s="65"/>
      <c r="FG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8" t="n">
        <f aca="false">SUM(BG13:HD13)-V13</f>
        <v>0</v>
      </c>
      <c r="HF13" s="68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</row>
    <row r="14" customFormat="false" ht="13.5" hidden="false" customHeight="false" outlineLevel="0" collapsed="false">
      <c r="A14" s="1" t="s">
        <v>128</v>
      </c>
      <c r="B14" s="2" t="n">
        <v>21</v>
      </c>
      <c r="D14" s="3" t="n">
        <v>20</v>
      </c>
      <c r="E14" s="1" t="n">
        <v>2</v>
      </c>
      <c r="F14" s="1" t="s">
        <v>119</v>
      </c>
      <c r="G14" s="73" t="s">
        <v>115</v>
      </c>
      <c r="H14" s="74" t="n">
        <v>36336</v>
      </c>
      <c r="I14" s="1" t="s">
        <v>116</v>
      </c>
      <c r="J14" s="1" t="s">
        <v>117</v>
      </c>
      <c r="K14" s="75"/>
      <c r="L14" s="1" t="s">
        <v>118</v>
      </c>
      <c r="M14" s="76"/>
      <c r="N14" s="1" t="str">
        <f aca="false">CONCATENATE(B14,J14)</f>
        <v>21R</v>
      </c>
      <c r="O14" s="1" t="str">
        <f aca="false">CONCATENATE(B14,J14,I14)</f>
        <v>21RBase</v>
      </c>
      <c r="Q14" s="4" t="n">
        <f aca="false">+BC14</f>
        <v>0</v>
      </c>
      <c r="R14" s="4" t="n">
        <f aca="false">+Q14</f>
        <v>0</v>
      </c>
      <c r="T14" s="5" t="n">
        <v>37147</v>
      </c>
      <c r="V14" s="6" t="n">
        <v>0</v>
      </c>
      <c r="W14" s="5" t="n">
        <f aca="false">V14</f>
        <v>0</v>
      </c>
      <c r="X14" s="5" t="n">
        <f aca="false">W14</f>
        <v>0</v>
      </c>
      <c r="Y14" s="5" t="n">
        <f aca="false">X14</f>
        <v>0</v>
      </c>
      <c r="Z14" s="5" t="n">
        <f aca="false">Y14</f>
        <v>0</v>
      </c>
      <c r="AA14" s="5" t="n">
        <f aca="false">Z14</f>
        <v>0</v>
      </c>
      <c r="AB14" s="5" t="n">
        <f aca="false">AA14</f>
        <v>0</v>
      </c>
      <c r="AC14" s="5" t="n">
        <f aca="false">AB14</f>
        <v>0</v>
      </c>
      <c r="AD14" s="5" t="n">
        <f aca="false">AC14</f>
        <v>0</v>
      </c>
      <c r="AE14" s="5" t="n">
        <f aca="false">AD14</f>
        <v>0</v>
      </c>
      <c r="AF14" s="5" t="n">
        <f aca="false">AE14</f>
        <v>0</v>
      </c>
      <c r="AG14" s="5" t="n">
        <f aca="false">AF14</f>
        <v>0</v>
      </c>
      <c r="AH14" s="5" t="n">
        <f aca="false">AG14</f>
        <v>0</v>
      </c>
      <c r="AI14" s="5" t="n">
        <f aca="false">AH14</f>
        <v>0</v>
      </c>
      <c r="AJ14" s="5" t="n">
        <f aca="false">AI14</f>
        <v>0</v>
      </c>
      <c r="AK14" s="5" t="n">
        <f aca="false">AJ14</f>
        <v>0</v>
      </c>
      <c r="AL14" s="5" t="n">
        <f aca="false">AK14</f>
        <v>0</v>
      </c>
      <c r="AM14" s="5" t="n">
        <f aca="false">AL14</f>
        <v>0</v>
      </c>
      <c r="AN14" s="5" t="n">
        <f aca="false">AM14</f>
        <v>0</v>
      </c>
      <c r="AO14" s="5" t="n">
        <f aca="false">AN14</f>
        <v>0</v>
      </c>
      <c r="AP14" s="5" t="n">
        <f aca="false">AO14</f>
        <v>0</v>
      </c>
      <c r="AQ14" s="5" t="n">
        <f aca="false">AP14</f>
        <v>0</v>
      </c>
      <c r="AR14" s="5" t="n">
        <f aca="false">AQ14</f>
        <v>0</v>
      </c>
      <c r="AS14" s="5" t="n">
        <f aca="false">AR14</f>
        <v>0</v>
      </c>
      <c r="AT14" s="5" t="n">
        <f aca="false">AS14</f>
        <v>0</v>
      </c>
      <c r="AU14" s="5" t="n">
        <f aca="false">AT14</f>
        <v>0</v>
      </c>
      <c r="AV14" s="5" t="n">
        <f aca="false">AU14</f>
        <v>0</v>
      </c>
      <c r="AW14" s="5" t="n">
        <f aca="false">AV14</f>
        <v>0</v>
      </c>
      <c r="AX14" s="5" t="n">
        <f aca="false">AW14</f>
        <v>0</v>
      </c>
      <c r="AY14" s="5" t="n">
        <f aca="false">AX14</f>
        <v>0</v>
      </c>
      <c r="BB14" s="5" t="n">
        <f aca="false">SUM(V14:AZ14)</f>
        <v>0</v>
      </c>
      <c r="BC14" s="70" t="n">
        <f aca="false">+BB14/30</f>
        <v>0</v>
      </c>
      <c r="BD14" s="5" t="n">
        <f aca="false">MAX(V14:AZ14)</f>
        <v>0</v>
      </c>
      <c r="BG14" s="4"/>
      <c r="BH14" s="4"/>
      <c r="BI14" s="4"/>
      <c r="BJ14" s="4"/>
      <c r="BK14" s="4"/>
      <c r="BL14" s="4"/>
      <c r="BM14" s="4"/>
      <c r="BO14" s="4"/>
      <c r="BQ14" s="4"/>
      <c r="BS14" s="4"/>
      <c r="BU14" s="4"/>
      <c r="BW14" s="4"/>
      <c r="BY14" s="4"/>
      <c r="CA14" s="4"/>
      <c r="CC14" s="4"/>
      <c r="CE14" s="4"/>
      <c r="CG14" s="4"/>
      <c r="CI14" s="4"/>
      <c r="CK14" s="4"/>
      <c r="CM14" s="4"/>
      <c r="CO14" s="4"/>
      <c r="CQ14" s="4"/>
      <c r="CS14" s="4"/>
      <c r="CU14" s="4"/>
      <c r="CW14" s="4"/>
      <c r="CY14" s="4"/>
      <c r="DA14" s="4"/>
      <c r="DC14" s="4"/>
      <c r="DE14" s="4"/>
      <c r="DG14" s="4"/>
      <c r="DI14" s="4"/>
      <c r="DK14" s="4"/>
      <c r="DM14" s="4"/>
      <c r="DO14" s="4"/>
      <c r="DQ14" s="4"/>
      <c r="DS14" s="4"/>
      <c r="DU14" s="4"/>
      <c r="DW14" s="4"/>
      <c r="DY14" s="4"/>
      <c r="EA14" s="4"/>
      <c r="EC14" s="4"/>
      <c r="EE14" s="4"/>
      <c r="EG14" s="4"/>
      <c r="EI14" s="4"/>
      <c r="EK14" s="4"/>
      <c r="EM14" s="4"/>
      <c r="EO14" s="4"/>
      <c r="EP14" s="4"/>
      <c r="EQ14" s="4"/>
      <c r="ES14" s="4"/>
      <c r="EU14" s="4"/>
      <c r="EW14" s="4"/>
      <c r="EY14" s="4"/>
      <c r="FA14" s="4"/>
      <c r="FC14" s="4"/>
      <c r="FE14" s="4"/>
      <c r="FG14" s="4"/>
      <c r="FI14" s="4"/>
      <c r="FJ14" s="4"/>
      <c r="FK14" s="4"/>
      <c r="FL14" s="4"/>
      <c r="FM14" s="4"/>
      <c r="FO14" s="4"/>
      <c r="FQ14" s="4"/>
      <c r="FS14" s="4"/>
      <c r="FU14" s="4"/>
      <c r="FW14" s="4"/>
      <c r="FY14" s="4"/>
      <c r="GA14" s="4"/>
      <c r="GC14" s="4"/>
      <c r="GE14" s="4"/>
      <c r="GG14" s="4"/>
      <c r="GI14" s="4"/>
      <c r="GK14" s="4"/>
      <c r="GM14" s="4"/>
      <c r="GO14" s="4"/>
      <c r="GQ14" s="4"/>
      <c r="GS14" s="4"/>
      <c r="GU14" s="4"/>
      <c r="GW14" s="4"/>
      <c r="GY14" s="4"/>
      <c r="HA14" s="4"/>
      <c r="HC14" s="4"/>
      <c r="HE14" s="4" t="n">
        <f aca="false">SUM(BG14:HD14)-V14</f>
        <v>0</v>
      </c>
      <c r="HF14" s="4"/>
    </row>
    <row r="15" customFormat="false" ht="13.5" hidden="false" customHeight="false" outlineLevel="0" collapsed="false">
      <c r="A15" s="1" t="s">
        <v>129</v>
      </c>
      <c r="B15" s="2" t="n">
        <v>22</v>
      </c>
      <c r="D15" s="3" t="n">
        <v>15</v>
      </c>
      <c r="E15" s="1" t="n">
        <v>3</v>
      </c>
      <c r="F15" s="1" t="s">
        <v>119</v>
      </c>
      <c r="G15" s="1" t="s">
        <v>130</v>
      </c>
      <c r="H15" s="74" t="n">
        <v>36459</v>
      </c>
      <c r="I15" s="1" t="s">
        <v>116</v>
      </c>
      <c r="J15" s="1" t="s">
        <v>117</v>
      </c>
      <c r="L15" s="1" t="s">
        <v>118</v>
      </c>
      <c r="M15" s="65"/>
      <c r="N15" s="1" t="str">
        <f aca="false">CONCATENATE(B15,J15)</f>
        <v>22R</v>
      </c>
      <c r="O15" s="1" t="str">
        <f aca="false">CONCATENATE(B15,J15,I15)</f>
        <v>22RBase</v>
      </c>
      <c r="Q15" s="4" t="n">
        <f aca="false">+BC15</f>
        <v>0</v>
      </c>
      <c r="R15" s="4" t="n">
        <f aca="false">+Q15</f>
        <v>0</v>
      </c>
      <c r="T15" s="5" t="n">
        <v>37147</v>
      </c>
      <c r="V15" s="6" t="n">
        <v>0</v>
      </c>
      <c r="W15" s="5" t="n">
        <f aca="false">V15</f>
        <v>0</v>
      </c>
      <c r="X15" s="5" t="n">
        <f aca="false">W15</f>
        <v>0</v>
      </c>
      <c r="Y15" s="5" t="n">
        <f aca="false">X15</f>
        <v>0</v>
      </c>
      <c r="Z15" s="5" t="n">
        <f aca="false">Y15</f>
        <v>0</v>
      </c>
      <c r="AA15" s="5" t="n">
        <f aca="false">Z15</f>
        <v>0</v>
      </c>
      <c r="AB15" s="5" t="n">
        <f aca="false">AA15</f>
        <v>0</v>
      </c>
      <c r="AC15" s="5" t="n">
        <f aca="false">AB15</f>
        <v>0</v>
      </c>
      <c r="AD15" s="5" t="n">
        <f aca="false">AC15</f>
        <v>0</v>
      </c>
      <c r="AE15" s="5" t="n">
        <f aca="false">AD15</f>
        <v>0</v>
      </c>
      <c r="AF15" s="5" t="n">
        <f aca="false">AE15</f>
        <v>0</v>
      </c>
      <c r="AG15" s="5" t="n">
        <f aca="false">AF15</f>
        <v>0</v>
      </c>
      <c r="AH15" s="5" t="n">
        <f aca="false">AG15</f>
        <v>0</v>
      </c>
      <c r="AI15" s="5" t="n">
        <f aca="false">AH15</f>
        <v>0</v>
      </c>
      <c r="AJ15" s="5" t="n">
        <f aca="false">AI15</f>
        <v>0</v>
      </c>
      <c r="AK15" s="5" t="n">
        <f aca="false">AJ15</f>
        <v>0</v>
      </c>
      <c r="AL15" s="5" t="n">
        <f aca="false">AK15</f>
        <v>0</v>
      </c>
      <c r="AM15" s="5" t="n">
        <f aca="false">AL15</f>
        <v>0</v>
      </c>
      <c r="AN15" s="5" t="n">
        <f aca="false">AM15</f>
        <v>0</v>
      </c>
      <c r="AO15" s="5" t="n">
        <f aca="false">AN15</f>
        <v>0</v>
      </c>
      <c r="AP15" s="5" t="n">
        <f aca="false">AO15</f>
        <v>0</v>
      </c>
      <c r="AQ15" s="5" t="n">
        <f aca="false">AP15</f>
        <v>0</v>
      </c>
      <c r="AR15" s="5" t="n">
        <f aca="false">AQ15</f>
        <v>0</v>
      </c>
      <c r="AS15" s="5" t="n">
        <f aca="false">AR15</f>
        <v>0</v>
      </c>
      <c r="AT15" s="5" t="n">
        <f aca="false">AS15</f>
        <v>0</v>
      </c>
      <c r="AU15" s="5" t="n">
        <f aca="false">AT15</f>
        <v>0</v>
      </c>
      <c r="AV15" s="5" t="n">
        <f aca="false">AU15</f>
        <v>0</v>
      </c>
      <c r="AW15" s="5" t="n">
        <f aca="false">AV15</f>
        <v>0</v>
      </c>
      <c r="AX15" s="5" t="n">
        <f aca="false">AW15</f>
        <v>0</v>
      </c>
      <c r="AY15" s="5" t="n">
        <f aca="false">AX15</f>
        <v>0</v>
      </c>
      <c r="BB15" s="5" t="n">
        <f aca="false">SUM(V15:AZ15)</f>
        <v>0</v>
      </c>
      <c r="BC15" s="70" t="n">
        <f aca="false">+BB15/30</f>
        <v>0</v>
      </c>
      <c r="BD15" s="5" t="n">
        <f aca="false">MAX(V15:AZ15)</f>
        <v>0</v>
      </c>
      <c r="GN15" s="4"/>
      <c r="GV15" s="4"/>
      <c r="HD15" s="4"/>
      <c r="HE15" s="4" t="n">
        <f aca="false">SUM(BG15:HD15)-V15</f>
        <v>0</v>
      </c>
      <c r="HF15" s="4"/>
    </row>
    <row r="16" customFormat="false" ht="13.5" hidden="false" customHeight="false" outlineLevel="0" collapsed="false">
      <c r="A16" s="1" t="s">
        <v>129</v>
      </c>
      <c r="B16" s="2" t="n">
        <v>22</v>
      </c>
      <c r="D16" s="3" t="n">
        <v>15</v>
      </c>
      <c r="E16" s="1" t="n">
        <v>3</v>
      </c>
      <c r="F16" s="1" t="s">
        <v>131</v>
      </c>
      <c r="G16" s="1" t="s">
        <v>130</v>
      </c>
      <c r="H16" s="74" t="n">
        <v>36459</v>
      </c>
      <c r="I16" s="1" t="s">
        <v>116</v>
      </c>
      <c r="J16" s="1" t="s">
        <v>117</v>
      </c>
      <c r="L16" s="1" t="s">
        <v>118</v>
      </c>
      <c r="M16" s="65"/>
      <c r="N16" s="1" t="str">
        <f aca="false">CONCATENATE(B16,J16)</f>
        <v>22R</v>
      </c>
      <c r="O16" s="1" t="str">
        <f aca="false">CONCATENATE(B16,J16,I16)</f>
        <v>22RBase</v>
      </c>
      <c r="Q16" s="4" t="n">
        <f aca="false">+BC16</f>
        <v>1197</v>
      </c>
      <c r="R16" s="4" t="n">
        <f aca="false">+Q16</f>
        <v>1197</v>
      </c>
      <c r="T16" s="5" t="n">
        <v>37147</v>
      </c>
      <c r="V16" s="77" t="n">
        <v>1197</v>
      </c>
      <c r="W16" s="5" t="n">
        <f aca="false">V16</f>
        <v>1197</v>
      </c>
      <c r="X16" s="5" t="n">
        <f aca="false">W16</f>
        <v>1197</v>
      </c>
      <c r="Y16" s="5" t="n">
        <f aca="false">X16</f>
        <v>1197</v>
      </c>
      <c r="Z16" s="5" t="n">
        <f aca="false">Y16</f>
        <v>1197</v>
      </c>
      <c r="AA16" s="5" t="n">
        <f aca="false">Z16</f>
        <v>1197</v>
      </c>
      <c r="AB16" s="5" t="n">
        <f aca="false">AA16</f>
        <v>1197</v>
      </c>
      <c r="AC16" s="5" t="n">
        <f aca="false">AB16</f>
        <v>1197</v>
      </c>
      <c r="AD16" s="5" t="n">
        <f aca="false">AC16</f>
        <v>1197</v>
      </c>
      <c r="AE16" s="5" t="n">
        <f aca="false">AD16</f>
        <v>1197</v>
      </c>
      <c r="AF16" s="5" t="n">
        <f aca="false">AE16</f>
        <v>1197</v>
      </c>
      <c r="AG16" s="5" t="n">
        <f aca="false">AF16</f>
        <v>1197</v>
      </c>
      <c r="AH16" s="5" t="n">
        <f aca="false">AG16</f>
        <v>1197</v>
      </c>
      <c r="AI16" s="5" t="n">
        <f aca="false">AH16</f>
        <v>1197</v>
      </c>
      <c r="AJ16" s="5" t="n">
        <f aca="false">AI16</f>
        <v>1197</v>
      </c>
      <c r="AK16" s="5" t="n">
        <f aca="false">AJ16</f>
        <v>1197</v>
      </c>
      <c r="AL16" s="5" t="n">
        <f aca="false">AK16</f>
        <v>1197</v>
      </c>
      <c r="AM16" s="5" t="n">
        <f aca="false">AL16</f>
        <v>1197</v>
      </c>
      <c r="AN16" s="5" t="n">
        <f aca="false">AM16</f>
        <v>1197</v>
      </c>
      <c r="AO16" s="5" t="n">
        <f aca="false">AN16</f>
        <v>1197</v>
      </c>
      <c r="AP16" s="5" t="n">
        <f aca="false">AO16</f>
        <v>1197</v>
      </c>
      <c r="AQ16" s="5" t="n">
        <f aca="false">AP16</f>
        <v>1197</v>
      </c>
      <c r="AR16" s="5" t="n">
        <f aca="false">AQ16</f>
        <v>1197</v>
      </c>
      <c r="AS16" s="5" t="n">
        <f aca="false">AR16</f>
        <v>1197</v>
      </c>
      <c r="AT16" s="5" t="n">
        <f aca="false">AS16</f>
        <v>1197</v>
      </c>
      <c r="AU16" s="5" t="n">
        <f aca="false">AT16</f>
        <v>1197</v>
      </c>
      <c r="AV16" s="5" t="n">
        <f aca="false">AU16</f>
        <v>1197</v>
      </c>
      <c r="AW16" s="5" t="n">
        <f aca="false">AV16</f>
        <v>1197</v>
      </c>
      <c r="AX16" s="5" t="n">
        <f aca="false">AW16</f>
        <v>1197</v>
      </c>
      <c r="AY16" s="5" t="n">
        <f aca="false">AX16</f>
        <v>1197</v>
      </c>
      <c r="BB16" s="5" t="n">
        <f aca="false">SUM(V16:AZ16)</f>
        <v>35910</v>
      </c>
      <c r="BC16" s="70" t="n">
        <f aca="false">+BB16/30</f>
        <v>1197</v>
      </c>
      <c r="BD16" s="5" t="n">
        <f aca="false">MAX(V16:AZ16)</f>
        <v>1197</v>
      </c>
      <c r="HE16" s="4" t="n">
        <f aca="false">SUM(BG16:HD16)-V16</f>
        <v>-1197</v>
      </c>
      <c r="HF16" s="4"/>
    </row>
    <row r="17" customFormat="false" ht="13.5" hidden="false" customHeight="false" outlineLevel="0" collapsed="false">
      <c r="A17" s="1" t="s">
        <v>132</v>
      </c>
      <c r="B17" s="2" t="n">
        <v>27</v>
      </c>
      <c r="D17" s="3" t="n">
        <v>19</v>
      </c>
      <c r="E17" s="1" t="n">
        <v>3</v>
      </c>
      <c r="F17" s="78" t="s">
        <v>133</v>
      </c>
      <c r="G17" s="1" t="s">
        <v>134</v>
      </c>
      <c r="H17" s="74" t="n">
        <v>36521</v>
      </c>
      <c r="I17" s="1" t="s">
        <v>116</v>
      </c>
      <c r="J17" s="1" t="s">
        <v>117</v>
      </c>
      <c r="L17" s="1" t="s">
        <v>120</v>
      </c>
      <c r="N17" s="1" t="str">
        <f aca="false">CONCATENATE(B17,J17)</f>
        <v>27R</v>
      </c>
      <c r="O17" s="1" t="str">
        <f aca="false">CONCATENATE(B17,J17,I17)</f>
        <v>27RBase</v>
      </c>
      <c r="Q17" s="4" t="n">
        <f aca="false">+BC17</f>
        <v>0</v>
      </c>
      <c r="R17" s="4" t="n">
        <f aca="false">+Q17</f>
        <v>0</v>
      </c>
      <c r="T17" s="5" t="n">
        <v>66917</v>
      </c>
      <c r="V17" s="6" t="n">
        <v>0</v>
      </c>
      <c r="W17" s="5" t="n">
        <f aca="false">V17</f>
        <v>0</v>
      </c>
      <c r="X17" s="5" t="n">
        <f aca="false">W17</f>
        <v>0</v>
      </c>
      <c r="Y17" s="5" t="n">
        <f aca="false">X17</f>
        <v>0</v>
      </c>
      <c r="Z17" s="5" t="n">
        <f aca="false">Y17</f>
        <v>0</v>
      </c>
      <c r="AA17" s="5" t="n">
        <f aca="false">Z17</f>
        <v>0</v>
      </c>
      <c r="AB17" s="5" t="n">
        <f aca="false">AA17</f>
        <v>0</v>
      </c>
      <c r="AC17" s="5" t="n">
        <f aca="false">AB17</f>
        <v>0</v>
      </c>
      <c r="AD17" s="5" t="n">
        <f aca="false">AC17</f>
        <v>0</v>
      </c>
      <c r="AE17" s="5" t="n">
        <f aca="false">AD17</f>
        <v>0</v>
      </c>
      <c r="AF17" s="5" t="n">
        <f aca="false">AE17</f>
        <v>0</v>
      </c>
      <c r="AG17" s="5" t="n">
        <f aca="false">AF17</f>
        <v>0</v>
      </c>
      <c r="AH17" s="5" t="n">
        <f aca="false">AG17</f>
        <v>0</v>
      </c>
      <c r="AI17" s="5" t="n">
        <f aca="false">AH17</f>
        <v>0</v>
      </c>
      <c r="AJ17" s="5" t="n">
        <f aca="false">AI17</f>
        <v>0</v>
      </c>
      <c r="AK17" s="5" t="n">
        <f aca="false">AJ17</f>
        <v>0</v>
      </c>
      <c r="AL17" s="5" t="n">
        <f aca="false">AK17</f>
        <v>0</v>
      </c>
      <c r="AM17" s="5" t="n">
        <f aca="false">AL17</f>
        <v>0</v>
      </c>
      <c r="AN17" s="5" t="n">
        <f aca="false">AM17</f>
        <v>0</v>
      </c>
      <c r="AO17" s="5" t="n">
        <f aca="false">AN17</f>
        <v>0</v>
      </c>
      <c r="AP17" s="5" t="n">
        <f aca="false">AO17</f>
        <v>0</v>
      </c>
      <c r="AQ17" s="5" t="n">
        <f aca="false">AP17</f>
        <v>0</v>
      </c>
      <c r="AR17" s="5" t="n">
        <f aca="false">AQ17</f>
        <v>0</v>
      </c>
      <c r="AS17" s="5" t="n">
        <f aca="false">AR17</f>
        <v>0</v>
      </c>
      <c r="AT17" s="5" t="n">
        <f aca="false">AS17</f>
        <v>0</v>
      </c>
      <c r="AU17" s="5" t="n">
        <f aca="false">AT17</f>
        <v>0</v>
      </c>
      <c r="AV17" s="5" t="n">
        <f aca="false">AU17</f>
        <v>0</v>
      </c>
      <c r="AW17" s="5" t="n">
        <f aca="false">AV17</f>
        <v>0</v>
      </c>
      <c r="AX17" s="5" t="n">
        <f aca="false">AW17</f>
        <v>0</v>
      </c>
      <c r="AY17" s="5" t="n">
        <f aca="false">AX17</f>
        <v>0</v>
      </c>
      <c r="BB17" s="5" t="n">
        <f aca="false">SUM(V17:AZ17)</f>
        <v>0</v>
      </c>
      <c r="BC17" s="70" t="n">
        <f aca="false">+BB17/30</f>
        <v>0</v>
      </c>
      <c r="BD17" s="5" t="n">
        <f aca="false">MAX(V17:AZ17)</f>
        <v>0</v>
      </c>
      <c r="CD17" s="20"/>
      <c r="CF17" s="20"/>
      <c r="CH17" s="20"/>
      <c r="CJ17" s="20"/>
      <c r="CL17" s="20"/>
      <c r="CN17" s="20"/>
      <c r="CP17" s="20"/>
      <c r="CR17" s="20"/>
      <c r="CT17" s="20"/>
      <c r="CV17" s="20"/>
      <c r="CX17" s="20"/>
      <c r="CZ17" s="20"/>
      <c r="DB17" s="20"/>
      <c r="DD17" s="20"/>
      <c r="DF17" s="20"/>
      <c r="DH17" s="20"/>
      <c r="DJ17" s="20"/>
      <c r="DL17" s="20"/>
      <c r="DN17" s="20"/>
      <c r="DP17" s="20"/>
      <c r="DR17" s="20"/>
      <c r="DT17" s="20"/>
      <c r="EJ17" s="20"/>
      <c r="EL17" s="20"/>
      <c r="ET17" s="20"/>
      <c r="FF17" s="20"/>
      <c r="FT17" s="20"/>
      <c r="FZ17" s="20"/>
      <c r="HE17" s="4" t="n">
        <f aca="false">SUM(BG17:HD17)-V17</f>
        <v>0</v>
      </c>
      <c r="HF17" s="22" t="s">
        <v>135</v>
      </c>
    </row>
    <row r="18" customFormat="false" ht="13.5" hidden="false" customHeight="false" outlineLevel="0" collapsed="false">
      <c r="A18" s="20" t="s">
        <v>136</v>
      </c>
      <c r="B18" s="79" t="s">
        <v>137</v>
      </c>
      <c r="C18" s="20"/>
      <c r="D18" s="80" t="n">
        <v>25</v>
      </c>
      <c r="E18" s="20" t="n">
        <v>4</v>
      </c>
      <c r="F18" s="20" t="s">
        <v>138</v>
      </c>
      <c r="G18" s="1" t="s">
        <v>115</v>
      </c>
      <c r="H18" s="81" t="n">
        <v>36336</v>
      </c>
      <c r="I18" s="20" t="s">
        <v>116</v>
      </c>
      <c r="J18" s="20" t="s">
        <v>117</v>
      </c>
      <c r="K18" s="79"/>
      <c r="L18" s="20" t="s">
        <v>118</v>
      </c>
      <c r="M18" s="65" t="s">
        <v>139</v>
      </c>
      <c r="N18" s="20" t="str">
        <f aca="false">CONCATENATE(B18,J18)</f>
        <v>25ER</v>
      </c>
      <c r="O18" s="20" t="str">
        <f aca="false">CONCATENATE(B18,J18,I18)</f>
        <v>25ERBase</v>
      </c>
      <c r="P18" s="20"/>
      <c r="Q18" s="82" t="n">
        <f aca="false">+BC18</f>
        <v>4009</v>
      </c>
      <c r="R18" s="82" t="n">
        <f aca="false">+Q18</f>
        <v>4009</v>
      </c>
      <c r="S18" s="82"/>
      <c r="T18" s="83" t="n">
        <v>37147</v>
      </c>
      <c r="U18" s="83"/>
      <c r="V18" s="84" t="n">
        <v>4009</v>
      </c>
      <c r="W18" s="83" t="n">
        <f aca="false">V18</f>
        <v>4009</v>
      </c>
      <c r="X18" s="83" t="n">
        <f aca="false">W18</f>
        <v>4009</v>
      </c>
      <c r="Y18" s="83" t="n">
        <f aca="false">X18</f>
        <v>4009</v>
      </c>
      <c r="Z18" s="83" t="n">
        <f aca="false">Y18</f>
        <v>4009</v>
      </c>
      <c r="AA18" s="83" t="n">
        <f aca="false">Z18</f>
        <v>4009</v>
      </c>
      <c r="AB18" s="83" t="n">
        <f aca="false">AA18</f>
        <v>4009</v>
      </c>
      <c r="AC18" s="83" t="n">
        <f aca="false">AB18</f>
        <v>4009</v>
      </c>
      <c r="AD18" s="83" t="n">
        <f aca="false">AC18</f>
        <v>4009</v>
      </c>
      <c r="AE18" s="83" t="n">
        <f aca="false">AD18</f>
        <v>4009</v>
      </c>
      <c r="AF18" s="83" t="n">
        <f aca="false">AE18</f>
        <v>4009</v>
      </c>
      <c r="AG18" s="83" t="n">
        <f aca="false">AF18</f>
        <v>4009</v>
      </c>
      <c r="AH18" s="83" t="n">
        <f aca="false">AG18</f>
        <v>4009</v>
      </c>
      <c r="AI18" s="83" t="n">
        <f aca="false">AH18</f>
        <v>4009</v>
      </c>
      <c r="AJ18" s="83" t="n">
        <f aca="false">AI18</f>
        <v>4009</v>
      </c>
      <c r="AK18" s="83" t="n">
        <f aca="false">AJ18</f>
        <v>4009</v>
      </c>
      <c r="AL18" s="83" t="n">
        <f aca="false">AK18</f>
        <v>4009</v>
      </c>
      <c r="AM18" s="83" t="n">
        <f aca="false">AL18</f>
        <v>4009</v>
      </c>
      <c r="AN18" s="83" t="n">
        <f aca="false">AM18</f>
        <v>4009</v>
      </c>
      <c r="AO18" s="83" t="n">
        <f aca="false">AN18</f>
        <v>4009</v>
      </c>
      <c r="AP18" s="83" t="n">
        <f aca="false">AO18</f>
        <v>4009</v>
      </c>
      <c r="AQ18" s="83" t="n">
        <f aca="false">AP18</f>
        <v>4009</v>
      </c>
      <c r="AR18" s="83" t="n">
        <f aca="false">AQ18</f>
        <v>4009</v>
      </c>
      <c r="AS18" s="83" t="n">
        <f aca="false">AR18</f>
        <v>4009</v>
      </c>
      <c r="AT18" s="83" t="n">
        <f aca="false">AS18</f>
        <v>4009</v>
      </c>
      <c r="AU18" s="83" t="n">
        <f aca="false">AT18</f>
        <v>4009</v>
      </c>
      <c r="AV18" s="83" t="n">
        <f aca="false">AU18</f>
        <v>4009</v>
      </c>
      <c r="AW18" s="83" t="n">
        <f aca="false">AV18</f>
        <v>4009</v>
      </c>
      <c r="AX18" s="83" t="n">
        <f aca="false">AW18</f>
        <v>4009</v>
      </c>
      <c r="AY18" s="83" t="n">
        <f aca="false">AX18</f>
        <v>4009</v>
      </c>
      <c r="AZ18" s="83"/>
      <c r="BA18" s="83"/>
      <c r="BB18" s="83" t="n">
        <f aca="false">SUM(V18:AZ18)</f>
        <v>120270</v>
      </c>
      <c r="BC18" s="70" t="n">
        <f aca="false">+BB18/30</f>
        <v>4009</v>
      </c>
      <c r="BD18" s="83" t="n">
        <f aca="false">MAX(V18:AZ18)</f>
        <v>4009</v>
      </c>
      <c r="BE18" s="83"/>
      <c r="BF18" s="82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W18" s="20"/>
      <c r="EY18" s="20"/>
      <c r="FA18" s="20"/>
      <c r="FC18" s="20"/>
      <c r="FE18" s="20"/>
      <c r="FF18" s="20"/>
      <c r="FG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W18" s="20"/>
      <c r="FY18" s="20"/>
      <c r="FZ18" s="20"/>
      <c r="GA18" s="20"/>
      <c r="GC18" s="20"/>
      <c r="GE18" s="20"/>
      <c r="GG18" s="20"/>
      <c r="GI18" s="20"/>
      <c r="GK18" s="20"/>
      <c r="GM18" s="20"/>
      <c r="GO18" s="20"/>
      <c r="GQ18" s="20"/>
      <c r="GS18" s="20"/>
      <c r="GU18" s="20"/>
      <c r="GW18" s="20"/>
      <c r="GY18" s="20"/>
      <c r="HA18" s="20"/>
      <c r="HC18" s="20"/>
      <c r="HE18" s="82" t="n">
        <f aca="false">SUM(BG18:HD18)-V18</f>
        <v>-4009</v>
      </c>
      <c r="HF18" s="82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</row>
    <row r="19" customFormat="false" ht="13.5" hidden="false" customHeight="false" outlineLevel="0" collapsed="false">
      <c r="A19" s="20" t="s">
        <v>140</v>
      </c>
      <c r="B19" s="79" t="s">
        <v>141</v>
      </c>
      <c r="C19" s="20"/>
      <c r="D19" s="80" t="n">
        <v>25</v>
      </c>
      <c r="E19" s="20" t="n">
        <v>4</v>
      </c>
      <c r="F19" s="20" t="s">
        <v>138</v>
      </c>
      <c r="G19" s="1" t="s">
        <v>130</v>
      </c>
      <c r="H19" s="81" t="n">
        <v>36336</v>
      </c>
      <c r="I19" s="20" t="s">
        <v>116</v>
      </c>
      <c r="J19" s="20" t="s">
        <v>117</v>
      </c>
      <c r="K19" s="79"/>
      <c r="L19" s="20" t="s">
        <v>118</v>
      </c>
      <c r="M19" s="65"/>
      <c r="N19" s="20" t="str">
        <f aca="false">CONCATENATE(B19,J19)</f>
        <v>19ER</v>
      </c>
      <c r="O19" s="20" t="str">
        <f aca="false">CONCATENATE(B19,J19,I19)</f>
        <v>19ERBase</v>
      </c>
      <c r="P19" s="20"/>
      <c r="Q19" s="82" t="n">
        <f aca="false">+BC19</f>
        <v>184</v>
      </c>
      <c r="R19" s="82" t="n">
        <f aca="false">+Q19</f>
        <v>184</v>
      </c>
      <c r="S19" s="82"/>
      <c r="T19" s="83" t="n">
        <v>37147</v>
      </c>
      <c r="U19" s="83"/>
      <c r="V19" s="84" t="n">
        <v>184</v>
      </c>
      <c r="W19" s="83" t="n">
        <f aca="false">V19</f>
        <v>184</v>
      </c>
      <c r="X19" s="83" t="n">
        <f aca="false">W19</f>
        <v>184</v>
      </c>
      <c r="Y19" s="83" t="n">
        <f aca="false">X19</f>
        <v>184</v>
      </c>
      <c r="Z19" s="83" t="n">
        <f aca="false">Y19</f>
        <v>184</v>
      </c>
      <c r="AA19" s="83" t="n">
        <f aca="false">Z19</f>
        <v>184</v>
      </c>
      <c r="AB19" s="83" t="n">
        <f aca="false">AA19</f>
        <v>184</v>
      </c>
      <c r="AC19" s="83" t="n">
        <f aca="false">AB19</f>
        <v>184</v>
      </c>
      <c r="AD19" s="83" t="n">
        <f aca="false">AC19</f>
        <v>184</v>
      </c>
      <c r="AE19" s="83" t="n">
        <f aca="false">AD19</f>
        <v>184</v>
      </c>
      <c r="AF19" s="83" t="n">
        <f aca="false">AE19</f>
        <v>184</v>
      </c>
      <c r="AG19" s="83" t="n">
        <f aca="false">AF19</f>
        <v>184</v>
      </c>
      <c r="AH19" s="83" t="n">
        <f aca="false">AG19</f>
        <v>184</v>
      </c>
      <c r="AI19" s="83" t="n">
        <f aca="false">AH19</f>
        <v>184</v>
      </c>
      <c r="AJ19" s="83" t="n">
        <f aca="false">AI19</f>
        <v>184</v>
      </c>
      <c r="AK19" s="83" t="n">
        <f aca="false">AJ19</f>
        <v>184</v>
      </c>
      <c r="AL19" s="83" t="n">
        <f aca="false">AK19</f>
        <v>184</v>
      </c>
      <c r="AM19" s="83" t="n">
        <f aca="false">AL19</f>
        <v>184</v>
      </c>
      <c r="AN19" s="83" t="n">
        <f aca="false">AM19</f>
        <v>184</v>
      </c>
      <c r="AO19" s="83" t="n">
        <f aca="false">AN19</f>
        <v>184</v>
      </c>
      <c r="AP19" s="83" t="n">
        <f aca="false">AO19</f>
        <v>184</v>
      </c>
      <c r="AQ19" s="83" t="n">
        <f aca="false">AP19</f>
        <v>184</v>
      </c>
      <c r="AR19" s="83" t="n">
        <f aca="false">AQ19</f>
        <v>184</v>
      </c>
      <c r="AS19" s="83" t="n">
        <f aca="false">AR19</f>
        <v>184</v>
      </c>
      <c r="AT19" s="83" t="n">
        <f aca="false">AS19</f>
        <v>184</v>
      </c>
      <c r="AU19" s="83" t="n">
        <f aca="false">AT19</f>
        <v>184</v>
      </c>
      <c r="AV19" s="83" t="n">
        <f aca="false">AU19</f>
        <v>184</v>
      </c>
      <c r="AW19" s="83" t="n">
        <f aca="false">AV19</f>
        <v>184</v>
      </c>
      <c r="AX19" s="83" t="n">
        <f aca="false">AW19</f>
        <v>184</v>
      </c>
      <c r="AY19" s="83" t="n">
        <f aca="false">AX19</f>
        <v>184</v>
      </c>
      <c r="AZ19" s="83"/>
      <c r="BA19" s="83"/>
      <c r="BB19" s="83" t="n">
        <f aca="false">SUM(V19:AZ19)</f>
        <v>5520</v>
      </c>
      <c r="BC19" s="70" t="n">
        <f aca="false">+BB19/30</f>
        <v>184</v>
      </c>
      <c r="BD19" s="83" t="n">
        <f aca="false">MAX(V19:AZ19)</f>
        <v>184</v>
      </c>
      <c r="BE19" s="83"/>
      <c r="BF19" s="82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 t="s">
        <v>142</v>
      </c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W19" s="20"/>
      <c r="EY19" s="20"/>
      <c r="FA19" s="20"/>
      <c r="FC19" s="20"/>
      <c r="FE19" s="20"/>
      <c r="FF19" s="20"/>
      <c r="FG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I19" s="20"/>
      <c r="GK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82" t="n">
        <f aca="false">SUM(BG19:HD19)-V19</f>
        <v>-184</v>
      </c>
      <c r="HF19" s="82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</row>
    <row r="20" customFormat="false" ht="13.5" hidden="false" customHeight="false" outlineLevel="0" collapsed="false">
      <c r="A20" s="20" t="s">
        <v>143</v>
      </c>
      <c r="B20" s="79" t="n">
        <v>634197</v>
      </c>
      <c r="C20" s="20"/>
      <c r="D20" s="80" t="n">
        <v>21</v>
      </c>
      <c r="E20" s="20" t="n">
        <v>4</v>
      </c>
      <c r="F20" s="20" t="s">
        <v>144</v>
      </c>
      <c r="G20" s="1" t="s">
        <v>145</v>
      </c>
      <c r="H20" s="81" t="n">
        <v>36465</v>
      </c>
      <c r="I20" s="20" t="s">
        <v>116</v>
      </c>
      <c r="J20" s="20" t="s">
        <v>125</v>
      </c>
      <c r="K20" s="79"/>
      <c r="L20" s="20" t="s">
        <v>118</v>
      </c>
      <c r="N20" s="20" t="str">
        <f aca="false">CONCATENATE(B20,J20)</f>
        <v>634197W</v>
      </c>
      <c r="O20" s="20" t="str">
        <f aca="false">CONCATENATE(B20,J20,I20)</f>
        <v>634197WBase</v>
      </c>
      <c r="P20" s="20"/>
      <c r="Q20" s="82" t="n">
        <f aca="false">+BC20</f>
        <v>0</v>
      </c>
      <c r="R20" s="82" t="n">
        <f aca="false">+Q20</f>
        <v>0</v>
      </c>
      <c r="S20" s="82"/>
      <c r="T20" s="83" t="n">
        <v>37147</v>
      </c>
      <c r="U20" s="83"/>
      <c r="V20" s="85" t="n">
        <v>0</v>
      </c>
      <c r="W20" s="83" t="n">
        <f aca="false">V20</f>
        <v>0</v>
      </c>
      <c r="X20" s="83" t="n">
        <f aca="false">W20</f>
        <v>0</v>
      </c>
      <c r="Y20" s="83" t="n">
        <f aca="false">X20</f>
        <v>0</v>
      </c>
      <c r="Z20" s="83" t="n">
        <f aca="false">Y20</f>
        <v>0</v>
      </c>
      <c r="AA20" s="83" t="n">
        <f aca="false">Z20</f>
        <v>0</v>
      </c>
      <c r="AB20" s="83" t="n">
        <f aca="false">AA20</f>
        <v>0</v>
      </c>
      <c r="AC20" s="83" t="n">
        <f aca="false">AB20</f>
        <v>0</v>
      </c>
      <c r="AD20" s="83" t="n">
        <f aca="false">AC20</f>
        <v>0</v>
      </c>
      <c r="AE20" s="83" t="n">
        <f aca="false">AD20</f>
        <v>0</v>
      </c>
      <c r="AF20" s="83" t="n">
        <f aca="false">AE20</f>
        <v>0</v>
      </c>
      <c r="AG20" s="83" t="n">
        <f aca="false">AF20</f>
        <v>0</v>
      </c>
      <c r="AH20" s="83" t="n">
        <f aca="false">AG20</f>
        <v>0</v>
      </c>
      <c r="AI20" s="83" t="n">
        <f aca="false">AH20</f>
        <v>0</v>
      </c>
      <c r="AJ20" s="83" t="n">
        <f aca="false">AI20</f>
        <v>0</v>
      </c>
      <c r="AK20" s="83" t="n">
        <f aca="false">AJ20</f>
        <v>0</v>
      </c>
      <c r="AL20" s="83" t="n">
        <f aca="false">AK20</f>
        <v>0</v>
      </c>
      <c r="AM20" s="83" t="n">
        <f aca="false">AL20</f>
        <v>0</v>
      </c>
      <c r="AN20" s="83" t="n">
        <f aca="false">AM20</f>
        <v>0</v>
      </c>
      <c r="AO20" s="83" t="n">
        <f aca="false">AN20</f>
        <v>0</v>
      </c>
      <c r="AP20" s="83" t="n">
        <f aca="false">AO20</f>
        <v>0</v>
      </c>
      <c r="AQ20" s="83" t="n">
        <f aca="false">AP20</f>
        <v>0</v>
      </c>
      <c r="AR20" s="83" t="n">
        <f aca="false">AQ20</f>
        <v>0</v>
      </c>
      <c r="AS20" s="83" t="n">
        <f aca="false">AR20</f>
        <v>0</v>
      </c>
      <c r="AT20" s="83" t="n">
        <f aca="false">AS20</f>
        <v>0</v>
      </c>
      <c r="AU20" s="83" t="n">
        <f aca="false">AT20</f>
        <v>0</v>
      </c>
      <c r="AV20" s="83" t="n">
        <f aca="false">AU20</f>
        <v>0</v>
      </c>
      <c r="AW20" s="83" t="n">
        <f aca="false">AV20</f>
        <v>0</v>
      </c>
      <c r="AX20" s="83" t="n">
        <f aca="false">AW20</f>
        <v>0</v>
      </c>
      <c r="AY20" s="83" t="n">
        <f aca="false">AX20</f>
        <v>0</v>
      </c>
      <c r="AZ20" s="83"/>
      <c r="BA20" s="83"/>
      <c r="BB20" s="83" t="n">
        <f aca="false">SUM(V20:AZ20)</f>
        <v>0</v>
      </c>
      <c r="BC20" s="70" t="n">
        <f aca="false">+BB20/30</f>
        <v>0</v>
      </c>
      <c r="BD20" s="83" t="n">
        <f aca="false">MAX(V20:AZ20)</f>
        <v>0</v>
      </c>
      <c r="BE20" s="83"/>
      <c r="BF20" s="82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80"/>
      <c r="CE20" s="20"/>
      <c r="CF20" s="80"/>
      <c r="CG20" s="20"/>
      <c r="CH20" s="80"/>
      <c r="CI20" s="20"/>
      <c r="CJ20" s="80"/>
      <c r="CK20" s="20"/>
      <c r="CL20" s="80"/>
      <c r="CM20" s="20"/>
      <c r="CN20" s="80"/>
      <c r="CO20" s="20"/>
      <c r="CP20" s="80"/>
      <c r="CQ20" s="20"/>
      <c r="CR20" s="80"/>
      <c r="CS20" s="20"/>
      <c r="CT20" s="80"/>
      <c r="CU20" s="20"/>
      <c r="CV20" s="80"/>
      <c r="CW20" s="20"/>
      <c r="CX20" s="80"/>
      <c r="CY20" s="20"/>
      <c r="CZ20" s="80"/>
      <c r="DA20" s="20"/>
      <c r="DB20" s="80"/>
      <c r="DC20" s="20"/>
      <c r="DD20" s="80"/>
      <c r="DE20" s="20"/>
      <c r="DF20" s="80"/>
      <c r="DG20" s="20"/>
      <c r="DH20" s="80"/>
      <c r="DI20" s="20"/>
      <c r="DJ20" s="80"/>
      <c r="DK20" s="20"/>
      <c r="DL20" s="80"/>
      <c r="DM20" s="20"/>
      <c r="DN20" s="80"/>
      <c r="DO20" s="20"/>
      <c r="DP20" s="80"/>
      <c r="DQ20" s="20"/>
      <c r="DR20" s="80"/>
      <c r="DS20" s="20"/>
      <c r="DT20" s="8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80"/>
      <c r="EK20" s="20"/>
      <c r="EL20" s="80"/>
      <c r="EM20" s="20"/>
      <c r="EN20" s="20"/>
      <c r="EO20" s="20"/>
      <c r="EP20" s="20"/>
      <c r="EQ20" s="20"/>
      <c r="ER20" s="20"/>
      <c r="ES20" s="20"/>
      <c r="ET20" s="80"/>
      <c r="EU20" s="20"/>
      <c r="EW20" s="20"/>
      <c r="EY20" s="20"/>
      <c r="FA20" s="20"/>
      <c r="FC20" s="20"/>
      <c r="FE20" s="20"/>
      <c r="FF20" s="80"/>
      <c r="FG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80"/>
      <c r="FU20" s="20"/>
      <c r="FV20" s="20"/>
      <c r="FW20" s="20"/>
      <c r="FX20" s="20"/>
      <c r="FY20" s="20"/>
      <c r="FZ20" s="80"/>
      <c r="GA20" s="20"/>
      <c r="GB20" s="20"/>
      <c r="GC20" s="20"/>
      <c r="GD20" s="20"/>
      <c r="GE20" s="20"/>
      <c r="GF20" s="20"/>
      <c r="GG20" s="20"/>
      <c r="GI20" s="20"/>
      <c r="GK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82" t="n">
        <f aca="false">SUM(BG20:HD20)-V20</f>
        <v>0</v>
      </c>
      <c r="HF20" s="82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customFormat="false" ht="13.5" hidden="false" customHeight="false" outlineLevel="0" collapsed="false">
      <c r="A21" s="20" t="s">
        <v>144</v>
      </c>
      <c r="B21" s="79" t="n">
        <v>56</v>
      </c>
      <c r="C21" s="20"/>
      <c r="D21" s="80" t="n">
        <v>25</v>
      </c>
      <c r="E21" s="20" t="n">
        <v>4</v>
      </c>
      <c r="F21" s="20" t="s">
        <v>144</v>
      </c>
      <c r="G21" s="1" t="s">
        <v>145</v>
      </c>
      <c r="H21" s="81" t="n">
        <v>36465</v>
      </c>
      <c r="I21" s="20" t="s">
        <v>116</v>
      </c>
      <c r="J21" s="20" t="s">
        <v>125</v>
      </c>
      <c r="K21" s="79"/>
      <c r="L21" s="20" t="s">
        <v>118</v>
      </c>
      <c r="N21" s="20" t="str">
        <f aca="false">CONCATENATE(B21,J21)</f>
        <v>56W</v>
      </c>
      <c r="O21" s="20" t="str">
        <f aca="false">CONCATENATE(B21,J21,I21)</f>
        <v>56WBase</v>
      </c>
      <c r="P21" s="20"/>
      <c r="Q21" s="82" t="n">
        <f aca="false">+BC21</f>
        <v>0</v>
      </c>
      <c r="R21" s="82" t="n">
        <f aca="false">+Q21</f>
        <v>0</v>
      </c>
      <c r="S21" s="82"/>
      <c r="T21" s="83" t="n">
        <v>37147</v>
      </c>
      <c r="U21" s="83"/>
      <c r="V21" s="85" t="n">
        <v>0</v>
      </c>
      <c r="W21" s="83" t="n">
        <f aca="false">V21</f>
        <v>0</v>
      </c>
      <c r="X21" s="83" t="n">
        <f aca="false">W21</f>
        <v>0</v>
      </c>
      <c r="Y21" s="83" t="n">
        <f aca="false">X21</f>
        <v>0</v>
      </c>
      <c r="Z21" s="83" t="n">
        <f aca="false">Y21</f>
        <v>0</v>
      </c>
      <c r="AA21" s="83" t="n">
        <f aca="false">Z21</f>
        <v>0</v>
      </c>
      <c r="AB21" s="83" t="n">
        <f aca="false">AA21</f>
        <v>0</v>
      </c>
      <c r="AC21" s="83" t="n">
        <f aca="false">AB21</f>
        <v>0</v>
      </c>
      <c r="AD21" s="83" t="n">
        <f aca="false">AC21</f>
        <v>0</v>
      </c>
      <c r="AE21" s="83" t="n">
        <f aca="false">AD21</f>
        <v>0</v>
      </c>
      <c r="AF21" s="83" t="n">
        <f aca="false">AE21</f>
        <v>0</v>
      </c>
      <c r="AG21" s="83" t="n">
        <f aca="false">AF21</f>
        <v>0</v>
      </c>
      <c r="AH21" s="83" t="n">
        <f aca="false">AG21</f>
        <v>0</v>
      </c>
      <c r="AI21" s="83" t="n">
        <f aca="false">AH21</f>
        <v>0</v>
      </c>
      <c r="AJ21" s="83" t="n">
        <f aca="false">AI21</f>
        <v>0</v>
      </c>
      <c r="AK21" s="83" t="n">
        <f aca="false">AJ21</f>
        <v>0</v>
      </c>
      <c r="AL21" s="83" t="n">
        <f aca="false">AK21</f>
        <v>0</v>
      </c>
      <c r="AM21" s="83" t="n">
        <f aca="false">AL21</f>
        <v>0</v>
      </c>
      <c r="AN21" s="83" t="n">
        <f aca="false">AM21</f>
        <v>0</v>
      </c>
      <c r="AO21" s="83" t="n">
        <f aca="false">AN21</f>
        <v>0</v>
      </c>
      <c r="AP21" s="83" t="n">
        <f aca="false">AO21</f>
        <v>0</v>
      </c>
      <c r="AQ21" s="83" t="n">
        <f aca="false">AP21</f>
        <v>0</v>
      </c>
      <c r="AR21" s="83" t="n">
        <f aca="false">AQ21</f>
        <v>0</v>
      </c>
      <c r="AS21" s="83" t="n">
        <f aca="false">AR21</f>
        <v>0</v>
      </c>
      <c r="AT21" s="83" t="n">
        <f aca="false">AS21</f>
        <v>0</v>
      </c>
      <c r="AU21" s="83" t="n">
        <f aca="false">AT21</f>
        <v>0</v>
      </c>
      <c r="AV21" s="83" t="n">
        <f aca="false">AU21</f>
        <v>0</v>
      </c>
      <c r="AW21" s="83" t="n">
        <f aca="false">AV21</f>
        <v>0</v>
      </c>
      <c r="AX21" s="83" t="n">
        <f aca="false">AW21</f>
        <v>0</v>
      </c>
      <c r="AY21" s="83" t="n">
        <f aca="false">AX21</f>
        <v>0</v>
      </c>
      <c r="AZ21" s="83"/>
      <c r="BA21" s="83"/>
      <c r="BB21" s="83" t="n">
        <f aca="false">SUM(V21:AZ21)</f>
        <v>0</v>
      </c>
      <c r="BC21" s="70" t="n">
        <f aca="false">+BB21/30</f>
        <v>0</v>
      </c>
      <c r="BD21" s="83" t="n">
        <f aca="false">MAX(V21:AZ21)</f>
        <v>0</v>
      </c>
      <c r="BE21" s="83"/>
      <c r="BF21" s="82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W21" s="20"/>
      <c r="EY21" s="20"/>
      <c r="FA21" s="20"/>
      <c r="FC21" s="20"/>
      <c r="FE21" s="20"/>
      <c r="FF21" s="20"/>
      <c r="FG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80"/>
      <c r="GC21" s="20"/>
      <c r="GD21" s="80"/>
      <c r="GE21" s="20"/>
      <c r="GF21" s="80"/>
      <c r="GG21" s="20"/>
      <c r="GI21" s="20"/>
      <c r="GK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82" t="n">
        <f aca="false">SUM(BG21:HD21)-V21</f>
        <v>0</v>
      </c>
      <c r="HF21" s="82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</row>
    <row r="22" customFormat="false" ht="13.5" hidden="false" customHeight="false" outlineLevel="0" collapsed="false">
      <c r="A22" s="1" t="s">
        <v>146</v>
      </c>
      <c r="B22" s="2" t="s">
        <v>147</v>
      </c>
      <c r="D22" s="3" t="n">
        <v>2</v>
      </c>
      <c r="E22" s="1" t="n">
        <v>5</v>
      </c>
      <c r="F22" s="1" t="s">
        <v>138</v>
      </c>
      <c r="G22" s="1" t="s">
        <v>130</v>
      </c>
      <c r="H22" s="74" t="n">
        <v>36459</v>
      </c>
      <c r="I22" s="1" t="s">
        <v>116</v>
      </c>
      <c r="J22" s="1" t="s">
        <v>117</v>
      </c>
      <c r="L22" s="1" t="s">
        <v>118</v>
      </c>
      <c r="M22" s="65"/>
      <c r="N22" s="1" t="str">
        <f aca="false">CONCATENATE(B22,J22)</f>
        <v>23NR</v>
      </c>
      <c r="O22" s="1" t="str">
        <f aca="false">CONCATENATE(B22,J22,I22)</f>
        <v>23NRBase</v>
      </c>
      <c r="Q22" s="4" t="n">
        <f aca="false">+BC22</f>
        <v>9301</v>
      </c>
      <c r="R22" s="4" t="n">
        <f aca="false">+Q22</f>
        <v>9301</v>
      </c>
      <c r="T22" s="5" t="n">
        <v>37147</v>
      </c>
      <c r="V22" s="77" t="n">
        <v>9301</v>
      </c>
      <c r="W22" s="5" t="n">
        <f aca="false">V22</f>
        <v>9301</v>
      </c>
      <c r="X22" s="5" t="n">
        <f aca="false">W22</f>
        <v>9301</v>
      </c>
      <c r="Y22" s="5" t="n">
        <f aca="false">X22</f>
        <v>9301</v>
      </c>
      <c r="Z22" s="5" t="n">
        <f aca="false">Y22</f>
        <v>9301</v>
      </c>
      <c r="AA22" s="5" t="n">
        <f aca="false">Z22</f>
        <v>9301</v>
      </c>
      <c r="AB22" s="5" t="n">
        <f aca="false">AA22</f>
        <v>9301</v>
      </c>
      <c r="AC22" s="5" t="n">
        <f aca="false">AB22</f>
        <v>9301</v>
      </c>
      <c r="AD22" s="5" t="n">
        <f aca="false">AC22</f>
        <v>9301</v>
      </c>
      <c r="AE22" s="5" t="n">
        <f aca="false">AD22</f>
        <v>9301</v>
      </c>
      <c r="AF22" s="5" t="n">
        <f aca="false">AE22</f>
        <v>9301</v>
      </c>
      <c r="AG22" s="5" t="n">
        <f aca="false">AF22</f>
        <v>9301</v>
      </c>
      <c r="AH22" s="5" t="n">
        <f aca="false">AG22</f>
        <v>9301</v>
      </c>
      <c r="AI22" s="5" t="n">
        <f aca="false">AH22</f>
        <v>9301</v>
      </c>
      <c r="AJ22" s="5" t="n">
        <f aca="false">AI22</f>
        <v>9301</v>
      </c>
      <c r="AK22" s="5" t="n">
        <f aca="false">AJ22</f>
        <v>9301</v>
      </c>
      <c r="AL22" s="5" t="n">
        <f aca="false">AK22</f>
        <v>9301</v>
      </c>
      <c r="AM22" s="5" t="n">
        <f aca="false">AL22</f>
        <v>9301</v>
      </c>
      <c r="AN22" s="5" t="n">
        <f aca="false">AM22</f>
        <v>9301</v>
      </c>
      <c r="AO22" s="5" t="n">
        <f aca="false">AN22</f>
        <v>9301</v>
      </c>
      <c r="AP22" s="5" t="n">
        <f aca="false">AO22</f>
        <v>9301</v>
      </c>
      <c r="AQ22" s="5" t="n">
        <f aca="false">AP22</f>
        <v>9301</v>
      </c>
      <c r="AR22" s="5" t="n">
        <f aca="false">AQ22</f>
        <v>9301</v>
      </c>
      <c r="AS22" s="5" t="n">
        <f aca="false">AR22</f>
        <v>9301</v>
      </c>
      <c r="AT22" s="5" t="n">
        <f aca="false">AS22</f>
        <v>9301</v>
      </c>
      <c r="AU22" s="5" t="n">
        <f aca="false">AT22</f>
        <v>9301</v>
      </c>
      <c r="AV22" s="5" t="n">
        <f aca="false">AU22</f>
        <v>9301</v>
      </c>
      <c r="AW22" s="5" t="n">
        <f aca="false">AV22</f>
        <v>9301</v>
      </c>
      <c r="AX22" s="5" t="n">
        <f aca="false">AW22</f>
        <v>9301</v>
      </c>
      <c r="AY22" s="5" t="n">
        <f aca="false">AX22</f>
        <v>9301</v>
      </c>
      <c r="BB22" s="5" t="n">
        <f aca="false">SUM(V22:AZ22)</f>
        <v>279030</v>
      </c>
      <c r="BC22" s="70" t="n">
        <f aca="false">+BB22/30</f>
        <v>9301</v>
      </c>
      <c r="BD22" s="86" t="n">
        <f aca="false">MAX(V22:AZ22)</f>
        <v>9301</v>
      </c>
      <c r="CD22" s="87"/>
      <c r="CF22" s="87"/>
      <c r="CH22" s="87"/>
      <c r="CJ22" s="87"/>
      <c r="CL22" s="87"/>
      <c r="CN22" s="87"/>
      <c r="CP22" s="87"/>
      <c r="CR22" s="87"/>
      <c r="CT22" s="87"/>
      <c r="CV22" s="87"/>
      <c r="CX22" s="87"/>
      <c r="CZ22" s="87"/>
      <c r="DB22" s="87"/>
      <c r="DD22" s="87"/>
      <c r="DF22" s="87"/>
      <c r="DH22" s="87"/>
      <c r="DJ22" s="87"/>
      <c r="DL22" s="87"/>
      <c r="DN22" s="87"/>
      <c r="DP22" s="87"/>
      <c r="DR22" s="87"/>
      <c r="DT22" s="87"/>
      <c r="EJ22" s="87"/>
      <c r="EL22" s="87"/>
      <c r="ET22" s="87"/>
      <c r="EV22" s="88"/>
      <c r="EX22" s="89"/>
      <c r="EZ22" s="89"/>
      <c r="FB22" s="88"/>
      <c r="FD22" s="89"/>
      <c r="FF22" s="87"/>
      <c r="FH22" s="73"/>
      <c r="FT22" s="87"/>
      <c r="FV22" s="20"/>
      <c r="FX22" s="20"/>
      <c r="FZ22" s="87"/>
      <c r="GB22" s="20"/>
      <c r="GD22" s="20"/>
      <c r="GF22" s="20"/>
      <c r="GH22" s="89"/>
      <c r="GJ22" s="89"/>
      <c r="GL22" s="89"/>
      <c r="GN22" s="20"/>
      <c r="GP22" s="20"/>
      <c r="GR22" s="20"/>
      <c r="GT22" s="20"/>
      <c r="GV22" s="20"/>
      <c r="GX22" s="20"/>
      <c r="GZ22" s="20"/>
      <c r="HB22" s="20"/>
      <c r="HD22" s="20"/>
      <c r="HE22" s="4" t="n">
        <f aca="false">SUM(BG22:HD22)-V22</f>
        <v>-9301</v>
      </c>
      <c r="HF22" s="4"/>
    </row>
    <row r="23" customFormat="false" ht="13.5" hidden="false" customHeight="false" outlineLevel="0" collapsed="false">
      <c r="A23" s="1" t="s">
        <v>146</v>
      </c>
      <c r="B23" s="2" t="s">
        <v>147</v>
      </c>
      <c r="D23" s="3" t="n">
        <v>7</v>
      </c>
      <c r="E23" s="1" t="n">
        <v>5</v>
      </c>
      <c r="F23" s="1" t="s">
        <v>138</v>
      </c>
      <c r="G23" s="1" t="s">
        <v>130</v>
      </c>
      <c r="H23" s="74" t="n">
        <v>36459</v>
      </c>
      <c r="I23" s="1" t="s">
        <v>116</v>
      </c>
      <c r="J23" s="1" t="s">
        <v>117</v>
      </c>
      <c r="L23" s="1" t="s">
        <v>118</v>
      </c>
      <c r="M23" s="65"/>
      <c r="N23" s="1" t="str">
        <f aca="false">CONCATENATE(B23,J23)</f>
        <v>23NR</v>
      </c>
      <c r="O23" s="1" t="str">
        <f aca="false">CONCATENATE(B23,J23,I23)</f>
        <v>23NRBase</v>
      </c>
      <c r="Q23" s="4" t="n">
        <f aca="false">+BC23</f>
        <v>4619</v>
      </c>
      <c r="R23" s="4" t="n">
        <f aca="false">+Q23</f>
        <v>4619</v>
      </c>
      <c r="T23" s="5" t="n">
        <v>37147</v>
      </c>
      <c r="V23" s="77" t="n">
        <v>4619</v>
      </c>
      <c r="W23" s="5" t="n">
        <f aca="false">V23</f>
        <v>4619</v>
      </c>
      <c r="X23" s="5" t="n">
        <f aca="false">W23</f>
        <v>4619</v>
      </c>
      <c r="Y23" s="5" t="n">
        <f aca="false">X23</f>
        <v>4619</v>
      </c>
      <c r="Z23" s="5" t="n">
        <f aca="false">Y23</f>
        <v>4619</v>
      </c>
      <c r="AA23" s="5" t="n">
        <f aca="false">Z23</f>
        <v>4619</v>
      </c>
      <c r="AB23" s="5" t="n">
        <f aca="false">AA23</f>
        <v>4619</v>
      </c>
      <c r="AC23" s="5" t="n">
        <f aca="false">AB23</f>
        <v>4619</v>
      </c>
      <c r="AD23" s="5" t="n">
        <f aca="false">AC23</f>
        <v>4619</v>
      </c>
      <c r="AE23" s="5" t="n">
        <f aca="false">AD23</f>
        <v>4619</v>
      </c>
      <c r="AF23" s="5" t="n">
        <f aca="false">AE23</f>
        <v>4619</v>
      </c>
      <c r="AG23" s="5" t="n">
        <f aca="false">AF23</f>
        <v>4619</v>
      </c>
      <c r="AH23" s="5" t="n">
        <f aca="false">AG23</f>
        <v>4619</v>
      </c>
      <c r="AI23" s="5" t="n">
        <f aca="false">AH23</f>
        <v>4619</v>
      </c>
      <c r="AJ23" s="5" t="n">
        <f aca="false">AI23</f>
        <v>4619</v>
      </c>
      <c r="AK23" s="5" t="n">
        <f aca="false">AJ23</f>
        <v>4619</v>
      </c>
      <c r="AL23" s="5" t="n">
        <f aca="false">AK23</f>
        <v>4619</v>
      </c>
      <c r="AM23" s="5" t="n">
        <f aca="false">AL23</f>
        <v>4619</v>
      </c>
      <c r="AN23" s="5" t="n">
        <f aca="false">AM23</f>
        <v>4619</v>
      </c>
      <c r="AO23" s="5" t="n">
        <f aca="false">AN23</f>
        <v>4619</v>
      </c>
      <c r="AP23" s="5" t="n">
        <f aca="false">AO23</f>
        <v>4619</v>
      </c>
      <c r="AQ23" s="5" t="n">
        <f aca="false">AP23</f>
        <v>4619</v>
      </c>
      <c r="AR23" s="5" t="n">
        <f aca="false">AQ23</f>
        <v>4619</v>
      </c>
      <c r="AS23" s="5" t="n">
        <f aca="false">AR23</f>
        <v>4619</v>
      </c>
      <c r="AT23" s="5" t="n">
        <f aca="false">AS23</f>
        <v>4619</v>
      </c>
      <c r="AU23" s="5" t="n">
        <f aca="false">AT23</f>
        <v>4619</v>
      </c>
      <c r="AV23" s="5" t="n">
        <f aca="false">AU23</f>
        <v>4619</v>
      </c>
      <c r="AW23" s="5" t="n">
        <f aca="false">AV23</f>
        <v>4619</v>
      </c>
      <c r="AX23" s="5" t="n">
        <f aca="false">AW23</f>
        <v>4619</v>
      </c>
      <c r="AY23" s="5" t="n">
        <f aca="false">AX23</f>
        <v>4619</v>
      </c>
      <c r="BB23" s="5" t="n">
        <f aca="false">SUM(V23:AZ23)</f>
        <v>138570</v>
      </c>
      <c r="BC23" s="70" t="n">
        <f aca="false">+BB23/30</f>
        <v>4619</v>
      </c>
      <c r="BD23" s="86" t="n">
        <f aca="false">MAX(V23:AZ23)</f>
        <v>4619</v>
      </c>
      <c r="EV23" s="88"/>
      <c r="EX23" s="89"/>
      <c r="EZ23" s="89"/>
      <c r="FB23" s="88"/>
      <c r="FD23" s="89"/>
      <c r="FV23" s="80"/>
      <c r="FX23" s="80"/>
      <c r="GH23" s="89"/>
      <c r="GJ23" s="89"/>
      <c r="GL23" s="89"/>
      <c r="GN23" s="80"/>
      <c r="GP23" s="80"/>
      <c r="GR23" s="80"/>
      <c r="GT23" s="80"/>
      <c r="GV23" s="80"/>
      <c r="GX23" s="80"/>
      <c r="GZ23" s="80"/>
      <c r="HB23" s="80"/>
      <c r="HD23" s="80"/>
      <c r="HE23" s="4" t="n">
        <f aca="false">SUM(BG23:HD23)-V23</f>
        <v>-4619</v>
      </c>
      <c r="HF23" s="4"/>
    </row>
    <row r="24" customFormat="false" ht="13.5" hidden="false" customHeight="false" outlineLevel="0" collapsed="false">
      <c r="A24" s="1" t="s">
        <v>148</v>
      </c>
      <c r="B24" s="2" t="n">
        <v>23</v>
      </c>
      <c r="D24" s="3" t="n">
        <v>1</v>
      </c>
      <c r="E24" s="1" t="n">
        <v>7</v>
      </c>
      <c r="F24" s="1" t="s">
        <v>138</v>
      </c>
      <c r="G24" s="1" t="s">
        <v>130</v>
      </c>
      <c r="H24" s="74" t="n">
        <v>36459</v>
      </c>
      <c r="I24" s="1" t="s">
        <v>116</v>
      </c>
      <c r="J24" s="1" t="s">
        <v>117</v>
      </c>
      <c r="L24" s="1" t="s">
        <v>118</v>
      </c>
      <c r="N24" s="1" t="str">
        <f aca="false">CONCATENATE(B24,J24)</f>
        <v>23R</v>
      </c>
      <c r="O24" s="1" t="str">
        <f aca="false">CONCATENATE(B24,J24,I24)</f>
        <v>23RBase</v>
      </c>
      <c r="Q24" s="4" t="n">
        <f aca="false">+BC24</f>
        <v>12958</v>
      </c>
      <c r="R24" s="4" t="n">
        <f aca="false">+Q24</f>
        <v>12958</v>
      </c>
      <c r="T24" s="5" t="n">
        <v>37147</v>
      </c>
      <c r="V24" s="77" t="n">
        <v>12958</v>
      </c>
      <c r="W24" s="5" t="n">
        <f aca="false">V24</f>
        <v>12958</v>
      </c>
      <c r="X24" s="5" t="n">
        <f aca="false">W24</f>
        <v>12958</v>
      </c>
      <c r="Y24" s="5" t="n">
        <f aca="false">X24</f>
        <v>12958</v>
      </c>
      <c r="Z24" s="5" t="n">
        <f aca="false">Y24</f>
        <v>12958</v>
      </c>
      <c r="AA24" s="5" t="n">
        <f aca="false">Z24</f>
        <v>12958</v>
      </c>
      <c r="AB24" s="5" t="n">
        <f aca="false">AA24</f>
        <v>12958</v>
      </c>
      <c r="AC24" s="5" t="n">
        <f aca="false">AB24</f>
        <v>12958</v>
      </c>
      <c r="AD24" s="5" t="n">
        <f aca="false">AC24</f>
        <v>12958</v>
      </c>
      <c r="AE24" s="5" t="n">
        <f aca="false">AD24</f>
        <v>12958</v>
      </c>
      <c r="AF24" s="5" t="n">
        <f aca="false">AE24</f>
        <v>12958</v>
      </c>
      <c r="AG24" s="5" t="n">
        <f aca="false">AF24</f>
        <v>12958</v>
      </c>
      <c r="AH24" s="5" t="n">
        <f aca="false">AG24</f>
        <v>12958</v>
      </c>
      <c r="AI24" s="5" t="n">
        <f aca="false">AH24</f>
        <v>12958</v>
      </c>
      <c r="AJ24" s="5" t="n">
        <f aca="false">AI24</f>
        <v>12958</v>
      </c>
      <c r="AK24" s="5" t="n">
        <f aca="false">AJ24</f>
        <v>12958</v>
      </c>
      <c r="AL24" s="5" t="n">
        <f aca="false">AK24</f>
        <v>12958</v>
      </c>
      <c r="AM24" s="5" t="n">
        <f aca="false">AL24</f>
        <v>12958</v>
      </c>
      <c r="AN24" s="5" t="n">
        <f aca="false">AM24</f>
        <v>12958</v>
      </c>
      <c r="AO24" s="5" t="n">
        <f aca="false">AN24</f>
        <v>12958</v>
      </c>
      <c r="AP24" s="5" t="n">
        <f aca="false">AO24</f>
        <v>12958</v>
      </c>
      <c r="AQ24" s="5" t="n">
        <f aca="false">AP24</f>
        <v>12958</v>
      </c>
      <c r="AR24" s="5" t="n">
        <f aca="false">AQ24</f>
        <v>12958</v>
      </c>
      <c r="AS24" s="5" t="n">
        <f aca="false">AR24</f>
        <v>12958</v>
      </c>
      <c r="AT24" s="5" t="n">
        <f aca="false">AS24</f>
        <v>12958</v>
      </c>
      <c r="AU24" s="5" t="n">
        <f aca="false">AT24</f>
        <v>12958</v>
      </c>
      <c r="AV24" s="5" t="n">
        <f aca="false">AU24</f>
        <v>12958</v>
      </c>
      <c r="AW24" s="5" t="n">
        <f aca="false">AV24</f>
        <v>12958</v>
      </c>
      <c r="AX24" s="5" t="n">
        <f aca="false">AW24</f>
        <v>12958</v>
      </c>
      <c r="AY24" s="5" t="n">
        <f aca="false">AX24</f>
        <v>12958</v>
      </c>
      <c r="BB24" s="5" t="n">
        <f aca="false">SUM(V24:AZ24)</f>
        <v>388740</v>
      </c>
      <c r="BC24" s="70" t="n">
        <f aca="false">+BB24/30</f>
        <v>12958</v>
      </c>
      <c r="BD24" s="86" t="n">
        <f aca="false">MAX(V24:AZ24)</f>
        <v>12958</v>
      </c>
      <c r="EV24" s="90"/>
      <c r="EX24" s="3"/>
      <c r="EZ24" s="3"/>
      <c r="FB24" s="90"/>
      <c r="FD24" s="3"/>
      <c r="FV24" s="20"/>
      <c r="FX24" s="20"/>
      <c r="GH24" s="3"/>
      <c r="GJ24" s="3"/>
      <c r="GL24" s="3"/>
      <c r="GN24" s="20"/>
      <c r="GP24" s="20"/>
      <c r="GR24" s="20"/>
      <c r="GT24" s="20"/>
      <c r="GV24" s="20"/>
      <c r="GX24" s="20"/>
      <c r="GZ24" s="20"/>
      <c r="HB24" s="20"/>
      <c r="HD24" s="20"/>
      <c r="HE24" s="4" t="n">
        <f aca="false">SUM(BG24:HD24)-V24</f>
        <v>-12958</v>
      </c>
      <c r="HF24" s="4"/>
    </row>
    <row r="25" customFormat="false" ht="13.5" hidden="false" customHeight="false" outlineLevel="0" collapsed="false">
      <c r="A25" s="1" t="s">
        <v>148</v>
      </c>
      <c r="B25" s="2" t="n">
        <v>23</v>
      </c>
      <c r="D25" s="3" t="n">
        <v>3</v>
      </c>
      <c r="E25" s="1" t="n">
        <v>7</v>
      </c>
      <c r="F25" s="1" t="s">
        <v>138</v>
      </c>
      <c r="G25" s="1" t="s">
        <v>130</v>
      </c>
      <c r="H25" s="74" t="n">
        <v>36459</v>
      </c>
      <c r="I25" s="1" t="s">
        <v>116</v>
      </c>
      <c r="J25" s="1" t="s">
        <v>117</v>
      </c>
      <c r="L25" s="1" t="s">
        <v>118</v>
      </c>
      <c r="M25" s="65"/>
      <c r="N25" s="1" t="str">
        <f aca="false">CONCATENATE(B25,J25)</f>
        <v>23R</v>
      </c>
      <c r="O25" s="1" t="str">
        <f aca="false">CONCATENATE(B25,J25,I25)</f>
        <v>23RBase</v>
      </c>
      <c r="Q25" s="4" t="n">
        <f aca="false">+BC25</f>
        <v>1218</v>
      </c>
      <c r="R25" s="4" t="n">
        <f aca="false">+Q25</f>
        <v>1218</v>
      </c>
      <c r="T25" s="5" t="n">
        <v>37147</v>
      </c>
      <c r="V25" s="77" t="n">
        <v>1218</v>
      </c>
      <c r="W25" s="5" t="n">
        <f aca="false">V25</f>
        <v>1218</v>
      </c>
      <c r="X25" s="5" t="n">
        <f aca="false">W25</f>
        <v>1218</v>
      </c>
      <c r="Y25" s="5" t="n">
        <f aca="false">X25</f>
        <v>1218</v>
      </c>
      <c r="Z25" s="5" t="n">
        <f aca="false">Y25</f>
        <v>1218</v>
      </c>
      <c r="AA25" s="5" t="n">
        <f aca="false">Z25</f>
        <v>1218</v>
      </c>
      <c r="AB25" s="5" t="n">
        <f aca="false">AA25</f>
        <v>1218</v>
      </c>
      <c r="AC25" s="5" t="n">
        <f aca="false">AB25</f>
        <v>1218</v>
      </c>
      <c r="AD25" s="5" t="n">
        <f aca="false">AC25</f>
        <v>1218</v>
      </c>
      <c r="AE25" s="5" t="n">
        <f aca="false">AD25</f>
        <v>1218</v>
      </c>
      <c r="AF25" s="5" t="n">
        <f aca="false">AE25</f>
        <v>1218</v>
      </c>
      <c r="AG25" s="5" t="n">
        <f aca="false">AF25</f>
        <v>1218</v>
      </c>
      <c r="AH25" s="5" t="n">
        <f aca="false">AG25</f>
        <v>1218</v>
      </c>
      <c r="AI25" s="5" t="n">
        <f aca="false">AH25</f>
        <v>1218</v>
      </c>
      <c r="AJ25" s="5" t="n">
        <f aca="false">AI25</f>
        <v>1218</v>
      </c>
      <c r="AK25" s="5" t="n">
        <f aca="false">AJ25</f>
        <v>1218</v>
      </c>
      <c r="AL25" s="5" t="n">
        <f aca="false">AK25</f>
        <v>1218</v>
      </c>
      <c r="AM25" s="5" t="n">
        <f aca="false">AL25</f>
        <v>1218</v>
      </c>
      <c r="AN25" s="5" t="n">
        <f aca="false">AM25</f>
        <v>1218</v>
      </c>
      <c r="AO25" s="5" t="n">
        <f aca="false">AN25</f>
        <v>1218</v>
      </c>
      <c r="AP25" s="5" t="n">
        <f aca="false">AO25</f>
        <v>1218</v>
      </c>
      <c r="AQ25" s="5" t="n">
        <f aca="false">AP25</f>
        <v>1218</v>
      </c>
      <c r="AR25" s="5" t="n">
        <f aca="false">AQ25</f>
        <v>1218</v>
      </c>
      <c r="AS25" s="5" t="n">
        <f aca="false">AR25</f>
        <v>1218</v>
      </c>
      <c r="AT25" s="5" t="n">
        <f aca="false">AS25</f>
        <v>1218</v>
      </c>
      <c r="AU25" s="5" t="n">
        <f aca="false">AT25</f>
        <v>1218</v>
      </c>
      <c r="AV25" s="5" t="n">
        <f aca="false">AU25</f>
        <v>1218</v>
      </c>
      <c r="AW25" s="5" t="n">
        <f aca="false">AV25</f>
        <v>1218</v>
      </c>
      <c r="AX25" s="5" t="n">
        <f aca="false">AW25</f>
        <v>1218</v>
      </c>
      <c r="AY25" s="5" t="n">
        <f aca="false">AX25</f>
        <v>1218</v>
      </c>
      <c r="BB25" s="5" t="n">
        <f aca="false">SUM(V25:AZ25)</f>
        <v>36540</v>
      </c>
      <c r="BC25" s="70" t="n">
        <f aca="false">+BB25/30</f>
        <v>1218</v>
      </c>
      <c r="BD25" s="86" t="n">
        <f aca="false">MAX(V25:AZ25)</f>
        <v>1218</v>
      </c>
      <c r="HE25" s="4" t="n">
        <f aca="false">SUM(BG25:HD25)-V25</f>
        <v>-1218</v>
      </c>
      <c r="HF25" s="4"/>
    </row>
    <row r="26" customFormat="false" ht="13.5" hidden="false" customHeight="false" outlineLevel="0" collapsed="false">
      <c r="A26" s="1" t="s">
        <v>148</v>
      </c>
      <c r="B26" s="2" t="n">
        <v>23</v>
      </c>
      <c r="D26" s="3" t="n">
        <v>4</v>
      </c>
      <c r="E26" s="1" t="n">
        <v>7</v>
      </c>
      <c r="F26" s="1" t="s">
        <v>138</v>
      </c>
      <c r="G26" s="1" t="s">
        <v>130</v>
      </c>
      <c r="H26" s="74" t="n">
        <v>36459</v>
      </c>
      <c r="I26" s="1" t="s">
        <v>116</v>
      </c>
      <c r="J26" s="1" t="s">
        <v>117</v>
      </c>
      <c r="L26" s="1" t="s">
        <v>118</v>
      </c>
      <c r="M26" s="65"/>
      <c r="N26" s="1" t="str">
        <f aca="false">CONCATENATE(B26,J26)</f>
        <v>23R</v>
      </c>
      <c r="O26" s="1" t="str">
        <f aca="false">CONCATENATE(B26,J26,I26)</f>
        <v>23RBase</v>
      </c>
      <c r="Q26" s="4" t="n">
        <f aca="false">+BC26</f>
        <v>2908</v>
      </c>
      <c r="R26" s="4" t="n">
        <f aca="false">+Q26</f>
        <v>2908</v>
      </c>
      <c r="T26" s="5" t="n">
        <v>37147</v>
      </c>
      <c r="V26" s="77" t="n">
        <v>2908</v>
      </c>
      <c r="W26" s="5" t="n">
        <f aca="false">V26</f>
        <v>2908</v>
      </c>
      <c r="X26" s="5" t="n">
        <f aca="false">W26</f>
        <v>2908</v>
      </c>
      <c r="Y26" s="5" t="n">
        <f aca="false">X26</f>
        <v>2908</v>
      </c>
      <c r="Z26" s="5" t="n">
        <f aca="false">Y26</f>
        <v>2908</v>
      </c>
      <c r="AA26" s="5" t="n">
        <f aca="false">Z26</f>
        <v>2908</v>
      </c>
      <c r="AB26" s="5" t="n">
        <f aca="false">AA26</f>
        <v>2908</v>
      </c>
      <c r="AC26" s="5" t="n">
        <f aca="false">AB26</f>
        <v>2908</v>
      </c>
      <c r="AD26" s="5" t="n">
        <f aca="false">AC26</f>
        <v>2908</v>
      </c>
      <c r="AE26" s="5" t="n">
        <f aca="false">AD26</f>
        <v>2908</v>
      </c>
      <c r="AF26" s="5" t="n">
        <f aca="false">AE26</f>
        <v>2908</v>
      </c>
      <c r="AG26" s="5" t="n">
        <f aca="false">AF26</f>
        <v>2908</v>
      </c>
      <c r="AH26" s="5" t="n">
        <f aca="false">AG26</f>
        <v>2908</v>
      </c>
      <c r="AI26" s="5" t="n">
        <f aca="false">AH26</f>
        <v>2908</v>
      </c>
      <c r="AJ26" s="5" t="n">
        <f aca="false">AI26</f>
        <v>2908</v>
      </c>
      <c r="AK26" s="5" t="n">
        <f aca="false">AJ26</f>
        <v>2908</v>
      </c>
      <c r="AL26" s="5" t="n">
        <f aca="false">AK26</f>
        <v>2908</v>
      </c>
      <c r="AM26" s="5" t="n">
        <f aca="false">AL26</f>
        <v>2908</v>
      </c>
      <c r="AN26" s="5" t="n">
        <f aca="false">AM26</f>
        <v>2908</v>
      </c>
      <c r="AO26" s="5" t="n">
        <f aca="false">AN26</f>
        <v>2908</v>
      </c>
      <c r="AP26" s="5" t="n">
        <f aca="false">AO26</f>
        <v>2908</v>
      </c>
      <c r="AQ26" s="5" t="n">
        <f aca="false">AP26</f>
        <v>2908</v>
      </c>
      <c r="AR26" s="5" t="n">
        <f aca="false">AQ26</f>
        <v>2908</v>
      </c>
      <c r="AS26" s="5" t="n">
        <f aca="false">AR26</f>
        <v>2908</v>
      </c>
      <c r="AT26" s="5" t="n">
        <f aca="false">AS26</f>
        <v>2908</v>
      </c>
      <c r="AU26" s="5" t="n">
        <f aca="false">AT26</f>
        <v>2908</v>
      </c>
      <c r="AV26" s="5" t="n">
        <f aca="false">AU26</f>
        <v>2908</v>
      </c>
      <c r="AW26" s="5" t="n">
        <f aca="false">AV26</f>
        <v>2908</v>
      </c>
      <c r="AX26" s="5" t="n">
        <f aca="false">AW26</f>
        <v>2908</v>
      </c>
      <c r="AY26" s="5" t="n">
        <f aca="false">AX26</f>
        <v>2908</v>
      </c>
      <c r="BB26" s="5" t="n">
        <f aca="false">SUM(V26:AZ26)</f>
        <v>87240</v>
      </c>
      <c r="BC26" s="70" t="n">
        <f aca="false">+BB26/30</f>
        <v>2908</v>
      </c>
      <c r="BD26" s="86" t="n">
        <f aca="false">MAX(V26:AZ26)</f>
        <v>2908</v>
      </c>
      <c r="EV26" s="91"/>
      <c r="EX26" s="20"/>
      <c r="EZ26" s="20"/>
      <c r="FB26" s="91"/>
      <c r="FD26" s="20"/>
      <c r="GB26" s="87"/>
      <c r="GD26" s="87"/>
      <c r="GF26" s="87"/>
      <c r="GH26" s="20"/>
      <c r="GJ26" s="20"/>
      <c r="GL26" s="20"/>
      <c r="HE26" s="4" t="n">
        <f aca="false">SUM(BG26:HD26)-V26</f>
        <v>-2908</v>
      </c>
      <c r="HF26" s="4"/>
    </row>
    <row r="27" customFormat="false" ht="13.5" hidden="false" customHeight="false" outlineLevel="0" collapsed="false">
      <c r="A27" s="1" t="s">
        <v>148</v>
      </c>
      <c r="B27" s="2" t="n">
        <v>23</v>
      </c>
      <c r="D27" s="3" t="n">
        <v>5</v>
      </c>
      <c r="E27" s="1" t="n">
        <v>7</v>
      </c>
      <c r="F27" s="1" t="s">
        <v>138</v>
      </c>
      <c r="G27" s="1" t="s">
        <v>130</v>
      </c>
      <c r="H27" s="74" t="n">
        <v>36459</v>
      </c>
      <c r="I27" s="1" t="s">
        <v>116</v>
      </c>
      <c r="J27" s="1" t="s">
        <v>117</v>
      </c>
      <c r="L27" s="1" t="s">
        <v>118</v>
      </c>
      <c r="M27" s="65"/>
      <c r="N27" s="1" t="str">
        <f aca="false">CONCATENATE(B27,J27)</f>
        <v>23R</v>
      </c>
      <c r="O27" s="1" t="str">
        <f aca="false">CONCATENATE(B27,J27,I27)</f>
        <v>23RBase</v>
      </c>
      <c r="Q27" s="4" t="n">
        <f aca="false">+BC27</f>
        <v>12192</v>
      </c>
      <c r="R27" s="4" t="n">
        <f aca="false">+Q27</f>
        <v>12192</v>
      </c>
      <c r="T27" s="5" t="n">
        <v>37147</v>
      </c>
      <c r="V27" s="77" t="n">
        <v>12192</v>
      </c>
      <c r="W27" s="5" t="n">
        <f aca="false">V27</f>
        <v>12192</v>
      </c>
      <c r="X27" s="5" t="n">
        <f aca="false">W27</f>
        <v>12192</v>
      </c>
      <c r="Y27" s="5" t="n">
        <f aca="false">X27</f>
        <v>12192</v>
      </c>
      <c r="Z27" s="5" t="n">
        <f aca="false">Y27</f>
        <v>12192</v>
      </c>
      <c r="AA27" s="5" t="n">
        <f aca="false">Z27</f>
        <v>12192</v>
      </c>
      <c r="AB27" s="5" t="n">
        <f aca="false">AA27</f>
        <v>12192</v>
      </c>
      <c r="AC27" s="5" t="n">
        <f aca="false">AB27</f>
        <v>12192</v>
      </c>
      <c r="AD27" s="5" t="n">
        <f aca="false">AC27</f>
        <v>12192</v>
      </c>
      <c r="AE27" s="5" t="n">
        <f aca="false">AD27</f>
        <v>12192</v>
      </c>
      <c r="AF27" s="5" t="n">
        <f aca="false">AE27</f>
        <v>12192</v>
      </c>
      <c r="AG27" s="5" t="n">
        <f aca="false">AF27</f>
        <v>12192</v>
      </c>
      <c r="AH27" s="5" t="n">
        <f aca="false">AG27</f>
        <v>12192</v>
      </c>
      <c r="AI27" s="5" t="n">
        <f aca="false">AH27</f>
        <v>12192</v>
      </c>
      <c r="AJ27" s="5" t="n">
        <f aca="false">AI27</f>
        <v>12192</v>
      </c>
      <c r="AK27" s="5" t="n">
        <f aca="false">AJ27</f>
        <v>12192</v>
      </c>
      <c r="AL27" s="5" t="n">
        <f aca="false">AK27</f>
        <v>12192</v>
      </c>
      <c r="AM27" s="5" t="n">
        <f aca="false">AL27</f>
        <v>12192</v>
      </c>
      <c r="AN27" s="5" t="n">
        <f aca="false">AM27</f>
        <v>12192</v>
      </c>
      <c r="AO27" s="5" t="n">
        <f aca="false">AN27</f>
        <v>12192</v>
      </c>
      <c r="AP27" s="5" t="n">
        <f aca="false">AO27</f>
        <v>12192</v>
      </c>
      <c r="AQ27" s="5" t="n">
        <f aca="false">AP27</f>
        <v>12192</v>
      </c>
      <c r="AR27" s="5" t="n">
        <f aca="false">AQ27</f>
        <v>12192</v>
      </c>
      <c r="AS27" s="5" t="n">
        <f aca="false">AR27</f>
        <v>12192</v>
      </c>
      <c r="AT27" s="5" t="n">
        <f aca="false">AS27</f>
        <v>12192</v>
      </c>
      <c r="AU27" s="5" t="n">
        <f aca="false">AT27</f>
        <v>12192</v>
      </c>
      <c r="AV27" s="5" t="n">
        <f aca="false">AU27</f>
        <v>12192</v>
      </c>
      <c r="AW27" s="5" t="n">
        <f aca="false">AV27</f>
        <v>12192</v>
      </c>
      <c r="AX27" s="5" t="n">
        <f aca="false">AW27</f>
        <v>12192</v>
      </c>
      <c r="AY27" s="5" t="n">
        <f aca="false">AX27</f>
        <v>12192</v>
      </c>
      <c r="BB27" s="5" t="n">
        <f aca="false">SUM(V27:AZ27)</f>
        <v>365760</v>
      </c>
      <c r="BC27" s="70" t="n">
        <f aca="false">+BB27/30</f>
        <v>12192</v>
      </c>
      <c r="BD27" s="86" t="n">
        <f aca="false">MAX(V27:AZ27)</f>
        <v>12192</v>
      </c>
      <c r="EV27" s="91"/>
      <c r="EX27" s="20"/>
      <c r="EZ27" s="20"/>
      <c r="FB27" s="91"/>
      <c r="FD27" s="20"/>
      <c r="GB27" s="87"/>
      <c r="GD27" s="87"/>
      <c r="GF27" s="87"/>
      <c r="GH27" s="20"/>
      <c r="GJ27" s="20"/>
      <c r="GL27" s="20"/>
      <c r="HE27" s="4" t="n">
        <f aca="false">SUM(BG27:HD27)-V27</f>
        <v>-12192</v>
      </c>
      <c r="HF27" s="4"/>
    </row>
    <row r="28" customFormat="false" ht="13.5" hidden="false" customHeight="false" outlineLevel="0" collapsed="false">
      <c r="A28" s="1" t="s">
        <v>148</v>
      </c>
      <c r="B28" s="2" t="n">
        <v>23</v>
      </c>
      <c r="D28" s="3" t="n">
        <v>6</v>
      </c>
      <c r="E28" s="1" t="n">
        <v>7</v>
      </c>
      <c r="F28" s="1" t="s">
        <v>138</v>
      </c>
      <c r="G28" s="1" t="s">
        <v>130</v>
      </c>
      <c r="H28" s="74" t="n">
        <v>36459</v>
      </c>
      <c r="I28" s="1" t="s">
        <v>116</v>
      </c>
      <c r="J28" s="1" t="s">
        <v>117</v>
      </c>
      <c r="L28" s="1" t="s">
        <v>118</v>
      </c>
      <c r="N28" s="1" t="str">
        <f aca="false">CONCATENATE(B28,J28)</f>
        <v>23R</v>
      </c>
      <c r="O28" s="1" t="str">
        <f aca="false">CONCATENATE(B28,J28,I28)</f>
        <v>23RBase</v>
      </c>
      <c r="Q28" s="4" t="n">
        <f aca="false">+BC28</f>
        <v>1723</v>
      </c>
      <c r="R28" s="4" t="n">
        <f aca="false">+Q28</f>
        <v>1723</v>
      </c>
      <c r="T28" s="5" t="n">
        <v>37147</v>
      </c>
      <c r="V28" s="77" t="n">
        <v>1723</v>
      </c>
      <c r="W28" s="5" t="n">
        <f aca="false">V28</f>
        <v>1723</v>
      </c>
      <c r="X28" s="5" t="n">
        <f aca="false">W28</f>
        <v>1723</v>
      </c>
      <c r="Y28" s="5" t="n">
        <f aca="false">X28</f>
        <v>1723</v>
      </c>
      <c r="Z28" s="5" t="n">
        <f aca="false">Y28</f>
        <v>1723</v>
      </c>
      <c r="AA28" s="5" t="n">
        <f aca="false">Z28</f>
        <v>1723</v>
      </c>
      <c r="AB28" s="5" t="n">
        <f aca="false">AA28</f>
        <v>1723</v>
      </c>
      <c r="AC28" s="5" t="n">
        <f aca="false">AB28</f>
        <v>1723</v>
      </c>
      <c r="AD28" s="5" t="n">
        <f aca="false">AC28</f>
        <v>1723</v>
      </c>
      <c r="AE28" s="5" t="n">
        <f aca="false">AD28</f>
        <v>1723</v>
      </c>
      <c r="AF28" s="5" t="n">
        <f aca="false">AE28</f>
        <v>1723</v>
      </c>
      <c r="AG28" s="5" t="n">
        <f aca="false">AF28</f>
        <v>1723</v>
      </c>
      <c r="AH28" s="5" t="n">
        <f aca="false">AG28</f>
        <v>1723</v>
      </c>
      <c r="AI28" s="5" t="n">
        <f aca="false">AH28</f>
        <v>1723</v>
      </c>
      <c r="AJ28" s="5" t="n">
        <f aca="false">AI28</f>
        <v>1723</v>
      </c>
      <c r="AK28" s="5" t="n">
        <f aca="false">AJ28</f>
        <v>1723</v>
      </c>
      <c r="AL28" s="5" t="n">
        <f aca="false">AK28</f>
        <v>1723</v>
      </c>
      <c r="AM28" s="5" t="n">
        <f aca="false">AL28</f>
        <v>1723</v>
      </c>
      <c r="AN28" s="5" t="n">
        <f aca="false">AM28</f>
        <v>1723</v>
      </c>
      <c r="AO28" s="5" t="n">
        <f aca="false">AN28</f>
        <v>1723</v>
      </c>
      <c r="AP28" s="5" t="n">
        <f aca="false">AO28</f>
        <v>1723</v>
      </c>
      <c r="AQ28" s="5" t="n">
        <f aca="false">AP28</f>
        <v>1723</v>
      </c>
      <c r="AR28" s="5" t="n">
        <f aca="false">AQ28</f>
        <v>1723</v>
      </c>
      <c r="AS28" s="5" t="n">
        <f aca="false">AR28</f>
        <v>1723</v>
      </c>
      <c r="AT28" s="5" t="n">
        <f aca="false">AS28</f>
        <v>1723</v>
      </c>
      <c r="AU28" s="5" t="n">
        <f aca="false">AT28</f>
        <v>1723</v>
      </c>
      <c r="AV28" s="5" t="n">
        <f aca="false">AU28</f>
        <v>1723</v>
      </c>
      <c r="AW28" s="5" t="n">
        <f aca="false">AV28</f>
        <v>1723</v>
      </c>
      <c r="AX28" s="5" t="n">
        <f aca="false">AW28</f>
        <v>1723</v>
      </c>
      <c r="AY28" s="5" t="n">
        <f aca="false">AX28</f>
        <v>1723</v>
      </c>
      <c r="BB28" s="5" t="n">
        <f aca="false">SUM(V28:AZ28)</f>
        <v>51690</v>
      </c>
      <c r="BC28" s="70" t="n">
        <f aca="false">+BB28/30</f>
        <v>1723</v>
      </c>
      <c r="BD28" s="86" t="n">
        <f aca="false">MAX(V28:AZ28)</f>
        <v>1723</v>
      </c>
      <c r="EV28" s="91"/>
      <c r="EX28" s="20"/>
      <c r="EZ28" s="20"/>
      <c r="FB28" s="91"/>
      <c r="FD28" s="20"/>
      <c r="GH28" s="20"/>
      <c r="GJ28" s="20"/>
      <c r="GL28" s="20"/>
      <c r="HE28" s="4" t="n">
        <f aca="false">SUM(BG28:HD28)-V28</f>
        <v>-1723</v>
      </c>
      <c r="HF28" s="4"/>
    </row>
    <row r="29" customFormat="false" ht="13.5" hidden="false" customHeight="false" outlineLevel="0" collapsed="false">
      <c r="A29" s="1" t="s">
        <v>148</v>
      </c>
      <c r="B29" s="2" t="n">
        <v>23</v>
      </c>
      <c r="D29" s="3" t="n">
        <v>8</v>
      </c>
      <c r="E29" s="1" t="n">
        <v>7</v>
      </c>
      <c r="F29" s="1" t="s">
        <v>138</v>
      </c>
      <c r="G29" s="1" t="s">
        <v>130</v>
      </c>
      <c r="H29" s="74" t="n">
        <v>36459</v>
      </c>
      <c r="I29" s="1" t="s">
        <v>116</v>
      </c>
      <c r="J29" s="1" t="s">
        <v>117</v>
      </c>
      <c r="L29" s="1" t="s">
        <v>118</v>
      </c>
      <c r="N29" s="1" t="str">
        <f aca="false">CONCATENATE(B29,J29)</f>
        <v>23R</v>
      </c>
      <c r="O29" s="1" t="str">
        <f aca="false">CONCATENATE(B29,J29,I29)</f>
        <v>23RBase</v>
      </c>
      <c r="Q29" s="4" t="n">
        <f aca="false">+BC29</f>
        <v>4039</v>
      </c>
      <c r="R29" s="4" t="n">
        <f aca="false">+Q29</f>
        <v>4039</v>
      </c>
      <c r="T29" s="5" t="n">
        <v>37147</v>
      </c>
      <c r="V29" s="77" t="n">
        <v>4039</v>
      </c>
      <c r="W29" s="5" t="n">
        <f aca="false">V29</f>
        <v>4039</v>
      </c>
      <c r="X29" s="5" t="n">
        <f aca="false">W29</f>
        <v>4039</v>
      </c>
      <c r="Y29" s="5" t="n">
        <f aca="false">X29</f>
        <v>4039</v>
      </c>
      <c r="Z29" s="5" t="n">
        <f aca="false">Y29</f>
        <v>4039</v>
      </c>
      <c r="AA29" s="5" t="n">
        <f aca="false">Z29</f>
        <v>4039</v>
      </c>
      <c r="AB29" s="5" t="n">
        <f aca="false">AA29</f>
        <v>4039</v>
      </c>
      <c r="AC29" s="5" t="n">
        <f aca="false">AB29</f>
        <v>4039</v>
      </c>
      <c r="AD29" s="5" t="n">
        <f aca="false">AC29</f>
        <v>4039</v>
      </c>
      <c r="AE29" s="5" t="n">
        <f aca="false">AD29</f>
        <v>4039</v>
      </c>
      <c r="AF29" s="5" t="n">
        <f aca="false">AE29</f>
        <v>4039</v>
      </c>
      <c r="AG29" s="5" t="n">
        <f aca="false">AF29</f>
        <v>4039</v>
      </c>
      <c r="AH29" s="5" t="n">
        <f aca="false">AG29</f>
        <v>4039</v>
      </c>
      <c r="AI29" s="5" t="n">
        <f aca="false">AH29</f>
        <v>4039</v>
      </c>
      <c r="AJ29" s="5" t="n">
        <f aca="false">AI29</f>
        <v>4039</v>
      </c>
      <c r="AK29" s="5" t="n">
        <f aca="false">AJ29</f>
        <v>4039</v>
      </c>
      <c r="AL29" s="5" t="n">
        <f aca="false">AK29</f>
        <v>4039</v>
      </c>
      <c r="AM29" s="5" t="n">
        <f aca="false">AL29</f>
        <v>4039</v>
      </c>
      <c r="AN29" s="5" t="n">
        <f aca="false">AM29</f>
        <v>4039</v>
      </c>
      <c r="AO29" s="5" t="n">
        <f aca="false">AN29</f>
        <v>4039</v>
      </c>
      <c r="AP29" s="5" t="n">
        <f aca="false">AO29</f>
        <v>4039</v>
      </c>
      <c r="AQ29" s="5" t="n">
        <f aca="false">AP29</f>
        <v>4039</v>
      </c>
      <c r="AR29" s="5" t="n">
        <f aca="false">AQ29</f>
        <v>4039</v>
      </c>
      <c r="AS29" s="5" t="n">
        <f aca="false">AR29</f>
        <v>4039</v>
      </c>
      <c r="AT29" s="5" t="n">
        <f aca="false">AS29</f>
        <v>4039</v>
      </c>
      <c r="AU29" s="5" t="n">
        <f aca="false">AT29</f>
        <v>4039</v>
      </c>
      <c r="AV29" s="5" t="n">
        <f aca="false">AU29</f>
        <v>4039</v>
      </c>
      <c r="AW29" s="5" t="n">
        <f aca="false">AV29</f>
        <v>4039</v>
      </c>
      <c r="AX29" s="5" t="n">
        <f aca="false">AW29</f>
        <v>4039</v>
      </c>
      <c r="AY29" s="5" t="n">
        <f aca="false">AX29</f>
        <v>4039</v>
      </c>
      <c r="BB29" s="5" t="n">
        <f aca="false">SUM(V29:AZ29)</f>
        <v>121170</v>
      </c>
      <c r="BC29" s="70" t="n">
        <f aca="false">+BB29/30</f>
        <v>4039</v>
      </c>
      <c r="BD29" s="86" t="n">
        <f aca="false">MAX(V29:AZ29)</f>
        <v>4039</v>
      </c>
      <c r="EV29" s="91"/>
      <c r="EX29" s="20"/>
      <c r="EZ29" s="20"/>
      <c r="FB29" s="91"/>
      <c r="FD29" s="20"/>
      <c r="GH29" s="20"/>
      <c r="GJ29" s="20"/>
      <c r="GL29" s="20"/>
      <c r="HE29" s="4" t="n">
        <f aca="false">SUM(BG29:HD29)-V29</f>
        <v>-4039</v>
      </c>
      <c r="HF29" s="4"/>
    </row>
    <row r="30" customFormat="false" ht="13.5" hidden="false" customHeight="false" outlineLevel="0" collapsed="false">
      <c r="A30" s="1" t="s">
        <v>148</v>
      </c>
      <c r="B30" s="2" t="n">
        <v>23</v>
      </c>
      <c r="D30" s="3" t="n">
        <v>9</v>
      </c>
      <c r="E30" s="1" t="n">
        <v>7</v>
      </c>
      <c r="F30" s="1" t="s">
        <v>138</v>
      </c>
      <c r="G30" s="1" t="s">
        <v>130</v>
      </c>
      <c r="H30" s="74" t="n">
        <v>36459</v>
      </c>
      <c r="I30" s="1" t="s">
        <v>116</v>
      </c>
      <c r="J30" s="1" t="s">
        <v>117</v>
      </c>
      <c r="L30" s="1" t="s">
        <v>118</v>
      </c>
      <c r="M30" s="65"/>
      <c r="N30" s="1" t="str">
        <f aca="false">CONCATENATE(B30,J30)</f>
        <v>23R</v>
      </c>
      <c r="O30" s="1" t="str">
        <f aca="false">CONCATENATE(B30,J30,I30)</f>
        <v>23RBase</v>
      </c>
      <c r="Q30" s="4" t="n">
        <f aca="false">+BC30</f>
        <v>5053</v>
      </c>
      <c r="R30" s="4" t="n">
        <f aca="false">+Q30</f>
        <v>5053</v>
      </c>
      <c r="T30" s="5" t="n">
        <v>37147</v>
      </c>
      <c r="V30" s="77" t="n">
        <v>5053</v>
      </c>
      <c r="W30" s="5" t="n">
        <f aca="false">V30</f>
        <v>5053</v>
      </c>
      <c r="X30" s="5" t="n">
        <f aca="false">W30</f>
        <v>5053</v>
      </c>
      <c r="Y30" s="5" t="n">
        <f aca="false">X30</f>
        <v>5053</v>
      </c>
      <c r="Z30" s="5" t="n">
        <f aca="false">Y30</f>
        <v>5053</v>
      </c>
      <c r="AA30" s="5" t="n">
        <f aca="false">Z30</f>
        <v>5053</v>
      </c>
      <c r="AB30" s="5" t="n">
        <f aca="false">AA30</f>
        <v>5053</v>
      </c>
      <c r="AC30" s="5" t="n">
        <f aca="false">AB30</f>
        <v>5053</v>
      </c>
      <c r="AD30" s="5" t="n">
        <f aca="false">AC30</f>
        <v>5053</v>
      </c>
      <c r="AE30" s="5" t="n">
        <f aca="false">AD30</f>
        <v>5053</v>
      </c>
      <c r="AF30" s="5" t="n">
        <f aca="false">AE30</f>
        <v>5053</v>
      </c>
      <c r="AG30" s="5" t="n">
        <f aca="false">AF30</f>
        <v>5053</v>
      </c>
      <c r="AH30" s="5" t="n">
        <f aca="false">AG30</f>
        <v>5053</v>
      </c>
      <c r="AI30" s="5" t="n">
        <f aca="false">AH30</f>
        <v>5053</v>
      </c>
      <c r="AJ30" s="5" t="n">
        <f aca="false">AI30</f>
        <v>5053</v>
      </c>
      <c r="AK30" s="5" t="n">
        <f aca="false">AJ30</f>
        <v>5053</v>
      </c>
      <c r="AL30" s="5" t="n">
        <f aca="false">AK30</f>
        <v>5053</v>
      </c>
      <c r="AM30" s="5" t="n">
        <f aca="false">AL30</f>
        <v>5053</v>
      </c>
      <c r="AN30" s="5" t="n">
        <f aca="false">AM30</f>
        <v>5053</v>
      </c>
      <c r="AO30" s="5" t="n">
        <f aca="false">AN30</f>
        <v>5053</v>
      </c>
      <c r="AP30" s="5" t="n">
        <f aca="false">AO30</f>
        <v>5053</v>
      </c>
      <c r="AQ30" s="5" t="n">
        <f aca="false">AP30</f>
        <v>5053</v>
      </c>
      <c r="AR30" s="5" t="n">
        <f aca="false">AQ30</f>
        <v>5053</v>
      </c>
      <c r="AS30" s="5" t="n">
        <f aca="false">AR30</f>
        <v>5053</v>
      </c>
      <c r="AT30" s="5" t="n">
        <f aca="false">AS30</f>
        <v>5053</v>
      </c>
      <c r="AU30" s="5" t="n">
        <f aca="false">AT30</f>
        <v>5053</v>
      </c>
      <c r="AV30" s="5" t="n">
        <f aca="false">AU30</f>
        <v>5053</v>
      </c>
      <c r="AW30" s="5" t="n">
        <f aca="false">AV30</f>
        <v>5053</v>
      </c>
      <c r="AX30" s="5" t="n">
        <f aca="false">AW30</f>
        <v>5053</v>
      </c>
      <c r="AY30" s="5" t="n">
        <f aca="false">AX30</f>
        <v>5053</v>
      </c>
      <c r="BB30" s="5" t="n">
        <f aca="false">SUM(V30:AZ30)</f>
        <v>151590</v>
      </c>
      <c r="BC30" s="70" t="n">
        <f aca="false">+BB30/30</f>
        <v>5053</v>
      </c>
      <c r="BD30" s="86" t="n">
        <f aca="false">MAX(V30:AZ30)</f>
        <v>5053</v>
      </c>
      <c r="EV30" s="91"/>
      <c r="EX30" s="20"/>
      <c r="EZ30" s="20"/>
      <c r="FB30" s="91"/>
      <c r="FD30" s="20"/>
      <c r="GH30" s="20"/>
      <c r="GJ30" s="20"/>
      <c r="GL30" s="20"/>
      <c r="HE30" s="4" t="n">
        <f aca="false">SUM(BG30:HD30)-V30</f>
        <v>-5053</v>
      </c>
      <c r="HF30" s="4"/>
    </row>
    <row r="31" customFormat="false" ht="13.5" hidden="false" customHeight="false" outlineLevel="0" collapsed="false">
      <c r="A31" s="1" t="s">
        <v>149</v>
      </c>
      <c r="B31" s="2" t="n">
        <v>24</v>
      </c>
      <c r="D31" s="3" t="n">
        <v>35</v>
      </c>
      <c r="E31" s="1" t="n">
        <v>8</v>
      </c>
      <c r="F31" s="1" t="s">
        <v>131</v>
      </c>
      <c r="G31" s="1" t="s">
        <v>130</v>
      </c>
      <c r="H31" s="74" t="n">
        <v>36459</v>
      </c>
      <c r="I31" s="1" t="s">
        <v>116</v>
      </c>
      <c r="J31" s="1" t="s">
        <v>117</v>
      </c>
      <c r="L31" s="1" t="s">
        <v>118</v>
      </c>
      <c r="M31" s="65"/>
      <c r="N31" s="1" t="str">
        <f aca="false">CONCATENATE(B31,J31)</f>
        <v>24R</v>
      </c>
      <c r="O31" s="1" t="str">
        <f aca="false">CONCATENATE(B31,J31,I31)</f>
        <v>24RBase</v>
      </c>
      <c r="Q31" s="4" t="n">
        <f aca="false">+BC31</f>
        <v>2617</v>
      </c>
      <c r="R31" s="4" t="n">
        <f aca="false">+Q31</f>
        <v>2617</v>
      </c>
      <c r="T31" s="5" t="n">
        <v>37147</v>
      </c>
      <c r="V31" s="77" t="n">
        <v>2617</v>
      </c>
      <c r="W31" s="5" t="n">
        <f aca="false">V31</f>
        <v>2617</v>
      </c>
      <c r="X31" s="5" t="n">
        <f aca="false">W31</f>
        <v>2617</v>
      </c>
      <c r="Y31" s="5" t="n">
        <f aca="false">X31</f>
        <v>2617</v>
      </c>
      <c r="Z31" s="5" t="n">
        <f aca="false">Y31</f>
        <v>2617</v>
      </c>
      <c r="AA31" s="5" t="n">
        <f aca="false">Z31</f>
        <v>2617</v>
      </c>
      <c r="AB31" s="5" t="n">
        <f aca="false">AA31</f>
        <v>2617</v>
      </c>
      <c r="AC31" s="5" t="n">
        <f aca="false">AB31</f>
        <v>2617</v>
      </c>
      <c r="AD31" s="5" t="n">
        <f aca="false">AC31</f>
        <v>2617</v>
      </c>
      <c r="AE31" s="5" t="n">
        <f aca="false">AD31</f>
        <v>2617</v>
      </c>
      <c r="AF31" s="5" t="n">
        <f aca="false">AE31</f>
        <v>2617</v>
      </c>
      <c r="AG31" s="5" t="n">
        <f aca="false">AF31</f>
        <v>2617</v>
      </c>
      <c r="AH31" s="5" t="n">
        <f aca="false">AG31</f>
        <v>2617</v>
      </c>
      <c r="AI31" s="5" t="n">
        <f aca="false">AH31</f>
        <v>2617</v>
      </c>
      <c r="AJ31" s="5" t="n">
        <f aca="false">AI31</f>
        <v>2617</v>
      </c>
      <c r="AK31" s="5" t="n">
        <f aca="false">AJ31</f>
        <v>2617</v>
      </c>
      <c r="AL31" s="5" t="n">
        <f aca="false">AK31</f>
        <v>2617</v>
      </c>
      <c r="AM31" s="5" t="n">
        <f aca="false">AL31</f>
        <v>2617</v>
      </c>
      <c r="AN31" s="5" t="n">
        <f aca="false">AM31</f>
        <v>2617</v>
      </c>
      <c r="AO31" s="5" t="n">
        <f aca="false">AN31</f>
        <v>2617</v>
      </c>
      <c r="AP31" s="5" t="n">
        <f aca="false">AO31</f>
        <v>2617</v>
      </c>
      <c r="AQ31" s="5" t="n">
        <f aca="false">AP31</f>
        <v>2617</v>
      </c>
      <c r="AR31" s="5" t="n">
        <f aca="false">AQ31</f>
        <v>2617</v>
      </c>
      <c r="AS31" s="5" t="n">
        <f aca="false">AR31</f>
        <v>2617</v>
      </c>
      <c r="AT31" s="5" t="n">
        <f aca="false">AS31</f>
        <v>2617</v>
      </c>
      <c r="AU31" s="5" t="n">
        <f aca="false">AT31</f>
        <v>2617</v>
      </c>
      <c r="AV31" s="5" t="n">
        <f aca="false">AU31</f>
        <v>2617</v>
      </c>
      <c r="AW31" s="5" t="n">
        <f aca="false">AV31</f>
        <v>2617</v>
      </c>
      <c r="AX31" s="5" t="n">
        <f aca="false">AW31</f>
        <v>2617</v>
      </c>
      <c r="AY31" s="5" t="n">
        <f aca="false">AX31</f>
        <v>2617</v>
      </c>
      <c r="BB31" s="5" t="n">
        <f aca="false">SUM(V31:AZ31)</f>
        <v>78510</v>
      </c>
      <c r="BC31" s="70" t="n">
        <f aca="false">+BB31/30</f>
        <v>2617</v>
      </c>
      <c r="BD31" s="86" t="n">
        <f aca="false">MAX(V31:AZ31)</f>
        <v>2617</v>
      </c>
      <c r="EV31" s="91"/>
      <c r="EX31" s="20"/>
      <c r="EZ31" s="20"/>
      <c r="FB31" s="91"/>
      <c r="FD31" s="20"/>
      <c r="GH31" s="20"/>
      <c r="GJ31" s="20"/>
      <c r="GL31" s="20"/>
      <c r="HE31" s="4" t="n">
        <f aca="false">SUM(BG31:HD31)-V31</f>
        <v>-2617</v>
      </c>
      <c r="HF31" s="4"/>
    </row>
    <row r="32" customFormat="false" ht="13.5" hidden="false" customHeight="false" outlineLevel="0" collapsed="false">
      <c r="A32" s="1" t="s">
        <v>149</v>
      </c>
      <c r="B32" s="2" t="n">
        <v>24</v>
      </c>
      <c r="D32" s="3" t="n">
        <v>39</v>
      </c>
      <c r="E32" s="1" t="n">
        <v>8</v>
      </c>
      <c r="F32" s="1" t="s">
        <v>131</v>
      </c>
      <c r="G32" s="1" t="s">
        <v>130</v>
      </c>
      <c r="H32" s="74" t="n">
        <v>36459</v>
      </c>
      <c r="I32" s="1" t="s">
        <v>116</v>
      </c>
      <c r="J32" s="1" t="s">
        <v>117</v>
      </c>
      <c r="L32" s="1" t="s">
        <v>118</v>
      </c>
      <c r="M32" s="65"/>
      <c r="N32" s="1" t="str">
        <f aca="false">CONCATENATE(B32,J32)</f>
        <v>24R</v>
      </c>
      <c r="O32" s="1" t="str">
        <f aca="false">CONCATENATE(B32,J32,I32)</f>
        <v>24RBase</v>
      </c>
      <c r="Q32" s="4" t="n">
        <f aca="false">+BC32</f>
        <v>41</v>
      </c>
      <c r="R32" s="4" t="n">
        <f aca="false">+Q32</f>
        <v>41</v>
      </c>
      <c r="T32" s="5" t="n">
        <v>37147</v>
      </c>
      <c r="V32" s="77" t="n">
        <v>41</v>
      </c>
      <c r="W32" s="5" t="n">
        <f aca="false">V32</f>
        <v>41</v>
      </c>
      <c r="X32" s="5" t="n">
        <f aca="false">W32</f>
        <v>41</v>
      </c>
      <c r="Y32" s="5" t="n">
        <f aca="false">X32</f>
        <v>41</v>
      </c>
      <c r="Z32" s="5" t="n">
        <f aca="false">Y32</f>
        <v>41</v>
      </c>
      <c r="AA32" s="5" t="n">
        <f aca="false">Z32</f>
        <v>41</v>
      </c>
      <c r="AB32" s="5" t="n">
        <f aca="false">AA32</f>
        <v>41</v>
      </c>
      <c r="AC32" s="5" t="n">
        <f aca="false">AB32</f>
        <v>41</v>
      </c>
      <c r="AD32" s="5" t="n">
        <f aca="false">AC32</f>
        <v>41</v>
      </c>
      <c r="AE32" s="5" t="n">
        <f aca="false">AD32</f>
        <v>41</v>
      </c>
      <c r="AF32" s="5" t="n">
        <f aca="false">AE32</f>
        <v>41</v>
      </c>
      <c r="AG32" s="5" t="n">
        <f aca="false">AF32</f>
        <v>41</v>
      </c>
      <c r="AH32" s="5" t="n">
        <f aca="false">AG32</f>
        <v>41</v>
      </c>
      <c r="AI32" s="5" t="n">
        <f aca="false">AH32</f>
        <v>41</v>
      </c>
      <c r="AJ32" s="5" t="n">
        <f aca="false">AI32</f>
        <v>41</v>
      </c>
      <c r="AK32" s="5" t="n">
        <f aca="false">AJ32</f>
        <v>41</v>
      </c>
      <c r="AL32" s="5" t="n">
        <f aca="false">AK32</f>
        <v>41</v>
      </c>
      <c r="AM32" s="5" t="n">
        <f aca="false">AL32</f>
        <v>41</v>
      </c>
      <c r="AN32" s="5" t="n">
        <f aca="false">AM32</f>
        <v>41</v>
      </c>
      <c r="AO32" s="5" t="n">
        <f aca="false">AN32</f>
        <v>41</v>
      </c>
      <c r="AP32" s="5" t="n">
        <f aca="false">AO32</f>
        <v>41</v>
      </c>
      <c r="AQ32" s="5" t="n">
        <f aca="false">AP32</f>
        <v>41</v>
      </c>
      <c r="AR32" s="5" t="n">
        <f aca="false">AQ32</f>
        <v>41</v>
      </c>
      <c r="AS32" s="5" t="n">
        <f aca="false">AR32</f>
        <v>41</v>
      </c>
      <c r="AT32" s="5" t="n">
        <f aca="false">AS32</f>
        <v>41</v>
      </c>
      <c r="AU32" s="5" t="n">
        <f aca="false">AT32</f>
        <v>41</v>
      </c>
      <c r="AV32" s="5" t="n">
        <f aca="false">AU32</f>
        <v>41</v>
      </c>
      <c r="AW32" s="5" t="n">
        <f aca="false">AV32</f>
        <v>41</v>
      </c>
      <c r="AX32" s="5" t="n">
        <f aca="false">AW32</f>
        <v>41</v>
      </c>
      <c r="AY32" s="5" t="n">
        <f aca="false">AX32</f>
        <v>41</v>
      </c>
      <c r="BB32" s="5" t="n">
        <f aca="false">SUM(V32:AZ32)</f>
        <v>1230</v>
      </c>
      <c r="BC32" s="70" t="n">
        <f aca="false">+BB32/30</f>
        <v>41</v>
      </c>
      <c r="BD32" s="86" t="n">
        <f aca="false">MAX(V32:AZ32)</f>
        <v>41</v>
      </c>
      <c r="EV32" s="91"/>
      <c r="EX32" s="20"/>
      <c r="EZ32" s="20"/>
      <c r="FB32" s="91"/>
      <c r="FD32" s="20"/>
      <c r="GH32" s="20"/>
      <c r="GJ32" s="20"/>
      <c r="GL32" s="20"/>
      <c r="HE32" s="4" t="n">
        <f aca="false">SUM(BG32:HD32)-V32</f>
        <v>-41</v>
      </c>
      <c r="HF32" s="4"/>
    </row>
    <row r="33" customFormat="false" ht="13.5" hidden="false" customHeight="false" outlineLevel="0" collapsed="false">
      <c r="A33" s="3" t="s">
        <v>149</v>
      </c>
      <c r="B33" s="21" t="n">
        <v>24</v>
      </c>
      <c r="C33" s="3"/>
      <c r="D33" s="3" t="n">
        <v>35</v>
      </c>
      <c r="E33" s="3" t="n">
        <v>8</v>
      </c>
      <c r="F33" s="3" t="s">
        <v>150</v>
      </c>
      <c r="G33" s="3" t="s">
        <v>130</v>
      </c>
      <c r="H33" s="92" t="n">
        <v>36459</v>
      </c>
      <c r="I33" s="3" t="s">
        <v>116</v>
      </c>
      <c r="J33" s="3" t="s">
        <v>117</v>
      </c>
      <c r="K33" s="21"/>
      <c r="L33" s="3" t="s">
        <v>118</v>
      </c>
      <c r="M33" s="3"/>
      <c r="N33" s="3" t="str">
        <f aca="false">CONCATENATE(B33,J33)</f>
        <v>24R</v>
      </c>
      <c r="O33" s="3" t="str">
        <f aca="false">CONCATENATE(B33,J33,I33)</f>
        <v>24RBase</v>
      </c>
      <c r="P33" s="3"/>
      <c r="Q33" s="22" t="n">
        <f aca="false">+BC33</f>
        <v>0</v>
      </c>
      <c r="R33" s="22" t="n">
        <f aca="false">+Q33</f>
        <v>0</v>
      </c>
      <c r="S33" s="22"/>
      <c r="T33" s="23" t="n">
        <v>37147</v>
      </c>
      <c r="U33" s="23"/>
      <c r="V33" s="24" t="n">
        <v>0</v>
      </c>
      <c r="W33" s="23" t="n">
        <f aca="false">V33</f>
        <v>0</v>
      </c>
      <c r="X33" s="23" t="n">
        <f aca="false">W33</f>
        <v>0</v>
      </c>
      <c r="Y33" s="23" t="n">
        <f aca="false">X33</f>
        <v>0</v>
      </c>
      <c r="Z33" s="23" t="n">
        <f aca="false">Y33</f>
        <v>0</v>
      </c>
      <c r="AA33" s="23" t="n">
        <f aca="false">Z33</f>
        <v>0</v>
      </c>
      <c r="AB33" s="23" t="n">
        <f aca="false">AA33</f>
        <v>0</v>
      </c>
      <c r="AC33" s="23" t="n">
        <f aca="false">AB33</f>
        <v>0</v>
      </c>
      <c r="AD33" s="23" t="n">
        <f aca="false">AC33</f>
        <v>0</v>
      </c>
      <c r="AE33" s="23" t="n">
        <f aca="false">AD33</f>
        <v>0</v>
      </c>
      <c r="AF33" s="23" t="n">
        <f aca="false">AE33</f>
        <v>0</v>
      </c>
      <c r="AG33" s="23" t="n">
        <f aca="false">AF33</f>
        <v>0</v>
      </c>
      <c r="AH33" s="23" t="n">
        <f aca="false">AG33</f>
        <v>0</v>
      </c>
      <c r="AI33" s="23" t="n">
        <f aca="false">AH33</f>
        <v>0</v>
      </c>
      <c r="AJ33" s="23" t="n">
        <f aca="false">AI33</f>
        <v>0</v>
      </c>
      <c r="AK33" s="23" t="n">
        <f aca="false">AJ33</f>
        <v>0</v>
      </c>
      <c r="AL33" s="23" t="n">
        <f aca="false">AK33</f>
        <v>0</v>
      </c>
      <c r="AM33" s="23" t="n">
        <f aca="false">AL33</f>
        <v>0</v>
      </c>
      <c r="AN33" s="23" t="n">
        <f aca="false">AM33</f>
        <v>0</v>
      </c>
      <c r="AO33" s="23" t="n">
        <f aca="false">AN33</f>
        <v>0</v>
      </c>
      <c r="AP33" s="23" t="n">
        <f aca="false">AO33</f>
        <v>0</v>
      </c>
      <c r="AQ33" s="23" t="n">
        <f aca="false">AP33</f>
        <v>0</v>
      </c>
      <c r="AR33" s="23" t="n">
        <f aca="false">AQ33</f>
        <v>0</v>
      </c>
      <c r="AS33" s="23" t="n">
        <f aca="false">AR33</f>
        <v>0</v>
      </c>
      <c r="AT33" s="23" t="n">
        <f aca="false">AS33</f>
        <v>0</v>
      </c>
      <c r="AU33" s="23" t="n">
        <f aca="false">AT33</f>
        <v>0</v>
      </c>
      <c r="AV33" s="23" t="n">
        <f aca="false">AU33</f>
        <v>0</v>
      </c>
      <c r="AW33" s="23" t="n">
        <f aca="false">AV33</f>
        <v>0</v>
      </c>
      <c r="AX33" s="23" t="n">
        <f aca="false">AW33</f>
        <v>0</v>
      </c>
      <c r="AY33" s="23" t="n">
        <f aca="false">AX33</f>
        <v>0</v>
      </c>
      <c r="AZ33" s="23"/>
      <c r="BA33" s="23"/>
      <c r="BB33" s="23" t="n">
        <f aca="false">SUM(V33:AZ33)</f>
        <v>0</v>
      </c>
      <c r="BC33" s="70" t="n">
        <f aca="false">+BB33/30</f>
        <v>0</v>
      </c>
      <c r="BD33" s="93" t="n">
        <f aca="false">MAX(V33:AZ33)</f>
        <v>0</v>
      </c>
      <c r="BE33" s="23"/>
      <c r="BF33" s="22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91"/>
      <c r="EW33" s="3"/>
      <c r="EX33" s="20"/>
      <c r="EY33" s="3"/>
      <c r="EZ33" s="20"/>
      <c r="FA33" s="3"/>
      <c r="FB33" s="91"/>
      <c r="FC33" s="3"/>
      <c r="FD33" s="20"/>
      <c r="FE33" s="3"/>
      <c r="FF33" s="3"/>
      <c r="FG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W33" s="3"/>
      <c r="FY33" s="3"/>
      <c r="FZ33" s="3"/>
      <c r="GA33" s="3"/>
      <c r="GC33" s="3"/>
      <c r="GE33" s="3"/>
      <c r="GG33" s="3"/>
      <c r="GH33" s="20"/>
      <c r="GI33" s="3"/>
      <c r="GJ33" s="20"/>
      <c r="GK33" s="3"/>
      <c r="GL33" s="20"/>
      <c r="GM33" s="3"/>
      <c r="GO33" s="3"/>
      <c r="GQ33" s="3"/>
      <c r="GS33" s="3"/>
      <c r="GU33" s="3"/>
      <c r="GW33" s="3"/>
      <c r="GY33" s="3"/>
      <c r="HA33" s="3"/>
      <c r="HC33" s="3"/>
      <c r="HE33" s="4" t="n">
        <f aca="false">SUM(BG33:HD33)-V33</f>
        <v>0</v>
      </c>
      <c r="HF33" s="22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</row>
    <row r="34" customFormat="false" ht="13.5" hidden="false" customHeight="false" outlineLevel="0" collapsed="false">
      <c r="A34" s="1" t="s">
        <v>148</v>
      </c>
      <c r="B34" s="2" t="n">
        <v>23</v>
      </c>
      <c r="D34" s="94" t="n">
        <v>1</v>
      </c>
      <c r="E34" s="1" t="n">
        <v>7</v>
      </c>
      <c r="F34" s="1" t="s">
        <v>151</v>
      </c>
      <c r="G34" s="1" t="s">
        <v>152</v>
      </c>
      <c r="H34" s="74" t="n">
        <v>36434</v>
      </c>
      <c r="I34" s="1" t="s">
        <v>116</v>
      </c>
      <c r="J34" s="1" t="s">
        <v>125</v>
      </c>
      <c r="L34" s="1" t="s">
        <v>118</v>
      </c>
      <c r="N34" s="1" t="str">
        <f aca="false">CONCATENATE(B34,J34)</f>
        <v>23W</v>
      </c>
      <c r="O34" s="1" t="str">
        <f aca="false">CONCATENATE(B34,J34,I34)</f>
        <v>23WBase</v>
      </c>
      <c r="Q34" s="4" t="n">
        <f aca="false">+BC34</f>
        <v>0</v>
      </c>
      <c r="R34" s="4" t="n">
        <f aca="false">+Q34</f>
        <v>0</v>
      </c>
      <c r="T34" s="5" t="n">
        <v>37147</v>
      </c>
      <c r="V34" s="6" t="n">
        <v>0</v>
      </c>
      <c r="W34" s="5" t="n">
        <f aca="false">V34</f>
        <v>0</v>
      </c>
      <c r="X34" s="5" t="n">
        <f aca="false">W34</f>
        <v>0</v>
      </c>
      <c r="Y34" s="5" t="n">
        <f aca="false">X34</f>
        <v>0</v>
      </c>
      <c r="Z34" s="5" t="n">
        <f aca="false">Y34</f>
        <v>0</v>
      </c>
      <c r="AA34" s="5" t="n">
        <f aca="false">Z34</f>
        <v>0</v>
      </c>
      <c r="AB34" s="5" t="n">
        <f aca="false">AA34</f>
        <v>0</v>
      </c>
      <c r="AC34" s="5" t="n">
        <f aca="false">AB34</f>
        <v>0</v>
      </c>
      <c r="AD34" s="5" t="n">
        <f aca="false">AC34</f>
        <v>0</v>
      </c>
      <c r="AE34" s="5" t="n">
        <f aca="false">AD34</f>
        <v>0</v>
      </c>
      <c r="AF34" s="5" t="n">
        <f aca="false">AE34</f>
        <v>0</v>
      </c>
      <c r="AG34" s="5" t="n">
        <f aca="false">AF34</f>
        <v>0</v>
      </c>
      <c r="AH34" s="5" t="n">
        <f aca="false">AG34</f>
        <v>0</v>
      </c>
      <c r="AI34" s="5" t="n">
        <f aca="false">AH34</f>
        <v>0</v>
      </c>
      <c r="AJ34" s="5" t="n">
        <f aca="false">AI34</f>
        <v>0</v>
      </c>
      <c r="AK34" s="5" t="n">
        <f aca="false">AJ34</f>
        <v>0</v>
      </c>
      <c r="AL34" s="5" t="n">
        <f aca="false">AK34</f>
        <v>0</v>
      </c>
      <c r="AM34" s="5" t="n">
        <f aca="false">AL34</f>
        <v>0</v>
      </c>
      <c r="AN34" s="5" t="n">
        <f aca="false">AM34</f>
        <v>0</v>
      </c>
      <c r="AO34" s="5" t="n">
        <f aca="false">AN34</f>
        <v>0</v>
      </c>
      <c r="AP34" s="5" t="n">
        <f aca="false">AO34</f>
        <v>0</v>
      </c>
      <c r="AQ34" s="5" t="n">
        <f aca="false">AP34</f>
        <v>0</v>
      </c>
      <c r="AR34" s="5" t="n">
        <f aca="false">AQ34</f>
        <v>0</v>
      </c>
      <c r="AS34" s="5" t="n">
        <f aca="false">AR34</f>
        <v>0</v>
      </c>
      <c r="AT34" s="5" t="n">
        <f aca="false">AS34</f>
        <v>0</v>
      </c>
      <c r="AU34" s="5" t="n">
        <f aca="false">AT34</f>
        <v>0</v>
      </c>
      <c r="AV34" s="5" t="n">
        <f aca="false">AU34</f>
        <v>0</v>
      </c>
      <c r="AW34" s="5" t="n">
        <f aca="false">AV34</f>
        <v>0</v>
      </c>
      <c r="AX34" s="5" t="n">
        <f aca="false">AW34</f>
        <v>0</v>
      </c>
      <c r="AY34" s="5" t="n">
        <f aca="false">AX34</f>
        <v>0</v>
      </c>
      <c r="AZ34" s="5" t="n">
        <f aca="false">AY34</f>
        <v>0</v>
      </c>
      <c r="BB34" s="5" t="n">
        <f aca="false">SUM(V34:AZ34)</f>
        <v>0</v>
      </c>
      <c r="BC34" s="5" t="n">
        <f aca="false">+BB34/31</f>
        <v>0</v>
      </c>
      <c r="BD34" s="86" t="n">
        <f aca="false">MAX(V34:AZ34)</f>
        <v>0</v>
      </c>
      <c r="CV34" s="95"/>
      <c r="EV34" s="1"/>
      <c r="FB34" s="1"/>
      <c r="HH34" s="4" t="n">
        <f aca="false">SUM(BG34:HG34)-V34</f>
        <v>0</v>
      </c>
      <c r="HI34" s="4"/>
    </row>
    <row r="35" customFormat="false" ht="13.5" hidden="false" customHeight="false" outlineLevel="0" collapsed="false">
      <c r="A35" s="1" t="s">
        <v>148</v>
      </c>
      <c r="B35" s="2" t="n">
        <v>23</v>
      </c>
      <c r="D35" s="94" t="n">
        <v>4</v>
      </c>
      <c r="E35" s="1" t="n">
        <v>7</v>
      </c>
      <c r="F35" s="1" t="s">
        <v>151</v>
      </c>
      <c r="G35" s="1" t="s">
        <v>152</v>
      </c>
      <c r="H35" s="74" t="n">
        <v>36434</v>
      </c>
      <c r="I35" s="1" t="s">
        <v>116</v>
      </c>
      <c r="J35" s="1" t="s">
        <v>125</v>
      </c>
      <c r="L35" s="1" t="s">
        <v>118</v>
      </c>
      <c r="N35" s="1" t="str">
        <f aca="false">CONCATENATE(B35,J35)</f>
        <v>23W</v>
      </c>
      <c r="O35" s="1" t="str">
        <f aca="false">CONCATENATE(B35,J35,I35)</f>
        <v>23WBase</v>
      </c>
      <c r="Q35" s="4" t="n">
        <f aca="false">+BC35</f>
        <v>0</v>
      </c>
      <c r="R35" s="4" t="n">
        <f aca="false">+Q35</f>
        <v>0</v>
      </c>
      <c r="T35" s="5" t="n">
        <v>37147</v>
      </c>
      <c r="V35" s="6" t="n">
        <v>0</v>
      </c>
      <c r="W35" s="5" t="n">
        <f aca="false">V35</f>
        <v>0</v>
      </c>
      <c r="X35" s="5" t="n">
        <f aca="false">W35</f>
        <v>0</v>
      </c>
      <c r="Y35" s="5" t="n">
        <f aca="false">X35</f>
        <v>0</v>
      </c>
      <c r="Z35" s="5" t="n">
        <f aca="false">Y35</f>
        <v>0</v>
      </c>
      <c r="AA35" s="5" t="n">
        <f aca="false">Z35</f>
        <v>0</v>
      </c>
      <c r="AB35" s="5" t="n">
        <f aca="false">AA35</f>
        <v>0</v>
      </c>
      <c r="AC35" s="5" t="n">
        <f aca="false">AB35</f>
        <v>0</v>
      </c>
      <c r="AD35" s="5" t="n">
        <f aca="false">AC35</f>
        <v>0</v>
      </c>
      <c r="AE35" s="5" t="n">
        <f aca="false">AD35</f>
        <v>0</v>
      </c>
      <c r="AF35" s="5" t="n">
        <f aca="false">AE35</f>
        <v>0</v>
      </c>
      <c r="AG35" s="5" t="n">
        <f aca="false">AF35</f>
        <v>0</v>
      </c>
      <c r="AH35" s="5" t="n">
        <f aca="false">AG35</f>
        <v>0</v>
      </c>
      <c r="AI35" s="5" t="n">
        <f aca="false">AH35</f>
        <v>0</v>
      </c>
      <c r="AJ35" s="5" t="n">
        <f aca="false">AI35</f>
        <v>0</v>
      </c>
      <c r="AK35" s="5" t="n">
        <f aca="false">AJ35</f>
        <v>0</v>
      </c>
      <c r="AL35" s="5" t="n">
        <f aca="false">AK35</f>
        <v>0</v>
      </c>
      <c r="AM35" s="5" t="n">
        <f aca="false">AL35</f>
        <v>0</v>
      </c>
      <c r="AN35" s="5" t="n">
        <f aca="false">AM35</f>
        <v>0</v>
      </c>
      <c r="AO35" s="5" t="n">
        <f aca="false">AN35</f>
        <v>0</v>
      </c>
      <c r="AP35" s="5" t="n">
        <f aca="false">AO35</f>
        <v>0</v>
      </c>
      <c r="AQ35" s="5" t="n">
        <f aca="false">AP35</f>
        <v>0</v>
      </c>
      <c r="AR35" s="5" t="n">
        <f aca="false">AQ35</f>
        <v>0</v>
      </c>
      <c r="AS35" s="5" t="n">
        <f aca="false">AR35</f>
        <v>0</v>
      </c>
      <c r="AT35" s="5" t="n">
        <f aca="false">AS35</f>
        <v>0</v>
      </c>
      <c r="AU35" s="5" t="n">
        <f aca="false">AT35</f>
        <v>0</v>
      </c>
      <c r="AV35" s="5" t="n">
        <f aca="false">AU35</f>
        <v>0</v>
      </c>
      <c r="AW35" s="5" t="n">
        <f aca="false">AV35</f>
        <v>0</v>
      </c>
      <c r="AX35" s="5" t="n">
        <f aca="false">AW35</f>
        <v>0</v>
      </c>
      <c r="AY35" s="5" t="n">
        <f aca="false">AX35</f>
        <v>0</v>
      </c>
      <c r="AZ35" s="5" t="n">
        <f aca="false">AY35</f>
        <v>0</v>
      </c>
      <c r="BB35" s="5" t="n">
        <f aca="false">SUM(V35:AZ35)</f>
        <v>0</v>
      </c>
      <c r="BC35" s="5" t="n">
        <f aca="false">+BB35/31</f>
        <v>0</v>
      </c>
      <c r="BD35" s="86" t="n">
        <f aca="false">MAX(V35:AZ35)</f>
        <v>0</v>
      </c>
      <c r="CV35" s="95"/>
      <c r="EV35" s="1"/>
      <c r="FB35" s="1"/>
      <c r="HH35" s="4" t="n">
        <f aca="false">SUM(BG35:HG35)-V35</f>
        <v>0</v>
      </c>
      <c r="HI35" s="4"/>
    </row>
    <row r="36" customFormat="false" ht="13.5" hidden="false" customHeight="false" outlineLevel="0" collapsed="false">
      <c r="A36" s="1" t="s">
        <v>148</v>
      </c>
      <c r="B36" s="2" t="n">
        <v>23</v>
      </c>
      <c r="D36" s="94" t="n">
        <v>5</v>
      </c>
      <c r="E36" s="1" t="n">
        <v>7</v>
      </c>
      <c r="F36" s="1" t="s">
        <v>151</v>
      </c>
      <c r="G36" s="1" t="s">
        <v>152</v>
      </c>
      <c r="H36" s="74" t="n">
        <v>36434</v>
      </c>
      <c r="I36" s="1" t="s">
        <v>116</v>
      </c>
      <c r="J36" s="1" t="s">
        <v>125</v>
      </c>
      <c r="L36" s="1" t="s">
        <v>118</v>
      </c>
      <c r="N36" s="1" t="str">
        <f aca="false">CONCATENATE(B36,J36)</f>
        <v>23W</v>
      </c>
      <c r="O36" s="1" t="str">
        <f aca="false">CONCATENATE(B36,J36,I36)</f>
        <v>23WBase</v>
      </c>
      <c r="Q36" s="4" t="n">
        <f aca="false">+BC36</f>
        <v>0</v>
      </c>
      <c r="R36" s="4" t="n">
        <f aca="false">+Q36</f>
        <v>0</v>
      </c>
      <c r="T36" s="5" t="n">
        <v>37147</v>
      </c>
      <c r="V36" s="6" t="n">
        <v>0</v>
      </c>
      <c r="W36" s="5" t="n">
        <f aca="false">V36</f>
        <v>0</v>
      </c>
      <c r="X36" s="5" t="n">
        <f aca="false">W36</f>
        <v>0</v>
      </c>
      <c r="Y36" s="5" t="n">
        <f aca="false">X36</f>
        <v>0</v>
      </c>
      <c r="Z36" s="5" t="n">
        <f aca="false">Y36</f>
        <v>0</v>
      </c>
      <c r="AA36" s="5" t="n">
        <f aca="false">Z36</f>
        <v>0</v>
      </c>
      <c r="AB36" s="5" t="n">
        <f aca="false">AA36</f>
        <v>0</v>
      </c>
      <c r="AC36" s="5" t="n">
        <f aca="false">AB36</f>
        <v>0</v>
      </c>
      <c r="AD36" s="5" t="n">
        <f aca="false">AC36</f>
        <v>0</v>
      </c>
      <c r="AE36" s="5" t="n">
        <f aca="false">AD36</f>
        <v>0</v>
      </c>
      <c r="AF36" s="5" t="n">
        <f aca="false">AE36</f>
        <v>0</v>
      </c>
      <c r="AG36" s="5" t="n">
        <f aca="false">AF36</f>
        <v>0</v>
      </c>
      <c r="AH36" s="5" t="n">
        <f aca="false">AG36</f>
        <v>0</v>
      </c>
      <c r="AI36" s="5" t="n">
        <f aca="false">AH36</f>
        <v>0</v>
      </c>
      <c r="AJ36" s="5" t="n">
        <f aca="false">AI36</f>
        <v>0</v>
      </c>
      <c r="AK36" s="5" t="n">
        <f aca="false">AJ36</f>
        <v>0</v>
      </c>
      <c r="AL36" s="5" t="n">
        <f aca="false">AK36</f>
        <v>0</v>
      </c>
      <c r="AM36" s="5" t="n">
        <f aca="false">AL36</f>
        <v>0</v>
      </c>
      <c r="AN36" s="5" t="n">
        <f aca="false">AM36</f>
        <v>0</v>
      </c>
      <c r="AO36" s="5" t="n">
        <f aca="false">AN36</f>
        <v>0</v>
      </c>
      <c r="AP36" s="5" t="n">
        <f aca="false">AO36</f>
        <v>0</v>
      </c>
      <c r="AQ36" s="5" t="n">
        <f aca="false">AP36</f>
        <v>0</v>
      </c>
      <c r="AR36" s="5" t="n">
        <f aca="false">AQ36</f>
        <v>0</v>
      </c>
      <c r="AS36" s="5" t="n">
        <f aca="false">AR36</f>
        <v>0</v>
      </c>
      <c r="AT36" s="5" t="n">
        <f aca="false">AS36</f>
        <v>0</v>
      </c>
      <c r="AU36" s="5" t="n">
        <f aca="false">AT36</f>
        <v>0</v>
      </c>
      <c r="AV36" s="5" t="n">
        <f aca="false">AU36</f>
        <v>0</v>
      </c>
      <c r="AW36" s="5" t="n">
        <f aca="false">AV36</f>
        <v>0</v>
      </c>
      <c r="AX36" s="5" t="n">
        <f aca="false">AW36</f>
        <v>0</v>
      </c>
      <c r="AY36" s="5" t="n">
        <f aca="false">AX36</f>
        <v>0</v>
      </c>
      <c r="AZ36" s="5" t="n">
        <f aca="false">AY36</f>
        <v>0</v>
      </c>
      <c r="BB36" s="5" t="n">
        <f aca="false">SUM(V36:AZ36)</f>
        <v>0</v>
      </c>
      <c r="BC36" s="5" t="n">
        <f aca="false">+BB36/31</f>
        <v>0</v>
      </c>
      <c r="BD36" s="86" t="n">
        <f aca="false">MAX(V36:AZ36)</f>
        <v>0</v>
      </c>
      <c r="CV36" s="95"/>
      <c r="EV36" s="1"/>
      <c r="FB36" s="1"/>
      <c r="HH36" s="4" t="n">
        <f aca="false">SUM(BG36:HG36)-V36</f>
        <v>0</v>
      </c>
      <c r="HI36" s="4"/>
    </row>
    <row r="37" customFormat="false" ht="13.5" hidden="false" customHeight="false" outlineLevel="0" collapsed="false">
      <c r="A37" s="1" t="s">
        <v>148</v>
      </c>
      <c r="B37" s="2" t="n">
        <v>23</v>
      </c>
      <c r="D37" s="94" t="n">
        <v>6</v>
      </c>
      <c r="E37" s="1" t="n">
        <v>7</v>
      </c>
      <c r="F37" s="1" t="s">
        <v>151</v>
      </c>
      <c r="G37" s="1" t="s">
        <v>152</v>
      </c>
      <c r="H37" s="74" t="n">
        <v>36434</v>
      </c>
      <c r="I37" s="1" t="s">
        <v>116</v>
      </c>
      <c r="J37" s="1" t="s">
        <v>125</v>
      </c>
      <c r="L37" s="1" t="s">
        <v>118</v>
      </c>
      <c r="N37" s="1" t="str">
        <f aca="false">CONCATENATE(B37,J37)</f>
        <v>23W</v>
      </c>
      <c r="O37" s="1" t="str">
        <f aca="false">CONCATENATE(B37,J37,I37)</f>
        <v>23WBase</v>
      </c>
      <c r="Q37" s="4" t="n">
        <f aca="false">+BC37</f>
        <v>0</v>
      </c>
      <c r="R37" s="4" t="n">
        <f aca="false">+Q37</f>
        <v>0</v>
      </c>
      <c r="T37" s="5" t="n">
        <v>37147</v>
      </c>
      <c r="V37" s="6" t="n">
        <v>0</v>
      </c>
      <c r="W37" s="5" t="n">
        <f aca="false">V37</f>
        <v>0</v>
      </c>
      <c r="X37" s="5" t="n">
        <f aca="false">W37</f>
        <v>0</v>
      </c>
      <c r="Y37" s="5" t="n">
        <f aca="false">X37</f>
        <v>0</v>
      </c>
      <c r="Z37" s="5" t="n">
        <f aca="false">Y37</f>
        <v>0</v>
      </c>
      <c r="AA37" s="5" t="n">
        <f aca="false">Z37</f>
        <v>0</v>
      </c>
      <c r="AB37" s="5" t="n">
        <f aca="false">AA37</f>
        <v>0</v>
      </c>
      <c r="AC37" s="5" t="n">
        <f aca="false">AB37</f>
        <v>0</v>
      </c>
      <c r="AD37" s="5" t="n">
        <f aca="false">AC37</f>
        <v>0</v>
      </c>
      <c r="AE37" s="5" t="n">
        <f aca="false">AD37</f>
        <v>0</v>
      </c>
      <c r="AF37" s="5" t="n">
        <f aca="false">AE37</f>
        <v>0</v>
      </c>
      <c r="AG37" s="5" t="n">
        <f aca="false">AF37</f>
        <v>0</v>
      </c>
      <c r="AH37" s="5" t="n">
        <f aca="false">AG37</f>
        <v>0</v>
      </c>
      <c r="AI37" s="5" t="n">
        <f aca="false">AH37</f>
        <v>0</v>
      </c>
      <c r="AJ37" s="5" t="n">
        <f aca="false">AI37</f>
        <v>0</v>
      </c>
      <c r="AK37" s="5" t="n">
        <f aca="false">AJ37</f>
        <v>0</v>
      </c>
      <c r="AL37" s="5" t="n">
        <f aca="false">AK37</f>
        <v>0</v>
      </c>
      <c r="AM37" s="5" t="n">
        <f aca="false">AL37</f>
        <v>0</v>
      </c>
      <c r="AN37" s="5" t="n">
        <f aca="false">AM37</f>
        <v>0</v>
      </c>
      <c r="AO37" s="5" t="n">
        <f aca="false">AN37</f>
        <v>0</v>
      </c>
      <c r="AP37" s="5" t="n">
        <f aca="false">AO37</f>
        <v>0</v>
      </c>
      <c r="AQ37" s="5" t="n">
        <f aca="false">AP37</f>
        <v>0</v>
      </c>
      <c r="AR37" s="5" t="n">
        <f aca="false">AQ37</f>
        <v>0</v>
      </c>
      <c r="AS37" s="5" t="n">
        <f aca="false">AR37</f>
        <v>0</v>
      </c>
      <c r="AT37" s="5" t="n">
        <f aca="false">AS37</f>
        <v>0</v>
      </c>
      <c r="AU37" s="5" t="n">
        <f aca="false">AT37</f>
        <v>0</v>
      </c>
      <c r="AV37" s="5" t="n">
        <f aca="false">AU37</f>
        <v>0</v>
      </c>
      <c r="AW37" s="5" t="n">
        <f aca="false">AV37</f>
        <v>0</v>
      </c>
      <c r="AX37" s="5" t="n">
        <f aca="false">AW37</f>
        <v>0</v>
      </c>
      <c r="AY37" s="5" t="n">
        <f aca="false">AX37</f>
        <v>0</v>
      </c>
      <c r="AZ37" s="5" t="n">
        <f aca="false">AY37</f>
        <v>0</v>
      </c>
      <c r="BB37" s="5" t="n">
        <f aca="false">SUM(V37:AZ37)</f>
        <v>0</v>
      </c>
      <c r="BC37" s="5" t="n">
        <f aca="false">+BB37/31</f>
        <v>0</v>
      </c>
      <c r="BD37" s="86" t="n">
        <f aca="false">MAX(V37:AZ37)</f>
        <v>0</v>
      </c>
      <c r="CV37" s="95"/>
      <c r="EV37" s="1"/>
      <c r="FB37" s="1"/>
      <c r="HH37" s="4" t="n">
        <f aca="false">SUM(BG37:HG37)-V37</f>
        <v>0</v>
      </c>
      <c r="HI37" s="4"/>
    </row>
    <row r="38" customFormat="false" ht="13.5" hidden="false" customHeight="false" outlineLevel="0" collapsed="false">
      <c r="A38" s="1" t="s">
        <v>148</v>
      </c>
      <c r="B38" s="2" t="n">
        <v>23</v>
      </c>
      <c r="D38" s="94" t="n">
        <v>8</v>
      </c>
      <c r="E38" s="1" t="n">
        <v>7</v>
      </c>
      <c r="F38" s="1" t="s">
        <v>151</v>
      </c>
      <c r="G38" s="1" t="s">
        <v>152</v>
      </c>
      <c r="H38" s="74" t="n">
        <v>36434</v>
      </c>
      <c r="I38" s="1" t="s">
        <v>116</v>
      </c>
      <c r="J38" s="1" t="s">
        <v>125</v>
      </c>
      <c r="L38" s="1" t="s">
        <v>118</v>
      </c>
      <c r="N38" s="1" t="str">
        <f aca="false">CONCATENATE(B38,J38)</f>
        <v>23W</v>
      </c>
      <c r="O38" s="1" t="str">
        <f aca="false">CONCATENATE(B38,J38,I38)</f>
        <v>23WBase</v>
      </c>
      <c r="Q38" s="4" t="n">
        <f aca="false">+BC38</f>
        <v>0</v>
      </c>
      <c r="R38" s="4" t="n">
        <f aca="false">+Q38</f>
        <v>0</v>
      </c>
      <c r="T38" s="5" t="n">
        <v>37147</v>
      </c>
      <c r="V38" s="6" t="n">
        <v>0</v>
      </c>
      <c r="W38" s="5" t="n">
        <f aca="false">V38</f>
        <v>0</v>
      </c>
      <c r="X38" s="5" t="n">
        <f aca="false">W38</f>
        <v>0</v>
      </c>
      <c r="Y38" s="5" t="n">
        <f aca="false">X38</f>
        <v>0</v>
      </c>
      <c r="Z38" s="5" t="n">
        <f aca="false">Y38</f>
        <v>0</v>
      </c>
      <c r="AA38" s="5" t="n">
        <f aca="false">Z38</f>
        <v>0</v>
      </c>
      <c r="AB38" s="5" t="n">
        <f aca="false">AA38</f>
        <v>0</v>
      </c>
      <c r="AC38" s="5" t="n">
        <f aca="false">AB38</f>
        <v>0</v>
      </c>
      <c r="AD38" s="5" t="n">
        <f aca="false">AC38</f>
        <v>0</v>
      </c>
      <c r="AE38" s="5" t="n">
        <f aca="false">AD38</f>
        <v>0</v>
      </c>
      <c r="AF38" s="5" t="n">
        <f aca="false">AE38</f>
        <v>0</v>
      </c>
      <c r="AG38" s="5" t="n">
        <f aca="false">AF38</f>
        <v>0</v>
      </c>
      <c r="AH38" s="5" t="n">
        <f aca="false">AG38</f>
        <v>0</v>
      </c>
      <c r="AI38" s="5" t="n">
        <f aca="false">AH38</f>
        <v>0</v>
      </c>
      <c r="AJ38" s="5" t="n">
        <f aca="false">AI38</f>
        <v>0</v>
      </c>
      <c r="AK38" s="5" t="n">
        <f aca="false">AJ38</f>
        <v>0</v>
      </c>
      <c r="AL38" s="5" t="n">
        <f aca="false">AK38</f>
        <v>0</v>
      </c>
      <c r="AM38" s="5" t="n">
        <f aca="false">AL38</f>
        <v>0</v>
      </c>
      <c r="AN38" s="5" t="n">
        <f aca="false">AM38</f>
        <v>0</v>
      </c>
      <c r="AO38" s="5" t="n">
        <f aca="false">AN38</f>
        <v>0</v>
      </c>
      <c r="AP38" s="5" t="n">
        <f aca="false">AO38</f>
        <v>0</v>
      </c>
      <c r="AQ38" s="5" t="n">
        <f aca="false">AP38</f>
        <v>0</v>
      </c>
      <c r="AR38" s="5" t="n">
        <f aca="false">AQ38</f>
        <v>0</v>
      </c>
      <c r="AS38" s="5" t="n">
        <f aca="false">AR38</f>
        <v>0</v>
      </c>
      <c r="AT38" s="5" t="n">
        <f aca="false">AS38</f>
        <v>0</v>
      </c>
      <c r="AU38" s="5" t="n">
        <f aca="false">AT38</f>
        <v>0</v>
      </c>
      <c r="AV38" s="5" t="n">
        <f aca="false">AU38</f>
        <v>0</v>
      </c>
      <c r="AW38" s="5" t="n">
        <f aca="false">AV38</f>
        <v>0</v>
      </c>
      <c r="AX38" s="5" t="n">
        <f aca="false">AW38</f>
        <v>0</v>
      </c>
      <c r="AY38" s="5" t="n">
        <f aca="false">AX38</f>
        <v>0</v>
      </c>
      <c r="AZ38" s="5" t="n">
        <f aca="false">AY38</f>
        <v>0</v>
      </c>
      <c r="BB38" s="5" t="n">
        <f aca="false">SUM(V38:AZ38)</f>
        <v>0</v>
      </c>
      <c r="BC38" s="5" t="n">
        <f aca="false">+BB38/31</f>
        <v>0</v>
      </c>
      <c r="BD38" s="86" t="n">
        <f aca="false">MAX(V38:AZ38)</f>
        <v>0</v>
      </c>
      <c r="CV38" s="95"/>
      <c r="EV38" s="1"/>
      <c r="FB38" s="1"/>
      <c r="HH38" s="4" t="n">
        <f aca="false">SUM(BG38:HG38)-V38</f>
        <v>0</v>
      </c>
      <c r="HI38" s="4"/>
    </row>
    <row r="39" customFormat="false" ht="13.5" hidden="false" customHeight="false" outlineLevel="0" collapsed="false">
      <c r="A39" s="1" t="s">
        <v>148</v>
      </c>
      <c r="B39" s="2" t="n">
        <v>23</v>
      </c>
      <c r="D39" s="94" t="n">
        <v>9</v>
      </c>
      <c r="E39" s="1" t="n">
        <v>7</v>
      </c>
      <c r="F39" s="1" t="s">
        <v>151</v>
      </c>
      <c r="G39" s="1" t="s">
        <v>152</v>
      </c>
      <c r="H39" s="74" t="n">
        <v>36434</v>
      </c>
      <c r="I39" s="1" t="s">
        <v>116</v>
      </c>
      <c r="J39" s="1" t="s">
        <v>125</v>
      </c>
      <c r="L39" s="1" t="s">
        <v>118</v>
      </c>
      <c r="N39" s="1" t="str">
        <f aca="false">CONCATENATE(B39,J39)</f>
        <v>23W</v>
      </c>
      <c r="O39" s="1" t="str">
        <f aca="false">CONCATENATE(B39,J39,I39)</f>
        <v>23WBase</v>
      </c>
      <c r="Q39" s="4" t="n">
        <f aca="false">+BC39</f>
        <v>0</v>
      </c>
      <c r="R39" s="4" t="n">
        <f aca="false">+Q39</f>
        <v>0</v>
      </c>
      <c r="T39" s="5" t="n">
        <v>37147</v>
      </c>
      <c r="V39" s="6" t="n">
        <v>0</v>
      </c>
      <c r="W39" s="5" t="n">
        <f aca="false">V39</f>
        <v>0</v>
      </c>
      <c r="X39" s="5" t="n">
        <f aca="false">W39</f>
        <v>0</v>
      </c>
      <c r="Y39" s="5" t="n">
        <f aca="false">X39</f>
        <v>0</v>
      </c>
      <c r="Z39" s="5" t="n">
        <f aca="false">Y39</f>
        <v>0</v>
      </c>
      <c r="AA39" s="5" t="n">
        <f aca="false">Z39</f>
        <v>0</v>
      </c>
      <c r="AB39" s="5" t="n">
        <f aca="false">AA39</f>
        <v>0</v>
      </c>
      <c r="AC39" s="5" t="n">
        <f aca="false">AB39</f>
        <v>0</v>
      </c>
      <c r="AD39" s="5" t="n">
        <f aca="false">AC39</f>
        <v>0</v>
      </c>
      <c r="AE39" s="5" t="n">
        <f aca="false">AD39</f>
        <v>0</v>
      </c>
      <c r="AF39" s="5" t="n">
        <f aca="false">AE39</f>
        <v>0</v>
      </c>
      <c r="AG39" s="5" t="n">
        <f aca="false">AF39</f>
        <v>0</v>
      </c>
      <c r="AH39" s="5" t="n">
        <f aca="false">AG39</f>
        <v>0</v>
      </c>
      <c r="AI39" s="5" t="n">
        <f aca="false">AH39</f>
        <v>0</v>
      </c>
      <c r="AJ39" s="5" t="n">
        <f aca="false">AI39</f>
        <v>0</v>
      </c>
      <c r="AK39" s="5" t="n">
        <f aca="false">AJ39</f>
        <v>0</v>
      </c>
      <c r="AL39" s="5" t="n">
        <f aca="false">AK39</f>
        <v>0</v>
      </c>
      <c r="AM39" s="5" t="n">
        <f aca="false">AL39</f>
        <v>0</v>
      </c>
      <c r="AN39" s="5" t="n">
        <f aca="false">AM39</f>
        <v>0</v>
      </c>
      <c r="AO39" s="5" t="n">
        <f aca="false">AN39</f>
        <v>0</v>
      </c>
      <c r="AP39" s="5" t="n">
        <f aca="false">AO39</f>
        <v>0</v>
      </c>
      <c r="AQ39" s="5" t="n">
        <f aca="false">AP39</f>
        <v>0</v>
      </c>
      <c r="AR39" s="5" t="n">
        <f aca="false">AQ39</f>
        <v>0</v>
      </c>
      <c r="AS39" s="5" t="n">
        <f aca="false">AR39</f>
        <v>0</v>
      </c>
      <c r="AT39" s="5" t="n">
        <f aca="false">AS39</f>
        <v>0</v>
      </c>
      <c r="AU39" s="5" t="n">
        <f aca="false">AT39</f>
        <v>0</v>
      </c>
      <c r="AV39" s="5" t="n">
        <f aca="false">AU39</f>
        <v>0</v>
      </c>
      <c r="AW39" s="5" t="n">
        <f aca="false">AV39</f>
        <v>0</v>
      </c>
      <c r="AX39" s="5" t="n">
        <f aca="false">AW39</f>
        <v>0</v>
      </c>
      <c r="AY39" s="5" t="n">
        <f aca="false">AX39</f>
        <v>0</v>
      </c>
      <c r="AZ39" s="5" t="n">
        <f aca="false">AY39</f>
        <v>0</v>
      </c>
      <c r="BB39" s="5" t="n">
        <f aca="false">SUM(V39:AZ39)</f>
        <v>0</v>
      </c>
      <c r="BC39" s="5" t="n">
        <f aca="false">+BB39/31</f>
        <v>0</v>
      </c>
      <c r="BD39" s="86" t="n">
        <f aca="false">MAX(V39:AZ39)</f>
        <v>0</v>
      </c>
      <c r="CV39" s="95"/>
      <c r="EV39" s="1"/>
      <c r="FB39" s="1"/>
      <c r="HH39" s="4" t="n">
        <f aca="false">SUM(BG39:HG39)-V39</f>
        <v>0</v>
      </c>
      <c r="HI39" s="4"/>
    </row>
    <row r="40" customFormat="false" ht="13.5" hidden="false" customHeight="false" outlineLevel="0" collapsed="false">
      <c r="A40" s="1" t="s">
        <v>146</v>
      </c>
      <c r="B40" s="2" t="s">
        <v>147</v>
      </c>
      <c r="D40" s="94" t="n">
        <v>2</v>
      </c>
      <c r="E40" s="1" t="n">
        <v>5</v>
      </c>
      <c r="F40" s="1" t="s">
        <v>151</v>
      </c>
      <c r="G40" s="1" t="s">
        <v>130</v>
      </c>
      <c r="H40" s="74" t="n">
        <v>36459</v>
      </c>
      <c r="I40" s="1" t="s">
        <v>116</v>
      </c>
      <c r="J40" s="1" t="s">
        <v>117</v>
      </c>
      <c r="L40" s="1" t="s">
        <v>118</v>
      </c>
      <c r="M40" s="65"/>
      <c r="N40" s="1" t="str">
        <f aca="false">CONCATENATE(B40,J40)</f>
        <v>23NR</v>
      </c>
      <c r="O40" s="1" t="str">
        <f aca="false">CONCATENATE(B40,J40,I40)</f>
        <v>23NRBase</v>
      </c>
      <c r="Q40" s="4" t="n">
        <f aca="false">+BC40</f>
        <v>0</v>
      </c>
      <c r="R40" s="4" t="n">
        <f aca="false">+Q40</f>
        <v>0</v>
      </c>
      <c r="T40" s="5" t="n">
        <v>37147</v>
      </c>
      <c r="V40" s="6" t="n">
        <v>0</v>
      </c>
      <c r="W40" s="5" t="n">
        <f aca="false">V40</f>
        <v>0</v>
      </c>
      <c r="X40" s="5" t="n">
        <f aca="false">W40</f>
        <v>0</v>
      </c>
      <c r="Y40" s="5" t="n">
        <f aca="false">X40</f>
        <v>0</v>
      </c>
      <c r="Z40" s="5" t="n">
        <f aca="false">Y40</f>
        <v>0</v>
      </c>
      <c r="AA40" s="5" t="n">
        <f aca="false">Z40</f>
        <v>0</v>
      </c>
      <c r="AB40" s="5" t="n">
        <f aca="false">AA40</f>
        <v>0</v>
      </c>
      <c r="AC40" s="5" t="n">
        <f aca="false">AB40</f>
        <v>0</v>
      </c>
      <c r="AD40" s="5" t="n">
        <f aca="false">AC40</f>
        <v>0</v>
      </c>
      <c r="AE40" s="5" t="n">
        <f aca="false">AD40</f>
        <v>0</v>
      </c>
      <c r="AF40" s="5" t="n">
        <f aca="false">AE40</f>
        <v>0</v>
      </c>
      <c r="AG40" s="5" t="n">
        <f aca="false">AF40</f>
        <v>0</v>
      </c>
      <c r="AH40" s="5" t="n">
        <f aca="false">AG40</f>
        <v>0</v>
      </c>
      <c r="AI40" s="5" t="n">
        <f aca="false">AH40</f>
        <v>0</v>
      </c>
      <c r="AJ40" s="5" t="n">
        <f aca="false">AI40</f>
        <v>0</v>
      </c>
      <c r="AK40" s="5" t="n">
        <f aca="false">AJ40</f>
        <v>0</v>
      </c>
      <c r="AL40" s="5" t="n">
        <f aca="false">AK40</f>
        <v>0</v>
      </c>
      <c r="AM40" s="5" t="n">
        <f aca="false">AL40</f>
        <v>0</v>
      </c>
      <c r="AN40" s="5" t="n">
        <f aca="false">AM40</f>
        <v>0</v>
      </c>
      <c r="AO40" s="5" t="n">
        <f aca="false">AN40</f>
        <v>0</v>
      </c>
      <c r="AP40" s="5" t="n">
        <f aca="false">AO40</f>
        <v>0</v>
      </c>
      <c r="AQ40" s="5" t="n">
        <f aca="false">AP40</f>
        <v>0</v>
      </c>
      <c r="AR40" s="5" t="n">
        <f aca="false">AQ40</f>
        <v>0</v>
      </c>
      <c r="AS40" s="5" t="n">
        <f aca="false">AR40</f>
        <v>0</v>
      </c>
      <c r="AT40" s="5" t="n">
        <f aca="false">AS40</f>
        <v>0</v>
      </c>
      <c r="AU40" s="5" t="n">
        <f aca="false">AT40</f>
        <v>0</v>
      </c>
      <c r="AV40" s="5" t="n">
        <f aca="false">AU40</f>
        <v>0</v>
      </c>
      <c r="AW40" s="5" t="n">
        <f aca="false">AV40</f>
        <v>0</v>
      </c>
      <c r="AX40" s="5" t="n">
        <f aca="false">AW40</f>
        <v>0</v>
      </c>
      <c r="AY40" s="5" t="n">
        <f aca="false">AX40</f>
        <v>0</v>
      </c>
      <c r="AZ40" s="5" t="n">
        <f aca="false">AY40</f>
        <v>0</v>
      </c>
      <c r="BB40" s="5" t="n">
        <f aca="false">SUM(V40:AZ40)</f>
        <v>0</v>
      </c>
      <c r="BC40" s="5" t="n">
        <f aca="false">+BB40/31</f>
        <v>0</v>
      </c>
      <c r="BD40" s="86" t="n">
        <f aca="false">MAX(V40:AZ40)</f>
        <v>0</v>
      </c>
      <c r="CV40" s="95"/>
      <c r="EV40" s="1"/>
      <c r="FB40" s="1"/>
      <c r="HH40" s="4" t="n">
        <f aca="false">SUM(BG40:HG40)-V40</f>
        <v>0</v>
      </c>
      <c r="HI40" s="4"/>
    </row>
    <row r="41" customFormat="false" ht="13.5" hidden="false" customHeight="false" outlineLevel="0" collapsed="false">
      <c r="A41" s="1" t="s">
        <v>146</v>
      </c>
      <c r="B41" s="2" t="s">
        <v>147</v>
      </c>
      <c r="D41" s="94" t="n">
        <v>7</v>
      </c>
      <c r="E41" s="1" t="n">
        <v>5</v>
      </c>
      <c r="F41" s="1" t="s">
        <v>151</v>
      </c>
      <c r="G41" s="1" t="s">
        <v>130</v>
      </c>
      <c r="H41" s="74" t="n">
        <v>36459</v>
      </c>
      <c r="I41" s="1" t="s">
        <v>116</v>
      </c>
      <c r="J41" s="1" t="s">
        <v>117</v>
      </c>
      <c r="L41" s="1" t="s">
        <v>118</v>
      </c>
      <c r="N41" s="1" t="str">
        <f aca="false">CONCATENATE(B41,J41)</f>
        <v>23NR</v>
      </c>
      <c r="O41" s="1" t="str">
        <f aca="false">CONCATENATE(B41,J41,I41)</f>
        <v>23NRBase</v>
      </c>
      <c r="Q41" s="4" t="n">
        <f aca="false">+BC41</f>
        <v>0</v>
      </c>
      <c r="R41" s="4" t="n">
        <f aca="false">+Q41</f>
        <v>0</v>
      </c>
      <c r="T41" s="5" t="n">
        <v>37147</v>
      </c>
      <c r="V41" s="6" t="n">
        <v>0</v>
      </c>
      <c r="W41" s="5" t="n">
        <f aca="false">V41</f>
        <v>0</v>
      </c>
      <c r="X41" s="5" t="n">
        <f aca="false">W41</f>
        <v>0</v>
      </c>
      <c r="Y41" s="5" t="n">
        <f aca="false">X41</f>
        <v>0</v>
      </c>
      <c r="Z41" s="5" t="n">
        <f aca="false">Y41</f>
        <v>0</v>
      </c>
      <c r="AA41" s="5" t="n">
        <f aca="false">Z41</f>
        <v>0</v>
      </c>
      <c r="AB41" s="5" t="n">
        <f aca="false">AA41</f>
        <v>0</v>
      </c>
      <c r="AC41" s="5" t="n">
        <f aca="false">AB41</f>
        <v>0</v>
      </c>
      <c r="AD41" s="5" t="n">
        <f aca="false">AC41</f>
        <v>0</v>
      </c>
      <c r="AE41" s="5" t="n">
        <f aca="false">AD41</f>
        <v>0</v>
      </c>
      <c r="AF41" s="5" t="n">
        <f aca="false">AE41</f>
        <v>0</v>
      </c>
      <c r="AG41" s="5" t="n">
        <f aca="false">AF41</f>
        <v>0</v>
      </c>
      <c r="AH41" s="5" t="n">
        <f aca="false">AG41</f>
        <v>0</v>
      </c>
      <c r="AI41" s="5" t="n">
        <f aca="false">AH41</f>
        <v>0</v>
      </c>
      <c r="AJ41" s="5" t="n">
        <f aca="false">AI41</f>
        <v>0</v>
      </c>
      <c r="AK41" s="5" t="n">
        <f aca="false">AJ41</f>
        <v>0</v>
      </c>
      <c r="AL41" s="5" t="n">
        <f aca="false">AK41</f>
        <v>0</v>
      </c>
      <c r="AM41" s="5" t="n">
        <f aca="false">AL41</f>
        <v>0</v>
      </c>
      <c r="AN41" s="5" t="n">
        <f aca="false">AM41</f>
        <v>0</v>
      </c>
      <c r="AO41" s="5" t="n">
        <f aca="false">AN41</f>
        <v>0</v>
      </c>
      <c r="AP41" s="5" t="n">
        <f aca="false">AO41</f>
        <v>0</v>
      </c>
      <c r="AQ41" s="5" t="n">
        <f aca="false">AP41</f>
        <v>0</v>
      </c>
      <c r="AR41" s="5" t="n">
        <f aca="false">AQ41</f>
        <v>0</v>
      </c>
      <c r="AS41" s="5" t="n">
        <f aca="false">AR41</f>
        <v>0</v>
      </c>
      <c r="AT41" s="5" t="n">
        <f aca="false">AS41</f>
        <v>0</v>
      </c>
      <c r="AU41" s="5" t="n">
        <f aca="false">AT41</f>
        <v>0</v>
      </c>
      <c r="AV41" s="5" t="n">
        <f aca="false">AU41</f>
        <v>0</v>
      </c>
      <c r="AW41" s="5" t="n">
        <f aca="false">AV41</f>
        <v>0</v>
      </c>
      <c r="AX41" s="5" t="n">
        <f aca="false">AW41</f>
        <v>0</v>
      </c>
      <c r="AY41" s="5" t="n">
        <f aca="false">AX41</f>
        <v>0</v>
      </c>
      <c r="AZ41" s="5" t="n">
        <f aca="false">AY41</f>
        <v>0</v>
      </c>
      <c r="BB41" s="5" t="n">
        <f aca="false">SUM(V41:AZ41)</f>
        <v>0</v>
      </c>
      <c r="BC41" s="5" t="n">
        <f aca="false">+BB41/31</f>
        <v>0</v>
      </c>
      <c r="BD41" s="86" t="n">
        <f aca="false">MAX(V41:AZ41)</f>
        <v>0</v>
      </c>
      <c r="CV41" s="95"/>
      <c r="EV41" s="1"/>
      <c r="FB41" s="1"/>
      <c r="HH41" s="4" t="n">
        <f aca="false">SUM(BG41:HG41)-V41</f>
        <v>0</v>
      </c>
      <c r="HI41" s="4"/>
    </row>
    <row r="42" customFormat="false" ht="13.5" hidden="false" customHeight="false" outlineLevel="0" collapsed="false">
      <c r="A42" s="1" t="s">
        <v>153</v>
      </c>
      <c r="B42" s="2" t="n">
        <v>73</v>
      </c>
      <c r="D42" s="94" t="n">
        <v>10</v>
      </c>
      <c r="E42" s="1" t="n">
        <v>6</v>
      </c>
      <c r="F42" s="1" t="s">
        <v>151</v>
      </c>
      <c r="G42" s="1" t="s">
        <v>154</v>
      </c>
      <c r="H42" s="74" t="n">
        <v>36521</v>
      </c>
      <c r="I42" s="1" t="s">
        <v>116</v>
      </c>
      <c r="J42" s="1" t="s">
        <v>117</v>
      </c>
      <c r="L42" s="1" t="s">
        <v>118</v>
      </c>
      <c r="M42" s="65"/>
      <c r="N42" s="1" t="str">
        <f aca="false">CONCATENATE(B42,J42)</f>
        <v>73R</v>
      </c>
      <c r="O42" s="1" t="str">
        <f aca="false">CONCATENATE(B42,J42,I42)</f>
        <v>73RBase</v>
      </c>
      <c r="Q42" s="4" t="n">
        <f aca="false">+BC42</f>
        <v>0</v>
      </c>
      <c r="R42" s="4" t="n">
        <f aca="false">+Q42</f>
        <v>0</v>
      </c>
      <c r="T42" s="5" t="n">
        <v>37147</v>
      </c>
      <c r="V42" s="6" t="n">
        <v>0</v>
      </c>
      <c r="W42" s="5" t="n">
        <f aca="false">V42</f>
        <v>0</v>
      </c>
      <c r="X42" s="5" t="n">
        <f aca="false">W42</f>
        <v>0</v>
      </c>
      <c r="Y42" s="5" t="n">
        <f aca="false">X42</f>
        <v>0</v>
      </c>
      <c r="Z42" s="5" t="n">
        <f aca="false">Y42</f>
        <v>0</v>
      </c>
      <c r="AA42" s="5" t="n">
        <f aca="false">Z42</f>
        <v>0</v>
      </c>
      <c r="AB42" s="5" t="n">
        <f aca="false">AA42</f>
        <v>0</v>
      </c>
      <c r="AC42" s="5" t="n">
        <f aca="false">AB42</f>
        <v>0</v>
      </c>
      <c r="AD42" s="5" t="n">
        <f aca="false">AC42</f>
        <v>0</v>
      </c>
      <c r="AE42" s="5" t="n">
        <f aca="false">AD42</f>
        <v>0</v>
      </c>
      <c r="AF42" s="5" t="n">
        <f aca="false">AE42</f>
        <v>0</v>
      </c>
      <c r="AG42" s="5" t="n">
        <f aca="false">AF42</f>
        <v>0</v>
      </c>
      <c r="AH42" s="5" t="n">
        <f aca="false">AG42</f>
        <v>0</v>
      </c>
      <c r="AI42" s="5" t="n">
        <f aca="false">AH42</f>
        <v>0</v>
      </c>
      <c r="AJ42" s="5" t="n">
        <f aca="false">AI42</f>
        <v>0</v>
      </c>
      <c r="AK42" s="5" t="n">
        <f aca="false">AJ42</f>
        <v>0</v>
      </c>
      <c r="AL42" s="5" t="n">
        <f aca="false">AK42</f>
        <v>0</v>
      </c>
      <c r="AM42" s="5" t="n">
        <f aca="false">AL42</f>
        <v>0</v>
      </c>
      <c r="AN42" s="5" t="n">
        <f aca="false">AM42</f>
        <v>0</v>
      </c>
      <c r="AO42" s="5" t="n">
        <f aca="false">AN42</f>
        <v>0</v>
      </c>
      <c r="AP42" s="5" t="n">
        <f aca="false">AO42</f>
        <v>0</v>
      </c>
      <c r="AQ42" s="5" t="n">
        <f aca="false">AP42</f>
        <v>0</v>
      </c>
      <c r="AR42" s="5" t="n">
        <f aca="false">AQ42</f>
        <v>0</v>
      </c>
      <c r="AS42" s="5" t="n">
        <f aca="false">AR42</f>
        <v>0</v>
      </c>
      <c r="AT42" s="5" t="n">
        <f aca="false">AS42</f>
        <v>0</v>
      </c>
      <c r="AU42" s="5" t="n">
        <f aca="false">AT42</f>
        <v>0</v>
      </c>
      <c r="AV42" s="5" t="n">
        <f aca="false">AU42</f>
        <v>0</v>
      </c>
      <c r="AW42" s="5" t="n">
        <f aca="false">AV42</f>
        <v>0</v>
      </c>
      <c r="AX42" s="5" t="n">
        <f aca="false">AW42</f>
        <v>0</v>
      </c>
      <c r="AY42" s="5" t="n">
        <f aca="false">AX42</f>
        <v>0</v>
      </c>
      <c r="AZ42" s="5" t="n">
        <f aca="false">AY42</f>
        <v>0</v>
      </c>
      <c r="BB42" s="5" t="n">
        <f aca="false">SUM(V42:AZ42)</f>
        <v>0</v>
      </c>
      <c r="BC42" s="5" t="n">
        <f aca="false">+BB42/31</f>
        <v>0</v>
      </c>
      <c r="BD42" s="86" t="n">
        <f aca="false">MAX(V42:AZ42)</f>
        <v>0</v>
      </c>
      <c r="CV42" s="95"/>
      <c r="EV42" s="1"/>
      <c r="FB42" s="1"/>
      <c r="HH42" s="4" t="n">
        <f aca="false">SUM(BG42:HG42)-V42</f>
        <v>0</v>
      </c>
      <c r="HI42" s="4"/>
    </row>
    <row r="43" customFormat="false" ht="13.5" hidden="false" customHeight="false" outlineLevel="0" collapsed="false">
      <c r="A43" s="1" t="s">
        <v>155</v>
      </c>
      <c r="B43" s="2" t="n">
        <v>25</v>
      </c>
      <c r="D43" s="3" t="n">
        <v>26</v>
      </c>
      <c r="E43" s="1" t="n">
        <v>8</v>
      </c>
      <c r="F43" s="1" t="s">
        <v>138</v>
      </c>
      <c r="G43" s="1" t="s">
        <v>115</v>
      </c>
      <c r="H43" s="74" t="e">
        <f aca="false">#REF!</f>
        <v>#REF!</v>
      </c>
      <c r="I43" s="1" t="s">
        <v>116</v>
      </c>
      <c r="J43" s="1" t="s">
        <v>117</v>
      </c>
      <c r="L43" s="1" t="s">
        <v>118</v>
      </c>
      <c r="M43" s="65"/>
      <c r="N43" s="1" t="e">
        <f aca="false">#REF!</f>
        <v>#REF!</v>
      </c>
      <c r="O43" s="1" t="e">
        <f aca="false">#REF!</f>
        <v>#REF!</v>
      </c>
      <c r="Q43" s="4" t="n">
        <f aca="false">+BC43</f>
        <v>39</v>
      </c>
      <c r="R43" s="4" t="n">
        <f aca="false">+Q43</f>
        <v>39</v>
      </c>
      <c r="T43" s="5" t="n">
        <v>37147</v>
      </c>
      <c r="V43" s="77" t="n">
        <v>39</v>
      </c>
      <c r="W43" s="5" t="n">
        <f aca="false">V43</f>
        <v>39</v>
      </c>
      <c r="X43" s="5" t="n">
        <f aca="false">W43</f>
        <v>39</v>
      </c>
      <c r="Y43" s="5" t="n">
        <f aca="false">X43</f>
        <v>39</v>
      </c>
      <c r="Z43" s="5" t="n">
        <f aca="false">Y43</f>
        <v>39</v>
      </c>
      <c r="AA43" s="5" t="n">
        <f aca="false">Z43</f>
        <v>39</v>
      </c>
      <c r="AB43" s="5" t="n">
        <f aca="false">AA43</f>
        <v>39</v>
      </c>
      <c r="AC43" s="5" t="n">
        <f aca="false">AB43</f>
        <v>39</v>
      </c>
      <c r="AD43" s="5" t="n">
        <f aca="false">AC43</f>
        <v>39</v>
      </c>
      <c r="AE43" s="5" t="n">
        <f aca="false">AD43</f>
        <v>39</v>
      </c>
      <c r="AF43" s="5" t="n">
        <f aca="false">AE43</f>
        <v>39</v>
      </c>
      <c r="AG43" s="5" t="n">
        <f aca="false">AF43</f>
        <v>39</v>
      </c>
      <c r="AH43" s="5" t="n">
        <f aca="false">AG43</f>
        <v>39</v>
      </c>
      <c r="AI43" s="5" t="n">
        <f aca="false">AH43</f>
        <v>39</v>
      </c>
      <c r="AJ43" s="5" t="n">
        <f aca="false">AI43</f>
        <v>39</v>
      </c>
      <c r="AK43" s="5" t="n">
        <f aca="false">AJ43</f>
        <v>39</v>
      </c>
      <c r="AL43" s="5" t="n">
        <f aca="false">AK43</f>
        <v>39</v>
      </c>
      <c r="AM43" s="5" t="n">
        <f aca="false">AL43</f>
        <v>39</v>
      </c>
      <c r="AN43" s="5" t="n">
        <f aca="false">AM43</f>
        <v>39</v>
      </c>
      <c r="AO43" s="5" t="n">
        <f aca="false">AN43</f>
        <v>39</v>
      </c>
      <c r="AP43" s="5" t="n">
        <f aca="false">AO43</f>
        <v>39</v>
      </c>
      <c r="AQ43" s="5" t="n">
        <f aca="false">AP43</f>
        <v>39</v>
      </c>
      <c r="AR43" s="5" t="n">
        <f aca="false">AQ43</f>
        <v>39</v>
      </c>
      <c r="AS43" s="5" t="n">
        <f aca="false">AR43</f>
        <v>39</v>
      </c>
      <c r="AT43" s="5" t="n">
        <f aca="false">AS43</f>
        <v>39</v>
      </c>
      <c r="AU43" s="5" t="n">
        <f aca="false">AT43</f>
        <v>39</v>
      </c>
      <c r="AV43" s="5" t="n">
        <f aca="false">AU43</f>
        <v>39</v>
      </c>
      <c r="AW43" s="5" t="n">
        <f aca="false">AV43</f>
        <v>39</v>
      </c>
      <c r="AX43" s="5" t="n">
        <f aca="false">AW43</f>
        <v>39</v>
      </c>
      <c r="AY43" s="5" t="n">
        <f aca="false">AX43</f>
        <v>39</v>
      </c>
      <c r="BB43" s="5" t="n">
        <f aca="false">SUM(V43:AZ43)</f>
        <v>1170</v>
      </c>
      <c r="BC43" s="70" t="n">
        <f aca="false">+BB43/30</f>
        <v>39</v>
      </c>
      <c r="BD43" s="86" t="n">
        <f aca="false">MAX(V43:AZ43)</f>
        <v>39</v>
      </c>
      <c r="EV43" s="96"/>
      <c r="EX43" s="80"/>
      <c r="EZ43" s="80"/>
      <c r="FB43" s="96"/>
      <c r="FD43" s="80"/>
      <c r="FN43" s="1" t="s">
        <v>156</v>
      </c>
      <c r="GH43" s="80"/>
      <c r="GJ43" s="80"/>
      <c r="GL43" s="80"/>
      <c r="HE43" s="4" t="n">
        <f aca="false">SUM(BG43:HD43)-V43</f>
        <v>-39</v>
      </c>
      <c r="HF43" s="4"/>
    </row>
    <row r="44" customFormat="false" ht="13.5" hidden="false" customHeight="false" outlineLevel="0" collapsed="false">
      <c r="A44" s="1" t="s">
        <v>155</v>
      </c>
      <c r="B44" s="2" t="n">
        <v>25</v>
      </c>
      <c r="D44" s="3" t="n">
        <v>35</v>
      </c>
      <c r="E44" s="1" t="n">
        <v>8</v>
      </c>
      <c r="F44" s="1" t="s">
        <v>138</v>
      </c>
      <c r="G44" s="1" t="s">
        <v>115</v>
      </c>
      <c r="H44" s="74" t="e">
        <f aca="false">H43</f>
        <v>#REF!</v>
      </c>
      <c r="I44" s="1" t="s">
        <v>116</v>
      </c>
      <c r="J44" s="1" t="s">
        <v>117</v>
      </c>
      <c r="L44" s="1" t="s">
        <v>118</v>
      </c>
      <c r="N44" s="1" t="e">
        <f aca="false">N43</f>
        <v>#REF!</v>
      </c>
      <c r="O44" s="1" t="e">
        <f aca="false">O43</f>
        <v>#REF!</v>
      </c>
      <c r="Q44" s="4" t="n">
        <f aca="false">+BC44</f>
        <v>8867</v>
      </c>
      <c r="R44" s="4" t="n">
        <f aca="false">+Q44</f>
        <v>8867</v>
      </c>
      <c r="T44" s="5" t="n">
        <v>37147</v>
      </c>
      <c r="V44" s="77" t="n">
        <v>8867</v>
      </c>
      <c r="W44" s="5" t="n">
        <f aca="false">V44</f>
        <v>8867</v>
      </c>
      <c r="X44" s="5" t="n">
        <f aca="false">W44</f>
        <v>8867</v>
      </c>
      <c r="Y44" s="5" t="n">
        <f aca="false">X44</f>
        <v>8867</v>
      </c>
      <c r="Z44" s="5" t="n">
        <f aca="false">Y44</f>
        <v>8867</v>
      </c>
      <c r="AA44" s="5" t="n">
        <f aca="false">Z44</f>
        <v>8867</v>
      </c>
      <c r="AB44" s="5" t="n">
        <f aca="false">AA44</f>
        <v>8867</v>
      </c>
      <c r="AC44" s="5" t="n">
        <f aca="false">AB44</f>
        <v>8867</v>
      </c>
      <c r="AD44" s="5" t="n">
        <f aca="false">AC44</f>
        <v>8867</v>
      </c>
      <c r="AE44" s="5" t="n">
        <f aca="false">AD44</f>
        <v>8867</v>
      </c>
      <c r="AF44" s="5" t="n">
        <f aca="false">AE44</f>
        <v>8867</v>
      </c>
      <c r="AG44" s="5" t="n">
        <f aca="false">AF44</f>
        <v>8867</v>
      </c>
      <c r="AH44" s="5" t="n">
        <f aca="false">AG44</f>
        <v>8867</v>
      </c>
      <c r="AI44" s="5" t="n">
        <f aca="false">AH44</f>
        <v>8867</v>
      </c>
      <c r="AJ44" s="5" t="n">
        <f aca="false">AI44</f>
        <v>8867</v>
      </c>
      <c r="AK44" s="5" t="n">
        <f aca="false">AJ44</f>
        <v>8867</v>
      </c>
      <c r="AL44" s="5" t="n">
        <f aca="false">AK44</f>
        <v>8867</v>
      </c>
      <c r="AM44" s="5" t="n">
        <f aca="false">AL44</f>
        <v>8867</v>
      </c>
      <c r="AN44" s="5" t="n">
        <f aca="false">AM44</f>
        <v>8867</v>
      </c>
      <c r="AO44" s="5" t="n">
        <f aca="false">AN44</f>
        <v>8867</v>
      </c>
      <c r="AP44" s="5" t="n">
        <f aca="false">AO44</f>
        <v>8867</v>
      </c>
      <c r="AQ44" s="5" t="n">
        <f aca="false">AP44</f>
        <v>8867</v>
      </c>
      <c r="AR44" s="5" t="n">
        <f aca="false">AQ44</f>
        <v>8867</v>
      </c>
      <c r="AS44" s="5" t="n">
        <f aca="false">AR44</f>
        <v>8867</v>
      </c>
      <c r="AT44" s="5" t="n">
        <f aca="false">AS44</f>
        <v>8867</v>
      </c>
      <c r="AU44" s="5" t="n">
        <f aca="false">AT44</f>
        <v>8867</v>
      </c>
      <c r="AV44" s="5" t="n">
        <f aca="false">AU44</f>
        <v>8867</v>
      </c>
      <c r="AW44" s="5" t="n">
        <f aca="false">AV44</f>
        <v>8867</v>
      </c>
      <c r="AX44" s="5" t="n">
        <f aca="false">AW44</f>
        <v>8867</v>
      </c>
      <c r="AY44" s="5" t="n">
        <f aca="false">AX44</f>
        <v>8867</v>
      </c>
      <c r="BB44" s="5" t="n">
        <f aca="false">SUM(V44:AZ44)</f>
        <v>266010</v>
      </c>
      <c r="BC44" s="70" t="n">
        <f aca="false">+BB44/30</f>
        <v>8867</v>
      </c>
      <c r="BD44" s="86" t="n">
        <f aca="false">MAX(V44:AZ44)</f>
        <v>8867</v>
      </c>
      <c r="EV44" s="91"/>
      <c r="EX44" s="20"/>
      <c r="EZ44" s="20"/>
      <c r="FB44" s="91"/>
      <c r="FD44" s="20"/>
      <c r="GH44" s="20"/>
      <c r="GJ44" s="20"/>
      <c r="GL44" s="20"/>
      <c r="HE44" s="4" t="n">
        <f aca="false">SUM(BG44:HD44)-V44</f>
        <v>-8867</v>
      </c>
      <c r="HF44" s="4"/>
    </row>
    <row r="45" customFormat="false" ht="13.5" hidden="false" customHeight="false" outlineLevel="0" collapsed="false">
      <c r="A45" s="1" t="s">
        <v>155</v>
      </c>
      <c r="B45" s="2" t="n">
        <v>25</v>
      </c>
      <c r="D45" s="3" t="n">
        <v>36</v>
      </c>
      <c r="E45" s="1" t="n">
        <v>8</v>
      </c>
      <c r="F45" s="1" t="s">
        <v>138</v>
      </c>
      <c r="G45" s="1" t="s">
        <v>115</v>
      </c>
      <c r="H45" s="97" t="e">
        <f aca="false">H44</f>
        <v>#REF!</v>
      </c>
      <c r="I45" s="1" t="s">
        <v>116</v>
      </c>
      <c r="J45" s="1" t="s">
        <v>117</v>
      </c>
      <c r="L45" s="1" t="s">
        <v>118</v>
      </c>
      <c r="N45" s="1" t="e">
        <f aca="false">N44</f>
        <v>#REF!</v>
      </c>
      <c r="O45" s="1" t="e">
        <f aca="false">O44</f>
        <v>#REF!</v>
      </c>
      <c r="Q45" s="4" t="n">
        <f aca="false">+BC45</f>
        <v>1</v>
      </c>
      <c r="R45" s="4" t="n">
        <f aca="false">+Q45</f>
        <v>1</v>
      </c>
      <c r="T45" s="5" t="n">
        <v>37147</v>
      </c>
      <c r="V45" s="77" t="n">
        <v>1</v>
      </c>
      <c r="W45" s="5" t="n">
        <f aca="false">V45</f>
        <v>1</v>
      </c>
      <c r="X45" s="5" t="n">
        <f aca="false">W45</f>
        <v>1</v>
      </c>
      <c r="Y45" s="5" t="n">
        <f aca="false">X45</f>
        <v>1</v>
      </c>
      <c r="Z45" s="5" t="n">
        <f aca="false">Y45</f>
        <v>1</v>
      </c>
      <c r="AA45" s="5" t="n">
        <f aca="false">Z45</f>
        <v>1</v>
      </c>
      <c r="AB45" s="5" t="n">
        <f aca="false">AA45</f>
        <v>1</v>
      </c>
      <c r="AC45" s="5" t="n">
        <f aca="false">AB45</f>
        <v>1</v>
      </c>
      <c r="AD45" s="5" t="n">
        <f aca="false">AC45</f>
        <v>1</v>
      </c>
      <c r="AE45" s="5" t="n">
        <f aca="false">AD45</f>
        <v>1</v>
      </c>
      <c r="AF45" s="5" t="n">
        <f aca="false">AE45</f>
        <v>1</v>
      </c>
      <c r="AG45" s="5" t="n">
        <f aca="false">AF45</f>
        <v>1</v>
      </c>
      <c r="AH45" s="5" t="n">
        <f aca="false">AG45</f>
        <v>1</v>
      </c>
      <c r="AI45" s="5" t="n">
        <f aca="false">AH45</f>
        <v>1</v>
      </c>
      <c r="AJ45" s="5" t="n">
        <f aca="false">AI45</f>
        <v>1</v>
      </c>
      <c r="AK45" s="5" t="n">
        <f aca="false">AJ45</f>
        <v>1</v>
      </c>
      <c r="AL45" s="5" t="n">
        <f aca="false">AK45</f>
        <v>1</v>
      </c>
      <c r="AM45" s="5" t="n">
        <f aca="false">AL45</f>
        <v>1</v>
      </c>
      <c r="AN45" s="5" t="n">
        <f aca="false">AM45</f>
        <v>1</v>
      </c>
      <c r="AO45" s="5" t="n">
        <f aca="false">AN45</f>
        <v>1</v>
      </c>
      <c r="AP45" s="5" t="n">
        <f aca="false">AO45</f>
        <v>1</v>
      </c>
      <c r="AQ45" s="5" t="n">
        <f aca="false">AP45</f>
        <v>1</v>
      </c>
      <c r="AR45" s="5" t="n">
        <f aca="false">AQ45</f>
        <v>1</v>
      </c>
      <c r="AS45" s="5" t="n">
        <f aca="false">AR45</f>
        <v>1</v>
      </c>
      <c r="AT45" s="5" t="n">
        <f aca="false">AS45</f>
        <v>1</v>
      </c>
      <c r="AU45" s="5" t="n">
        <f aca="false">AT45</f>
        <v>1</v>
      </c>
      <c r="AV45" s="5" t="n">
        <f aca="false">AU45</f>
        <v>1</v>
      </c>
      <c r="AW45" s="5" t="n">
        <f aca="false">AV45</f>
        <v>1</v>
      </c>
      <c r="AX45" s="5" t="n">
        <f aca="false">AW45</f>
        <v>1</v>
      </c>
      <c r="AY45" s="5" t="n">
        <f aca="false">AX45</f>
        <v>1</v>
      </c>
      <c r="BB45" s="5" t="n">
        <f aca="false">SUM(V45:AZ45)</f>
        <v>30</v>
      </c>
      <c r="BC45" s="70" t="n">
        <f aca="false">+BB45/30</f>
        <v>1</v>
      </c>
      <c r="BD45" s="5" t="n">
        <f aca="false">MAX(V45:AZ45)</f>
        <v>1</v>
      </c>
      <c r="CV45" s="1" t="s">
        <v>157</v>
      </c>
      <c r="HE45" s="4" t="n">
        <f aca="false">SUM(BG45:HD45)-V45</f>
        <v>-1</v>
      </c>
      <c r="HF45" s="4"/>
    </row>
    <row r="46" customFormat="false" ht="13.5" hidden="false" customHeight="false" outlineLevel="0" collapsed="false">
      <c r="A46" s="1" t="s">
        <v>155</v>
      </c>
      <c r="B46" s="2" t="n">
        <v>25</v>
      </c>
      <c r="D46" s="3" t="n">
        <v>38</v>
      </c>
      <c r="E46" s="1" t="n">
        <v>8</v>
      </c>
      <c r="F46" s="1" t="s">
        <v>138</v>
      </c>
      <c r="G46" s="1" t="s">
        <v>115</v>
      </c>
      <c r="H46" s="74" t="e">
        <f aca="false">H45</f>
        <v>#REF!</v>
      </c>
      <c r="I46" s="1" t="s">
        <v>116</v>
      </c>
      <c r="J46" s="1" t="s">
        <v>117</v>
      </c>
      <c r="L46" s="1" t="s">
        <v>118</v>
      </c>
      <c r="N46" s="1" t="e">
        <f aca="false">N45</f>
        <v>#REF!</v>
      </c>
      <c r="O46" s="1" t="e">
        <f aca="false">O45</f>
        <v>#REF!</v>
      </c>
      <c r="Q46" s="4" t="n">
        <f aca="false">+BC46</f>
        <v>112</v>
      </c>
      <c r="R46" s="4" t="n">
        <f aca="false">+Q46</f>
        <v>112</v>
      </c>
      <c r="T46" s="5" t="n">
        <v>37147</v>
      </c>
      <c r="V46" s="77" t="n">
        <v>112</v>
      </c>
      <c r="W46" s="5" t="n">
        <f aca="false">V46</f>
        <v>112</v>
      </c>
      <c r="X46" s="5" t="n">
        <f aca="false">W46</f>
        <v>112</v>
      </c>
      <c r="Y46" s="5" t="n">
        <f aca="false">X46</f>
        <v>112</v>
      </c>
      <c r="Z46" s="5" t="n">
        <f aca="false">Y46</f>
        <v>112</v>
      </c>
      <c r="AA46" s="5" t="n">
        <f aca="false">Z46</f>
        <v>112</v>
      </c>
      <c r="AB46" s="5" t="n">
        <f aca="false">AA46</f>
        <v>112</v>
      </c>
      <c r="AC46" s="5" t="n">
        <f aca="false">AB46</f>
        <v>112</v>
      </c>
      <c r="AD46" s="5" t="n">
        <f aca="false">AC46</f>
        <v>112</v>
      </c>
      <c r="AE46" s="5" t="n">
        <f aca="false">AD46</f>
        <v>112</v>
      </c>
      <c r="AF46" s="5" t="n">
        <f aca="false">AE46</f>
        <v>112</v>
      </c>
      <c r="AG46" s="5" t="n">
        <f aca="false">AF46</f>
        <v>112</v>
      </c>
      <c r="AH46" s="5" t="n">
        <f aca="false">AG46</f>
        <v>112</v>
      </c>
      <c r="AI46" s="5" t="n">
        <f aca="false">AH46</f>
        <v>112</v>
      </c>
      <c r="AJ46" s="5" t="n">
        <f aca="false">AI46</f>
        <v>112</v>
      </c>
      <c r="AK46" s="5" t="n">
        <f aca="false">AJ46</f>
        <v>112</v>
      </c>
      <c r="AL46" s="5" t="n">
        <f aca="false">AK46</f>
        <v>112</v>
      </c>
      <c r="AM46" s="5" t="n">
        <f aca="false">AL46</f>
        <v>112</v>
      </c>
      <c r="AN46" s="5" t="n">
        <f aca="false">AM46</f>
        <v>112</v>
      </c>
      <c r="AO46" s="5" t="n">
        <f aca="false">AN46</f>
        <v>112</v>
      </c>
      <c r="AP46" s="5" t="n">
        <f aca="false">AO46</f>
        <v>112</v>
      </c>
      <c r="AQ46" s="5" t="n">
        <f aca="false">AP46</f>
        <v>112</v>
      </c>
      <c r="AR46" s="5" t="n">
        <f aca="false">AQ46</f>
        <v>112</v>
      </c>
      <c r="AS46" s="5" t="n">
        <f aca="false">AR46</f>
        <v>112</v>
      </c>
      <c r="AT46" s="5" t="n">
        <f aca="false">AS46</f>
        <v>112</v>
      </c>
      <c r="AU46" s="5" t="n">
        <f aca="false">AT46</f>
        <v>112</v>
      </c>
      <c r="AV46" s="5" t="n">
        <f aca="false">AU46</f>
        <v>112</v>
      </c>
      <c r="AW46" s="5" t="n">
        <f aca="false">AV46</f>
        <v>112</v>
      </c>
      <c r="AX46" s="5" t="n">
        <f aca="false">AW46</f>
        <v>112</v>
      </c>
      <c r="AY46" s="5" t="n">
        <f aca="false">AX46</f>
        <v>112</v>
      </c>
      <c r="BB46" s="5" t="n">
        <f aca="false">SUM(V46:AZ46)</f>
        <v>3360</v>
      </c>
      <c r="BC46" s="70" t="n">
        <f aca="false">+BB46/30</f>
        <v>112</v>
      </c>
      <c r="BD46" s="86" t="n">
        <f aca="false">MAX(V46:AZ46)</f>
        <v>112</v>
      </c>
      <c r="FR46" s="1" t="s">
        <v>158</v>
      </c>
      <c r="HE46" s="4" t="n">
        <f aca="false">SUM(BG46:HD46)-V46</f>
        <v>-112</v>
      </c>
      <c r="HF46" s="4"/>
    </row>
    <row r="47" customFormat="false" ht="13.5" hidden="false" customHeight="false" outlineLevel="0" collapsed="false">
      <c r="A47" s="1" t="s">
        <v>155</v>
      </c>
      <c r="B47" s="2" t="n">
        <v>25</v>
      </c>
      <c r="D47" s="3" t="n">
        <v>39</v>
      </c>
      <c r="E47" s="1" t="n">
        <v>8</v>
      </c>
      <c r="F47" s="1" t="s">
        <v>138</v>
      </c>
      <c r="G47" s="1" t="s">
        <v>115</v>
      </c>
      <c r="H47" s="74" t="e">
        <f aca="false">H46</f>
        <v>#REF!</v>
      </c>
      <c r="I47" s="1" t="s">
        <v>116</v>
      </c>
      <c r="J47" s="1" t="s">
        <v>117</v>
      </c>
      <c r="L47" s="1" t="s">
        <v>118</v>
      </c>
      <c r="M47" s="65"/>
      <c r="N47" s="1" t="e">
        <f aca="false">N46</f>
        <v>#REF!</v>
      </c>
      <c r="O47" s="1" t="e">
        <f aca="false">O46</f>
        <v>#REF!</v>
      </c>
      <c r="Q47" s="4" t="n">
        <f aca="false">+BC47</f>
        <v>129</v>
      </c>
      <c r="R47" s="4" t="n">
        <f aca="false">+Q47</f>
        <v>129</v>
      </c>
      <c r="T47" s="5" t="n">
        <v>37147</v>
      </c>
      <c r="V47" s="77" t="n">
        <v>129</v>
      </c>
      <c r="W47" s="5" t="n">
        <f aca="false">V47</f>
        <v>129</v>
      </c>
      <c r="X47" s="5" t="n">
        <f aca="false">W47</f>
        <v>129</v>
      </c>
      <c r="Y47" s="5" t="n">
        <f aca="false">X47</f>
        <v>129</v>
      </c>
      <c r="Z47" s="5" t="n">
        <f aca="false">Y47</f>
        <v>129</v>
      </c>
      <c r="AA47" s="5" t="n">
        <f aca="false">Z47</f>
        <v>129</v>
      </c>
      <c r="AB47" s="5" t="n">
        <f aca="false">AA47</f>
        <v>129</v>
      </c>
      <c r="AC47" s="5" t="n">
        <f aca="false">AB47</f>
        <v>129</v>
      </c>
      <c r="AD47" s="5" t="n">
        <f aca="false">AC47</f>
        <v>129</v>
      </c>
      <c r="AE47" s="5" t="n">
        <f aca="false">AD47</f>
        <v>129</v>
      </c>
      <c r="AF47" s="5" t="n">
        <f aca="false">AE47</f>
        <v>129</v>
      </c>
      <c r="AG47" s="5" t="n">
        <f aca="false">AF47</f>
        <v>129</v>
      </c>
      <c r="AH47" s="5" t="n">
        <f aca="false">AG47</f>
        <v>129</v>
      </c>
      <c r="AI47" s="5" t="n">
        <f aca="false">AH47</f>
        <v>129</v>
      </c>
      <c r="AJ47" s="5" t="n">
        <f aca="false">AI47</f>
        <v>129</v>
      </c>
      <c r="AK47" s="5" t="n">
        <f aca="false">AJ47</f>
        <v>129</v>
      </c>
      <c r="AL47" s="5" t="n">
        <f aca="false">AK47</f>
        <v>129</v>
      </c>
      <c r="AM47" s="5" t="n">
        <f aca="false">AL47</f>
        <v>129</v>
      </c>
      <c r="AN47" s="5" t="n">
        <f aca="false">AM47</f>
        <v>129</v>
      </c>
      <c r="AO47" s="5" t="n">
        <f aca="false">AN47</f>
        <v>129</v>
      </c>
      <c r="AP47" s="5" t="n">
        <f aca="false">AO47</f>
        <v>129</v>
      </c>
      <c r="AQ47" s="5" t="n">
        <f aca="false">AP47</f>
        <v>129</v>
      </c>
      <c r="AR47" s="5" t="n">
        <f aca="false">AQ47</f>
        <v>129</v>
      </c>
      <c r="AS47" s="5" t="n">
        <f aca="false">AR47</f>
        <v>129</v>
      </c>
      <c r="AT47" s="5" t="n">
        <f aca="false">AS47</f>
        <v>129</v>
      </c>
      <c r="AU47" s="5" t="n">
        <f aca="false">AT47</f>
        <v>129</v>
      </c>
      <c r="AV47" s="5" t="n">
        <f aca="false">AU47</f>
        <v>129</v>
      </c>
      <c r="AW47" s="5" t="n">
        <f aca="false">AV47</f>
        <v>129</v>
      </c>
      <c r="AX47" s="5" t="n">
        <f aca="false">AW47</f>
        <v>129</v>
      </c>
      <c r="AY47" s="5" t="n">
        <f aca="false">AX47</f>
        <v>129</v>
      </c>
      <c r="BB47" s="5" t="n">
        <f aca="false">SUM(V47:AZ47)</f>
        <v>3870</v>
      </c>
      <c r="BC47" s="70" t="n">
        <f aca="false">+BB47/30</f>
        <v>129</v>
      </c>
      <c r="BD47" s="86" t="n">
        <f aca="false">MAX(V47:AZ47)</f>
        <v>129</v>
      </c>
      <c r="EV47" s="7" t="s">
        <v>159</v>
      </c>
      <c r="FB47" s="7" t="s">
        <v>159</v>
      </c>
      <c r="HE47" s="4" t="n">
        <f aca="false">SUM(BG47:HD47)-V47</f>
        <v>-129</v>
      </c>
      <c r="HF47" s="4"/>
    </row>
    <row r="48" customFormat="false" ht="13.5" hidden="false" customHeight="false" outlineLevel="0" collapsed="false">
      <c r="A48" s="1" t="s">
        <v>155</v>
      </c>
      <c r="B48" s="2" t="n">
        <v>25</v>
      </c>
      <c r="D48" s="3" t="n">
        <v>35</v>
      </c>
      <c r="E48" s="1" t="n">
        <v>8</v>
      </c>
      <c r="F48" s="1" t="s">
        <v>160</v>
      </c>
      <c r="G48" s="1" t="s">
        <v>161</v>
      </c>
      <c r="H48" s="74" t="n">
        <v>36336</v>
      </c>
      <c r="I48" s="1" t="s">
        <v>116</v>
      </c>
      <c r="J48" s="1" t="s">
        <v>125</v>
      </c>
      <c r="L48" s="1" t="s">
        <v>118</v>
      </c>
      <c r="M48" s="65"/>
      <c r="N48" s="1" t="str">
        <f aca="false">CONCATENATE(B48,J48)</f>
        <v>25W</v>
      </c>
      <c r="O48" s="1" t="str">
        <f aca="false">CONCATENATE(B48,J48,I48)</f>
        <v>25WBase</v>
      </c>
      <c r="Q48" s="4" t="n">
        <f aca="false">+BC48</f>
        <v>0</v>
      </c>
      <c r="R48" s="4" t="n">
        <f aca="false">+Q48</f>
        <v>0</v>
      </c>
      <c r="T48" s="5" t="n">
        <v>37147</v>
      </c>
      <c r="V48" s="6" t="n">
        <v>0</v>
      </c>
      <c r="W48" s="5" t="n">
        <f aca="false">V48</f>
        <v>0</v>
      </c>
      <c r="X48" s="5" t="n">
        <f aca="false">W48</f>
        <v>0</v>
      </c>
      <c r="Y48" s="5" t="n">
        <f aca="false">X48</f>
        <v>0</v>
      </c>
      <c r="Z48" s="5" t="n">
        <f aca="false">Y48</f>
        <v>0</v>
      </c>
      <c r="AA48" s="5" t="n">
        <f aca="false">Z48</f>
        <v>0</v>
      </c>
      <c r="AB48" s="5" t="n">
        <f aca="false">AA48</f>
        <v>0</v>
      </c>
      <c r="AC48" s="5" t="n">
        <f aca="false">AB48</f>
        <v>0</v>
      </c>
      <c r="AD48" s="5" t="n">
        <f aca="false">AC48</f>
        <v>0</v>
      </c>
      <c r="AE48" s="5" t="n">
        <f aca="false">AD48</f>
        <v>0</v>
      </c>
      <c r="AF48" s="5" t="n">
        <f aca="false">AE48</f>
        <v>0</v>
      </c>
      <c r="AG48" s="5" t="n">
        <f aca="false">AF48</f>
        <v>0</v>
      </c>
      <c r="AH48" s="5" t="n">
        <f aca="false">AG48</f>
        <v>0</v>
      </c>
      <c r="AI48" s="5" t="n">
        <f aca="false">AH48</f>
        <v>0</v>
      </c>
      <c r="AJ48" s="5" t="n">
        <f aca="false">AI48</f>
        <v>0</v>
      </c>
      <c r="AK48" s="5" t="n">
        <f aca="false">AJ48</f>
        <v>0</v>
      </c>
      <c r="AL48" s="5" t="n">
        <f aca="false">AK48</f>
        <v>0</v>
      </c>
      <c r="AM48" s="5" t="n">
        <f aca="false">AL48</f>
        <v>0</v>
      </c>
      <c r="AN48" s="5" t="n">
        <f aca="false">AM48</f>
        <v>0</v>
      </c>
      <c r="AO48" s="5" t="n">
        <f aca="false">AN48</f>
        <v>0</v>
      </c>
      <c r="AP48" s="5" t="n">
        <f aca="false">AO48</f>
        <v>0</v>
      </c>
      <c r="AQ48" s="5" t="n">
        <f aca="false">AP48</f>
        <v>0</v>
      </c>
      <c r="AR48" s="5" t="n">
        <f aca="false">AQ48</f>
        <v>0</v>
      </c>
      <c r="AS48" s="5" t="n">
        <f aca="false">AR48</f>
        <v>0</v>
      </c>
      <c r="AT48" s="5" t="n">
        <f aca="false">AS48</f>
        <v>0</v>
      </c>
      <c r="AU48" s="5" t="n">
        <f aca="false">AT48</f>
        <v>0</v>
      </c>
      <c r="AV48" s="5" t="n">
        <f aca="false">AU48</f>
        <v>0</v>
      </c>
      <c r="AW48" s="5" t="n">
        <f aca="false">AV48</f>
        <v>0</v>
      </c>
      <c r="AX48" s="5" t="n">
        <f aca="false">AW48</f>
        <v>0</v>
      </c>
      <c r="AY48" s="5" t="n">
        <f aca="false">AX48</f>
        <v>0</v>
      </c>
      <c r="BB48" s="5" t="n">
        <f aca="false">SUM(V48:AZ48)</f>
        <v>0</v>
      </c>
      <c r="BC48" s="70" t="n">
        <f aca="false">+BB48/30</f>
        <v>0</v>
      </c>
      <c r="BD48" s="86" t="n">
        <f aca="false">MAX(V48:AZ48)</f>
        <v>0</v>
      </c>
      <c r="EV48" s="7" t="s">
        <v>162</v>
      </c>
      <c r="FB48" s="7" t="s">
        <v>162</v>
      </c>
      <c r="FP48" s="1" t="s">
        <v>163</v>
      </c>
      <c r="HE48" s="4" t="n">
        <f aca="false">SUM(BG48:HD48)-V48</f>
        <v>0</v>
      </c>
      <c r="HF48" s="4"/>
    </row>
    <row r="49" customFormat="false" ht="13.5" hidden="false" customHeight="false" outlineLevel="0" collapsed="false">
      <c r="A49" s="1" t="s">
        <v>155</v>
      </c>
      <c r="B49" s="2" t="n">
        <v>25</v>
      </c>
      <c r="D49" s="3" t="n">
        <v>35</v>
      </c>
      <c r="E49" s="1" t="n">
        <v>8</v>
      </c>
      <c r="F49" s="1" t="s">
        <v>164</v>
      </c>
      <c r="G49" s="1" t="s">
        <v>152</v>
      </c>
      <c r="H49" s="97" t="n">
        <v>36465</v>
      </c>
      <c r="I49" s="1" t="s">
        <v>116</v>
      </c>
      <c r="J49" s="1" t="s">
        <v>125</v>
      </c>
      <c r="L49" s="1" t="s">
        <v>118</v>
      </c>
      <c r="N49" s="1" t="str">
        <f aca="false">CONCATENATE(B49,J49)</f>
        <v>25W</v>
      </c>
      <c r="O49" s="1" t="str">
        <f aca="false">CONCATENATE(B49,J49,I49)</f>
        <v>25WBase</v>
      </c>
      <c r="Q49" s="4" t="n">
        <f aca="false">+BC49</f>
        <v>0</v>
      </c>
      <c r="R49" s="4" t="n">
        <f aca="false">+Q49</f>
        <v>0</v>
      </c>
      <c r="T49" s="5" t="n">
        <v>37147</v>
      </c>
      <c r="V49" s="6" t="n">
        <v>0</v>
      </c>
      <c r="W49" s="5" t="n">
        <f aca="false">V49</f>
        <v>0</v>
      </c>
      <c r="X49" s="5" t="n">
        <f aca="false">W49</f>
        <v>0</v>
      </c>
      <c r="Y49" s="5" t="n">
        <f aca="false">X49</f>
        <v>0</v>
      </c>
      <c r="Z49" s="5" t="n">
        <f aca="false">Y49</f>
        <v>0</v>
      </c>
      <c r="AA49" s="5" t="n">
        <f aca="false">Z49</f>
        <v>0</v>
      </c>
      <c r="AB49" s="5" t="n">
        <f aca="false">AA49</f>
        <v>0</v>
      </c>
      <c r="AC49" s="5" t="n">
        <f aca="false">AB49</f>
        <v>0</v>
      </c>
      <c r="AD49" s="5" t="n">
        <f aca="false">AC49</f>
        <v>0</v>
      </c>
      <c r="AE49" s="5" t="n">
        <f aca="false">AD49</f>
        <v>0</v>
      </c>
      <c r="AF49" s="5" t="n">
        <f aca="false">AE49</f>
        <v>0</v>
      </c>
      <c r="AG49" s="5" t="n">
        <f aca="false">AF49</f>
        <v>0</v>
      </c>
      <c r="AH49" s="5" t="n">
        <f aca="false">AG49</f>
        <v>0</v>
      </c>
      <c r="AI49" s="5" t="n">
        <f aca="false">AH49</f>
        <v>0</v>
      </c>
      <c r="AJ49" s="5" t="n">
        <f aca="false">AI49</f>
        <v>0</v>
      </c>
      <c r="AK49" s="5" t="n">
        <f aca="false">AJ49</f>
        <v>0</v>
      </c>
      <c r="AL49" s="5" t="n">
        <f aca="false">AK49</f>
        <v>0</v>
      </c>
      <c r="AM49" s="5" t="n">
        <f aca="false">AL49</f>
        <v>0</v>
      </c>
      <c r="AN49" s="5" t="n">
        <f aca="false">AM49</f>
        <v>0</v>
      </c>
      <c r="AO49" s="5" t="n">
        <f aca="false">AN49</f>
        <v>0</v>
      </c>
      <c r="AP49" s="5" t="n">
        <f aca="false">AO49</f>
        <v>0</v>
      </c>
      <c r="AQ49" s="5" t="n">
        <f aca="false">AP49</f>
        <v>0</v>
      </c>
      <c r="AR49" s="5" t="n">
        <f aca="false">AQ49</f>
        <v>0</v>
      </c>
      <c r="AS49" s="5" t="n">
        <f aca="false">AR49</f>
        <v>0</v>
      </c>
      <c r="AT49" s="5" t="n">
        <f aca="false">AS49</f>
        <v>0</v>
      </c>
      <c r="AU49" s="5" t="n">
        <f aca="false">AT49</f>
        <v>0</v>
      </c>
      <c r="AV49" s="5" t="n">
        <f aca="false">AU49</f>
        <v>0</v>
      </c>
      <c r="AW49" s="5" t="n">
        <f aca="false">AV49</f>
        <v>0</v>
      </c>
      <c r="AX49" s="5" t="n">
        <f aca="false">AW49</f>
        <v>0</v>
      </c>
      <c r="AY49" s="5" t="n">
        <f aca="false">AX49</f>
        <v>0</v>
      </c>
      <c r="BB49" s="5" t="n">
        <f aca="false">SUM(V49:AZ49)</f>
        <v>0</v>
      </c>
      <c r="BC49" s="70" t="n">
        <f aca="false">+BB49/30</f>
        <v>0</v>
      </c>
      <c r="BD49" s="86" t="n">
        <f aca="false">MAX(V49:AZ49)</f>
        <v>0</v>
      </c>
      <c r="HE49" s="4" t="n">
        <f aca="false">SUM(BG49:HD49)-V49</f>
        <v>0</v>
      </c>
      <c r="HF49" s="4"/>
    </row>
    <row r="50" customFormat="false" ht="13.5" hidden="false" customHeight="false" outlineLevel="0" collapsed="false">
      <c r="A50" s="1" t="s">
        <v>165</v>
      </c>
      <c r="B50" s="2" t="n">
        <v>19</v>
      </c>
      <c r="D50" s="3" t="n">
        <v>26</v>
      </c>
      <c r="E50" s="1" t="n">
        <v>8</v>
      </c>
      <c r="F50" s="1" t="s">
        <v>138</v>
      </c>
      <c r="G50" s="1" t="s">
        <v>130</v>
      </c>
      <c r="H50" s="74" t="n">
        <v>36336</v>
      </c>
      <c r="I50" s="1" t="s">
        <v>116</v>
      </c>
      <c r="J50" s="1" t="s">
        <v>117</v>
      </c>
      <c r="L50" s="1" t="s">
        <v>118</v>
      </c>
      <c r="N50" s="1" t="str">
        <f aca="false">CONCATENATE(B50,J50)</f>
        <v>19R</v>
      </c>
      <c r="O50" s="1" t="str">
        <f aca="false">CONCATENATE(B50,J50,I50)</f>
        <v>19RBase</v>
      </c>
      <c r="Q50" s="4" t="n">
        <f aca="false">+BC50</f>
        <v>54</v>
      </c>
      <c r="R50" s="4" t="n">
        <f aca="false">+Q50</f>
        <v>54</v>
      </c>
      <c r="T50" s="5" t="n">
        <v>37147</v>
      </c>
      <c r="V50" s="77" t="n">
        <v>54</v>
      </c>
      <c r="W50" s="5" t="n">
        <f aca="false">V50</f>
        <v>54</v>
      </c>
      <c r="X50" s="5" t="n">
        <f aca="false">W50</f>
        <v>54</v>
      </c>
      <c r="Y50" s="5" t="n">
        <f aca="false">X50</f>
        <v>54</v>
      </c>
      <c r="Z50" s="5" t="n">
        <f aca="false">Y50</f>
        <v>54</v>
      </c>
      <c r="AA50" s="5" t="n">
        <f aca="false">Z50</f>
        <v>54</v>
      </c>
      <c r="AB50" s="5" t="n">
        <f aca="false">AA50</f>
        <v>54</v>
      </c>
      <c r="AC50" s="5" t="n">
        <f aca="false">AB50</f>
        <v>54</v>
      </c>
      <c r="AD50" s="5" t="n">
        <f aca="false">AC50</f>
        <v>54</v>
      </c>
      <c r="AE50" s="5" t="n">
        <f aca="false">AD50</f>
        <v>54</v>
      </c>
      <c r="AF50" s="5" t="n">
        <f aca="false">AE50</f>
        <v>54</v>
      </c>
      <c r="AG50" s="5" t="n">
        <f aca="false">AF50</f>
        <v>54</v>
      </c>
      <c r="AH50" s="5" t="n">
        <f aca="false">AG50</f>
        <v>54</v>
      </c>
      <c r="AI50" s="5" t="n">
        <f aca="false">AH50</f>
        <v>54</v>
      </c>
      <c r="AJ50" s="5" t="n">
        <f aca="false">AI50</f>
        <v>54</v>
      </c>
      <c r="AK50" s="5" t="n">
        <f aca="false">AJ50</f>
        <v>54</v>
      </c>
      <c r="AL50" s="5" t="n">
        <f aca="false">AK50</f>
        <v>54</v>
      </c>
      <c r="AM50" s="5" t="n">
        <f aca="false">AL50</f>
        <v>54</v>
      </c>
      <c r="AN50" s="5" t="n">
        <f aca="false">AM50</f>
        <v>54</v>
      </c>
      <c r="AO50" s="5" t="n">
        <f aca="false">AN50</f>
        <v>54</v>
      </c>
      <c r="AP50" s="5" t="n">
        <f aca="false">AO50</f>
        <v>54</v>
      </c>
      <c r="AQ50" s="5" t="n">
        <f aca="false">AP50</f>
        <v>54</v>
      </c>
      <c r="AR50" s="5" t="n">
        <f aca="false">AQ50</f>
        <v>54</v>
      </c>
      <c r="AS50" s="5" t="n">
        <f aca="false">AR50</f>
        <v>54</v>
      </c>
      <c r="AT50" s="5" t="n">
        <f aca="false">AS50</f>
        <v>54</v>
      </c>
      <c r="AU50" s="5" t="n">
        <f aca="false">AT50</f>
        <v>54</v>
      </c>
      <c r="AV50" s="5" t="n">
        <f aca="false">AU50</f>
        <v>54</v>
      </c>
      <c r="AW50" s="5" t="n">
        <f aca="false">AV50</f>
        <v>54</v>
      </c>
      <c r="AX50" s="5" t="n">
        <f aca="false">AW50</f>
        <v>54</v>
      </c>
      <c r="AY50" s="5" t="n">
        <f aca="false">AX50</f>
        <v>54</v>
      </c>
      <c r="BB50" s="5" t="n">
        <f aca="false">SUM(V50:AZ50)</f>
        <v>1620</v>
      </c>
      <c r="BC50" s="70" t="n">
        <f aca="false">+BB50/30</f>
        <v>54</v>
      </c>
      <c r="BD50" s="86" t="n">
        <f aca="false">MAX(V50:AZ50)</f>
        <v>54</v>
      </c>
      <c r="BV50" s="1" t="s">
        <v>166</v>
      </c>
      <c r="BZ50" s="1" t="s">
        <v>167</v>
      </c>
      <c r="CD50" s="65"/>
      <c r="CF50" s="65"/>
      <c r="CH50" s="65"/>
      <c r="CJ50" s="65"/>
      <c r="CL50" s="65"/>
      <c r="CN50" s="1" t="s">
        <v>142</v>
      </c>
      <c r="CP50" s="65"/>
      <c r="CR50" s="65"/>
      <c r="CT50" s="65"/>
      <c r="CV50" s="65"/>
      <c r="CX50" s="65"/>
      <c r="CZ50" s="65"/>
      <c r="DB50" s="65"/>
      <c r="DD50" s="65"/>
      <c r="DF50" s="65"/>
      <c r="DH50" s="65"/>
      <c r="DJ50" s="65"/>
      <c r="DL50" s="65"/>
      <c r="DN50" s="65"/>
      <c r="DP50" s="65"/>
      <c r="DR50" s="65"/>
      <c r="DT50" s="65"/>
      <c r="ED50" s="1" t="s">
        <v>168</v>
      </c>
      <c r="EJ50" s="1" t="s">
        <v>169</v>
      </c>
      <c r="EL50" s="65"/>
      <c r="ET50" s="1" t="s">
        <v>168</v>
      </c>
      <c r="FN50" s="1" t="s">
        <v>170</v>
      </c>
      <c r="HE50" s="4" t="n">
        <f aca="false">SUM(BG50:HD50)-V50</f>
        <v>-54</v>
      </c>
      <c r="HF50" s="4"/>
    </row>
    <row r="51" customFormat="false" ht="13.5" hidden="false" customHeight="false" outlineLevel="0" collapsed="false">
      <c r="A51" s="1" t="s">
        <v>165</v>
      </c>
      <c r="B51" s="2" t="n">
        <v>19</v>
      </c>
      <c r="D51" s="3" t="n">
        <v>27</v>
      </c>
      <c r="E51" s="1" t="n">
        <v>8</v>
      </c>
      <c r="F51" s="1" t="s">
        <v>119</v>
      </c>
      <c r="G51" s="1" t="s">
        <v>130</v>
      </c>
      <c r="H51" s="74" t="n">
        <v>36336</v>
      </c>
      <c r="I51" s="1" t="s">
        <v>116</v>
      </c>
      <c r="J51" s="1" t="s">
        <v>117</v>
      </c>
      <c r="L51" s="1" t="s">
        <v>118</v>
      </c>
      <c r="N51" s="1" t="str">
        <f aca="false">CONCATENATE(B51,J51)</f>
        <v>19R</v>
      </c>
      <c r="O51" s="1" t="str">
        <f aca="false">CONCATENATE(B51,J51,I51)</f>
        <v>19RBase</v>
      </c>
      <c r="Q51" s="4" t="n">
        <f aca="false">+BC51</f>
        <v>0</v>
      </c>
      <c r="R51" s="4" t="n">
        <f aca="false">+Q51</f>
        <v>0</v>
      </c>
      <c r="T51" s="5" t="n">
        <v>37147</v>
      </c>
      <c r="V51" s="6" t="n">
        <v>0</v>
      </c>
      <c r="W51" s="5" t="n">
        <f aca="false">V51</f>
        <v>0</v>
      </c>
      <c r="X51" s="5" t="n">
        <f aca="false">W51</f>
        <v>0</v>
      </c>
      <c r="Y51" s="5" t="n">
        <f aca="false">X51</f>
        <v>0</v>
      </c>
      <c r="Z51" s="5" t="n">
        <f aca="false">Y51</f>
        <v>0</v>
      </c>
      <c r="AA51" s="5" t="n">
        <f aca="false">Z51</f>
        <v>0</v>
      </c>
      <c r="AB51" s="5" t="n">
        <f aca="false">AA51</f>
        <v>0</v>
      </c>
      <c r="AC51" s="5" t="n">
        <f aca="false">AB51</f>
        <v>0</v>
      </c>
      <c r="AD51" s="5" t="n">
        <f aca="false">AC51</f>
        <v>0</v>
      </c>
      <c r="AE51" s="5" t="n">
        <f aca="false">AD51</f>
        <v>0</v>
      </c>
      <c r="AF51" s="5" t="n">
        <f aca="false">AE51</f>
        <v>0</v>
      </c>
      <c r="AG51" s="5" t="n">
        <f aca="false">AF51</f>
        <v>0</v>
      </c>
      <c r="AH51" s="5" t="n">
        <f aca="false">AG51</f>
        <v>0</v>
      </c>
      <c r="AI51" s="5" t="n">
        <f aca="false">AH51</f>
        <v>0</v>
      </c>
      <c r="AJ51" s="5" t="n">
        <f aca="false">AI51</f>
        <v>0</v>
      </c>
      <c r="AK51" s="5" t="n">
        <f aca="false">AJ51</f>
        <v>0</v>
      </c>
      <c r="AL51" s="5" t="n">
        <f aca="false">AK51</f>
        <v>0</v>
      </c>
      <c r="AM51" s="5" t="n">
        <f aca="false">AL51</f>
        <v>0</v>
      </c>
      <c r="AN51" s="5" t="n">
        <f aca="false">AM51</f>
        <v>0</v>
      </c>
      <c r="AO51" s="5" t="n">
        <f aca="false">AN51</f>
        <v>0</v>
      </c>
      <c r="AP51" s="5" t="n">
        <f aca="false">AO51</f>
        <v>0</v>
      </c>
      <c r="AQ51" s="5" t="n">
        <f aca="false">AP51</f>
        <v>0</v>
      </c>
      <c r="AR51" s="5" t="n">
        <f aca="false">AQ51</f>
        <v>0</v>
      </c>
      <c r="AS51" s="5" t="n">
        <f aca="false">AR51</f>
        <v>0</v>
      </c>
      <c r="AT51" s="5" t="n">
        <f aca="false">AS51</f>
        <v>0</v>
      </c>
      <c r="AU51" s="5" t="n">
        <f aca="false">AT51</f>
        <v>0</v>
      </c>
      <c r="AV51" s="5" t="n">
        <f aca="false">AU51</f>
        <v>0</v>
      </c>
      <c r="AW51" s="5" t="n">
        <f aca="false">AV51</f>
        <v>0</v>
      </c>
      <c r="AX51" s="5" t="n">
        <f aca="false">AW51</f>
        <v>0</v>
      </c>
      <c r="AY51" s="5" t="n">
        <f aca="false">AX51</f>
        <v>0</v>
      </c>
      <c r="BB51" s="5" t="n">
        <f aca="false">SUM(V51:AZ51)</f>
        <v>0</v>
      </c>
      <c r="BC51" s="70" t="n">
        <f aca="false">+BB51/30</f>
        <v>0</v>
      </c>
      <c r="BD51" s="86" t="n">
        <f aca="false">MAX(V51:AZ51)</f>
        <v>0</v>
      </c>
      <c r="CD51" s="65"/>
      <c r="CF51" s="65"/>
      <c r="CH51" s="65"/>
      <c r="CJ51" s="65"/>
      <c r="CL51" s="65"/>
      <c r="CN51" s="65"/>
      <c r="CP51" s="65"/>
      <c r="CR51" s="65"/>
      <c r="CT51" s="65"/>
      <c r="CV51" s="65"/>
      <c r="CX51" s="65"/>
      <c r="CZ51" s="65"/>
      <c r="DB51" s="65"/>
      <c r="DD51" s="65"/>
      <c r="DF51" s="65"/>
      <c r="DH51" s="65"/>
      <c r="DJ51" s="65"/>
      <c r="DL51" s="65"/>
      <c r="DN51" s="65"/>
      <c r="DP51" s="65"/>
      <c r="DR51" s="65"/>
      <c r="DT51" s="65"/>
      <c r="EJ51" s="65"/>
      <c r="EL51" s="65"/>
      <c r="ET51" s="65"/>
      <c r="FF51" s="65"/>
      <c r="FT51" s="65"/>
      <c r="FZ51" s="65"/>
      <c r="HE51" s="4" t="n">
        <f aca="false">SUM(BG51:HD51)-V51</f>
        <v>0</v>
      </c>
      <c r="HF51" s="4"/>
    </row>
    <row r="52" customFormat="false" ht="13.5" hidden="false" customHeight="false" outlineLevel="0" collapsed="false">
      <c r="A52" s="1" t="s">
        <v>165</v>
      </c>
      <c r="B52" s="2" t="n">
        <v>19</v>
      </c>
      <c r="D52" s="3" t="n">
        <v>27</v>
      </c>
      <c r="E52" s="1" t="n">
        <v>8</v>
      </c>
      <c r="F52" s="1" t="s">
        <v>138</v>
      </c>
      <c r="G52" s="1" t="s">
        <v>130</v>
      </c>
      <c r="H52" s="74" t="n">
        <v>36336</v>
      </c>
      <c r="I52" s="1" t="s">
        <v>116</v>
      </c>
      <c r="J52" s="1" t="s">
        <v>117</v>
      </c>
      <c r="L52" s="1" t="s">
        <v>118</v>
      </c>
      <c r="M52" s="65"/>
      <c r="N52" s="1" t="str">
        <f aca="false">CONCATENATE(B52,J52)</f>
        <v>19R</v>
      </c>
      <c r="O52" s="1" t="str">
        <f aca="false">CONCATENATE(B52,J52,I52)</f>
        <v>19RBase</v>
      </c>
      <c r="Q52" s="4" t="n">
        <f aca="false">+BC52</f>
        <v>207</v>
      </c>
      <c r="R52" s="4" t="n">
        <f aca="false">+Q52</f>
        <v>207</v>
      </c>
      <c r="T52" s="5" t="n">
        <v>37147</v>
      </c>
      <c r="V52" s="77" t="n">
        <v>207</v>
      </c>
      <c r="W52" s="5" t="n">
        <f aca="false">V52</f>
        <v>207</v>
      </c>
      <c r="X52" s="5" t="n">
        <f aca="false">W52</f>
        <v>207</v>
      </c>
      <c r="Y52" s="5" t="n">
        <f aca="false">X52</f>
        <v>207</v>
      </c>
      <c r="Z52" s="5" t="n">
        <f aca="false">Y52</f>
        <v>207</v>
      </c>
      <c r="AA52" s="5" t="n">
        <f aca="false">Z52</f>
        <v>207</v>
      </c>
      <c r="AB52" s="5" t="n">
        <f aca="false">AA52</f>
        <v>207</v>
      </c>
      <c r="AC52" s="5" t="n">
        <f aca="false">AB52</f>
        <v>207</v>
      </c>
      <c r="AD52" s="5" t="n">
        <f aca="false">AC52</f>
        <v>207</v>
      </c>
      <c r="AE52" s="5" t="n">
        <f aca="false">AD52</f>
        <v>207</v>
      </c>
      <c r="AF52" s="5" t="n">
        <f aca="false">AE52</f>
        <v>207</v>
      </c>
      <c r="AG52" s="5" t="n">
        <f aca="false">AF52</f>
        <v>207</v>
      </c>
      <c r="AH52" s="5" t="n">
        <f aca="false">AG52</f>
        <v>207</v>
      </c>
      <c r="AI52" s="5" t="n">
        <f aca="false">AH52</f>
        <v>207</v>
      </c>
      <c r="AJ52" s="5" t="n">
        <f aca="false">AI52</f>
        <v>207</v>
      </c>
      <c r="AK52" s="5" t="n">
        <f aca="false">AJ52</f>
        <v>207</v>
      </c>
      <c r="AL52" s="5" t="n">
        <f aca="false">AK52</f>
        <v>207</v>
      </c>
      <c r="AM52" s="5" t="n">
        <f aca="false">AL52</f>
        <v>207</v>
      </c>
      <c r="AN52" s="5" t="n">
        <f aca="false">AM52</f>
        <v>207</v>
      </c>
      <c r="AO52" s="5" t="n">
        <f aca="false">AN52</f>
        <v>207</v>
      </c>
      <c r="AP52" s="5" t="n">
        <f aca="false">AO52</f>
        <v>207</v>
      </c>
      <c r="AQ52" s="5" t="n">
        <f aca="false">AP52</f>
        <v>207</v>
      </c>
      <c r="AR52" s="5" t="n">
        <f aca="false">AQ52</f>
        <v>207</v>
      </c>
      <c r="AS52" s="5" t="n">
        <f aca="false">AR52</f>
        <v>207</v>
      </c>
      <c r="AT52" s="5" t="n">
        <f aca="false">AS52</f>
        <v>207</v>
      </c>
      <c r="AU52" s="5" t="n">
        <f aca="false">AT52</f>
        <v>207</v>
      </c>
      <c r="AV52" s="5" t="n">
        <f aca="false">AU52</f>
        <v>207</v>
      </c>
      <c r="AW52" s="5" t="n">
        <f aca="false">AV52</f>
        <v>207</v>
      </c>
      <c r="AX52" s="5" t="n">
        <f aca="false">AW52</f>
        <v>207</v>
      </c>
      <c r="AY52" s="5" t="n">
        <f aca="false">AX52</f>
        <v>207</v>
      </c>
      <c r="BB52" s="5" t="n">
        <f aca="false">SUM(V52:AZ52)</f>
        <v>6210</v>
      </c>
      <c r="BC52" s="70" t="n">
        <f aca="false">+BB52/30</f>
        <v>207</v>
      </c>
      <c r="BD52" s="86" t="n">
        <f aca="false">MAX(V52:AZ52)</f>
        <v>207</v>
      </c>
      <c r="BT52" s="1" t="s">
        <v>171</v>
      </c>
      <c r="BX52" s="1" t="s">
        <v>171</v>
      </c>
      <c r="CB52" s="1" t="s">
        <v>157</v>
      </c>
      <c r="CD52" s="45"/>
      <c r="CF52" s="45"/>
      <c r="CH52" s="45"/>
      <c r="CJ52" s="45"/>
      <c r="CL52" s="45"/>
      <c r="CN52" s="45"/>
      <c r="CP52" s="1" t="s">
        <v>172</v>
      </c>
      <c r="CR52" s="45"/>
      <c r="CT52" s="45"/>
      <c r="CV52" s="45"/>
      <c r="CX52" s="45"/>
      <c r="CZ52" s="45"/>
      <c r="DB52" s="45"/>
      <c r="DD52" s="45"/>
      <c r="DF52" s="45"/>
      <c r="DH52" s="45"/>
      <c r="DJ52" s="45"/>
      <c r="DL52" s="45"/>
      <c r="DN52" s="45"/>
      <c r="DP52" s="45"/>
      <c r="DR52" s="45"/>
      <c r="DT52" s="45"/>
      <c r="EF52" s="1" t="s">
        <v>169</v>
      </c>
      <c r="EJ52" s="45"/>
      <c r="EL52" s="1" t="s">
        <v>167</v>
      </c>
      <c r="ET52" s="45"/>
      <c r="FF52" s="45"/>
      <c r="FH52" s="1" t="s">
        <v>169</v>
      </c>
      <c r="FR52" s="1" t="s">
        <v>169</v>
      </c>
      <c r="FT52" s="45"/>
      <c r="FZ52" s="45"/>
      <c r="HE52" s="4" t="n">
        <f aca="false">SUM(BG52:HD52)-V52</f>
        <v>-207</v>
      </c>
      <c r="HF52" s="4"/>
    </row>
    <row r="53" customFormat="false" ht="13.5" hidden="false" customHeight="false" outlineLevel="0" collapsed="false">
      <c r="A53" s="1" t="s">
        <v>165</v>
      </c>
      <c r="B53" s="2" t="n">
        <v>19</v>
      </c>
      <c r="D53" s="3" t="n">
        <v>32</v>
      </c>
      <c r="E53" s="1" t="n">
        <v>8</v>
      </c>
      <c r="F53" s="1" t="s">
        <v>119</v>
      </c>
      <c r="G53" s="1" t="s">
        <v>130</v>
      </c>
      <c r="H53" s="74" t="n">
        <v>36336</v>
      </c>
      <c r="I53" s="1" t="s">
        <v>116</v>
      </c>
      <c r="J53" s="1" t="s">
        <v>117</v>
      </c>
      <c r="L53" s="1" t="s">
        <v>118</v>
      </c>
      <c r="M53" s="65"/>
      <c r="N53" s="1" t="str">
        <f aca="false">CONCATENATE(B53,J53)</f>
        <v>19R</v>
      </c>
      <c r="O53" s="1" t="str">
        <f aca="false">CONCATENATE(B53,J53,I53)</f>
        <v>19RBase</v>
      </c>
      <c r="Q53" s="4" t="n">
        <f aca="false">+BC53</f>
        <v>0</v>
      </c>
      <c r="R53" s="4" t="n">
        <f aca="false">+Q53</f>
        <v>0</v>
      </c>
      <c r="T53" s="5" t="n">
        <v>37147</v>
      </c>
      <c r="V53" s="6" t="n">
        <v>0</v>
      </c>
      <c r="W53" s="5" t="n">
        <f aca="false">V53</f>
        <v>0</v>
      </c>
      <c r="X53" s="5" t="n">
        <f aca="false">W53</f>
        <v>0</v>
      </c>
      <c r="Y53" s="5" t="n">
        <f aca="false">X53</f>
        <v>0</v>
      </c>
      <c r="Z53" s="5" t="n">
        <f aca="false">Y53</f>
        <v>0</v>
      </c>
      <c r="AA53" s="5" t="n">
        <f aca="false">Z53</f>
        <v>0</v>
      </c>
      <c r="AB53" s="5" t="n">
        <f aca="false">AA53</f>
        <v>0</v>
      </c>
      <c r="AC53" s="5" t="n">
        <f aca="false">AB53</f>
        <v>0</v>
      </c>
      <c r="AD53" s="5" t="n">
        <f aca="false">AC53</f>
        <v>0</v>
      </c>
      <c r="AE53" s="5" t="n">
        <f aca="false">AD53</f>
        <v>0</v>
      </c>
      <c r="AF53" s="5" t="n">
        <f aca="false">AE53</f>
        <v>0</v>
      </c>
      <c r="AG53" s="5" t="n">
        <f aca="false">AF53</f>
        <v>0</v>
      </c>
      <c r="AH53" s="5" t="n">
        <f aca="false">AG53</f>
        <v>0</v>
      </c>
      <c r="AI53" s="5" t="n">
        <f aca="false">AH53</f>
        <v>0</v>
      </c>
      <c r="AJ53" s="5" t="n">
        <f aca="false">AI53</f>
        <v>0</v>
      </c>
      <c r="AK53" s="5" t="n">
        <f aca="false">AJ53</f>
        <v>0</v>
      </c>
      <c r="AL53" s="5" t="n">
        <f aca="false">AK53</f>
        <v>0</v>
      </c>
      <c r="AM53" s="5" t="n">
        <f aca="false">AL53</f>
        <v>0</v>
      </c>
      <c r="AN53" s="5" t="n">
        <f aca="false">AM53</f>
        <v>0</v>
      </c>
      <c r="AO53" s="5" t="n">
        <f aca="false">AN53</f>
        <v>0</v>
      </c>
      <c r="AP53" s="5" t="n">
        <f aca="false">AO53</f>
        <v>0</v>
      </c>
      <c r="AQ53" s="5" t="n">
        <f aca="false">AP53</f>
        <v>0</v>
      </c>
      <c r="AR53" s="5" t="n">
        <f aca="false">AQ53</f>
        <v>0</v>
      </c>
      <c r="AS53" s="5" t="n">
        <f aca="false">AR53</f>
        <v>0</v>
      </c>
      <c r="AT53" s="5" t="n">
        <f aca="false">AS53</f>
        <v>0</v>
      </c>
      <c r="AU53" s="5" t="n">
        <f aca="false">AT53</f>
        <v>0</v>
      </c>
      <c r="AV53" s="5" t="n">
        <f aca="false">AU53</f>
        <v>0</v>
      </c>
      <c r="AW53" s="5" t="n">
        <f aca="false">AV53</f>
        <v>0</v>
      </c>
      <c r="AX53" s="5" t="n">
        <f aca="false">AW53</f>
        <v>0</v>
      </c>
      <c r="AY53" s="5" t="n">
        <f aca="false">AX53</f>
        <v>0</v>
      </c>
      <c r="BB53" s="5" t="n">
        <f aca="false">SUM(V53:AZ53)</f>
        <v>0</v>
      </c>
      <c r="BC53" s="70" t="n">
        <f aca="false">+BB53/30</f>
        <v>0</v>
      </c>
      <c r="BD53" s="86" t="n">
        <f aca="false">MAX(V53:AZ53)</f>
        <v>0</v>
      </c>
      <c r="CD53" s="65"/>
      <c r="CF53" s="65"/>
      <c r="CH53" s="65"/>
      <c r="CJ53" s="65"/>
      <c r="CL53" s="65"/>
      <c r="CN53" s="65"/>
      <c r="CP53" s="65"/>
      <c r="CR53" s="65"/>
      <c r="CT53" s="65"/>
      <c r="CV53" s="65"/>
      <c r="CX53" s="65"/>
      <c r="CZ53" s="65"/>
      <c r="DB53" s="65"/>
      <c r="DD53" s="65"/>
      <c r="DF53" s="65"/>
      <c r="DH53" s="65"/>
      <c r="DJ53" s="65"/>
      <c r="DL53" s="65"/>
      <c r="DN53" s="65"/>
      <c r="DP53" s="65"/>
      <c r="DR53" s="65"/>
      <c r="DT53" s="65"/>
      <c r="EJ53" s="65"/>
      <c r="EL53" s="65"/>
      <c r="ET53" s="65"/>
      <c r="FF53" s="65"/>
      <c r="FT53" s="65"/>
      <c r="FZ53" s="65"/>
      <c r="HE53" s="4" t="n">
        <f aca="false">SUM(BG53:HD53)-V53</f>
        <v>0</v>
      </c>
      <c r="HF53" s="4"/>
    </row>
    <row r="54" customFormat="false" ht="13.5" hidden="false" customHeight="false" outlineLevel="0" collapsed="false">
      <c r="A54" s="1" t="s">
        <v>165</v>
      </c>
      <c r="B54" s="2" t="n">
        <v>19</v>
      </c>
      <c r="D54" s="3" t="n">
        <v>32</v>
      </c>
      <c r="E54" s="1" t="n">
        <v>8</v>
      </c>
      <c r="F54" s="1" t="s">
        <v>138</v>
      </c>
      <c r="G54" s="1" t="s">
        <v>130</v>
      </c>
      <c r="H54" s="74" t="n">
        <v>36336</v>
      </c>
      <c r="I54" s="1" t="s">
        <v>116</v>
      </c>
      <c r="J54" s="1" t="s">
        <v>117</v>
      </c>
      <c r="L54" s="1" t="s">
        <v>118</v>
      </c>
      <c r="M54" s="65"/>
      <c r="N54" s="1" t="str">
        <f aca="false">CONCATENATE(B54,J54)</f>
        <v>19R</v>
      </c>
      <c r="O54" s="1" t="str">
        <f aca="false">CONCATENATE(B54,J54,I54)</f>
        <v>19RBase</v>
      </c>
      <c r="Q54" s="4" t="n">
        <f aca="false">+BC54</f>
        <v>43</v>
      </c>
      <c r="R54" s="4" t="n">
        <f aca="false">+Q54</f>
        <v>43</v>
      </c>
      <c r="T54" s="5" t="n">
        <v>37147</v>
      </c>
      <c r="V54" s="77" t="n">
        <v>43</v>
      </c>
      <c r="W54" s="5" t="n">
        <f aca="false">V54</f>
        <v>43</v>
      </c>
      <c r="X54" s="5" t="n">
        <f aca="false">W54</f>
        <v>43</v>
      </c>
      <c r="Y54" s="5" t="n">
        <f aca="false">X54</f>
        <v>43</v>
      </c>
      <c r="Z54" s="5" t="n">
        <f aca="false">Y54</f>
        <v>43</v>
      </c>
      <c r="AA54" s="5" t="n">
        <f aca="false">Z54</f>
        <v>43</v>
      </c>
      <c r="AB54" s="5" t="n">
        <f aca="false">AA54</f>
        <v>43</v>
      </c>
      <c r="AC54" s="5" t="n">
        <f aca="false">AB54</f>
        <v>43</v>
      </c>
      <c r="AD54" s="5" t="n">
        <f aca="false">AC54</f>
        <v>43</v>
      </c>
      <c r="AE54" s="5" t="n">
        <f aca="false">AD54</f>
        <v>43</v>
      </c>
      <c r="AF54" s="5" t="n">
        <f aca="false">AE54</f>
        <v>43</v>
      </c>
      <c r="AG54" s="5" t="n">
        <f aca="false">AF54</f>
        <v>43</v>
      </c>
      <c r="AH54" s="5" t="n">
        <f aca="false">AG54</f>
        <v>43</v>
      </c>
      <c r="AI54" s="5" t="n">
        <f aca="false">AH54</f>
        <v>43</v>
      </c>
      <c r="AJ54" s="5" t="n">
        <f aca="false">AI54</f>
        <v>43</v>
      </c>
      <c r="AK54" s="5" t="n">
        <f aca="false">AJ54</f>
        <v>43</v>
      </c>
      <c r="AL54" s="5" t="n">
        <f aca="false">AK54</f>
        <v>43</v>
      </c>
      <c r="AM54" s="5" t="n">
        <f aca="false">AL54</f>
        <v>43</v>
      </c>
      <c r="AN54" s="5" t="n">
        <f aca="false">AM54</f>
        <v>43</v>
      </c>
      <c r="AO54" s="5" t="n">
        <f aca="false">AN54</f>
        <v>43</v>
      </c>
      <c r="AP54" s="5" t="n">
        <f aca="false">AO54</f>
        <v>43</v>
      </c>
      <c r="AQ54" s="5" t="n">
        <f aca="false">AP54</f>
        <v>43</v>
      </c>
      <c r="AR54" s="5" t="n">
        <f aca="false">AQ54</f>
        <v>43</v>
      </c>
      <c r="AS54" s="5" t="n">
        <f aca="false">AR54</f>
        <v>43</v>
      </c>
      <c r="AT54" s="5" t="n">
        <f aca="false">AS54</f>
        <v>43</v>
      </c>
      <c r="AU54" s="5" t="n">
        <f aca="false">AT54</f>
        <v>43</v>
      </c>
      <c r="AV54" s="5" t="n">
        <f aca="false">AU54</f>
        <v>43</v>
      </c>
      <c r="AW54" s="5" t="n">
        <f aca="false">AV54</f>
        <v>43</v>
      </c>
      <c r="AX54" s="5" t="n">
        <f aca="false">AW54</f>
        <v>43</v>
      </c>
      <c r="AY54" s="5" t="n">
        <f aca="false">AX54</f>
        <v>43</v>
      </c>
      <c r="BB54" s="5" t="n">
        <f aca="false">SUM(V54:AZ54)</f>
        <v>1290</v>
      </c>
      <c r="BC54" s="70" t="n">
        <f aca="false">+BB54/30</f>
        <v>43</v>
      </c>
      <c r="BD54" s="86" t="n">
        <f aca="false">MAX(V54:AZ54)</f>
        <v>43</v>
      </c>
      <c r="BR54" s="1" t="s">
        <v>168</v>
      </c>
      <c r="CD54" s="65"/>
      <c r="CF54" s="65"/>
      <c r="CH54" s="65"/>
      <c r="CJ54" s="65"/>
      <c r="CL54" s="65"/>
      <c r="CN54" s="65"/>
      <c r="CP54" s="65"/>
      <c r="CR54" s="1" t="s">
        <v>173</v>
      </c>
      <c r="CT54" s="65"/>
      <c r="CV54" s="65"/>
      <c r="CX54" s="65"/>
      <c r="CZ54" s="65"/>
      <c r="DB54" s="65"/>
      <c r="DD54" s="65"/>
      <c r="DF54" s="65"/>
      <c r="DH54" s="65"/>
      <c r="DJ54" s="65"/>
      <c r="DL54" s="65"/>
      <c r="DN54" s="65"/>
      <c r="DP54" s="65"/>
      <c r="DR54" s="65"/>
      <c r="DT54" s="65"/>
      <c r="EJ54" s="65"/>
      <c r="EL54" s="65"/>
      <c r="EN54" s="1" t="s">
        <v>157</v>
      </c>
      <c r="ET54" s="65"/>
      <c r="FF54" s="65"/>
      <c r="FJ54" s="1" t="s">
        <v>167</v>
      </c>
      <c r="FT54" s="65"/>
      <c r="FZ54" s="65"/>
      <c r="GB54" s="87"/>
      <c r="GD54" s="87"/>
      <c r="GF54" s="87"/>
      <c r="HE54" s="4" t="n">
        <f aca="false">SUM(BG54:HD54)-V54</f>
        <v>-43</v>
      </c>
      <c r="HF54" s="4"/>
    </row>
    <row r="55" customFormat="false" ht="13.5" hidden="false" customHeight="false" outlineLevel="0" collapsed="false">
      <c r="A55" s="98" t="s">
        <v>174</v>
      </c>
      <c r="B55" s="99" t="n">
        <v>4</v>
      </c>
      <c r="C55" s="98" t="n">
        <v>116</v>
      </c>
      <c r="D55" s="100" t="n">
        <v>28</v>
      </c>
      <c r="E55" s="98" t="n">
        <v>10</v>
      </c>
      <c r="F55" s="98" t="s">
        <v>175</v>
      </c>
      <c r="G55" s="98" t="s">
        <v>130</v>
      </c>
      <c r="H55" s="101" t="n">
        <v>36336</v>
      </c>
      <c r="I55" s="98" t="s">
        <v>116</v>
      </c>
      <c r="J55" s="98" t="s">
        <v>117</v>
      </c>
      <c r="K55" s="75"/>
      <c r="L55" s="98" t="s">
        <v>118</v>
      </c>
      <c r="M55" s="65"/>
      <c r="N55" s="98" t="str">
        <f aca="false">CONCATENATE(B55,J55)</f>
        <v>4R</v>
      </c>
      <c r="O55" s="98" t="str">
        <f aca="false">CONCATENATE(B55,J55,I55)</f>
        <v>4RBase</v>
      </c>
      <c r="P55" s="98"/>
      <c r="Q55" s="102" t="n">
        <f aca="false">+BC55</f>
        <v>0</v>
      </c>
      <c r="R55" s="102" t="n">
        <f aca="false">+Q55</f>
        <v>0</v>
      </c>
      <c r="S55" s="102"/>
      <c r="T55" s="103" t="n">
        <v>37147</v>
      </c>
      <c r="U55" s="103"/>
      <c r="V55" s="104" t="n">
        <v>0</v>
      </c>
      <c r="W55" s="105" t="n">
        <f aca="false">V55</f>
        <v>0</v>
      </c>
      <c r="X55" s="105" t="n">
        <f aca="false">W55</f>
        <v>0</v>
      </c>
      <c r="Y55" s="105" t="n">
        <f aca="false">X55</f>
        <v>0</v>
      </c>
      <c r="Z55" s="105" t="n">
        <f aca="false">Y55</f>
        <v>0</v>
      </c>
      <c r="AA55" s="105" t="n">
        <f aca="false">Z55</f>
        <v>0</v>
      </c>
      <c r="AB55" s="105" t="n">
        <f aca="false">AA55</f>
        <v>0</v>
      </c>
      <c r="AC55" s="105" t="n">
        <f aca="false">AB55</f>
        <v>0</v>
      </c>
      <c r="AD55" s="105" t="n">
        <f aca="false">AC55</f>
        <v>0</v>
      </c>
      <c r="AE55" s="105" t="n">
        <f aca="false">AD55</f>
        <v>0</v>
      </c>
      <c r="AF55" s="105" t="n">
        <f aca="false">AE55</f>
        <v>0</v>
      </c>
      <c r="AG55" s="105" t="n">
        <f aca="false">AF55</f>
        <v>0</v>
      </c>
      <c r="AH55" s="105" t="n">
        <f aca="false">AG55</f>
        <v>0</v>
      </c>
      <c r="AI55" s="105" t="n">
        <f aca="false">AH55</f>
        <v>0</v>
      </c>
      <c r="AJ55" s="105" t="n">
        <f aca="false">AI55</f>
        <v>0</v>
      </c>
      <c r="AK55" s="105" t="n">
        <f aca="false">AJ55</f>
        <v>0</v>
      </c>
      <c r="AL55" s="105" t="n">
        <f aca="false">AK55</f>
        <v>0</v>
      </c>
      <c r="AM55" s="105" t="n">
        <f aca="false">AL55</f>
        <v>0</v>
      </c>
      <c r="AN55" s="105" t="n">
        <f aca="false">AM55</f>
        <v>0</v>
      </c>
      <c r="AO55" s="105" t="n">
        <f aca="false">AN55</f>
        <v>0</v>
      </c>
      <c r="AP55" s="105" t="n">
        <f aca="false">AO55</f>
        <v>0</v>
      </c>
      <c r="AQ55" s="105" t="n">
        <f aca="false">AP55</f>
        <v>0</v>
      </c>
      <c r="AR55" s="105" t="n">
        <f aca="false">AQ55</f>
        <v>0</v>
      </c>
      <c r="AS55" s="105" t="n">
        <f aca="false">AR55</f>
        <v>0</v>
      </c>
      <c r="AT55" s="105" t="n">
        <f aca="false">AS55</f>
        <v>0</v>
      </c>
      <c r="AU55" s="105" t="n">
        <f aca="false">AT55</f>
        <v>0</v>
      </c>
      <c r="AV55" s="105" t="n">
        <f aca="false">AU55</f>
        <v>0</v>
      </c>
      <c r="AW55" s="105" t="n">
        <f aca="false">AV55</f>
        <v>0</v>
      </c>
      <c r="AX55" s="105" t="n">
        <f aca="false">AW55</f>
        <v>0</v>
      </c>
      <c r="AY55" s="105" t="n">
        <f aca="false">AX55</f>
        <v>0</v>
      </c>
      <c r="AZ55" s="105"/>
      <c r="BA55" s="103"/>
      <c r="BB55" s="103" t="n">
        <f aca="false">SUM(V55:AZ55)</f>
        <v>0</v>
      </c>
      <c r="BC55" s="70" t="n">
        <f aca="false">+BB55/30</f>
        <v>0</v>
      </c>
      <c r="BD55" s="105" t="n">
        <f aca="false">MAX(V55:AZ55)</f>
        <v>0</v>
      </c>
      <c r="BE55" s="103"/>
      <c r="BF55" s="102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S55" s="98"/>
      <c r="BT55" s="98"/>
      <c r="BU55" s="98"/>
      <c r="BV55" s="98"/>
      <c r="BW55" s="98"/>
      <c r="BX55" s="98"/>
      <c r="BY55" s="98"/>
      <c r="BZ55" s="98"/>
      <c r="CA55" s="98"/>
      <c r="CB55" s="98"/>
      <c r="CC55" s="98"/>
      <c r="CD55" s="32"/>
      <c r="CE55" s="98"/>
      <c r="CF55" s="32"/>
      <c r="CG55" s="98"/>
      <c r="CH55" s="32"/>
      <c r="CI55" s="98"/>
      <c r="CJ55" s="32"/>
      <c r="CK55" s="98"/>
      <c r="CL55" s="32"/>
      <c r="CM55" s="98"/>
      <c r="CN55" s="32"/>
      <c r="CO55" s="98"/>
      <c r="CP55" s="32"/>
      <c r="CQ55" s="98"/>
      <c r="CR55" s="32"/>
      <c r="CS55" s="98"/>
      <c r="CT55" s="32"/>
      <c r="CU55" s="98"/>
      <c r="CV55" s="32"/>
      <c r="CW55" s="98"/>
      <c r="CX55" s="32"/>
      <c r="CY55" s="98"/>
      <c r="CZ55" s="32"/>
      <c r="DA55" s="98"/>
      <c r="DB55" s="32"/>
      <c r="DC55" s="98"/>
      <c r="DD55" s="32"/>
      <c r="DE55" s="98"/>
      <c r="DF55" s="32"/>
      <c r="DG55" s="98"/>
      <c r="DH55" s="32"/>
      <c r="DI55" s="98"/>
      <c r="DJ55" s="32"/>
      <c r="DK55" s="98"/>
      <c r="DL55" s="32"/>
      <c r="DM55" s="98"/>
      <c r="DN55" s="32"/>
      <c r="DO55" s="98"/>
      <c r="DP55" s="32"/>
      <c r="DQ55" s="98"/>
      <c r="DR55" s="32"/>
      <c r="DS55" s="98"/>
      <c r="DT55" s="32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8"/>
      <c r="EF55" s="98"/>
      <c r="EG55" s="98"/>
      <c r="EH55" s="98"/>
      <c r="EI55" s="98"/>
      <c r="EJ55" s="32"/>
      <c r="EK55" s="98"/>
      <c r="EL55" s="32"/>
      <c r="EM55" s="98"/>
      <c r="EN55" s="98"/>
      <c r="EO55" s="98"/>
      <c r="EP55" s="98"/>
      <c r="EQ55" s="98"/>
      <c r="ER55" s="98"/>
      <c r="ES55" s="98"/>
      <c r="ET55" s="32"/>
      <c r="EU55" s="98"/>
      <c r="EW55" s="98"/>
      <c r="EX55" s="1" t="s">
        <v>176</v>
      </c>
      <c r="EY55" s="98"/>
      <c r="EZ55" s="1" t="s">
        <v>176</v>
      </c>
      <c r="FA55" s="98"/>
      <c r="FC55" s="98"/>
      <c r="FD55" s="1" t="s">
        <v>176</v>
      </c>
      <c r="FE55" s="98"/>
      <c r="FF55" s="32"/>
      <c r="FG55" s="98"/>
      <c r="FI55" s="98"/>
      <c r="FJ55" s="98"/>
      <c r="FK55" s="98"/>
      <c r="FL55" s="98"/>
      <c r="FM55" s="98"/>
      <c r="FN55" s="98"/>
      <c r="FO55" s="98"/>
      <c r="FP55" s="98"/>
      <c r="FQ55" s="98"/>
      <c r="FR55" s="98"/>
      <c r="FS55" s="98"/>
      <c r="FT55" s="32"/>
      <c r="FU55" s="98"/>
      <c r="FW55" s="98"/>
      <c r="FY55" s="98"/>
      <c r="FZ55" s="32"/>
      <c r="GA55" s="98"/>
      <c r="GC55" s="98"/>
      <c r="GE55" s="98"/>
      <c r="GG55" s="98"/>
      <c r="GI55" s="98"/>
      <c r="GK55" s="98"/>
      <c r="GM55" s="98"/>
      <c r="GO55" s="98"/>
      <c r="GQ55" s="98"/>
      <c r="GS55" s="98"/>
      <c r="GU55" s="98"/>
      <c r="GW55" s="98"/>
      <c r="GY55" s="98"/>
      <c r="HA55" s="98"/>
      <c r="HC55" s="98"/>
      <c r="HE55" s="106" t="n">
        <f aca="false">SUM(BG55:HD55)-V55</f>
        <v>0</v>
      </c>
      <c r="HF55" s="102"/>
      <c r="HG55" s="98"/>
      <c r="HH55" s="98"/>
      <c r="HI55" s="98"/>
      <c r="HJ55" s="98"/>
      <c r="HK55" s="98"/>
      <c r="HL55" s="98"/>
      <c r="HM55" s="98"/>
      <c r="HN55" s="98"/>
      <c r="HO55" s="98"/>
      <c r="HP55" s="98"/>
      <c r="HQ55" s="98"/>
      <c r="HR55" s="98"/>
      <c r="HS55" s="98"/>
      <c r="HT55" s="98"/>
      <c r="HU55" s="98"/>
      <c r="HV55" s="98"/>
      <c r="HW55" s="98"/>
      <c r="HX55" s="98"/>
      <c r="HY55" s="98"/>
      <c r="HZ55" s="98"/>
      <c r="IA55" s="98"/>
      <c r="IB55" s="98"/>
      <c r="IC55" s="98"/>
      <c r="ID55" s="98"/>
      <c r="IE55" s="98"/>
      <c r="IF55" s="98"/>
      <c r="IG55" s="98"/>
      <c r="IH55" s="98"/>
      <c r="II55" s="98"/>
      <c r="IJ55" s="98"/>
      <c r="IK55" s="98"/>
      <c r="IL55" s="98"/>
      <c r="IM55" s="98"/>
      <c r="IN55" s="98"/>
      <c r="IO55" s="98"/>
      <c r="IP55" s="98"/>
      <c r="IQ55" s="98"/>
      <c r="IR55" s="98"/>
      <c r="IS55" s="98"/>
      <c r="IT55" s="98"/>
      <c r="IU55" s="98"/>
      <c r="IV55" s="98"/>
      <c r="IW55" s="98"/>
    </row>
    <row r="56" customFormat="false" ht="13.5" hidden="false" customHeight="false" outlineLevel="0" collapsed="false">
      <c r="A56" s="98" t="s">
        <v>174</v>
      </c>
      <c r="B56" s="99" t="n">
        <v>4</v>
      </c>
      <c r="C56" s="98" t="n">
        <v>116</v>
      </c>
      <c r="D56" s="100" t="n">
        <v>28</v>
      </c>
      <c r="E56" s="98" t="n">
        <v>10</v>
      </c>
      <c r="F56" s="98" t="s">
        <v>177</v>
      </c>
      <c r="G56" s="98" t="s">
        <v>130</v>
      </c>
      <c r="H56" s="101" t="n">
        <v>36336</v>
      </c>
      <c r="I56" s="98" t="s">
        <v>116</v>
      </c>
      <c r="J56" s="98" t="s">
        <v>117</v>
      </c>
      <c r="K56" s="75"/>
      <c r="L56" s="98" t="s">
        <v>120</v>
      </c>
      <c r="N56" s="98" t="str">
        <f aca="false">CONCATENATE(B56,J56)</f>
        <v>4R</v>
      </c>
      <c r="O56" s="98" t="str">
        <f aca="false">CONCATENATE(B56,J56,I56)</f>
        <v>4RBase</v>
      </c>
      <c r="P56" s="98"/>
      <c r="Q56" s="102" t="n">
        <f aca="false">+BC56</f>
        <v>0</v>
      </c>
      <c r="R56" s="102" t="n">
        <f aca="false">+Q56</f>
        <v>0</v>
      </c>
      <c r="S56" s="102"/>
      <c r="T56" s="103" t="n">
        <v>37147</v>
      </c>
      <c r="U56" s="103"/>
      <c r="V56" s="107" t="n">
        <v>0</v>
      </c>
      <c r="W56" s="105" t="n">
        <f aca="false">V56</f>
        <v>0</v>
      </c>
      <c r="X56" s="105" t="n">
        <f aca="false">W56</f>
        <v>0</v>
      </c>
      <c r="Y56" s="105" t="n">
        <f aca="false">X56</f>
        <v>0</v>
      </c>
      <c r="Z56" s="105" t="n">
        <f aca="false">Y56</f>
        <v>0</v>
      </c>
      <c r="AA56" s="105" t="n">
        <f aca="false">Z56</f>
        <v>0</v>
      </c>
      <c r="AB56" s="105" t="n">
        <f aca="false">AA56</f>
        <v>0</v>
      </c>
      <c r="AC56" s="105" t="n">
        <f aca="false">AB56</f>
        <v>0</v>
      </c>
      <c r="AD56" s="105" t="n">
        <f aca="false">AC56</f>
        <v>0</v>
      </c>
      <c r="AE56" s="105" t="n">
        <f aca="false">AD56</f>
        <v>0</v>
      </c>
      <c r="AF56" s="105" t="n">
        <f aca="false">AE56</f>
        <v>0</v>
      </c>
      <c r="AG56" s="105" t="n">
        <f aca="false">AF56</f>
        <v>0</v>
      </c>
      <c r="AH56" s="105" t="n">
        <f aca="false">AG56</f>
        <v>0</v>
      </c>
      <c r="AI56" s="105" t="n">
        <f aca="false">AH56</f>
        <v>0</v>
      </c>
      <c r="AJ56" s="105" t="n">
        <f aca="false">AI56</f>
        <v>0</v>
      </c>
      <c r="AK56" s="105" t="n">
        <f aca="false">AJ56</f>
        <v>0</v>
      </c>
      <c r="AL56" s="105" t="n">
        <f aca="false">AK56</f>
        <v>0</v>
      </c>
      <c r="AM56" s="105" t="n">
        <f aca="false">AL56</f>
        <v>0</v>
      </c>
      <c r="AN56" s="105" t="n">
        <f aca="false">AM56</f>
        <v>0</v>
      </c>
      <c r="AO56" s="105" t="n">
        <f aca="false">AN56</f>
        <v>0</v>
      </c>
      <c r="AP56" s="105" t="n">
        <f aca="false">AO56</f>
        <v>0</v>
      </c>
      <c r="AQ56" s="105" t="n">
        <f aca="false">AP56</f>
        <v>0</v>
      </c>
      <c r="AR56" s="105" t="n">
        <f aca="false">AQ56</f>
        <v>0</v>
      </c>
      <c r="AS56" s="105" t="n">
        <f aca="false">AR56</f>
        <v>0</v>
      </c>
      <c r="AT56" s="105" t="n">
        <f aca="false">AS56</f>
        <v>0</v>
      </c>
      <c r="AU56" s="105" t="n">
        <f aca="false">AT56</f>
        <v>0</v>
      </c>
      <c r="AV56" s="105" t="n">
        <f aca="false">AU56</f>
        <v>0</v>
      </c>
      <c r="AW56" s="105" t="n">
        <f aca="false">AV56</f>
        <v>0</v>
      </c>
      <c r="AX56" s="105" t="n">
        <f aca="false">AW56</f>
        <v>0</v>
      </c>
      <c r="AY56" s="105" t="n">
        <f aca="false">AX56</f>
        <v>0</v>
      </c>
      <c r="AZ56" s="105"/>
      <c r="BA56" s="103"/>
      <c r="BB56" s="103" t="n">
        <f aca="false">SUM(V56:AZ56)</f>
        <v>0</v>
      </c>
      <c r="BC56" s="70" t="n">
        <f aca="false">+BB56/30</f>
        <v>0</v>
      </c>
      <c r="BD56" s="105" t="n">
        <f aca="false">MAX(V56:AZ56)</f>
        <v>0</v>
      </c>
      <c r="BE56" s="103"/>
      <c r="BF56" s="102"/>
      <c r="BG56" s="98"/>
      <c r="BH56" s="98"/>
      <c r="BI56" s="98"/>
      <c r="BJ56" s="98"/>
      <c r="BK56" s="98"/>
      <c r="BL56" s="98"/>
      <c r="BM56" s="98"/>
      <c r="BN56" s="98"/>
      <c r="BO56" s="98"/>
      <c r="BP56" s="32" t="s">
        <v>170</v>
      </c>
      <c r="BQ56" s="98"/>
      <c r="BS56" s="98"/>
      <c r="BT56" s="98"/>
      <c r="BU56" s="98"/>
      <c r="BV56" s="98"/>
      <c r="BW56" s="98"/>
      <c r="BX56" s="98"/>
      <c r="BY56" s="98"/>
      <c r="BZ56" s="98"/>
      <c r="CA56" s="98"/>
      <c r="CB56" s="98"/>
      <c r="CC56" s="98"/>
      <c r="CD56" s="32"/>
      <c r="CE56" s="98"/>
      <c r="CF56" s="32"/>
      <c r="CG56" s="98"/>
      <c r="CH56" s="32"/>
      <c r="CI56" s="98"/>
      <c r="CJ56" s="32"/>
      <c r="CK56" s="98"/>
      <c r="CL56" s="32"/>
      <c r="CM56" s="98"/>
      <c r="CN56" s="32"/>
      <c r="CO56" s="98"/>
      <c r="CP56" s="32"/>
      <c r="CQ56" s="98"/>
      <c r="CR56" s="32"/>
      <c r="CS56" s="98"/>
      <c r="CT56" s="32"/>
      <c r="CU56" s="98"/>
      <c r="CV56" s="32"/>
      <c r="CW56" s="98"/>
      <c r="CX56" s="32"/>
      <c r="CY56" s="98"/>
      <c r="CZ56" s="32"/>
      <c r="DA56" s="98"/>
      <c r="DB56" s="32"/>
      <c r="DC56" s="98"/>
      <c r="DD56" s="32"/>
      <c r="DE56" s="98"/>
      <c r="DF56" s="32"/>
      <c r="DG56" s="98"/>
      <c r="DH56" s="32"/>
      <c r="DI56" s="98"/>
      <c r="DJ56" s="32"/>
      <c r="DK56" s="98"/>
      <c r="DL56" s="32"/>
      <c r="DM56" s="98"/>
      <c r="DN56" s="32"/>
      <c r="DO56" s="98"/>
      <c r="DP56" s="32"/>
      <c r="DQ56" s="98"/>
      <c r="DR56" s="32"/>
      <c r="DS56" s="98"/>
      <c r="DT56" s="32"/>
      <c r="DU56" s="98"/>
      <c r="DV56" s="98"/>
      <c r="DW56" s="98"/>
      <c r="DX56" s="98"/>
      <c r="DY56" s="98"/>
      <c r="DZ56" s="98"/>
      <c r="EA56" s="98"/>
      <c r="EB56" s="98"/>
      <c r="EC56" s="98"/>
      <c r="ED56" s="98"/>
      <c r="EE56" s="98"/>
      <c r="EF56" s="98"/>
      <c r="EG56" s="98"/>
      <c r="EH56" s="98"/>
      <c r="EI56" s="98"/>
      <c r="EJ56" s="32"/>
      <c r="EK56" s="98"/>
      <c r="EL56" s="32"/>
      <c r="EM56" s="98"/>
      <c r="EN56" s="98"/>
      <c r="EO56" s="98"/>
      <c r="EP56" s="98"/>
      <c r="EQ56" s="98"/>
      <c r="ER56" s="98"/>
      <c r="ES56" s="98"/>
      <c r="ET56" s="32"/>
      <c r="EU56" s="98"/>
      <c r="EW56" s="98"/>
      <c r="EY56" s="98"/>
      <c r="FA56" s="98"/>
      <c r="FC56" s="98"/>
      <c r="FE56" s="98"/>
      <c r="FF56" s="32"/>
      <c r="FG56" s="98"/>
      <c r="FI56" s="98"/>
      <c r="FJ56" s="98"/>
      <c r="FK56" s="98"/>
      <c r="FL56" s="98"/>
      <c r="FM56" s="98"/>
      <c r="FN56" s="98"/>
      <c r="FO56" s="98"/>
      <c r="FP56" s="98"/>
      <c r="FQ56" s="98"/>
      <c r="FR56" s="98"/>
      <c r="FS56" s="98"/>
      <c r="FT56" s="32"/>
      <c r="FU56" s="98"/>
      <c r="FW56" s="98"/>
      <c r="FY56" s="98"/>
      <c r="FZ56" s="32"/>
      <c r="GA56" s="98"/>
      <c r="GC56" s="98"/>
      <c r="GE56" s="98"/>
      <c r="GG56" s="98"/>
      <c r="GI56" s="98"/>
      <c r="GK56" s="98"/>
      <c r="GM56" s="98"/>
      <c r="GO56" s="98"/>
      <c r="GQ56" s="98"/>
      <c r="GS56" s="98"/>
      <c r="GU56" s="98"/>
      <c r="GW56" s="98"/>
      <c r="GY56" s="98"/>
      <c r="HA56" s="98"/>
      <c r="HC56" s="98"/>
      <c r="HE56" s="106" t="n">
        <f aca="false">SUM(BG56:HD56)-V56</f>
        <v>0</v>
      </c>
      <c r="HF56" s="102"/>
      <c r="HG56" s="98"/>
      <c r="HH56" s="98"/>
      <c r="HI56" s="98"/>
      <c r="HJ56" s="98"/>
      <c r="HK56" s="98"/>
      <c r="HL56" s="98"/>
      <c r="HM56" s="98"/>
      <c r="HN56" s="98"/>
      <c r="HO56" s="98"/>
      <c r="HP56" s="98"/>
      <c r="HQ56" s="98"/>
      <c r="HR56" s="98"/>
      <c r="HS56" s="98"/>
      <c r="HT56" s="98"/>
      <c r="HU56" s="98"/>
      <c r="HV56" s="98"/>
      <c r="HW56" s="98"/>
      <c r="HX56" s="98"/>
      <c r="HY56" s="98"/>
      <c r="HZ56" s="98"/>
      <c r="IA56" s="98"/>
      <c r="IB56" s="98"/>
      <c r="IC56" s="98"/>
      <c r="ID56" s="98"/>
      <c r="IE56" s="98"/>
      <c r="IF56" s="98"/>
      <c r="IG56" s="98"/>
      <c r="IH56" s="98"/>
      <c r="II56" s="98"/>
      <c r="IJ56" s="98"/>
      <c r="IK56" s="98"/>
      <c r="IL56" s="98"/>
      <c r="IM56" s="98"/>
      <c r="IN56" s="98"/>
      <c r="IO56" s="98"/>
      <c r="IP56" s="98"/>
      <c r="IQ56" s="98"/>
      <c r="IR56" s="98"/>
      <c r="IS56" s="98"/>
      <c r="IT56" s="98"/>
      <c r="IU56" s="98"/>
      <c r="IV56" s="98"/>
      <c r="IW56" s="98"/>
    </row>
    <row r="57" customFormat="false" ht="13.5" hidden="false" customHeight="false" outlineLevel="0" collapsed="false">
      <c r="A57" s="32" t="s">
        <v>174</v>
      </c>
      <c r="B57" s="108" t="n">
        <v>4</v>
      </c>
      <c r="C57" s="32" t="n">
        <v>164</v>
      </c>
      <c r="D57" s="34" t="n">
        <v>28</v>
      </c>
      <c r="E57" s="32" t="n">
        <v>10</v>
      </c>
      <c r="F57" s="109" t="s">
        <v>178</v>
      </c>
      <c r="G57" s="32" t="s">
        <v>130</v>
      </c>
      <c r="H57" s="101" t="n">
        <v>36336</v>
      </c>
      <c r="I57" s="32" t="s">
        <v>116</v>
      </c>
      <c r="J57" s="32" t="s">
        <v>117</v>
      </c>
      <c r="K57" s="108"/>
      <c r="L57" s="32" t="s">
        <v>120</v>
      </c>
      <c r="N57" s="32" t="str">
        <f aca="false">CONCATENATE(B57,J57)</f>
        <v>4R</v>
      </c>
      <c r="O57" s="32" t="str">
        <f aca="false">CONCATENATE(B57,J57,I57)</f>
        <v>4RBase</v>
      </c>
      <c r="P57" s="32"/>
      <c r="Q57" s="102" t="n">
        <f aca="false">+BC57</f>
        <v>0</v>
      </c>
      <c r="R57" s="106" t="n">
        <f aca="false">+Q57</f>
        <v>0</v>
      </c>
      <c r="S57" s="106"/>
      <c r="T57" s="105" t="n">
        <v>37147</v>
      </c>
      <c r="U57" s="105"/>
      <c r="V57" s="107" t="n">
        <v>0</v>
      </c>
      <c r="W57" s="105" t="n">
        <f aca="false">V57</f>
        <v>0</v>
      </c>
      <c r="X57" s="105" t="n">
        <f aca="false">W57</f>
        <v>0</v>
      </c>
      <c r="Y57" s="105" t="n">
        <f aca="false">X57</f>
        <v>0</v>
      </c>
      <c r="Z57" s="105" t="n">
        <f aca="false">Y57</f>
        <v>0</v>
      </c>
      <c r="AA57" s="105" t="n">
        <f aca="false">Z57</f>
        <v>0</v>
      </c>
      <c r="AB57" s="105" t="n">
        <f aca="false">AA57</f>
        <v>0</v>
      </c>
      <c r="AC57" s="105" t="n">
        <f aca="false">AB57</f>
        <v>0</v>
      </c>
      <c r="AD57" s="105" t="n">
        <f aca="false">AC57</f>
        <v>0</v>
      </c>
      <c r="AE57" s="105" t="n">
        <f aca="false">AD57</f>
        <v>0</v>
      </c>
      <c r="AF57" s="105" t="n">
        <f aca="false">AE57</f>
        <v>0</v>
      </c>
      <c r="AG57" s="105" t="n">
        <f aca="false">AF57</f>
        <v>0</v>
      </c>
      <c r="AH57" s="105" t="n">
        <f aca="false">AG57</f>
        <v>0</v>
      </c>
      <c r="AI57" s="105" t="n">
        <f aca="false">AH57</f>
        <v>0</v>
      </c>
      <c r="AJ57" s="105" t="n">
        <f aca="false">AI57</f>
        <v>0</v>
      </c>
      <c r="AK57" s="105" t="n">
        <f aca="false">AJ57</f>
        <v>0</v>
      </c>
      <c r="AL57" s="105" t="n">
        <f aca="false">AK57</f>
        <v>0</v>
      </c>
      <c r="AM57" s="105" t="n">
        <f aca="false">AL57</f>
        <v>0</v>
      </c>
      <c r="AN57" s="105" t="n">
        <f aca="false">AM57</f>
        <v>0</v>
      </c>
      <c r="AO57" s="105" t="n">
        <f aca="false">AN57</f>
        <v>0</v>
      </c>
      <c r="AP57" s="105" t="n">
        <f aca="false">AO57</f>
        <v>0</v>
      </c>
      <c r="AQ57" s="105" t="n">
        <f aca="false">AP57</f>
        <v>0</v>
      </c>
      <c r="AR57" s="105" t="n">
        <f aca="false">AQ57</f>
        <v>0</v>
      </c>
      <c r="AS57" s="105" t="n">
        <f aca="false">AR57</f>
        <v>0</v>
      </c>
      <c r="AT57" s="105" t="n">
        <f aca="false">AS57</f>
        <v>0</v>
      </c>
      <c r="AU57" s="105" t="n">
        <f aca="false">AT57</f>
        <v>0</v>
      </c>
      <c r="AV57" s="105" t="n">
        <f aca="false">AU57</f>
        <v>0</v>
      </c>
      <c r="AW57" s="105" t="n">
        <f aca="false">AV57</f>
        <v>0</v>
      </c>
      <c r="AX57" s="105" t="n">
        <f aca="false">AW57</f>
        <v>0</v>
      </c>
      <c r="AY57" s="105" t="n">
        <f aca="false">AX57</f>
        <v>0</v>
      </c>
      <c r="AZ57" s="105"/>
      <c r="BA57" s="105"/>
      <c r="BB57" s="103" t="n">
        <f aca="false">SUM(V57:AZ57)</f>
        <v>0</v>
      </c>
      <c r="BC57" s="70" t="n">
        <f aca="false">+BB57/30</f>
        <v>0</v>
      </c>
      <c r="BD57" s="105" t="n">
        <f aca="false">MAX(V57:AZ57)</f>
        <v>0</v>
      </c>
      <c r="BE57" s="105"/>
      <c r="BF57" s="106"/>
      <c r="BG57" s="32"/>
      <c r="BH57" s="32"/>
      <c r="BI57" s="32"/>
      <c r="BJ57" s="32"/>
      <c r="BK57" s="32"/>
      <c r="BL57" s="32"/>
      <c r="BM57" s="32"/>
      <c r="BN57" s="32"/>
      <c r="BO57" s="32"/>
      <c r="BP57" s="32" t="s">
        <v>179</v>
      </c>
      <c r="BQ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W57" s="32"/>
      <c r="EY57" s="32"/>
      <c r="FA57" s="32"/>
      <c r="FC57" s="32"/>
      <c r="FE57" s="32"/>
      <c r="FF57" s="32"/>
      <c r="FG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W57" s="32"/>
      <c r="FY57" s="32"/>
      <c r="FZ57" s="32"/>
      <c r="GA57" s="32"/>
      <c r="GC57" s="32"/>
      <c r="GE57" s="32"/>
      <c r="GG57" s="32"/>
      <c r="GI57" s="32"/>
      <c r="GK57" s="32"/>
      <c r="GM57" s="32"/>
      <c r="GO57" s="32"/>
      <c r="GQ57" s="32"/>
      <c r="GS57" s="32"/>
      <c r="GU57" s="32"/>
      <c r="GW57" s="32"/>
      <c r="GY57" s="32"/>
      <c r="HA57" s="32"/>
      <c r="HC57" s="32"/>
      <c r="HE57" s="106" t="n">
        <f aca="false">SUM(BG57:HD57)-V57</f>
        <v>0</v>
      </c>
      <c r="HF57" s="106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  <c r="IT57" s="32"/>
      <c r="IU57" s="32"/>
      <c r="IV57" s="32"/>
      <c r="IW57" s="32"/>
    </row>
    <row r="58" customFormat="false" ht="13.5" hidden="false" customHeight="false" outlineLevel="0" collapsed="false">
      <c r="A58" s="32" t="s">
        <v>174</v>
      </c>
      <c r="B58" s="108" t="n">
        <v>4</v>
      </c>
      <c r="C58" s="32" t="n">
        <v>150</v>
      </c>
      <c r="D58" s="34"/>
      <c r="E58" s="32" t="n">
        <v>10</v>
      </c>
      <c r="F58" s="32" t="s">
        <v>180</v>
      </c>
      <c r="G58" s="32" t="s">
        <v>130</v>
      </c>
      <c r="H58" s="101" t="n">
        <v>36336</v>
      </c>
      <c r="I58" s="32" t="s">
        <v>116</v>
      </c>
      <c r="J58" s="32" t="s">
        <v>117</v>
      </c>
      <c r="K58" s="108"/>
      <c r="L58" s="32" t="s">
        <v>118</v>
      </c>
      <c r="M58" s="65"/>
      <c r="N58" s="32" t="str">
        <f aca="false">CONCATENATE(B58,J58)</f>
        <v>4R</v>
      </c>
      <c r="O58" s="32" t="str">
        <f aca="false">CONCATENATE(B58,J58,I58)</f>
        <v>4RBase</v>
      </c>
      <c r="P58" s="32"/>
      <c r="Q58" s="102" t="n">
        <f aca="false">+BC58</f>
        <v>0</v>
      </c>
      <c r="R58" s="106" t="n">
        <f aca="false">+Q58</f>
        <v>0</v>
      </c>
      <c r="S58" s="106"/>
      <c r="T58" s="105" t="n">
        <v>37147</v>
      </c>
      <c r="U58" s="105"/>
      <c r="V58" s="104" t="n">
        <v>0</v>
      </c>
      <c r="W58" s="105" t="n">
        <f aca="false">V58</f>
        <v>0</v>
      </c>
      <c r="X58" s="105" t="n">
        <f aca="false">W58</f>
        <v>0</v>
      </c>
      <c r="Y58" s="105" t="n">
        <f aca="false">X58</f>
        <v>0</v>
      </c>
      <c r="Z58" s="105" t="n">
        <f aca="false">Y58</f>
        <v>0</v>
      </c>
      <c r="AA58" s="105" t="n">
        <f aca="false">Z58</f>
        <v>0</v>
      </c>
      <c r="AB58" s="105" t="n">
        <f aca="false">AA58</f>
        <v>0</v>
      </c>
      <c r="AC58" s="105" t="n">
        <f aca="false">AB58</f>
        <v>0</v>
      </c>
      <c r="AD58" s="105" t="n">
        <f aca="false">AC58</f>
        <v>0</v>
      </c>
      <c r="AE58" s="105" t="n">
        <f aca="false">AD58</f>
        <v>0</v>
      </c>
      <c r="AF58" s="105" t="n">
        <f aca="false">AE58</f>
        <v>0</v>
      </c>
      <c r="AG58" s="105" t="n">
        <f aca="false">AF58</f>
        <v>0</v>
      </c>
      <c r="AH58" s="105" t="n">
        <f aca="false">AG58</f>
        <v>0</v>
      </c>
      <c r="AI58" s="105" t="n">
        <f aca="false">AH58</f>
        <v>0</v>
      </c>
      <c r="AJ58" s="105" t="n">
        <f aca="false">AI58</f>
        <v>0</v>
      </c>
      <c r="AK58" s="105" t="n">
        <f aca="false">AJ58</f>
        <v>0</v>
      </c>
      <c r="AL58" s="105" t="n">
        <f aca="false">AK58</f>
        <v>0</v>
      </c>
      <c r="AM58" s="105" t="n">
        <f aca="false">AL58</f>
        <v>0</v>
      </c>
      <c r="AN58" s="105" t="n">
        <f aca="false">AM58</f>
        <v>0</v>
      </c>
      <c r="AO58" s="105" t="n">
        <f aca="false">AN58</f>
        <v>0</v>
      </c>
      <c r="AP58" s="105" t="n">
        <f aca="false">AO58</f>
        <v>0</v>
      </c>
      <c r="AQ58" s="105" t="n">
        <f aca="false">AP58</f>
        <v>0</v>
      </c>
      <c r="AR58" s="105" t="n">
        <f aca="false">AQ58</f>
        <v>0</v>
      </c>
      <c r="AS58" s="105" t="n">
        <f aca="false">AR58</f>
        <v>0</v>
      </c>
      <c r="AT58" s="105" t="n">
        <f aca="false">AS58</f>
        <v>0</v>
      </c>
      <c r="AU58" s="105" t="n">
        <f aca="false">AT58</f>
        <v>0</v>
      </c>
      <c r="AV58" s="105" t="n">
        <f aca="false">AU58</f>
        <v>0</v>
      </c>
      <c r="AW58" s="105" t="n">
        <f aca="false">AV58</f>
        <v>0</v>
      </c>
      <c r="AX58" s="105" t="n">
        <f aca="false">AW58</f>
        <v>0</v>
      </c>
      <c r="AY58" s="105" t="n">
        <f aca="false">AX58</f>
        <v>0</v>
      </c>
      <c r="AZ58" s="105"/>
      <c r="BA58" s="105"/>
      <c r="BB58" s="103" t="n">
        <f aca="false">SUM(V58:AZ58)</f>
        <v>0</v>
      </c>
      <c r="BC58" s="70" t="n">
        <f aca="false">+BB58/30</f>
        <v>0</v>
      </c>
      <c r="BD58" s="105" t="n">
        <f aca="false">MAX(V58:AZ58)</f>
        <v>0</v>
      </c>
      <c r="BE58" s="105"/>
      <c r="BF58" s="106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W58" s="32"/>
      <c r="EY58" s="32"/>
      <c r="FA58" s="32"/>
      <c r="FC58" s="32"/>
      <c r="FE58" s="32"/>
      <c r="FF58" s="32"/>
      <c r="FG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W58" s="32"/>
      <c r="FY58" s="32"/>
      <c r="FZ58" s="32"/>
      <c r="GA58" s="32"/>
      <c r="GC58" s="32"/>
      <c r="GE58" s="32"/>
      <c r="GG58" s="32"/>
      <c r="GI58" s="32"/>
      <c r="GK58" s="32"/>
      <c r="GM58" s="32"/>
      <c r="GO58" s="32"/>
      <c r="GQ58" s="32"/>
      <c r="GS58" s="32"/>
      <c r="GU58" s="32"/>
      <c r="GW58" s="32"/>
      <c r="GY58" s="32"/>
      <c r="HA58" s="32"/>
      <c r="HC58" s="32"/>
      <c r="HE58" s="106" t="n">
        <f aca="false">SUM(BG58:HD58)-V58</f>
        <v>0</v>
      </c>
      <c r="HF58" s="106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IM58" s="32"/>
      <c r="IN58" s="32"/>
      <c r="IO58" s="32"/>
      <c r="IP58" s="32"/>
      <c r="IQ58" s="32"/>
      <c r="IR58" s="32"/>
      <c r="IS58" s="32"/>
      <c r="IT58" s="32"/>
      <c r="IU58" s="32"/>
      <c r="IV58" s="32"/>
      <c r="IW58" s="32"/>
    </row>
    <row r="59" customFormat="false" ht="13.5" hidden="false" customHeight="false" outlineLevel="0" collapsed="false">
      <c r="A59" s="32" t="s">
        <v>174</v>
      </c>
      <c r="B59" s="108" t="n">
        <v>4</v>
      </c>
      <c r="C59" s="32" t="n">
        <v>172</v>
      </c>
      <c r="D59" s="34"/>
      <c r="E59" s="32" t="n">
        <v>10</v>
      </c>
      <c r="F59" s="32" t="s">
        <v>181</v>
      </c>
      <c r="G59" s="32" t="s">
        <v>130</v>
      </c>
      <c r="H59" s="101" t="n">
        <v>36336</v>
      </c>
      <c r="I59" s="32" t="s">
        <v>116</v>
      </c>
      <c r="J59" s="32" t="s">
        <v>117</v>
      </c>
      <c r="K59" s="108"/>
      <c r="L59" s="32" t="s">
        <v>118</v>
      </c>
      <c r="M59" s="65"/>
      <c r="N59" s="110" t="str">
        <f aca="false">CONCATENATE(B59,J59)</f>
        <v>4R</v>
      </c>
      <c r="O59" s="32" t="str">
        <f aca="false">CONCATENATE(B59,J59,I59)</f>
        <v>4RBase</v>
      </c>
      <c r="P59" s="32"/>
      <c r="Q59" s="102" t="n">
        <f aca="false">+BC59</f>
        <v>0</v>
      </c>
      <c r="R59" s="106" t="n">
        <f aca="false">+Q59</f>
        <v>0</v>
      </c>
      <c r="S59" s="106"/>
      <c r="T59" s="105" t="n">
        <v>37147</v>
      </c>
      <c r="U59" s="105"/>
      <c r="V59" s="104" t="n">
        <v>0</v>
      </c>
      <c r="W59" s="105" t="n">
        <f aca="false">V59</f>
        <v>0</v>
      </c>
      <c r="X59" s="105" t="n">
        <f aca="false">W59</f>
        <v>0</v>
      </c>
      <c r="Y59" s="105" t="n">
        <f aca="false">X59</f>
        <v>0</v>
      </c>
      <c r="Z59" s="105" t="n">
        <f aca="false">Y59</f>
        <v>0</v>
      </c>
      <c r="AA59" s="105" t="n">
        <f aca="false">Z59</f>
        <v>0</v>
      </c>
      <c r="AB59" s="105" t="n">
        <f aca="false">AA59</f>
        <v>0</v>
      </c>
      <c r="AC59" s="105" t="n">
        <f aca="false">AB59</f>
        <v>0</v>
      </c>
      <c r="AD59" s="105" t="n">
        <f aca="false">AC59</f>
        <v>0</v>
      </c>
      <c r="AE59" s="105" t="n">
        <f aca="false">AD59</f>
        <v>0</v>
      </c>
      <c r="AF59" s="105" t="n">
        <f aca="false">AE59</f>
        <v>0</v>
      </c>
      <c r="AG59" s="105" t="n">
        <f aca="false">AF59</f>
        <v>0</v>
      </c>
      <c r="AH59" s="105" t="n">
        <f aca="false">AG59</f>
        <v>0</v>
      </c>
      <c r="AI59" s="105" t="n">
        <f aca="false">AH59</f>
        <v>0</v>
      </c>
      <c r="AJ59" s="105" t="n">
        <f aca="false">AI59</f>
        <v>0</v>
      </c>
      <c r="AK59" s="105" t="n">
        <f aca="false">AJ59</f>
        <v>0</v>
      </c>
      <c r="AL59" s="105" t="n">
        <f aca="false">AK59</f>
        <v>0</v>
      </c>
      <c r="AM59" s="105" t="n">
        <f aca="false">AL59</f>
        <v>0</v>
      </c>
      <c r="AN59" s="105" t="n">
        <f aca="false">AM59</f>
        <v>0</v>
      </c>
      <c r="AO59" s="105" t="n">
        <f aca="false">AN59</f>
        <v>0</v>
      </c>
      <c r="AP59" s="105" t="n">
        <f aca="false">AO59</f>
        <v>0</v>
      </c>
      <c r="AQ59" s="105" t="n">
        <f aca="false">AP59</f>
        <v>0</v>
      </c>
      <c r="AR59" s="105" t="n">
        <f aca="false">AQ59</f>
        <v>0</v>
      </c>
      <c r="AS59" s="105" t="n">
        <f aca="false">AR59</f>
        <v>0</v>
      </c>
      <c r="AT59" s="105" t="n">
        <f aca="false">AS59</f>
        <v>0</v>
      </c>
      <c r="AU59" s="105" t="n">
        <f aca="false">AT59</f>
        <v>0</v>
      </c>
      <c r="AV59" s="105" t="n">
        <f aca="false">AU59</f>
        <v>0</v>
      </c>
      <c r="AW59" s="105" t="n">
        <f aca="false">AV59</f>
        <v>0</v>
      </c>
      <c r="AX59" s="105" t="n">
        <f aca="false">AW59</f>
        <v>0</v>
      </c>
      <c r="AY59" s="105" t="n">
        <f aca="false">AX59</f>
        <v>0</v>
      </c>
      <c r="AZ59" s="105"/>
      <c r="BA59" s="105"/>
      <c r="BB59" s="103" t="n">
        <f aca="false">SUM(V59:AZ59)</f>
        <v>0</v>
      </c>
      <c r="BC59" s="70" t="n">
        <f aca="false">+BB59/30</f>
        <v>0</v>
      </c>
      <c r="BD59" s="105" t="n">
        <f aca="false">MAX(V59:AZ59)</f>
        <v>0</v>
      </c>
      <c r="BE59" s="105"/>
      <c r="BF59" s="106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W59" s="32"/>
      <c r="EY59" s="32"/>
      <c r="FA59" s="32"/>
      <c r="FC59" s="32"/>
      <c r="FE59" s="32"/>
      <c r="FF59" s="32"/>
      <c r="FG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"/>
      <c r="FW59" s="32"/>
      <c r="FX59" s="3"/>
      <c r="FY59" s="32"/>
      <c r="FZ59" s="32"/>
      <c r="GA59" s="32"/>
      <c r="GB59" s="3"/>
      <c r="GC59" s="32"/>
      <c r="GD59" s="3"/>
      <c r="GE59" s="32"/>
      <c r="GF59" s="3"/>
      <c r="GG59" s="32"/>
      <c r="GI59" s="32"/>
      <c r="GK59" s="32"/>
      <c r="GM59" s="32"/>
      <c r="GN59" s="3"/>
      <c r="GO59" s="32"/>
      <c r="GP59" s="3"/>
      <c r="GQ59" s="32"/>
      <c r="GR59" s="3"/>
      <c r="GS59" s="32"/>
      <c r="GT59" s="3"/>
      <c r="GU59" s="32"/>
      <c r="GV59" s="3"/>
      <c r="GW59" s="32"/>
      <c r="GX59" s="3"/>
      <c r="GY59" s="32"/>
      <c r="GZ59" s="3"/>
      <c r="HA59" s="32"/>
      <c r="HB59" s="3"/>
      <c r="HC59" s="32"/>
      <c r="HD59" s="3"/>
      <c r="HE59" s="106" t="n">
        <f aca="false">SUM(BG59:HD59)-V59</f>
        <v>0</v>
      </c>
      <c r="HF59" s="106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  <c r="HX59" s="32"/>
      <c r="HY59" s="32"/>
      <c r="HZ59" s="32"/>
      <c r="IA59" s="32"/>
      <c r="IB59" s="32"/>
      <c r="IC59" s="32"/>
      <c r="ID59" s="32"/>
      <c r="IE59" s="32"/>
      <c r="IF59" s="32"/>
      <c r="IG59" s="32"/>
      <c r="IH59" s="32"/>
      <c r="II59" s="32"/>
      <c r="IJ59" s="32"/>
      <c r="IK59" s="32"/>
      <c r="IL59" s="32"/>
      <c r="IM59" s="32"/>
      <c r="IN59" s="32"/>
      <c r="IO59" s="32"/>
      <c r="IP59" s="32"/>
      <c r="IQ59" s="32"/>
      <c r="IR59" s="32"/>
      <c r="IS59" s="32"/>
      <c r="IT59" s="32"/>
      <c r="IU59" s="32"/>
      <c r="IV59" s="32"/>
      <c r="IW59" s="32"/>
    </row>
    <row r="60" customFormat="false" ht="13.5" hidden="false" customHeight="false" outlineLevel="0" collapsed="false">
      <c r="A60" s="32" t="s">
        <v>174</v>
      </c>
      <c r="B60" s="108" t="n">
        <v>4</v>
      </c>
      <c r="C60" s="32" t="n">
        <v>116</v>
      </c>
      <c r="D60" s="32"/>
      <c r="E60" s="32" t="n">
        <v>10</v>
      </c>
      <c r="F60" s="32" t="s">
        <v>182</v>
      </c>
      <c r="G60" s="32" t="s">
        <v>130</v>
      </c>
      <c r="H60" s="101" t="n">
        <v>36336</v>
      </c>
      <c r="I60" s="32" t="s">
        <v>116</v>
      </c>
      <c r="J60" s="32" t="s">
        <v>117</v>
      </c>
      <c r="K60" s="108"/>
      <c r="L60" s="32" t="s">
        <v>120</v>
      </c>
      <c r="M60" s="65"/>
      <c r="N60" s="32" t="str">
        <f aca="false">CONCATENATE(B60,J60)</f>
        <v>4R</v>
      </c>
      <c r="O60" s="32" t="str">
        <f aca="false">CONCATENATE(B60,J60,I60)</f>
        <v>4RBase</v>
      </c>
      <c r="P60" s="32"/>
      <c r="Q60" s="102" t="n">
        <f aca="false">+BC60</f>
        <v>0</v>
      </c>
      <c r="R60" s="106" t="n">
        <f aca="false">+Q60</f>
        <v>0</v>
      </c>
      <c r="S60" s="106"/>
      <c r="T60" s="105" t="n">
        <v>37147</v>
      </c>
      <c r="U60" s="105"/>
      <c r="V60" s="104" t="n">
        <v>0</v>
      </c>
      <c r="W60" s="105" t="n">
        <f aca="false">V60</f>
        <v>0</v>
      </c>
      <c r="X60" s="105" t="n">
        <f aca="false">W60</f>
        <v>0</v>
      </c>
      <c r="Y60" s="105" t="n">
        <f aca="false">X60</f>
        <v>0</v>
      </c>
      <c r="Z60" s="105" t="n">
        <f aca="false">Y60</f>
        <v>0</v>
      </c>
      <c r="AA60" s="105" t="n">
        <f aca="false">Z60</f>
        <v>0</v>
      </c>
      <c r="AB60" s="105" t="n">
        <f aca="false">AA60</f>
        <v>0</v>
      </c>
      <c r="AC60" s="105" t="n">
        <f aca="false">AB60</f>
        <v>0</v>
      </c>
      <c r="AD60" s="105" t="n">
        <f aca="false">AC60</f>
        <v>0</v>
      </c>
      <c r="AE60" s="105" t="n">
        <f aca="false">AD60</f>
        <v>0</v>
      </c>
      <c r="AF60" s="105" t="n">
        <f aca="false">AE60</f>
        <v>0</v>
      </c>
      <c r="AG60" s="105" t="n">
        <f aca="false">AF60</f>
        <v>0</v>
      </c>
      <c r="AH60" s="105" t="n">
        <f aca="false">AG60</f>
        <v>0</v>
      </c>
      <c r="AI60" s="105" t="n">
        <f aca="false">AH60</f>
        <v>0</v>
      </c>
      <c r="AJ60" s="105" t="n">
        <f aca="false">AI60</f>
        <v>0</v>
      </c>
      <c r="AK60" s="105" t="n">
        <f aca="false">AJ60</f>
        <v>0</v>
      </c>
      <c r="AL60" s="105" t="n">
        <f aca="false">AK60</f>
        <v>0</v>
      </c>
      <c r="AM60" s="105" t="n">
        <f aca="false">AL60</f>
        <v>0</v>
      </c>
      <c r="AN60" s="105" t="n">
        <f aca="false">AM60</f>
        <v>0</v>
      </c>
      <c r="AO60" s="105" t="n">
        <f aca="false">AN60</f>
        <v>0</v>
      </c>
      <c r="AP60" s="105" t="n">
        <f aca="false">AO60</f>
        <v>0</v>
      </c>
      <c r="AQ60" s="105" t="n">
        <f aca="false">AP60</f>
        <v>0</v>
      </c>
      <c r="AR60" s="105" t="n">
        <f aca="false">AQ60</f>
        <v>0</v>
      </c>
      <c r="AS60" s="105" t="n">
        <f aca="false">AR60</f>
        <v>0</v>
      </c>
      <c r="AT60" s="105" t="n">
        <f aca="false">AS60</f>
        <v>0</v>
      </c>
      <c r="AU60" s="105" t="n">
        <f aca="false">AT60</f>
        <v>0</v>
      </c>
      <c r="AV60" s="105" t="n">
        <f aca="false">AU60</f>
        <v>0</v>
      </c>
      <c r="AW60" s="105" t="n">
        <f aca="false">AV60</f>
        <v>0</v>
      </c>
      <c r="AX60" s="105" t="n">
        <f aca="false">AW60</f>
        <v>0</v>
      </c>
      <c r="AY60" s="105" t="n">
        <f aca="false">AX60</f>
        <v>0</v>
      </c>
      <c r="AZ60" s="105"/>
      <c r="BA60" s="105"/>
      <c r="BB60" s="103" t="n">
        <f aca="false">SUM(V60:AZ60)</f>
        <v>0</v>
      </c>
      <c r="BC60" s="70" t="n">
        <f aca="false">+BB60/30</f>
        <v>0</v>
      </c>
      <c r="BD60" s="105" t="n">
        <f aca="false">MAX(V60:AZ60)</f>
        <v>0</v>
      </c>
      <c r="BE60" s="105"/>
      <c r="BF60" s="106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W60" s="32"/>
      <c r="EY60" s="32"/>
      <c r="FA60" s="32"/>
      <c r="FC60" s="32"/>
      <c r="FE60" s="32"/>
      <c r="FF60" s="32"/>
      <c r="FG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W60" s="32"/>
      <c r="FY60" s="32"/>
      <c r="FZ60" s="32"/>
      <c r="GA60" s="32"/>
      <c r="GC60" s="32"/>
      <c r="GE60" s="32"/>
      <c r="GG60" s="32"/>
      <c r="GI60" s="32"/>
      <c r="GK60" s="32"/>
      <c r="GM60" s="32"/>
      <c r="GO60" s="32"/>
      <c r="GQ60" s="32"/>
      <c r="GS60" s="32"/>
      <c r="GU60" s="32"/>
      <c r="GW60" s="32"/>
      <c r="GY60" s="32"/>
      <c r="HA60" s="32"/>
      <c r="HC60" s="32"/>
      <c r="HE60" s="106" t="n">
        <f aca="false">SUM(BG60:HD60)-V60</f>
        <v>0</v>
      </c>
      <c r="HF60" s="106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2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32"/>
      <c r="IU60" s="32"/>
      <c r="IV60" s="32"/>
      <c r="IW60" s="32"/>
    </row>
    <row r="61" customFormat="false" ht="13.5" hidden="false" customHeight="false" outlineLevel="0" collapsed="false">
      <c r="A61" s="34" t="s">
        <v>174</v>
      </c>
      <c r="B61" s="33" t="n">
        <v>4</v>
      </c>
      <c r="C61" s="34" t="n">
        <v>156</v>
      </c>
      <c r="D61" s="34"/>
      <c r="E61" s="34" t="n">
        <v>10</v>
      </c>
      <c r="F61" s="34" t="s">
        <v>183</v>
      </c>
      <c r="G61" s="34" t="s">
        <v>130</v>
      </c>
      <c r="H61" s="111" t="n">
        <v>36336</v>
      </c>
      <c r="I61" s="34" t="s">
        <v>116</v>
      </c>
      <c r="J61" s="34" t="s">
        <v>117</v>
      </c>
      <c r="K61" s="33"/>
      <c r="L61" s="34" t="s">
        <v>120</v>
      </c>
      <c r="M61" s="65"/>
      <c r="N61" s="34" t="str">
        <f aca="false">CONCATENATE(B61,J61)</f>
        <v>4R</v>
      </c>
      <c r="O61" s="34" t="str">
        <f aca="false">CONCATENATE(B61,J61,I61)</f>
        <v>4RBase</v>
      </c>
      <c r="P61" s="34"/>
      <c r="Q61" s="102" t="n">
        <f aca="false">+BC61</f>
        <v>0</v>
      </c>
      <c r="R61" s="112" t="n">
        <f aca="false">+Q61</f>
        <v>0</v>
      </c>
      <c r="S61" s="112"/>
      <c r="T61" s="113" t="n">
        <v>37147</v>
      </c>
      <c r="U61" s="113"/>
      <c r="V61" s="114" t="n">
        <v>0</v>
      </c>
      <c r="W61" s="113" t="n">
        <f aca="false">V61</f>
        <v>0</v>
      </c>
      <c r="X61" s="113" t="n">
        <f aca="false">W61</f>
        <v>0</v>
      </c>
      <c r="Y61" s="113" t="n">
        <f aca="false">X61</f>
        <v>0</v>
      </c>
      <c r="Z61" s="113" t="n">
        <f aca="false">Y61</f>
        <v>0</v>
      </c>
      <c r="AA61" s="113" t="n">
        <f aca="false">Z61</f>
        <v>0</v>
      </c>
      <c r="AB61" s="113" t="n">
        <f aca="false">AA61</f>
        <v>0</v>
      </c>
      <c r="AC61" s="113" t="n">
        <f aca="false">AB61</f>
        <v>0</v>
      </c>
      <c r="AD61" s="113" t="n">
        <f aca="false">AC61</f>
        <v>0</v>
      </c>
      <c r="AE61" s="113" t="n">
        <f aca="false">AD61</f>
        <v>0</v>
      </c>
      <c r="AF61" s="113" t="n">
        <f aca="false">AE61</f>
        <v>0</v>
      </c>
      <c r="AG61" s="113" t="n">
        <f aca="false">AF61</f>
        <v>0</v>
      </c>
      <c r="AH61" s="113" t="n">
        <f aca="false">AG61</f>
        <v>0</v>
      </c>
      <c r="AI61" s="113" t="n">
        <f aca="false">AH61</f>
        <v>0</v>
      </c>
      <c r="AJ61" s="113" t="n">
        <f aca="false">AI61</f>
        <v>0</v>
      </c>
      <c r="AK61" s="113" t="n">
        <f aca="false">AJ61</f>
        <v>0</v>
      </c>
      <c r="AL61" s="113" t="n">
        <f aca="false">AK61</f>
        <v>0</v>
      </c>
      <c r="AM61" s="113" t="n">
        <f aca="false">AL61</f>
        <v>0</v>
      </c>
      <c r="AN61" s="113" t="n">
        <f aca="false">AM61</f>
        <v>0</v>
      </c>
      <c r="AO61" s="113" t="n">
        <f aca="false">AN61</f>
        <v>0</v>
      </c>
      <c r="AP61" s="113" t="n">
        <f aca="false">AO61</f>
        <v>0</v>
      </c>
      <c r="AQ61" s="113" t="n">
        <f aca="false">AP61</f>
        <v>0</v>
      </c>
      <c r="AR61" s="113" t="n">
        <f aca="false">AQ61</f>
        <v>0</v>
      </c>
      <c r="AS61" s="113" t="n">
        <f aca="false">AR61</f>
        <v>0</v>
      </c>
      <c r="AT61" s="113" t="n">
        <f aca="false">AS61</f>
        <v>0</v>
      </c>
      <c r="AU61" s="113" t="n">
        <f aca="false">AT61</f>
        <v>0</v>
      </c>
      <c r="AV61" s="113" t="n">
        <f aca="false">AU61</f>
        <v>0</v>
      </c>
      <c r="AW61" s="113" t="n">
        <f aca="false">AV61</f>
        <v>0</v>
      </c>
      <c r="AX61" s="113" t="n">
        <f aca="false">AW61</f>
        <v>0</v>
      </c>
      <c r="AY61" s="113" t="n">
        <f aca="false">AX61</f>
        <v>0</v>
      </c>
      <c r="AZ61" s="113"/>
      <c r="BA61" s="113"/>
      <c r="BB61" s="103" t="n">
        <f aca="false">SUM(V61:AZ61)</f>
        <v>0</v>
      </c>
      <c r="BC61" s="70" t="n">
        <f aca="false">+BB61/30</f>
        <v>0</v>
      </c>
      <c r="BD61" s="105" t="n">
        <f aca="false">MAX(V61:AZ61)</f>
        <v>0</v>
      </c>
      <c r="BE61" s="113"/>
      <c r="BF61" s="112"/>
      <c r="BG61" s="34"/>
      <c r="BH61" s="34"/>
      <c r="BI61" s="34"/>
      <c r="BJ61" s="34"/>
      <c r="BK61" s="34"/>
      <c r="BL61" s="34"/>
      <c r="BM61" s="34"/>
      <c r="BN61" s="34"/>
      <c r="BO61" s="34"/>
      <c r="BP61" s="32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2"/>
      <c r="CE61" s="34"/>
      <c r="CF61" s="32"/>
      <c r="CG61" s="34"/>
      <c r="CH61" s="32"/>
      <c r="CI61" s="34"/>
      <c r="CJ61" s="32"/>
      <c r="CK61" s="34"/>
      <c r="CL61" s="32"/>
      <c r="CM61" s="34"/>
      <c r="CN61" s="32"/>
      <c r="CO61" s="34"/>
      <c r="CP61" s="32"/>
      <c r="CQ61" s="34"/>
      <c r="CR61" s="32"/>
      <c r="CS61" s="34"/>
      <c r="CT61" s="32"/>
      <c r="CU61" s="34"/>
      <c r="CV61" s="32"/>
      <c r="CW61" s="34"/>
      <c r="CX61" s="32"/>
      <c r="CY61" s="34"/>
      <c r="CZ61" s="32"/>
      <c r="DA61" s="34"/>
      <c r="DB61" s="32"/>
      <c r="DC61" s="34"/>
      <c r="DD61" s="32"/>
      <c r="DE61" s="34"/>
      <c r="DF61" s="32"/>
      <c r="DG61" s="34"/>
      <c r="DH61" s="32"/>
      <c r="DI61" s="34"/>
      <c r="DJ61" s="32"/>
      <c r="DK61" s="34"/>
      <c r="DL61" s="32"/>
      <c r="DM61" s="34"/>
      <c r="DN61" s="32"/>
      <c r="DO61" s="34"/>
      <c r="DP61" s="32"/>
      <c r="DQ61" s="34"/>
      <c r="DR61" s="32"/>
      <c r="DS61" s="34"/>
      <c r="DT61" s="32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2"/>
      <c r="EK61" s="34"/>
      <c r="EL61" s="32"/>
      <c r="EM61" s="34"/>
      <c r="EN61" s="34"/>
      <c r="EO61" s="34"/>
      <c r="EP61" s="34"/>
      <c r="EQ61" s="34"/>
      <c r="ER61" s="34"/>
      <c r="ES61" s="34"/>
      <c r="ET61" s="32"/>
      <c r="EU61" s="34"/>
      <c r="EV61" s="7" t="s">
        <v>184</v>
      </c>
      <c r="EW61" s="34"/>
      <c r="EY61" s="34"/>
      <c r="FA61" s="34"/>
      <c r="FB61" s="7" t="s">
        <v>184</v>
      </c>
      <c r="FC61" s="34"/>
      <c r="FE61" s="34"/>
      <c r="FF61" s="32"/>
      <c r="FG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2"/>
      <c r="FU61" s="34"/>
      <c r="FW61" s="34"/>
      <c r="FY61" s="34"/>
      <c r="FZ61" s="32"/>
      <c r="GA61" s="34"/>
      <c r="GC61" s="34"/>
      <c r="GE61" s="34"/>
      <c r="GG61" s="34"/>
      <c r="GI61" s="34"/>
      <c r="GK61" s="34"/>
      <c r="GM61" s="34"/>
      <c r="GO61" s="34"/>
      <c r="GQ61" s="34"/>
      <c r="GS61" s="34"/>
      <c r="GU61" s="34"/>
      <c r="GW61" s="34"/>
      <c r="GY61" s="34"/>
      <c r="HA61" s="34"/>
      <c r="HC61" s="34"/>
      <c r="HE61" s="106" t="n">
        <f aca="false">SUM(BG61:HD61)-V61</f>
        <v>0</v>
      </c>
      <c r="HF61" s="112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  <c r="IS61" s="34"/>
      <c r="IT61" s="34"/>
      <c r="IU61" s="34"/>
      <c r="IV61" s="34"/>
      <c r="IW61" s="34"/>
    </row>
    <row r="62" customFormat="false" ht="13.5" hidden="false" customHeight="false" outlineLevel="0" collapsed="false">
      <c r="A62" s="32" t="s">
        <v>30</v>
      </c>
      <c r="B62" s="108" t="n">
        <v>46</v>
      </c>
      <c r="C62" s="32"/>
      <c r="D62" s="34" t="n">
        <v>30</v>
      </c>
      <c r="E62" s="32" t="n">
        <v>10</v>
      </c>
      <c r="F62" s="32" t="s">
        <v>119</v>
      </c>
      <c r="G62" s="32" t="s">
        <v>115</v>
      </c>
      <c r="H62" s="101" t="n">
        <v>36336</v>
      </c>
      <c r="I62" s="32" t="s">
        <v>116</v>
      </c>
      <c r="J62" s="32" t="s">
        <v>117</v>
      </c>
      <c r="K62" s="108"/>
      <c r="L62" s="32" t="s">
        <v>118</v>
      </c>
      <c r="M62" s="65" t="s">
        <v>185</v>
      </c>
      <c r="N62" s="32" t="str">
        <f aca="false">CONCATENATE(B62,J62)</f>
        <v>46R</v>
      </c>
      <c r="O62" s="32" t="str">
        <f aca="false">CONCATENATE(B62,J62,I62)</f>
        <v>46RBase</v>
      </c>
      <c r="P62" s="32"/>
      <c r="Q62" s="102" t="n">
        <f aca="false">+BC62</f>
        <v>0</v>
      </c>
      <c r="R62" s="106" t="n">
        <f aca="false">+Q62</f>
        <v>0</v>
      </c>
      <c r="S62" s="106"/>
      <c r="T62" s="105" t="n">
        <v>37147</v>
      </c>
      <c r="U62" s="105"/>
      <c r="V62" s="104" t="n">
        <v>0</v>
      </c>
      <c r="W62" s="105" t="n">
        <f aca="false">V62</f>
        <v>0</v>
      </c>
      <c r="X62" s="105" t="n">
        <f aca="false">W62</f>
        <v>0</v>
      </c>
      <c r="Y62" s="105" t="n">
        <f aca="false">X62</f>
        <v>0</v>
      </c>
      <c r="Z62" s="105" t="n">
        <f aca="false">Y62</f>
        <v>0</v>
      </c>
      <c r="AA62" s="105" t="n">
        <f aca="false">Z62</f>
        <v>0</v>
      </c>
      <c r="AB62" s="105" t="n">
        <f aca="false">AA62</f>
        <v>0</v>
      </c>
      <c r="AC62" s="105" t="n">
        <f aca="false">AB62</f>
        <v>0</v>
      </c>
      <c r="AD62" s="105" t="n">
        <f aca="false">AC62</f>
        <v>0</v>
      </c>
      <c r="AE62" s="105" t="n">
        <f aca="false">AD62</f>
        <v>0</v>
      </c>
      <c r="AF62" s="105" t="n">
        <f aca="false">AE62</f>
        <v>0</v>
      </c>
      <c r="AG62" s="105" t="n">
        <f aca="false">AF62</f>
        <v>0</v>
      </c>
      <c r="AH62" s="105" t="n">
        <f aca="false">AG62</f>
        <v>0</v>
      </c>
      <c r="AI62" s="105" t="n">
        <f aca="false">AH62</f>
        <v>0</v>
      </c>
      <c r="AJ62" s="105" t="n">
        <f aca="false">AI62</f>
        <v>0</v>
      </c>
      <c r="AK62" s="105" t="n">
        <f aca="false">AJ62</f>
        <v>0</v>
      </c>
      <c r="AL62" s="105" t="n">
        <f aca="false">AK62</f>
        <v>0</v>
      </c>
      <c r="AM62" s="105" t="n">
        <f aca="false">AL62</f>
        <v>0</v>
      </c>
      <c r="AN62" s="105" t="n">
        <f aca="false">AM62</f>
        <v>0</v>
      </c>
      <c r="AO62" s="105" t="n">
        <f aca="false">AN62</f>
        <v>0</v>
      </c>
      <c r="AP62" s="105" t="n">
        <f aca="false">AO62</f>
        <v>0</v>
      </c>
      <c r="AQ62" s="105" t="n">
        <f aca="false">AP62</f>
        <v>0</v>
      </c>
      <c r="AR62" s="105" t="n">
        <f aca="false">AQ62</f>
        <v>0</v>
      </c>
      <c r="AS62" s="105" t="n">
        <f aca="false">AR62</f>
        <v>0</v>
      </c>
      <c r="AT62" s="105" t="n">
        <f aca="false">AS62</f>
        <v>0</v>
      </c>
      <c r="AU62" s="105" t="n">
        <f aca="false">AT62</f>
        <v>0</v>
      </c>
      <c r="AV62" s="105" t="n">
        <f aca="false">AU62</f>
        <v>0</v>
      </c>
      <c r="AW62" s="105" t="n">
        <f aca="false">AV62</f>
        <v>0</v>
      </c>
      <c r="AX62" s="105" t="n">
        <f aca="false">AW62</f>
        <v>0</v>
      </c>
      <c r="AY62" s="105" t="n">
        <f aca="false">AX62</f>
        <v>0</v>
      </c>
      <c r="AZ62" s="105"/>
      <c r="BA62" s="105"/>
      <c r="BB62" s="103" t="n">
        <f aca="false">SUM(V62:AZ62)</f>
        <v>0</v>
      </c>
      <c r="BC62" s="70" t="n">
        <f aca="false">+BB62/30</f>
        <v>0</v>
      </c>
      <c r="BD62" s="105" t="n">
        <f aca="false">MAX(V62:AZ62)</f>
        <v>0</v>
      </c>
      <c r="BE62" s="105"/>
      <c r="BF62" s="106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115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W62" s="32"/>
      <c r="EY62" s="32"/>
      <c r="FA62" s="32"/>
      <c r="FC62" s="32"/>
      <c r="FE62" s="32"/>
      <c r="FF62" s="32"/>
      <c r="FG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W62" s="32"/>
      <c r="FY62" s="32"/>
      <c r="FZ62" s="32"/>
      <c r="GA62" s="32"/>
      <c r="GC62" s="32"/>
      <c r="GE62" s="32"/>
      <c r="GG62" s="32"/>
      <c r="GI62" s="32"/>
      <c r="GK62" s="32"/>
      <c r="GM62" s="32"/>
      <c r="GO62" s="32"/>
      <c r="GQ62" s="32"/>
      <c r="GS62" s="32"/>
      <c r="GU62" s="32"/>
      <c r="GW62" s="32"/>
      <c r="GY62" s="32"/>
      <c r="HA62" s="32"/>
      <c r="HC62" s="32"/>
      <c r="HE62" s="106" t="n">
        <f aca="false">SUM(BG62:HD62)-V62</f>
        <v>0</v>
      </c>
      <c r="HF62" s="106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  <c r="IM62" s="32"/>
      <c r="IN62" s="32"/>
      <c r="IO62" s="32"/>
      <c r="IP62" s="32"/>
      <c r="IQ62" s="32"/>
      <c r="IR62" s="32"/>
      <c r="IS62" s="32"/>
      <c r="IT62" s="32"/>
      <c r="IU62" s="32"/>
      <c r="IV62" s="32"/>
      <c r="IW62" s="32"/>
    </row>
    <row r="63" customFormat="false" ht="13.5" hidden="false" customHeight="false" outlineLevel="0" collapsed="false">
      <c r="A63" s="32" t="s">
        <v>30</v>
      </c>
      <c r="B63" s="108" t="n">
        <v>46</v>
      </c>
      <c r="C63" s="32"/>
      <c r="D63" s="34" t="n">
        <v>31</v>
      </c>
      <c r="E63" s="32" t="n">
        <v>10</v>
      </c>
      <c r="F63" s="32" t="s">
        <v>119</v>
      </c>
      <c r="G63" s="32" t="s">
        <v>115</v>
      </c>
      <c r="H63" s="101" t="n">
        <v>36336</v>
      </c>
      <c r="I63" s="32" t="s">
        <v>116</v>
      </c>
      <c r="J63" s="32" t="s">
        <v>117</v>
      </c>
      <c r="K63" s="108"/>
      <c r="L63" s="32" t="s">
        <v>120</v>
      </c>
      <c r="M63" s="65"/>
      <c r="N63" s="32" t="str">
        <f aca="false">CONCATENATE(B63,J63)</f>
        <v>46R</v>
      </c>
      <c r="O63" s="32" t="str">
        <f aca="false">CONCATENATE(B63,J63,I63)</f>
        <v>46RBase</v>
      </c>
      <c r="P63" s="32"/>
      <c r="Q63" s="102" t="n">
        <f aca="false">+BC63</f>
        <v>0</v>
      </c>
      <c r="R63" s="106" t="n">
        <f aca="false">+Q63</f>
        <v>0</v>
      </c>
      <c r="S63" s="106"/>
      <c r="T63" s="105" t="n">
        <v>37147</v>
      </c>
      <c r="U63" s="105"/>
      <c r="V63" s="104" t="n">
        <v>0</v>
      </c>
      <c r="W63" s="105" t="n">
        <f aca="false">V63</f>
        <v>0</v>
      </c>
      <c r="X63" s="105" t="n">
        <f aca="false">W63</f>
        <v>0</v>
      </c>
      <c r="Y63" s="105" t="n">
        <f aca="false">X63</f>
        <v>0</v>
      </c>
      <c r="Z63" s="105" t="n">
        <f aca="false">Y63</f>
        <v>0</v>
      </c>
      <c r="AA63" s="105" t="n">
        <f aca="false">Z63</f>
        <v>0</v>
      </c>
      <c r="AB63" s="105" t="n">
        <f aca="false">AA63</f>
        <v>0</v>
      </c>
      <c r="AC63" s="105" t="n">
        <f aca="false">AB63</f>
        <v>0</v>
      </c>
      <c r="AD63" s="105" t="n">
        <f aca="false">AC63</f>
        <v>0</v>
      </c>
      <c r="AE63" s="105" t="n">
        <f aca="false">AD63</f>
        <v>0</v>
      </c>
      <c r="AF63" s="105" t="n">
        <f aca="false">AE63</f>
        <v>0</v>
      </c>
      <c r="AG63" s="105" t="n">
        <f aca="false">AF63</f>
        <v>0</v>
      </c>
      <c r="AH63" s="105" t="n">
        <f aca="false">AG63</f>
        <v>0</v>
      </c>
      <c r="AI63" s="105" t="n">
        <f aca="false">AH63</f>
        <v>0</v>
      </c>
      <c r="AJ63" s="105" t="n">
        <f aca="false">AI63</f>
        <v>0</v>
      </c>
      <c r="AK63" s="105" t="n">
        <f aca="false">AJ63</f>
        <v>0</v>
      </c>
      <c r="AL63" s="105" t="n">
        <f aca="false">AK63</f>
        <v>0</v>
      </c>
      <c r="AM63" s="105" t="n">
        <f aca="false">AL63</f>
        <v>0</v>
      </c>
      <c r="AN63" s="105" t="n">
        <f aca="false">AM63</f>
        <v>0</v>
      </c>
      <c r="AO63" s="105" t="n">
        <f aca="false">AN63</f>
        <v>0</v>
      </c>
      <c r="AP63" s="105" t="n">
        <f aca="false">AO63</f>
        <v>0</v>
      </c>
      <c r="AQ63" s="105" t="n">
        <f aca="false">AP63</f>
        <v>0</v>
      </c>
      <c r="AR63" s="105" t="n">
        <f aca="false">AQ63</f>
        <v>0</v>
      </c>
      <c r="AS63" s="105" t="n">
        <f aca="false">AR63</f>
        <v>0</v>
      </c>
      <c r="AT63" s="105" t="n">
        <f aca="false">AS63</f>
        <v>0</v>
      </c>
      <c r="AU63" s="105" t="n">
        <f aca="false">AT63</f>
        <v>0</v>
      </c>
      <c r="AV63" s="105" t="n">
        <f aca="false">AU63</f>
        <v>0</v>
      </c>
      <c r="AW63" s="105" t="n">
        <f aca="false">AV63</f>
        <v>0</v>
      </c>
      <c r="AX63" s="105" t="n">
        <f aca="false">AW63</f>
        <v>0</v>
      </c>
      <c r="AY63" s="105" t="n">
        <f aca="false">AX63</f>
        <v>0</v>
      </c>
      <c r="AZ63" s="105"/>
      <c r="BA63" s="105"/>
      <c r="BB63" s="103" t="n">
        <f aca="false">SUM(V63:AZ63)</f>
        <v>0</v>
      </c>
      <c r="BC63" s="70" t="n">
        <f aca="false">+BB63/30</f>
        <v>0</v>
      </c>
      <c r="BD63" s="105" t="n">
        <f aca="false">MAX(V63:AZ63)</f>
        <v>0</v>
      </c>
      <c r="BE63" s="105"/>
      <c r="BF63" s="106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W63" s="32"/>
      <c r="EY63" s="32"/>
      <c r="FA63" s="32"/>
      <c r="FC63" s="32"/>
      <c r="FE63" s="32"/>
      <c r="FF63" s="32"/>
      <c r="FG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W63" s="32"/>
      <c r="FY63" s="32"/>
      <c r="FZ63" s="32"/>
      <c r="GA63" s="32"/>
      <c r="GC63" s="32"/>
      <c r="GE63" s="32"/>
      <c r="GG63" s="32"/>
      <c r="GI63" s="32"/>
      <c r="GK63" s="32"/>
      <c r="GM63" s="32"/>
      <c r="GO63" s="32"/>
      <c r="GQ63" s="32"/>
      <c r="GS63" s="32"/>
      <c r="GU63" s="32"/>
      <c r="GW63" s="32"/>
      <c r="GY63" s="32"/>
      <c r="HA63" s="32"/>
      <c r="HC63" s="32"/>
      <c r="HE63" s="106" t="n">
        <f aca="false">SUM(BG63:HD63)-V63</f>
        <v>0</v>
      </c>
      <c r="HF63" s="106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  <c r="IJ63" s="32"/>
      <c r="IK63" s="32"/>
      <c r="IL63" s="32"/>
      <c r="IM63" s="32"/>
      <c r="IN63" s="32"/>
      <c r="IO63" s="32"/>
      <c r="IP63" s="32"/>
      <c r="IQ63" s="32"/>
      <c r="IR63" s="32"/>
      <c r="IS63" s="32"/>
      <c r="IT63" s="32"/>
      <c r="IU63" s="32"/>
      <c r="IV63" s="32"/>
      <c r="IW63" s="32"/>
    </row>
    <row r="64" customFormat="false" ht="13.5" hidden="false" customHeight="false" outlineLevel="0" collapsed="false">
      <c r="A64" s="32" t="s">
        <v>30</v>
      </c>
      <c r="B64" s="108" t="n">
        <v>46</v>
      </c>
      <c r="C64" s="32"/>
      <c r="D64" s="34" t="n">
        <v>30</v>
      </c>
      <c r="E64" s="32" t="n">
        <v>10</v>
      </c>
      <c r="F64" s="32" t="s">
        <v>138</v>
      </c>
      <c r="G64" s="32" t="s">
        <v>115</v>
      </c>
      <c r="H64" s="101" t="n">
        <v>36336</v>
      </c>
      <c r="I64" s="32" t="s">
        <v>116</v>
      </c>
      <c r="J64" s="32" t="s">
        <v>117</v>
      </c>
      <c r="K64" s="108"/>
      <c r="L64" s="32" t="s">
        <v>118</v>
      </c>
      <c r="M64" s="65" t="s">
        <v>186</v>
      </c>
      <c r="N64" s="32" t="str">
        <f aca="false">CONCATENATE(B64,J64)</f>
        <v>46R</v>
      </c>
      <c r="O64" s="32" t="str">
        <f aca="false">CONCATENATE(B64,J64,I64)</f>
        <v>46RBase</v>
      </c>
      <c r="P64" s="32"/>
      <c r="Q64" s="102" t="n">
        <f aca="false">+BC64</f>
        <v>1220</v>
      </c>
      <c r="R64" s="106" t="n">
        <f aca="false">+Q64</f>
        <v>1220</v>
      </c>
      <c r="S64" s="106"/>
      <c r="T64" s="105" t="n">
        <v>37147</v>
      </c>
      <c r="U64" s="105"/>
      <c r="V64" s="116" t="n">
        <v>1220</v>
      </c>
      <c r="W64" s="105" t="n">
        <f aca="false">V64</f>
        <v>1220</v>
      </c>
      <c r="X64" s="105" t="n">
        <f aca="false">W64</f>
        <v>1220</v>
      </c>
      <c r="Y64" s="105" t="n">
        <f aca="false">X64</f>
        <v>1220</v>
      </c>
      <c r="Z64" s="105" t="n">
        <f aca="false">Y64</f>
        <v>1220</v>
      </c>
      <c r="AA64" s="105" t="n">
        <f aca="false">Z64</f>
        <v>1220</v>
      </c>
      <c r="AB64" s="105" t="n">
        <f aca="false">AA64</f>
        <v>1220</v>
      </c>
      <c r="AC64" s="105" t="n">
        <f aca="false">AB64</f>
        <v>1220</v>
      </c>
      <c r="AD64" s="105" t="n">
        <f aca="false">AC64</f>
        <v>1220</v>
      </c>
      <c r="AE64" s="105" t="n">
        <f aca="false">AD64</f>
        <v>1220</v>
      </c>
      <c r="AF64" s="105" t="n">
        <f aca="false">AE64</f>
        <v>1220</v>
      </c>
      <c r="AG64" s="105" t="n">
        <f aca="false">AF64</f>
        <v>1220</v>
      </c>
      <c r="AH64" s="105" t="n">
        <f aca="false">AG64</f>
        <v>1220</v>
      </c>
      <c r="AI64" s="105" t="n">
        <f aca="false">AH64</f>
        <v>1220</v>
      </c>
      <c r="AJ64" s="105" t="n">
        <f aca="false">AI64</f>
        <v>1220</v>
      </c>
      <c r="AK64" s="105" t="n">
        <f aca="false">AJ64</f>
        <v>1220</v>
      </c>
      <c r="AL64" s="105" t="n">
        <f aca="false">AK64</f>
        <v>1220</v>
      </c>
      <c r="AM64" s="105" t="n">
        <f aca="false">AL64</f>
        <v>1220</v>
      </c>
      <c r="AN64" s="105" t="n">
        <f aca="false">AM64</f>
        <v>1220</v>
      </c>
      <c r="AO64" s="105" t="n">
        <f aca="false">AN64</f>
        <v>1220</v>
      </c>
      <c r="AP64" s="105" t="n">
        <f aca="false">AO64</f>
        <v>1220</v>
      </c>
      <c r="AQ64" s="105" t="n">
        <f aca="false">AP64</f>
        <v>1220</v>
      </c>
      <c r="AR64" s="105" t="n">
        <f aca="false">AQ64</f>
        <v>1220</v>
      </c>
      <c r="AS64" s="105" t="n">
        <f aca="false">AR64</f>
        <v>1220</v>
      </c>
      <c r="AT64" s="105" t="n">
        <f aca="false">AS64</f>
        <v>1220</v>
      </c>
      <c r="AU64" s="105" t="n">
        <f aca="false">AT64</f>
        <v>1220</v>
      </c>
      <c r="AV64" s="105" t="n">
        <f aca="false">AU64</f>
        <v>1220</v>
      </c>
      <c r="AW64" s="105" t="n">
        <f aca="false">AV64</f>
        <v>1220</v>
      </c>
      <c r="AX64" s="105" t="n">
        <f aca="false">AW64</f>
        <v>1220</v>
      </c>
      <c r="AY64" s="105" t="n">
        <f aca="false">AX64</f>
        <v>1220</v>
      </c>
      <c r="AZ64" s="105"/>
      <c r="BA64" s="105"/>
      <c r="BB64" s="103" t="n">
        <f aca="false">SUM(V64:AZ64)</f>
        <v>36600</v>
      </c>
      <c r="BC64" s="70" t="n">
        <f aca="false">+BB64/30</f>
        <v>1220</v>
      </c>
      <c r="BD64" s="105" t="n">
        <f aca="false">MAX(V64:AZ64)</f>
        <v>1220</v>
      </c>
      <c r="BE64" s="105"/>
      <c r="BF64" s="106"/>
      <c r="BG64" s="32"/>
      <c r="BH64" s="32"/>
      <c r="BI64" s="32"/>
      <c r="BJ64" s="32"/>
      <c r="BK64" s="32"/>
      <c r="BL64" s="32"/>
      <c r="BM64" s="32"/>
      <c r="BN64" s="32"/>
      <c r="BO64" s="32"/>
      <c r="BP64" s="32" t="s">
        <v>187</v>
      </c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 t="s">
        <v>169</v>
      </c>
      <c r="EI64" s="32"/>
      <c r="EJ64" s="32"/>
      <c r="EK64" s="32"/>
      <c r="EL64" s="32"/>
      <c r="EM64" s="32"/>
      <c r="EN64" s="32"/>
      <c r="EO64" s="32"/>
      <c r="EP64" s="32"/>
      <c r="EQ64" s="32"/>
      <c r="ER64" s="32" t="s">
        <v>169</v>
      </c>
      <c r="ES64" s="32"/>
      <c r="ET64" s="32"/>
      <c r="EU64" s="32"/>
      <c r="EW64" s="32"/>
      <c r="EY64" s="32"/>
      <c r="FA64" s="32"/>
      <c r="FC64" s="32"/>
      <c r="FE64" s="32"/>
      <c r="FF64" s="32"/>
      <c r="FG64" s="32"/>
      <c r="FI64" s="32"/>
      <c r="FJ64" s="32"/>
      <c r="FK64" s="32"/>
      <c r="FL64" s="32" t="s">
        <v>169</v>
      </c>
      <c r="FM64" s="32"/>
      <c r="FN64" s="32"/>
      <c r="FO64" s="32"/>
      <c r="FP64" s="32"/>
      <c r="FQ64" s="32"/>
      <c r="FR64" s="32"/>
      <c r="FS64" s="32"/>
      <c r="FT64" s="32"/>
      <c r="FU64" s="32"/>
      <c r="FW64" s="32"/>
      <c r="FY64" s="32"/>
      <c r="FZ64" s="32"/>
      <c r="GA64" s="32"/>
      <c r="GC64" s="32"/>
      <c r="GE64" s="32"/>
      <c r="GG64" s="32"/>
      <c r="GI64" s="32"/>
      <c r="GK64" s="32"/>
      <c r="GM64" s="32"/>
      <c r="GO64" s="32"/>
      <c r="GQ64" s="32"/>
      <c r="GS64" s="32"/>
      <c r="GU64" s="32"/>
      <c r="GW64" s="32"/>
      <c r="GY64" s="32"/>
      <c r="HA64" s="32"/>
      <c r="HC64" s="32"/>
      <c r="HE64" s="106" t="n">
        <f aca="false">SUM(BG64:HD64)-V64</f>
        <v>-1220</v>
      </c>
      <c r="HF64" s="106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  <c r="HX64" s="32"/>
      <c r="HY64" s="32"/>
      <c r="HZ64" s="32"/>
      <c r="IA64" s="32"/>
      <c r="IB64" s="32"/>
      <c r="IC64" s="32"/>
      <c r="ID64" s="32"/>
      <c r="IE64" s="32"/>
      <c r="IF64" s="32"/>
      <c r="IG64" s="32"/>
      <c r="IH64" s="32"/>
      <c r="II64" s="32"/>
      <c r="IJ64" s="32"/>
      <c r="IK64" s="32"/>
      <c r="IL64" s="32"/>
      <c r="IM64" s="32"/>
      <c r="IN64" s="32"/>
      <c r="IO64" s="32"/>
      <c r="IP64" s="32"/>
      <c r="IQ64" s="32"/>
      <c r="IR64" s="32"/>
      <c r="IS64" s="32"/>
      <c r="IT64" s="32"/>
      <c r="IU64" s="32"/>
      <c r="IV64" s="32"/>
      <c r="IW64" s="32"/>
    </row>
    <row r="65" customFormat="false" ht="13.5" hidden="false" customHeight="false" outlineLevel="0" collapsed="false">
      <c r="A65" s="32" t="s">
        <v>188</v>
      </c>
      <c r="B65" s="108" t="n">
        <v>62</v>
      </c>
      <c r="C65" s="32"/>
      <c r="D65" s="34" t="n">
        <v>31</v>
      </c>
      <c r="E65" s="32" t="n">
        <v>10</v>
      </c>
      <c r="F65" s="32" t="s">
        <v>119</v>
      </c>
      <c r="G65" s="32" t="s">
        <v>189</v>
      </c>
      <c r="H65" s="101" t="n">
        <v>36336</v>
      </c>
      <c r="I65" s="32" t="s">
        <v>116</v>
      </c>
      <c r="J65" s="32" t="s">
        <v>117</v>
      </c>
      <c r="K65" s="108"/>
      <c r="L65" s="32" t="s">
        <v>118</v>
      </c>
      <c r="M65" s="65"/>
      <c r="N65" s="32" t="str">
        <f aca="false">CONCATENATE(B65,J65)</f>
        <v>62R</v>
      </c>
      <c r="O65" s="32" t="str">
        <f aca="false">CONCATENATE(B65,J65,I65)</f>
        <v>62RBase</v>
      </c>
      <c r="P65" s="32"/>
      <c r="Q65" s="102" t="n">
        <f aca="false">+BC65</f>
        <v>0</v>
      </c>
      <c r="R65" s="106" t="n">
        <f aca="false">+Q65</f>
        <v>0</v>
      </c>
      <c r="S65" s="106"/>
      <c r="T65" s="105" t="n">
        <v>37147</v>
      </c>
      <c r="U65" s="105"/>
      <c r="V65" s="104" t="n">
        <v>0</v>
      </c>
      <c r="W65" s="105" t="n">
        <f aca="false">V65</f>
        <v>0</v>
      </c>
      <c r="X65" s="105" t="n">
        <f aca="false">W65</f>
        <v>0</v>
      </c>
      <c r="Y65" s="105" t="n">
        <f aca="false">X65</f>
        <v>0</v>
      </c>
      <c r="Z65" s="105" t="n">
        <f aca="false">Y65</f>
        <v>0</v>
      </c>
      <c r="AA65" s="105" t="n">
        <f aca="false">Z65</f>
        <v>0</v>
      </c>
      <c r="AB65" s="105" t="n">
        <f aca="false">AA65</f>
        <v>0</v>
      </c>
      <c r="AC65" s="105" t="n">
        <f aca="false">AB65</f>
        <v>0</v>
      </c>
      <c r="AD65" s="105" t="n">
        <f aca="false">AC65</f>
        <v>0</v>
      </c>
      <c r="AE65" s="105" t="n">
        <f aca="false">AD65</f>
        <v>0</v>
      </c>
      <c r="AF65" s="105" t="n">
        <f aca="false">AE65</f>
        <v>0</v>
      </c>
      <c r="AG65" s="105" t="n">
        <f aca="false">AF65</f>
        <v>0</v>
      </c>
      <c r="AH65" s="105" t="n">
        <f aca="false">AG65</f>
        <v>0</v>
      </c>
      <c r="AI65" s="105" t="n">
        <f aca="false">AH65</f>
        <v>0</v>
      </c>
      <c r="AJ65" s="105" t="n">
        <f aca="false">AI65</f>
        <v>0</v>
      </c>
      <c r="AK65" s="105" t="n">
        <f aca="false">AJ65</f>
        <v>0</v>
      </c>
      <c r="AL65" s="105" t="n">
        <f aca="false">AK65</f>
        <v>0</v>
      </c>
      <c r="AM65" s="105" t="n">
        <f aca="false">AL65</f>
        <v>0</v>
      </c>
      <c r="AN65" s="105" t="n">
        <f aca="false">AM65</f>
        <v>0</v>
      </c>
      <c r="AO65" s="105" t="n">
        <f aca="false">AN65</f>
        <v>0</v>
      </c>
      <c r="AP65" s="105" t="n">
        <f aca="false">AO65</f>
        <v>0</v>
      </c>
      <c r="AQ65" s="105" t="n">
        <f aca="false">AP65</f>
        <v>0</v>
      </c>
      <c r="AR65" s="105" t="n">
        <f aca="false">AQ65</f>
        <v>0</v>
      </c>
      <c r="AS65" s="105" t="n">
        <f aca="false">AR65</f>
        <v>0</v>
      </c>
      <c r="AT65" s="105" t="n">
        <f aca="false">AS65</f>
        <v>0</v>
      </c>
      <c r="AU65" s="105" t="n">
        <f aca="false">AT65</f>
        <v>0</v>
      </c>
      <c r="AV65" s="105" t="n">
        <f aca="false">AU65</f>
        <v>0</v>
      </c>
      <c r="AW65" s="105" t="n">
        <f aca="false">AV65</f>
        <v>0</v>
      </c>
      <c r="AX65" s="105" t="n">
        <f aca="false">AW65</f>
        <v>0</v>
      </c>
      <c r="AY65" s="105" t="n">
        <f aca="false">AX65</f>
        <v>0</v>
      </c>
      <c r="AZ65" s="105"/>
      <c r="BA65" s="105"/>
      <c r="BB65" s="103" t="n">
        <f aca="false">SUM(V65:AZ65)</f>
        <v>0</v>
      </c>
      <c r="BC65" s="70" t="n">
        <f aca="false">+BB65/30</f>
        <v>0</v>
      </c>
      <c r="BD65" s="105" t="n">
        <f aca="false">MAX(V65:AZ65)</f>
        <v>0</v>
      </c>
      <c r="BE65" s="105"/>
      <c r="BF65" s="106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W65" s="32"/>
      <c r="EY65" s="32"/>
      <c r="FA65" s="32"/>
      <c r="FC65" s="32"/>
      <c r="FE65" s="32"/>
      <c r="FF65" s="32"/>
      <c r="FG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W65" s="32"/>
      <c r="FY65" s="32"/>
      <c r="FZ65" s="32"/>
      <c r="GA65" s="32"/>
      <c r="GC65" s="32"/>
      <c r="GE65" s="32"/>
      <c r="GG65" s="32"/>
      <c r="GI65" s="32"/>
      <c r="GK65" s="32"/>
      <c r="GM65" s="32"/>
      <c r="GO65" s="32"/>
      <c r="GQ65" s="32"/>
      <c r="GS65" s="32"/>
      <c r="GU65" s="32"/>
      <c r="GW65" s="32"/>
      <c r="GY65" s="32"/>
      <c r="HA65" s="32"/>
      <c r="HC65" s="32"/>
      <c r="HE65" s="106" t="n">
        <f aca="false">SUM(BG65:HD65)-V65</f>
        <v>0</v>
      </c>
      <c r="HF65" s="106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  <c r="ID65" s="32"/>
      <c r="IE65" s="32"/>
      <c r="IF65" s="32"/>
      <c r="IG65" s="32"/>
      <c r="IH65" s="32"/>
      <c r="II65" s="32"/>
      <c r="IJ65" s="32"/>
      <c r="IK65" s="32"/>
      <c r="IL65" s="32"/>
      <c r="IM65" s="32"/>
      <c r="IN65" s="32"/>
      <c r="IO65" s="32"/>
      <c r="IP65" s="32"/>
      <c r="IQ65" s="32"/>
      <c r="IR65" s="32"/>
      <c r="IS65" s="32"/>
      <c r="IT65" s="32"/>
      <c r="IU65" s="32"/>
      <c r="IV65" s="32"/>
      <c r="IW65" s="32"/>
    </row>
    <row r="66" customFormat="false" ht="13.5" hidden="false" customHeight="false" outlineLevel="0" collapsed="false">
      <c r="A66" s="32" t="s">
        <v>190</v>
      </c>
      <c r="B66" s="108" t="n">
        <v>78</v>
      </c>
      <c r="C66" s="32"/>
      <c r="D66" s="34" t="n">
        <v>30</v>
      </c>
      <c r="E66" s="32" t="n">
        <v>10</v>
      </c>
      <c r="F66" s="32" t="s">
        <v>138</v>
      </c>
      <c r="G66" s="32" t="s">
        <v>130</v>
      </c>
      <c r="H66" s="101" t="n">
        <v>36336</v>
      </c>
      <c r="I66" s="32" t="s">
        <v>116</v>
      </c>
      <c r="J66" s="32" t="s">
        <v>117</v>
      </c>
      <c r="K66" s="108"/>
      <c r="L66" s="32" t="s">
        <v>118</v>
      </c>
      <c r="N66" s="32" t="str">
        <f aca="false">CONCATENATE(B66,J66)</f>
        <v>78R</v>
      </c>
      <c r="O66" s="32" t="str">
        <f aca="false">CONCATENATE(B66,J66,I66)</f>
        <v>78RBase</v>
      </c>
      <c r="P66" s="32"/>
      <c r="Q66" s="102" t="n">
        <f aca="false">+BC66</f>
        <v>0</v>
      </c>
      <c r="R66" s="106" t="n">
        <f aca="false">+Q66</f>
        <v>0</v>
      </c>
      <c r="S66" s="106"/>
      <c r="T66" s="105" t="n">
        <v>37147</v>
      </c>
      <c r="U66" s="105"/>
      <c r="V66" s="116" t="n">
        <v>0</v>
      </c>
      <c r="W66" s="105" t="n">
        <f aca="false">V66</f>
        <v>0</v>
      </c>
      <c r="X66" s="105" t="n">
        <f aca="false">W66</f>
        <v>0</v>
      </c>
      <c r="Y66" s="105" t="n">
        <f aca="false">X66</f>
        <v>0</v>
      </c>
      <c r="Z66" s="105" t="n">
        <f aca="false">Y66</f>
        <v>0</v>
      </c>
      <c r="AA66" s="105" t="n">
        <f aca="false">Z66</f>
        <v>0</v>
      </c>
      <c r="AB66" s="105" t="n">
        <f aca="false">AA66</f>
        <v>0</v>
      </c>
      <c r="AC66" s="105" t="n">
        <f aca="false">AB66</f>
        <v>0</v>
      </c>
      <c r="AD66" s="105" t="n">
        <f aca="false">AC66</f>
        <v>0</v>
      </c>
      <c r="AE66" s="105" t="n">
        <f aca="false">AD66</f>
        <v>0</v>
      </c>
      <c r="AF66" s="105" t="n">
        <f aca="false">AE66</f>
        <v>0</v>
      </c>
      <c r="AG66" s="105" t="n">
        <f aca="false">AF66</f>
        <v>0</v>
      </c>
      <c r="AH66" s="105" t="n">
        <f aca="false">AG66</f>
        <v>0</v>
      </c>
      <c r="AI66" s="105" t="n">
        <f aca="false">AH66</f>
        <v>0</v>
      </c>
      <c r="AJ66" s="105" t="n">
        <f aca="false">AI66</f>
        <v>0</v>
      </c>
      <c r="AK66" s="105" t="n">
        <f aca="false">AJ66</f>
        <v>0</v>
      </c>
      <c r="AL66" s="105" t="n">
        <f aca="false">AK66</f>
        <v>0</v>
      </c>
      <c r="AM66" s="105" t="n">
        <f aca="false">AL66</f>
        <v>0</v>
      </c>
      <c r="AN66" s="105" t="n">
        <f aca="false">AM66</f>
        <v>0</v>
      </c>
      <c r="AO66" s="105" t="n">
        <f aca="false">AN66</f>
        <v>0</v>
      </c>
      <c r="AP66" s="105" t="n">
        <f aca="false">AO66</f>
        <v>0</v>
      </c>
      <c r="AQ66" s="105" t="n">
        <f aca="false">AP66</f>
        <v>0</v>
      </c>
      <c r="AR66" s="105" t="n">
        <f aca="false">AQ66</f>
        <v>0</v>
      </c>
      <c r="AS66" s="105" t="n">
        <f aca="false">AR66</f>
        <v>0</v>
      </c>
      <c r="AT66" s="105" t="n">
        <f aca="false">AS66</f>
        <v>0</v>
      </c>
      <c r="AU66" s="105" t="n">
        <f aca="false">AT66</f>
        <v>0</v>
      </c>
      <c r="AV66" s="105" t="n">
        <f aca="false">AU66</f>
        <v>0</v>
      </c>
      <c r="AW66" s="105" t="n">
        <f aca="false">AV66</f>
        <v>0</v>
      </c>
      <c r="AX66" s="105" t="n">
        <f aca="false">AW66</f>
        <v>0</v>
      </c>
      <c r="AY66" s="105" t="n">
        <f aca="false">AX66</f>
        <v>0</v>
      </c>
      <c r="AZ66" s="105"/>
      <c r="BA66" s="105"/>
      <c r="BB66" s="103" t="n">
        <f aca="false">SUM(V66:AZ66)</f>
        <v>0</v>
      </c>
      <c r="BC66" s="70" t="n">
        <f aca="false">+BB66/30</f>
        <v>0</v>
      </c>
      <c r="BD66" s="105" t="n">
        <f aca="false">MAX(V66:AZ66)</f>
        <v>0</v>
      </c>
      <c r="BE66" s="105"/>
      <c r="BF66" s="106"/>
      <c r="BG66" s="32"/>
      <c r="BH66" s="32"/>
      <c r="BI66" s="32"/>
      <c r="BJ66" s="32"/>
      <c r="BK66" s="32"/>
      <c r="BL66" s="32"/>
      <c r="BM66" s="32"/>
      <c r="BN66" s="32"/>
      <c r="BO66" s="32"/>
      <c r="BP66" s="32" t="s">
        <v>191</v>
      </c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W66" s="32"/>
      <c r="EY66" s="32"/>
      <c r="FA66" s="32"/>
      <c r="FC66" s="32"/>
      <c r="FE66" s="32"/>
      <c r="FF66" s="32"/>
      <c r="FG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W66" s="32"/>
      <c r="FY66" s="32"/>
      <c r="FZ66" s="32"/>
      <c r="GA66" s="32"/>
      <c r="GC66" s="32"/>
      <c r="GE66" s="32"/>
      <c r="GG66" s="32"/>
      <c r="GI66" s="32"/>
      <c r="GK66" s="32"/>
      <c r="GM66" s="32"/>
      <c r="GO66" s="32"/>
      <c r="GQ66" s="32"/>
      <c r="GS66" s="32"/>
      <c r="GU66" s="32"/>
      <c r="GW66" s="32"/>
      <c r="GY66" s="32"/>
      <c r="HA66" s="32"/>
      <c r="HC66" s="32"/>
      <c r="HE66" s="106" t="n">
        <f aca="false">SUM(BG66:HD66)-V66</f>
        <v>0</v>
      </c>
      <c r="HF66" s="106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  <c r="HX66" s="32"/>
      <c r="HY66" s="32"/>
      <c r="HZ66" s="32"/>
      <c r="IA66" s="32"/>
      <c r="IB66" s="32"/>
      <c r="IC66" s="32"/>
      <c r="ID66" s="32"/>
      <c r="IE66" s="32"/>
      <c r="IF66" s="32"/>
      <c r="IG66" s="32"/>
      <c r="IH66" s="32"/>
      <c r="II66" s="32"/>
      <c r="IJ66" s="32"/>
      <c r="IK66" s="32"/>
      <c r="IL66" s="32"/>
      <c r="IM66" s="32"/>
      <c r="IN66" s="32"/>
      <c r="IO66" s="32"/>
      <c r="IP66" s="32"/>
      <c r="IQ66" s="32"/>
      <c r="IR66" s="32"/>
      <c r="IS66" s="32"/>
      <c r="IT66" s="32"/>
      <c r="IU66" s="32"/>
      <c r="IV66" s="32"/>
      <c r="IW66" s="32"/>
    </row>
    <row r="67" customFormat="false" ht="13.5" hidden="false" customHeight="false" outlineLevel="0" collapsed="false">
      <c r="A67" s="32" t="s">
        <v>190</v>
      </c>
      <c r="B67" s="108" t="n">
        <v>78</v>
      </c>
      <c r="C67" s="32"/>
      <c r="D67" s="34" t="n">
        <v>30</v>
      </c>
      <c r="E67" s="32" t="n">
        <v>10</v>
      </c>
      <c r="F67" s="32" t="s">
        <v>119</v>
      </c>
      <c r="G67" s="32" t="s">
        <v>130</v>
      </c>
      <c r="H67" s="101" t="n">
        <v>36336</v>
      </c>
      <c r="I67" s="32" t="s">
        <v>116</v>
      </c>
      <c r="J67" s="32" t="s">
        <v>117</v>
      </c>
      <c r="K67" s="108"/>
      <c r="L67" s="32" t="s">
        <v>118</v>
      </c>
      <c r="N67" s="32" t="str">
        <f aca="false">CONCATENATE(B67,J67)</f>
        <v>78R</v>
      </c>
      <c r="O67" s="32" t="str">
        <f aca="false">CONCATENATE(B67,J67,I67)</f>
        <v>78RBase</v>
      </c>
      <c r="P67" s="32"/>
      <c r="Q67" s="102" t="n">
        <f aca="false">+BC67</f>
        <v>0</v>
      </c>
      <c r="R67" s="106" t="n">
        <f aca="false">+Q67</f>
        <v>0</v>
      </c>
      <c r="S67" s="106"/>
      <c r="T67" s="105" t="n">
        <v>37147</v>
      </c>
      <c r="U67" s="105"/>
      <c r="V67" s="104" t="n">
        <v>0</v>
      </c>
      <c r="W67" s="105" t="n">
        <f aca="false">V67</f>
        <v>0</v>
      </c>
      <c r="X67" s="105" t="n">
        <f aca="false">W67</f>
        <v>0</v>
      </c>
      <c r="Y67" s="105" t="n">
        <f aca="false">X67</f>
        <v>0</v>
      </c>
      <c r="Z67" s="105" t="n">
        <f aca="false">Y67</f>
        <v>0</v>
      </c>
      <c r="AA67" s="105" t="n">
        <f aca="false">Z67</f>
        <v>0</v>
      </c>
      <c r="AB67" s="105" t="n">
        <f aca="false">AA67</f>
        <v>0</v>
      </c>
      <c r="AC67" s="105" t="n">
        <f aca="false">AB67</f>
        <v>0</v>
      </c>
      <c r="AD67" s="105" t="n">
        <f aca="false">AC67</f>
        <v>0</v>
      </c>
      <c r="AE67" s="105" t="n">
        <f aca="false">AD67</f>
        <v>0</v>
      </c>
      <c r="AF67" s="105" t="n">
        <f aca="false">AE67</f>
        <v>0</v>
      </c>
      <c r="AG67" s="105" t="n">
        <f aca="false">AF67</f>
        <v>0</v>
      </c>
      <c r="AH67" s="105" t="n">
        <f aca="false">AG67</f>
        <v>0</v>
      </c>
      <c r="AI67" s="105" t="n">
        <f aca="false">AH67</f>
        <v>0</v>
      </c>
      <c r="AJ67" s="105" t="n">
        <f aca="false">AI67</f>
        <v>0</v>
      </c>
      <c r="AK67" s="105" t="n">
        <f aca="false">AJ67</f>
        <v>0</v>
      </c>
      <c r="AL67" s="105" t="n">
        <f aca="false">AK67</f>
        <v>0</v>
      </c>
      <c r="AM67" s="105" t="n">
        <f aca="false">AL67</f>
        <v>0</v>
      </c>
      <c r="AN67" s="105" t="n">
        <f aca="false">AM67</f>
        <v>0</v>
      </c>
      <c r="AO67" s="105" t="n">
        <f aca="false">AN67</f>
        <v>0</v>
      </c>
      <c r="AP67" s="105" t="n">
        <f aca="false">AO67</f>
        <v>0</v>
      </c>
      <c r="AQ67" s="105" t="n">
        <f aca="false">AP67</f>
        <v>0</v>
      </c>
      <c r="AR67" s="105" t="n">
        <f aca="false">AQ67</f>
        <v>0</v>
      </c>
      <c r="AS67" s="105" t="n">
        <f aca="false">AR67</f>
        <v>0</v>
      </c>
      <c r="AT67" s="105" t="n">
        <f aca="false">AS67</f>
        <v>0</v>
      </c>
      <c r="AU67" s="105" t="n">
        <f aca="false">AT67</f>
        <v>0</v>
      </c>
      <c r="AV67" s="105" t="n">
        <f aca="false">AU67</f>
        <v>0</v>
      </c>
      <c r="AW67" s="105" t="n">
        <f aca="false">AV67</f>
        <v>0</v>
      </c>
      <c r="AX67" s="105" t="n">
        <f aca="false">AW67</f>
        <v>0</v>
      </c>
      <c r="AY67" s="105" t="n">
        <f aca="false">AX67</f>
        <v>0</v>
      </c>
      <c r="AZ67" s="105"/>
      <c r="BA67" s="105"/>
      <c r="BB67" s="103" t="n">
        <f aca="false">SUM(V67:AZ67)</f>
        <v>0</v>
      </c>
      <c r="BC67" s="70" t="n">
        <f aca="false">+BB67/30</f>
        <v>0</v>
      </c>
      <c r="BD67" s="105" t="n">
        <f aca="false">MAX(V67:AZ67)</f>
        <v>0</v>
      </c>
      <c r="BE67" s="105"/>
      <c r="BF67" s="106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117"/>
      <c r="CE67" s="32"/>
      <c r="CF67" s="117"/>
      <c r="CG67" s="32"/>
      <c r="CH67" s="117"/>
      <c r="CI67" s="32"/>
      <c r="CJ67" s="117"/>
      <c r="CK67" s="32"/>
      <c r="CL67" s="117"/>
      <c r="CM67" s="32"/>
      <c r="CN67" s="117"/>
      <c r="CO67" s="32"/>
      <c r="CP67" s="117"/>
      <c r="CQ67" s="32"/>
      <c r="CR67" s="117"/>
      <c r="CS67" s="32"/>
      <c r="CT67" s="117"/>
      <c r="CU67" s="32"/>
      <c r="CV67" s="117"/>
      <c r="CW67" s="32"/>
      <c r="CX67" s="117"/>
      <c r="CY67" s="32"/>
      <c r="CZ67" s="117"/>
      <c r="DA67" s="32"/>
      <c r="DB67" s="117"/>
      <c r="DC67" s="32"/>
      <c r="DD67" s="117"/>
      <c r="DE67" s="32"/>
      <c r="DF67" s="117"/>
      <c r="DG67" s="32"/>
      <c r="DH67" s="117"/>
      <c r="DI67" s="32"/>
      <c r="DJ67" s="117"/>
      <c r="DK67" s="32"/>
      <c r="DL67" s="117"/>
      <c r="DM67" s="32"/>
      <c r="DN67" s="117"/>
      <c r="DO67" s="32"/>
      <c r="DP67" s="117"/>
      <c r="DQ67" s="32"/>
      <c r="DR67" s="117"/>
      <c r="DS67" s="32"/>
      <c r="DT67" s="117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117"/>
      <c r="EK67" s="32"/>
      <c r="EL67" s="117"/>
      <c r="EM67" s="32"/>
      <c r="EN67" s="32"/>
      <c r="EO67" s="32"/>
      <c r="EP67" s="32"/>
      <c r="EQ67" s="32"/>
      <c r="ER67" s="32"/>
      <c r="ES67" s="32"/>
      <c r="ET67" s="117"/>
      <c r="EU67" s="32"/>
      <c r="EW67" s="32"/>
      <c r="EY67" s="32"/>
      <c r="FA67" s="32"/>
      <c r="FC67" s="32"/>
      <c r="FE67" s="32"/>
      <c r="FF67" s="117"/>
      <c r="FG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117"/>
      <c r="FU67" s="32"/>
      <c r="FW67" s="32"/>
      <c r="FY67" s="32"/>
      <c r="FZ67" s="117"/>
      <c r="GA67" s="32"/>
      <c r="GC67" s="32"/>
      <c r="GD67" s="65"/>
      <c r="GE67" s="32"/>
      <c r="GF67" s="65"/>
      <c r="GG67" s="32"/>
      <c r="GI67" s="32"/>
      <c r="GK67" s="32"/>
      <c r="GM67" s="32"/>
      <c r="GO67" s="32"/>
      <c r="GQ67" s="32"/>
      <c r="GS67" s="32"/>
      <c r="GU67" s="32"/>
      <c r="GW67" s="32"/>
      <c r="GY67" s="32"/>
      <c r="HA67" s="32"/>
      <c r="HC67" s="32"/>
      <c r="HE67" s="106" t="n">
        <f aca="false">SUM(BG67:HD67)-V67</f>
        <v>0</v>
      </c>
      <c r="HF67" s="106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  <c r="HX67" s="32"/>
      <c r="HY67" s="32"/>
      <c r="HZ67" s="32"/>
      <c r="IA67" s="32"/>
      <c r="IB67" s="32"/>
      <c r="IC67" s="32"/>
      <c r="ID67" s="32"/>
      <c r="IE67" s="32"/>
      <c r="IF67" s="32"/>
      <c r="IG67" s="32"/>
      <c r="IH67" s="32"/>
      <c r="II67" s="32"/>
      <c r="IJ67" s="32"/>
      <c r="IK67" s="32"/>
      <c r="IL67" s="32"/>
      <c r="IM67" s="32"/>
      <c r="IN67" s="32"/>
      <c r="IO67" s="32"/>
      <c r="IP67" s="32"/>
      <c r="IQ67" s="32"/>
      <c r="IR67" s="32"/>
      <c r="IS67" s="32"/>
      <c r="IT67" s="32"/>
      <c r="IU67" s="32"/>
      <c r="IV67" s="32"/>
      <c r="IW67" s="32"/>
    </row>
    <row r="68" customFormat="false" ht="13.5" hidden="false" customHeight="false" outlineLevel="0" collapsed="false">
      <c r="A68" s="34" t="s">
        <v>190</v>
      </c>
      <c r="B68" s="33" t="n">
        <v>78</v>
      </c>
      <c r="C68" s="34"/>
      <c r="D68" s="34" t="n">
        <v>30</v>
      </c>
      <c r="E68" s="34" t="n">
        <v>10</v>
      </c>
      <c r="F68" s="34" t="s">
        <v>192</v>
      </c>
      <c r="G68" s="34" t="s">
        <v>130</v>
      </c>
      <c r="H68" s="111"/>
      <c r="I68" s="34" t="s">
        <v>116</v>
      </c>
      <c r="J68" s="34" t="s">
        <v>117</v>
      </c>
      <c r="K68" s="33"/>
      <c r="L68" s="34" t="s">
        <v>118</v>
      </c>
      <c r="M68" s="45"/>
      <c r="N68" s="34" t="str">
        <f aca="false">CONCATENATE(B68,J68)</f>
        <v>78R</v>
      </c>
      <c r="O68" s="34" t="str">
        <f aca="false">CONCATENATE(B68,J68,I68)</f>
        <v>78RBase</v>
      </c>
      <c r="P68" s="34"/>
      <c r="Q68" s="118" t="n">
        <f aca="false">+BC68</f>
        <v>0</v>
      </c>
      <c r="R68" s="112" t="n">
        <f aca="false">+Q68</f>
        <v>0</v>
      </c>
      <c r="S68" s="112"/>
      <c r="T68" s="113" t="n">
        <v>37147</v>
      </c>
      <c r="U68" s="113"/>
      <c r="V68" s="114" t="n">
        <v>0</v>
      </c>
      <c r="W68" s="113" t="n">
        <f aca="false">V68</f>
        <v>0</v>
      </c>
      <c r="X68" s="113" t="n">
        <f aca="false">W68</f>
        <v>0</v>
      </c>
      <c r="Y68" s="113" t="n">
        <f aca="false">X68</f>
        <v>0</v>
      </c>
      <c r="Z68" s="113" t="n">
        <f aca="false">Y68</f>
        <v>0</v>
      </c>
      <c r="AA68" s="113" t="n">
        <f aca="false">Z68</f>
        <v>0</v>
      </c>
      <c r="AB68" s="113" t="n">
        <f aca="false">AA68</f>
        <v>0</v>
      </c>
      <c r="AC68" s="113" t="n">
        <f aca="false">AB68</f>
        <v>0</v>
      </c>
      <c r="AD68" s="113" t="n">
        <f aca="false">AC68</f>
        <v>0</v>
      </c>
      <c r="AE68" s="113" t="n">
        <f aca="false">AD68</f>
        <v>0</v>
      </c>
      <c r="AF68" s="113" t="n">
        <f aca="false">AE68</f>
        <v>0</v>
      </c>
      <c r="AG68" s="113" t="n">
        <f aca="false">AF68</f>
        <v>0</v>
      </c>
      <c r="AH68" s="113" t="n">
        <f aca="false">AG68</f>
        <v>0</v>
      </c>
      <c r="AI68" s="113" t="n">
        <f aca="false">AH68</f>
        <v>0</v>
      </c>
      <c r="AJ68" s="113" t="n">
        <f aca="false">AI68</f>
        <v>0</v>
      </c>
      <c r="AK68" s="113" t="n">
        <f aca="false">AJ68</f>
        <v>0</v>
      </c>
      <c r="AL68" s="113" t="n">
        <f aca="false">AK68</f>
        <v>0</v>
      </c>
      <c r="AM68" s="113" t="n">
        <f aca="false">AL68</f>
        <v>0</v>
      </c>
      <c r="AN68" s="113" t="n">
        <f aca="false">AM68</f>
        <v>0</v>
      </c>
      <c r="AO68" s="113" t="n">
        <f aca="false">AN68</f>
        <v>0</v>
      </c>
      <c r="AP68" s="113" t="n">
        <f aca="false">AO68</f>
        <v>0</v>
      </c>
      <c r="AQ68" s="113" t="n">
        <f aca="false">AP68</f>
        <v>0</v>
      </c>
      <c r="AR68" s="113" t="n">
        <f aca="false">AQ68</f>
        <v>0</v>
      </c>
      <c r="AS68" s="113" t="n">
        <f aca="false">AR68</f>
        <v>0</v>
      </c>
      <c r="AT68" s="113" t="n">
        <f aca="false">AS68</f>
        <v>0</v>
      </c>
      <c r="AU68" s="113" t="n">
        <f aca="false">AT68</f>
        <v>0</v>
      </c>
      <c r="AV68" s="113" t="n">
        <f aca="false">AU68</f>
        <v>0</v>
      </c>
      <c r="AW68" s="113" t="n">
        <f aca="false">AV68</f>
        <v>0</v>
      </c>
      <c r="AX68" s="113" t="n">
        <f aca="false">AW68</f>
        <v>0</v>
      </c>
      <c r="AY68" s="113" t="n">
        <f aca="false">AX68</f>
        <v>0</v>
      </c>
      <c r="AZ68" s="113"/>
      <c r="BA68" s="113"/>
      <c r="BB68" s="119" t="n">
        <f aca="false">SUM(V68:AZ68)</f>
        <v>0</v>
      </c>
      <c r="BC68" s="70" t="n">
        <f aca="false">+BB68/30</f>
        <v>0</v>
      </c>
      <c r="BD68" s="105" t="n">
        <f aca="false">MAX(V68:AZ68)</f>
        <v>0</v>
      </c>
      <c r="BE68" s="113"/>
      <c r="BF68" s="112"/>
      <c r="BG68" s="34"/>
      <c r="BH68" s="34"/>
      <c r="BI68" s="34"/>
      <c r="BJ68" s="34"/>
      <c r="BK68" s="34"/>
      <c r="BL68" s="34"/>
      <c r="BM68" s="34"/>
      <c r="BN68" s="34" t="s">
        <v>193</v>
      </c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E68" s="34"/>
      <c r="CG68" s="34"/>
      <c r="CI68" s="34"/>
      <c r="CK68" s="34"/>
      <c r="CM68" s="34"/>
      <c r="CO68" s="34"/>
      <c r="CQ68" s="34"/>
      <c r="CS68" s="34"/>
      <c r="CU68" s="34"/>
      <c r="CW68" s="34"/>
      <c r="CY68" s="34"/>
      <c r="DA68" s="34"/>
      <c r="DC68" s="34"/>
      <c r="DE68" s="34"/>
      <c r="DG68" s="34"/>
      <c r="DI68" s="34"/>
      <c r="DK68" s="34"/>
      <c r="DM68" s="34"/>
      <c r="DO68" s="34"/>
      <c r="DQ68" s="34"/>
      <c r="DS68" s="34"/>
      <c r="DU68" s="34"/>
      <c r="DV68" s="34"/>
      <c r="DW68" s="34"/>
      <c r="DX68" s="34" t="s">
        <v>194</v>
      </c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K68" s="34"/>
      <c r="EM68" s="34"/>
      <c r="EN68" s="34"/>
      <c r="EO68" s="34"/>
      <c r="EP68" s="34"/>
      <c r="EQ68" s="34"/>
      <c r="ER68" s="34"/>
      <c r="ES68" s="34"/>
      <c r="EU68" s="34"/>
      <c r="EW68" s="34"/>
      <c r="EY68" s="34"/>
      <c r="FA68" s="34"/>
      <c r="FC68" s="34"/>
      <c r="FE68" s="34"/>
      <c r="FG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U68" s="34"/>
      <c r="FW68" s="34"/>
      <c r="FY68" s="34"/>
      <c r="GA68" s="34"/>
      <c r="GB68" s="65"/>
      <c r="GC68" s="34"/>
      <c r="GD68" s="65"/>
      <c r="GE68" s="34"/>
      <c r="GF68" s="65"/>
      <c r="GG68" s="34"/>
      <c r="GI68" s="34"/>
      <c r="GK68" s="34"/>
      <c r="GM68" s="34"/>
      <c r="GO68" s="34"/>
      <c r="GQ68" s="34"/>
      <c r="GS68" s="34"/>
      <c r="GU68" s="34"/>
      <c r="GW68" s="34"/>
      <c r="GY68" s="34"/>
      <c r="HA68" s="34"/>
      <c r="HC68" s="34"/>
      <c r="HE68" s="118" t="n">
        <f aca="false">SUM(BG68:GU68)-V68</f>
        <v>0</v>
      </c>
      <c r="HF68" s="112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  <c r="ID68" s="34"/>
      <c r="IE68" s="34"/>
      <c r="IF68" s="34"/>
      <c r="IG68" s="34"/>
      <c r="IH68" s="34"/>
      <c r="II68" s="34"/>
      <c r="IJ68" s="34"/>
      <c r="IK68" s="34"/>
      <c r="IL68" s="34"/>
      <c r="IM68" s="34"/>
      <c r="IN68" s="34"/>
      <c r="IO68" s="34"/>
      <c r="IP68" s="34"/>
      <c r="IQ68" s="34"/>
      <c r="IR68" s="34"/>
      <c r="IS68" s="34"/>
      <c r="IT68" s="34"/>
      <c r="IU68" s="34"/>
      <c r="IV68" s="34"/>
      <c r="IW68" s="34"/>
    </row>
    <row r="69" customFormat="false" ht="13.5" hidden="false" customHeight="false" outlineLevel="0" collapsed="false">
      <c r="A69" s="32" t="s">
        <v>190</v>
      </c>
      <c r="B69" s="108" t="n">
        <v>78</v>
      </c>
      <c r="C69" s="32"/>
      <c r="D69" s="34" t="n">
        <v>30</v>
      </c>
      <c r="E69" s="32" t="n">
        <v>10</v>
      </c>
      <c r="F69" s="32" t="s">
        <v>195</v>
      </c>
      <c r="G69" s="32"/>
      <c r="H69" s="101" t="n">
        <v>36336</v>
      </c>
      <c r="I69" s="32" t="s">
        <v>116</v>
      </c>
      <c r="J69" s="32" t="s">
        <v>117</v>
      </c>
      <c r="K69" s="108"/>
      <c r="L69" s="32" t="s">
        <v>118</v>
      </c>
      <c r="M69" s="65"/>
      <c r="N69" s="32" t="str">
        <f aca="false">CONCATENATE(B69,J69)</f>
        <v>78R</v>
      </c>
      <c r="O69" s="32" t="str">
        <f aca="false">CONCATENATE(B69,J69,I69)</f>
        <v>78RBase</v>
      </c>
      <c r="P69" s="32"/>
      <c r="Q69" s="102" t="n">
        <f aca="false">+BC69</f>
        <v>0</v>
      </c>
      <c r="R69" s="106" t="n">
        <f aca="false">+Q69</f>
        <v>0</v>
      </c>
      <c r="S69" s="106"/>
      <c r="T69" s="105" t="n">
        <v>37147</v>
      </c>
      <c r="U69" s="105"/>
      <c r="V69" s="104" t="n">
        <v>0</v>
      </c>
      <c r="W69" s="105" t="n">
        <f aca="false">V69</f>
        <v>0</v>
      </c>
      <c r="X69" s="105" t="n">
        <f aca="false">W69</f>
        <v>0</v>
      </c>
      <c r="Y69" s="105" t="n">
        <f aca="false">X69</f>
        <v>0</v>
      </c>
      <c r="Z69" s="105" t="n">
        <f aca="false">Y69</f>
        <v>0</v>
      </c>
      <c r="AA69" s="105" t="n">
        <f aca="false">Z69</f>
        <v>0</v>
      </c>
      <c r="AB69" s="105" t="n">
        <f aca="false">AA69</f>
        <v>0</v>
      </c>
      <c r="AC69" s="105" t="n">
        <f aca="false">AB69</f>
        <v>0</v>
      </c>
      <c r="AD69" s="105" t="n">
        <f aca="false">AC69</f>
        <v>0</v>
      </c>
      <c r="AE69" s="105" t="n">
        <f aca="false">AD69</f>
        <v>0</v>
      </c>
      <c r="AF69" s="105" t="n">
        <f aca="false">AE69</f>
        <v>0</v>
      </c>
      <c r="AG69" s="105" t="n">
        <f aca="false">AF69</f>
        <v>0</v>
      </c>
      <c r="AH69" s="105" t="n">
        <f aca="false">AG69</f>
        <v>0</v>
      </c>
      <c r="AI69" s="105" t="n">
        <f aca="false">AH69</f>
        <v>0</v>
      </c>
      <c r="AJ69" s="105" t="n">
        <f aca="false">AI69</f>
        <v>0</v>
      </c>
      <c r="AK69" s="105" t="n">
        <f aca="false">AJ69</f>
        <v>0</v>
      </c>
      <c r="AL69" s="105" t="n">
        <f aca="false">AK69</f>
        <v>0</v>
      </c>
      <c r="AM69" s="105" t="n">
        <f aca="false">AL69</f>
        <v>0</v>
      </c>
      <c r="AN69" s="105" t="n">
        <f aca="false">AM69</f>
        <v>0</v>
      </c>
      <c r="AO69" s="105" t="n">
        <f aca="false">AN69</f>
        <v>0</v>
      </c>
      <c r="AP69" s="105" t="n">
        <f aca="false">AO69</f>
        <v>0</v>
      </c>
      <c r="AQ69" s="105" t="n">
        <f aca="false">AP69</f>
        <v>0</v>
      </c>
      <c r="AR69" s="105" t="n">
        <f aca="false">AQ69</f>
        <v>0</v>
      </c>
      <c r="AS69" s="105" t="n">
        <f aca="false">AR69</f>
        <v>0</v>
      </c>
      <c r="AT69" s="105" t="n">
        <f aca="false">AS69</f>
        <v>0</v>
      </c>
      <c r="AU69" s="105" t="n">
        <f aca="false">AT69</f>
        <v>0</v>
      </c>
      <c r="AV69" s="105" t="n">
        <f aca="false">AU69</f>
        <v>0</v>
      </c>
      <c r="AW69" s="105" t="n">
        <f aca="false">AV69</f>
        <v>0</v>
      </c>
      <c r="AX69" s="105" t="n">
        <f aca="false">AW69</f>
        <v>0</v>
      </c>
      <c r="AY69" s="105" t="n">
        <f aca="false">AX69</f>
        <v>0</v>
      </c>
      <c r="AZ69" s="105"/>
      <c r="BA69" s="105"/>
      <c r="BB69" s="103" t="n">
        <f aca="false">SUM(V69:AZ69)</f>
        <v>0</v>
      </c>
      <c r="BC69" s="70" t="n">
        <f aca="false">+BB69/30</f>
        <v>0</v>
      </c>
      <c r="BD69" s="105" t="n">
        <f aca="false">MAX(V69:AZ69)</f>
        <v>0</v>
      </c>
      <c r="BE69" s="105"/>
      <c r="BF69" s="106"/>
      <c r="BG69" s="32"/>
      <c r="BH69" s="32"/>
      <c r="BI69" s="32"/>
      <c r="BJ69" s="32"/>
      <c r="BK69" s="32"/>
      <c r="BL69" s="32"/>
      <c r="BM69" s="32"/>
      <c r="BN69" s="32"/>
      <c r="BO69" s="32"/>
      <c r="BP69" s="117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E69" s="32"/>
      <c r="CG69" s="32"/>
      <c r="CI69" s="32"/>
      <c r="CK69" s="32"/>
      <c r="CM69" s="32"/>
      <c r="CO69" s="32"/>
      <c r="CQ69" s="32"/>
      <c r="CS69" s="32"/>
      <c r="CU69" s="32"/>
      <c r="CW69" s="32"/>
      <c r="CY69" s="32"/>
      <c r="DA69" s="32"/>
      <c r="DC69" s="32"/>
      <c r="DE69" s="32"/>
      <c r="DG69" s="32"/>
      <c r="DI69" s="32"/>
      <c r="DK69" s="32"/>
      <c r="DM69" s="32"/>
      <c r="DO69" s="32"/>
      <c r="DQ69" s="32"/>
      <c r="DS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K69" s="32"/>
      <c r="EM69" s="32"/>
      <c r="EN69" s="32"/>
      <c r="EO69" s="32"/>
      <c r="EP69" s="32"/>
      <c r="EQ69" s="32"/>
      <c r="ER69" s="32"/>
      <c r="ES69" s="32"/>
      <c r="EU69" s="32"/>
      <c r="EW69" s="32"/>
      <c r="EY69" s="32"/>
      <c r="FA69" s="32"/>
      <c r="FC69" s="32"/>
      <c r="FE69" s="32"/>
      <c r="FG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U69" s="32"/>
      <c r="FW69" s="32"/>
      <c r="FY69" s="32"/>
      <c r="GA69" s="32"/>
      <c r="GB69" s="45"/>
      <c r="GC69" s="32"/>
      <c r="GD69" s="1" t="s">
        <v>172</v>
      </c>
      <c r="GE69" s="32"/>
      <c r="GF69" s="45"/>
      <c r="GG69" s="32"/>
      <c r="GI69" s="32"/>
      <c r="GK69" s="32"/>
      <c r="GM69" s="32"/>
      <c r="GO69" s="32"/>
      <c r="GQ69" s="32"/>
      <c r="GS69" s="32"/>
      <c r="GU69" s="32"/>
      <c r="GW69" s="32"/>
      <c r="GY69" s="32"/>
      <c r="HA69" s="32"/>
      <c r="HB69" s="1" t="s">
        <v>196</v>
      </c>
      <c r="HC69" s="32"/>
      <c r="HE69" s="102" t="n">
        <f aca="false">SUM(BG69:GU69)-V69</f>
        <v>0</v>
      </c>
      <c r="HF69" s="106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  <c r="IK69" s="32"/>
      <c r="IL69" s="32"/>
      <c r="IM69" s="32"/>
      <c r="IN69" s="32"/>
      <c r="IO69" s="32"/>
      <c r="IP69" s="32"/>
      <c r="IQ69" s="32"/>
      <c r="IR69" s="32"/>
      <c r="IS69" s="32"/>
      <c r="IT69" s="32"/>
      <c r="IU69" s="32"/>
      <c r="IV69" s="32"/>
      <c r="IW69" s="32"/>
    </row>
    <row r="70" customFormat="false" ht="13.5" hidden="false" customHeight="false" outlineLevel="0" collapsed="false">
      <c r="A70" s="32"/>
      <c r="B70" s="108"/>
      <c r="C70" s="32"/>
      <c r="D70" s="34"/>
      <c r="E70" s="32"/>
      <c r="F70" s="32"/>
      <c r="G70" s="32"/>
      <c r="H70" s="101"/>
      <c r="I70" s="32"/>
      <c r="J70" s="32"/>
      <c r="K70" s="108"/>
      <c r="L70" s="32"/>
      <c r="M70" s="65"/>
      <c r="N70" s="32"/>
      <c r="O70" s="32"/>
      <c r="P70" s="32"/>
      <c r="Q70" s="106"/>
      <c r="R70" s="106"/>
      <c r="S70" s="106"/>
      <c r="T70" s="105"/>
      <c r="U70" s="105"/>
      <c r="V70" s="104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6"/>
      <c r="BG70" s="32"/>
      <c r="BH70" s="32"/>
      <c r="BI70" s="32"/>
      <c r="BJ70" s="32"/>
      <c r="BK70" s="32"/>
      <c r="BL70" s="32"/>
      <c r="BM70" s="32"/>
      <c r="BN70" s="32"/>
      <c r="BO70" s="32"/>
      <c r="BP70" s="117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"/>
      <c r="CE70" s="32"/>
      <c r="CF70" s="3"/>
      <c r="CG70" s="32"/>
      <c r="CH70" s="3"/>
      <c r="CI70" s="32"/>
      <c r="CJ70" s="3"/>
      <c r="CK70" s="32"/>
      <c r="CL70" s="3"/>
      <c r="CM70" s="32"/>
      <c r="CN70" s="3"/>
      <c r="CO70" s="32"/>
      <c r="CP70" s="3"/>
      <c r="CQ70" s="32"/>
      <c r="CR70" s="3"/>
      <c r="CS70" s="32"/>
      <c r="CT70" s="3"/>
      <c r="CU70" s="32"/>
      <c r="CV70" s="3"/>
      <c r="CW70" s="32"/>
      <c r="CX70" s="3"/>
      <c r="CY70" s="32"/>
      <c r="CZ70" s="3"/>
      <c r="DA70" s="32"/>
      <c r="DB70" s="3"/>
      <c r="DC70" s="32"/>
      <c r="DD70" s="3"/>
      <c r="DE70" s="32"/>
      <c r="DF70" s="3"/>
      <c r="DG70" s="32"/>
      <c r="DH70" s="3"/>
      <c r="DI70" s="32"/>
      <c r="DJ70" s="3"/>
      <c r="DK70" s="32"/>
      <c r="DL70" s="3"/>
      <c r="DM70" s="32"/>
      <c r="DN70" s="3"/>
      <c r="DO70" s="32"/>
      <c r="DP70" s="3"/>
      <c r="DQ70" s="32"/>
      <c r="DR70" s="3"/>
      <c r="DS70" s="32"/>
      <c r="DT70" s="3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"/>
      <c r="EK70" s="32"/>
      <c r="EL70" s="3"/>
      <c r="EM70" s="32"/>
      <c r="EN70" s="32"/>
      <c r="EO70" s="32"/>
      <c r="EP70" s="32"/>
      <c r="EQ70" s="32"/>
      <c r="ER70" s="32"/>
      <c r="ES70" s="32"/>
      <c r="ET70" s="3"/>
      <c r="EU70" s="32"/>
      <c r="EW70" s="32"/>
      <c r="EY70" s="32"/>
      <c r="FA70" s="32"/>
      <c r="FC70" s="32"/>
      <c r="FE70" s="32"/>
      <c r="FF70" s="3"/>
      <c r="FG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"/>
      <c r="FU70" s="32"/>
      <c r="FW70" s="32"/>
      <c r="FY70" s="32"/>
      <c r="FZ70" s="3"/>
      <c r="GA70" s="32"/>
      <c r="GB70" s="65"/>
      <c r="GC70" s="32"/>
      <c r="GD70" s="65"/>
      <c r="GE70" s="32"/>
      <c r="GF70" s="65"/>
      <c r="GG70" s="32"/>
      <c r="GI70" s="32"/>
      <c r="GK70" s="32"/>
      <c r="GM70" s="32"/>
      <c r="GO70" s="32"/>
      <c r="GQ70" s="32"/>
      <c r="GS70" s="32"/>
      <c r="GU70" s="32"/>
      <c r="GW70" s="32"/>
      <c r="GY70" s="32"/>
      <c r="HA70" s="32"/>
      <c r="HC70" s="32"/>
      <c r="HE70" s="102"/>
      <c r="HF70" s="106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  <c r="ID70" s="32"/>
      <c r="IE70" s="32"/>
      <c r="IF70" s="32"/>
      <c r="IG70" s="32"/>
      <c r="IH70" s="32"/>
      <c r="II70" s="32"/>
      <c r="IJ70" s="32"/>
      <c r="IK70" s="32"/>
      <c r="IL70" s="32"/>
      <c r="IM70" s="32"/>
      <c r="IN70" s="32"/>
      <c r="IO70" s="32"/>
      <c r="IP70" s="32"/>
      <c r="IQ70" s="32"/>
      <c r="IR70" s="32"/>
      <c r="IS70" s="32"/>
      <c r="IT70" s="32"/>
      <c r="IU70" s="32"/>
      <c r="IV70" s="32"/>
      <c r="IW70" s="32"/>
    </row>
    <row r="71" customFormat="false" ht="13.5" hidden="false" customHeight="false" outlineLevel="0" collapsed="false">
      <c r="A71" s="117" t="s">
        <v>197</v>
      </c>
      <c r="B71" s="120" t="s">
        <v>197</v>
      </c>
      <c r="C71" s="117"/>
      <c r="D71" s="121"/>
      <c r="E71" s="117" t="s">
        <v>198</v>
      </c>
      <c r="F71" s="117" t="s">
        <v>199</v>
      </c>
      <c r="G71" s="117" t="s">
        <v>200</v>
      </c>
      <c r="H71" s="122" t="n">
        <v>36336</v>
      </c>
      <c r="I71" s="117" t="s">
        <v>116</v>
      </c>
      <c r="J71" s="117" t="s">
        <v>125</v>
      </c>
      <c r="K71" s="120"/>
      <c r="L71" s="117" t="s">
        <v>118</v>
      </c>
      <c r="M71" s="65"/>
      <c r="N71" s="117" t="str">
        <f aca="false">CONCATENATE(B71,J71)</f>
        <v>STOIW</v>
      </c>
      <c r="O71" s="117" t="str">
        <f aca="false">CONCATENATE(B71,J71,I71)</f>
        <v>STOIWBase</v>
      </c>
      <c r="P71" s="117"/>
      <c r="Q71" s="123" t="n">
        <f aca="false">+BC71</f>
        <v>0</v>
      </c>
      <c r="R71" s="123" t="n">
        <f aca="false">+Q71</f>
        <v>0</v>
      </c>
      <c r="S71" s="123"/>
      <c r="T71" s="124" t="s">
        <v>201</v>
      </c>
      <c r="U71" s="124"/>
      <c r="V71" s="125" t="n">
        <v>0</v>
      </c>
      <c r="W71" s="124" t="n">
        <f aca="false">V71</f>
        <v>0</v>
      </c>
      <c r="X71" s="124" t="n">
        <f aca="false">W71</f>
        <v>0</v>
      </c>
      <c r="Y71" s="124" t="n">
        <f aca="false">X71</f>
        <v>0</v>
      </c>
      <c r="Z71" s="124" t="n">
        <f aca="false">Y71</f>
        <v>0</v>
      </c>
      <c r="AA71" s="124" t="n">
        <f aca="false">Z71</f>
        <v>0</v>
      </c>
      <c r="AB71" s="124" t="n">
        <f aca="false">AA71</f>
        <v>0</v>
      </c>
      <c r="AC71" s="124" t="n">
        <f aca="false">AB71</f>
        <v>0</v>
      </c>
      <c r="AD71" s="124" t="n">
        <f aca="false">AC71</f>
        <v>0</v>
      </c>
      <c r="AE71" s="124" t="n">
        <f aca="false">AD71</f>
        <v>0</v>
      </c>
      <c r="AF71" s="124" t="n">
        <f aca="false">AE71</f>
        <v>0</v>
      </c>
      <c r="AG71" s="124" t="n">
        <f aca="false">AF71</f>
        <v>0</v>
      </c>
      <c r="AH71" s="124" t="n">
        <f aca="false">AG71</f>
        <v>0</v>
      </c>
      <c r="AI71" s="124" t="n">
        <f aca="false">AH71</f>
        <v>0</v>
      </c>
      <c r="AJ71" s="124" t="n">
        <f aca="false">AI71</f>
        <v>0</v>
      </c>
      <c r="AK71" s="124" t="n">
        <f aca="false">AJ71</f>
        <v>0</v>
      </c>
      <c r="AL71" s="124" t="n">
        <f aca="false">AK71</f>
        <v>0</v>
      </c>
      <c r="AM71" s="124" t="n">
        <f aca="false">AL71</f>
        <v>0</v>
      </c>
      <c r="AN71" s="124" t="n">
        <f aca="false">AM71</f>
        <v>0</v>
      </c>
      <c r="AO71" s="124" t="n">
        <f aca="false">AN71</f>
        <v>0</v>
      </c>
      <c r="AP71" s="124" t="n">
        <f aca="false">AO71</f>
        <v>0</v>
      </c>
      <c r="AQ71" s="124" t="n">
        <f aca="false">AP71</f>
        <v>0</v>
      </c>
      <c r="AR71" s="124" t="n">
        <f aca="false">AQ71</f>
        <v>0</v>
      </c>
      <c r="AS71" s="124" t="n">
        <f aca="false">AR71</f>
        <v>0</v>
      </c>
      <c r="AT71" s="124" t="n">
        <f aca="false">AS71</f>
        <v>0</v>
      </c>
      <c r="AU71" s="124" t="n">
        <f aca="false">AT71</f>
        <v>0</v>
      </c>
      <c r="AV71" s="124" t="n">
        <f aca="false">AU71</f>
        <v>0</v>
      </c>
      <c r="AW71" s="124" t="n">
        <f aca="false">AV71</f>
        <v>0</v>
      </c>
      <c r="AX71" s="124" t="n">
        <f aca="false">AW71</f>
        <v>0</v>
      </c>
      <c r="AY71" s="124" t="n">
        <f aca="false">AX71</f>
        <v>0</v>
      </c>
      <c r="AZ71" s="124"/>
      <c r="BA71" s="124"/>
      <c r="BB71" s="124" t="n">
        <f aca="false">SUM(V71:AZ71)</f>
        <v>0</v>
      </c>
      <c r="BC71" s="124" t="n">
        <f aca="false">+BB71/30</f>
        <v>0</v>
      </c>
      <c r="BD71" s="124" t="n">
        <f aca="false">MAX(V71:AX71)</f>
        <v>0</v>
      </c>
      <c r="BE71" s="124"/>
      <c r="BF71" s="123"/>
      <c r="BG71" s="117"/>
      <c r="BH71" s="117"/>
      <c r="BI71" s="117"/>
      <c r="BJ71" s="117"/>
      <c r="BK71" s="117"/>
      <c r="BL71" s="117"/>
      <c r="BM71" s="117"/>
      <c r="BN71" s="117"/>
      <c r="BO71" s="117"/>
      <c r="BQ71" s="117"/>
      <c r="BR71" s="117"/>
      <c r="BS71" s="117"/>
      <c r="BT71" s="117"/>
      <c r="BU71" s="117"/>
      <c r="BV71" s="117"/>
      <c r="BW71" s="117"/>
      <c r="BX71" s="117"/>
      <c r="BY71" s="117"/>
      <c r="BZ71" s="117"/>
      <c r="CA71" s="117"/>
      <c r="CB71" s="117"/>
      <c r="CC71" s="117"/>
      <c r="CE71" s="117"/>
      <c r="CG71" s="117"/>
      <c r="CI71" s="117"/>
      <c r="CK71" s="117"/>
      <c r="CM71" s="117"/>
      <c r="CO71" s="117"/>
      <c r="CQ71" s="117"/>
      <c r="CS71" s="117"/>
      <c r="CU71" s="117"/>
      <c r="CW71" s="117"/>
      <c r="CY71" s="117"/>
      <c r="DA71" s="117"/>
      <c r="DC71" s="117"/>
      <c r="DE71" s="117"/>
      <c r="DG71" s="117"/>
      <c r="DI71" s="117"/>
      <c r="DK71" s="117"/>
      <c r="DM71" s="117"/>
      <c r="DO71" s="117"/>
      <c r="DQ71" s="117"/>
      <c r="DS71" s="117"/>
      <c r="DU71" s="117"/>
      <c r="DV71" s="117"/>
      <c r="DW71" s="117"/>
      <c r="DX71" s="117"/>
      <c r="DY71" s="117"/>
      <c r="DZ71" s="117"/>
      <c r="EA71" s="117"/>
      <c r="EB71" s="117"/>
      <c r="EC71" s="117"/>
      <c r="ED71" s="117"/>
      <c r="EE71" s="117"/>
      <c r="EF71" s="117"/>
      <c r="EG71" s="117"/>
      <c r="EH71" s="117"/>
      <c r="EI71" s="117"/>
      <c r="EK71" s="117"/>
      <c r="EM71" s="117"/>
      <c r="EN71" s="117"/>
      <c r="EO71" s="117"/>
      <c r="EP71" s="117"/>
      <c r="EQ71" s="117"/>
      <c r="ER71" s="117"/>
      <c r="ES71" s="117"/>
      <c r="EU71" s="117"/>
      <c r="EW71" s="117"/>
      <c r="EY71" s="117"/>
      <c r="FA71" s="117"/>
      <c r="FC71" s="117"/>
      <c r="FE71" s="117"/>
      <c r="FG71" s="117"/>
      <c r="FI71" s="117"/>
      <c r="FJ71" s="117"/>
      <c r="FK71" s="117"/>
      <c r="FL71" s="117"/>
      <c r="FM71" s="117"/>
      <c r="FN71" s="117"/>
      <c r="FO71" s="117"/>
      <c r="FP71" s="117"/>
      <c r="FQ71" s="117"/>
      <c r="FR71" s="117"/>
      <c r="FS71" s="117"/>
      <c r="FU71" s="117"/>
      <c r="FW71" s="117"/>
      <c r="FY71" s="117"/>
      <c r="GA71" s="117"/>
      <c r="GB71" s="65"/>
      <c r="GC71" s="117"/>
      <c r="GD71" s="65"/>
      <c r="GE71" s="117"/>
      <c r="GF71" s="65"/>
      <c r="GG71" s="117"/>
      <c r="GI71" s="117"/>
      <c r="GK71" s="117"/>
      <c r="GM71" s="117"/>
      <c r="GO71" s="117"/>
      <c r="GQ71" s="117"/>
      <c r="GS71" s="117"/>
      <c r="GU71" s="117"/>
      <c r="GW71" s="117"/>
      <c r="GY71" s="117"/>
      <c r="HA71" s="117"/>
      <c r="HC71" s="117"/>
      <c r="HE71" s="126" t="n">
        <f aca="false">SUM(BG71:HD71)-V71</f>
        <v>0</v>
      </c>
      <c r="HF71" s="123"/>
      <c r="HG71" s="117"/>
      <c r="HH71" s="117"/>
      <c r="HI71" s="117"/>
      <c r="HJ71" s="117"/>
      <c r="HK71" s="117"/>
      <c r="HL71" s="117"/>
      <c r="HM71" s="117"/>
      <c r="HN71" s="117"/>
      <c r="HO71" s="117"/>
      <c r="HP71" s="117"/>
      <c r="HQ71" s="117"/>
      <c r="HR71" s="117"/>
      <c r="HS71" s="117"/>
      <c r="HT71" s="117"/>
      <c r="HU71" s="117"/>
      <c r="HV71" s="117"/>
      <c r="HW71" s="117"/>
      <c r="HX71" s="117"/>
      <c r="HY71" s="117"/>
      <c r="HZ71" s="117"/>
      <c r="IA71" s="117"/>
      <c r="IB71" s="117"/>
      <c r="IC71" s="117"/>
      <c r="ID71" s="117"/>
      <c r="IE71" s="117"/>
      <c r="IF71" s="117"/>
      <c r="IG71" s="117"/>
      <c r="IH71" s="117"/>
      <c r="II71" s="117"/>
      <c r="IJ71" s="117"/>
      <c r="IK71" s="117"/>
      <c r="IL71" s="117"/>
      <c r="IM71" s="117"/>
      <c r="IN71" s="117"/>
      <c r="IO71" s="117"/>
      <c r="IP71" s="117"/>
      <c r="IQ71" s="117"/>
      <c r="IR71" s="117"/>
      <c r="IS71" s="117"/>
      <c r="IT71" s="117"/>
      <c r="IU71" s="117"/>
      <c r="IV71" s="117"/>
      <c r="IW71" s="117"/>
    </row>
    <row r="72" customFormat="false" ht="13.5" hidden="false" customHeight="false" outlineLevel="0" collapsed="false">
      <c r="A72" s="1" t="s">
        <v>197</v>
      </c>
      <c r="B72" s="2" t="s">
        <v>197</v>
      </c>
      <c r="E72" s="1" t="s">
        <v>198</v>
      </c>
      <c r="F72" s="1" t="s">
        <v>199</v>
      </c>
      <c r="G72" s="1" t="s">
        <v>202</v>
      </c>
      <c r="H72" s="74" t="n">
        <v>36336</v>
      </c>
      <c r="I72" s="1" t="s">
        <v>116</v>
      </c>
      <c r="J72" s="1" t="s">
        <v>125</v>
      </c>
      <c r="L72" s="1" t="s">
        <v>118</v>
      </c>
      <c r="N72" s="1" t="str">
        <f aca="false">CONCATENATE(B72,J72)</f>
        <v>STOIW</v>
      </c>
      <c r="O72" s="1" t="str">
        <f aca="false">CONCATENATE(B72,J72,I72)</f>
        <v>STOIWBase</v>
      </c>
      <c r="Q72" s="4" t="n">
        <f aca="false">+BC72</f>
        <v>0</v>
      </c>
      <c r="R72" s="4" t="n">
        <f aca="false">+Q72</f>
        <v>0</v>
      </c>
      <c r="T72" s="5" t="n">
        <v>37147</v>
      </c>
      <c r="V72" s="6" t="n">
        <v>0</v>
      </c>
      <c r="W72" s="5" t="n">
        <f aca="false">V72</f>
        <v>0</v>
      </c>
      <c r="X72" s="5" t="n">
        <f aca="false">W72</f>
        <v>0</v>
      </c>
      <c r="Y72" s="5" t="n">
        <f aca="false">X72</f>
        <v>0</v>
      </c>
      <c r="Z72" s="5" t="n">
        <f aca="false">Y72</f>
        <v>0</v>
      </c>
      <c r="AA72" s="5" t="n">
        <f aca="false">Z72</f>
        <v>0</v>
      </c>
      <c r="AB72" s="5" t="n">
        <f aca="false">AA72</f>
        <v>0</v>
      </c>
      <c r="AC72" s="5" t="n">
        <f aca="false">AB72</f>
        <v>0</v>
      </c>
      <c r="AD72" s="5" t="n">
        <f aca="false">AC72</f>
        <v>0</v>
      </c>
      <c r="AE72" s="5" t="n">
        <f aca="false">AD72</f>
        <v>0</v>
      </c>
      <c r="AF72" s="5" t="n">
        <f aca="false">AE72</f>
        <v>0</v>
      </c>
      <c r="AG72" s="5" t="n">
        <f aca="false">AF72</f>
        <v>0</v>
      </c>
      <c r="AH72" s="5" t="n">
        <f aca="false">AG72</f>
        <v>0</v>
      </c>
      <c r="AI72" s="5" t="n">
        <f aca="false">AH72</f>
        <v>0</v>
      </c>
      <c r="AJ72" s="5" t="n">
        <f aca="false">AI72</f>
        <v>0</v>
      </c>
      <c r="AK72" s="5" t="n">
        <f aca="false">AJ72</f>
        <v>0</v>
      </c>
      <c r="AL72" s="5" t="n">
        <f aca="false">AK72</f>
        <v>0</v>
      </c>
      <c r="AM72" s="5" t="n">
        <f aca="false">AL72</f>
        <v>0</v>
      </c>
      <c r="AN72" s="5" t="n">
        <f aca="false">AM72</f>
        <v>0</v>
      </c>
      <c r="AO72" s="5" t="n">
        <f aca="false">AN72</f>
        <v>0</v>
      </c>
      <c r="AP72" s="5" t="n">
        <f aca="false">AO72</f>
        <v>0</v>
      </c>
      <c r="AQ72" s="5" t="n">
        <f aca="false">AP72</f>
        <v>0</v>
      </c>
      <c r="AR72" s="5" t="n">
        <f aca="false">AQ72</f>
        <v>0</v>
      </c>
      <c r="AS72" s="5" t="n">
        <f aca="false">AR72</f>
        <v>0</v>
      </c>
      <c r="AT72" s="5" t="n">
        <f aca="false">AS72</f>
        <v>0</v>
      </c>
      <c r="AU72" s="5" t="n">
        <f aca="false">AT72</f>
        <v>0</v>
      </c>
      <c r="AV72" s="5" t="n">
        <f aca="false">AU72</f>
        <v>0</v>
      </c>
      <c r="AW72" s="5" t="n">
        <f aca="false">AV72</f>
        <v>0</v>
      </c>
      <c r="AX72" s="5" t="n">
        <f aca="false">AW72</f>
        <v>0</v>
      </c>
      <c r="AY72" s="5" t="n">
        <f aca="false">AX72</f>
        <v>0</v>
      </c>
      <c r="BB72" s="5" t="n">
        <f aca="false">SUM(V72:AZ72)</f>
        <v>0</v>
      </c>
      <c r="BC72" s="124" t="n">
        <f aca="false">+BB72/30</f>
        <v>0</v>
      </c>
      <c r="BD72" s="5" t="n">
        <f aca="false">MAX(V72:AX72)</f>
        <v>0</v>
      </c>
      <c r="BI72" s="1" t="n">
        <v>0</v>
      </c>
      <c r="BP72" s="1" t="s">
        <v>203</v>
      </c>
      <c r="CT72" s="1" t="s">
        <v>204</v>
      </c>
      <c r="CX72" s="1" t="s">
        <v>142</v>
      </c>
      <c r="DB72" s="1" t="s">
        <v>205</v>
      </c>
      <c r="EP72" s="1" t="s">
        <v>168</v>
      </c>
      <c r="FN72" s="1" t="s">
        <v>157</v>
      </c>
      <c r="FV72" s="98"/>
      <c r="FX72" s="98"/>
      <c r="GB72" s="32"/>
      <c r="GD72" s="32"/>
      <c r="GF72" s="32"/>
      <c r="GN72" s="98"/>
      <c r="GP72" s="98"/>
      <c r="GR72" s="98"/>
      <c r="GT72" s="98"/>
      <c r="GV72" s="98"/>
      <c r="GX72" s="98"/>
      <c r="GZ72" s="98"/>
      <c r="HB72" s="98"/>
      <c r="HD72" s="98"/>
      <c r="HE72" s="127" t="n">
        <f aca="false">SUM(BG72:HD72)-V72</f>
        <v>0</v>
      </c>
      <c r="HF72" s="4" t="n">
        <f aca="false">SUM(BG72:GU72)</f>
        <v>0</v>
      </c>
    </row>
    <row r="73" customFormat="false" ht="13.5" hidden="false" customHeight="false" outlineLevel="0" collapsed="false"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FV73" s="98"/>
      <c r="FX73" s="98"/>
      <c r="GB73" s="32"/>
      <c r="GD73" s="32"/>
      <c r="GF73" s="32"/>
      <c r="GN73" s="98"/>
      <c r="GP73" s="98"/>
      <c r="GR73" s="98"/>
      <c r="GT73" s="98"/>
      <c r="GV73" s="98"/>
      <c r="GX73" s="98"/>
      <c r="GZ73" s="98"/>
      <c r="HB73" s="98"/>
      <c r="HD73" s="98"/>
    </row>
    <row r="74" customFormat="false" ht="13.5" hidden="false" customHeight="false" outlineLevel="0" collapsed="false">
      <c r="A74" s="3"/>
      <c r="B74" s="21"/>
      <c r="C74" s="3"/>
      <c r="E74" s="3"/>
      <c r="F74" s="22" t="s">
        <v>206</v>
      </c>
      <c r="G74" s="3"/>
      <c r="H74" s="3"/>
      <c r="I74" s="3"/>
      <c r="J74" s="3"/>
      <c r="K74" s="21"/>
      <c r="L74" s="3"/>
      <c r="M74" s="21" t="s">
        <v>207</v>
      </c>
      <c r="N74" s="21"/>
      <c r="O74" s="21"/>
      <c r="P74" s="21"/>
      <c r="Q74" s="22" t="n">
        <f aca="false">SUM(Q8:Q72)</f>
        <v>72731</v>
      </c>
      <c r="R74" s="22" t="n">
        <f aca="false">SUM(R8:R72)</f>
        <v>72731</v>
      </c>
      <c r="S74" s="22" t="n">
        <f aca="false">SUM(S8:S72)</f>
        <v>0</v>
      </c>
      <c r="T74" s="23"/>
      <c r="U74" s="23"/>
      <c r="V74" s="24" t="n">
        <f aca="false">SUM(V8:V72)</f>
        <v>72731</v>
      </c>
      <c r="W74" s="23" t="n">
        <f aca="false">SUM(W8:W72)</f>
        <v>72731</v>
      </c>
      <c r="X74" s="23" t="n">
        <f aca="false">SUM(X8:X72)</f>
        <v>72731</v>
      </c>
      <c r="Y74" s="23" t="n">
        <f aca="false">SUM(Y8:Y72)</f>
        <v>72731</v>
      </c>
      <c r="Z74" s="23" t="n">
        <f aca="false">SUM(Z8:Z72)</f>
        <v>72731</v>
      </c>
      <c r="AA74" s="23" t="n">
        <f aca="false">SUM(AA8:AA72)</f>
        <v>72731</v>
      </c>
      <c r="AB74" s="23" t="n">
        <f aca="false">SUM(AB8:AB72)</f>
        <v>72731</v>
      </c>
      <c r="AC74" s="23" t="n">
        <f aca="false">SUM(AC8:AC72)</f>
        <v>72731</v>
      </c>
      <c r="AD74" s="23" t="n">
        <f aca="false">SUM(AD8:AD72)</f>
        <v>72731</v>
      </c>
      <c r="AE74" s="23" t="n">
        <f aca="false">SUM(AE8:AE72)</f>
        <v>72731</v>
      </c>
      <c r="AF74" s="23" t="n">
        <f aca="false">SUM(AF8:AF72)</f>
        <v>72731</v>
      </c>
      <c r="AG74" s="23" t="n">
        <f aca="false">SUM(AG8:AG72)</f>
        <v>72731</v>
      </c>
      <c r="AH74" s="23" t="n">
        <f aca="false">SUM(AH8:AH72)</f>
        <v>72731</v>
      </c>
      <c r="AI74" s="23" t="n">
        <f aca="false">SUM(AI8:AI72)</f>
        <v>72731</v>
      </c>
      <c r="AJ74" s="23" t="n">
        <f aca="false">SUM(AJ8:AJ72)</f>
        <v>72731</v>
      </c>
      <c r="AK74" s="23" t="n">
        <f aca="false">SUM(AK8:AK72)</f>
        <v>72731</v>
      </c>
      <c r="AL74" s="23" t="n">
        <f aca="false">SUM(AL8:AL72)</f>
        <v>72731</v>
      </c>
      <c r="AM74" s="23" t="n">
        <f aca="false">SUM(AM8:AM72)</f>
        <v>72731</v>
      </c>
      <c r="AN74" s="23" t="n">
        <f aca="false">SUM(AN8:AN72)</f>
        <v>72731</v>
      </c>
      <c r="AO74" s="23" t="n">
        <f aca="false">SUM(AO8:AO72)</f>
        <v>72731</v>
      </c>
      <c r="AP74" s="23" t="n">
        <f aca="false">SUM(AP8:AP72)</f>
        <v>72731</v>
      </c>
      <c r="AQ74" s="23" t="n">
        <f aca="false">SUM(AQ8:AQ72)</f>
        <v>72731</v>
      </c>
      <c r="AR74" s="23" t="n">
        <f aca="false">SUM(AR8:AR72)</f>
        <v>72731</v>
      </c>
      <c r="AS74" s="23" t="n">
        <f aca="false">SUM(AS8:AS72)</f>
        <v>72731</v>
      </c>
      <c r="AT74" s="23" t="n">
        <f aca="false">SUM(AT8:AT72)</f>
        <v>72731</v>
      </c>
      <c r="AU74" s="23" t="n">
        <f aca="false">SUM(AU8:AU72)</f>
        <v>72731</v>
      </c>
      <c r="AV74" s="23" t="n">
        <f aca="false">SUM(AV8:AV72)</f>
        <v>72731</v>
      </c>
      <c r="AW74" s="23" t="n">
        <f aca="false">SUM(AW8:AW72)</f>
        <v>72731</v>
      </c>
      <c r="AX74" s="23" t="n">
        <f aca="false">SUM(AX8:AX72)</f>
        <v>72731</v>
      </c>
      <c r="AY74" s="23" t="n">
        <f aca="false">SUM(AY8:AY72)</f>
        <v>72731</v>
      </c>
      <c r="AZ74" s="23"/>
      <c r="BA74" s="23"/>
      <c r="BB74" s="23" t="n">
        <f aca="false">SUM(BB8:BB72)</f>
        <v>2181930</v>
      </c>
      <c r="BC74" s="23" t="n">
        <f aca="false">BB74/30</f>
        <v>72731</v>
      </c>
      <c r="BD74" s="23" t="n">
        <f aca="false">MAX(V74:AX74)</f>
        <v>72731</v>
      </c>
      <c r="BE74" s="23"/>
      <c r="BF74" s="22"/>
      <c r="BG74" s="3" t="n">
        <f aca="false">BG3-SUM(BG8:BG72)</f>
        <v>0</v>
      </c>
      <c r="BH74" s="3" t="n">
        <f aca="false">BH3-SUM(BH8:BH72)</f>
        <v>0</v>
      </c>
      <c r="BI74" s="3" t="n">
        <f aca="false">BI3-SUM(BI8:BI72)</f>
        <v>45000</v>
      </c>
      <c r="BJ74" s="3"/>
      <c r="BK74" s="3" t="n">
        <f aca="false">BK3-SUM(BK8:BK72)</f>
        <v>136</v>
      </c>
      <c r="BL74" s="3"/>
      <c r="BM74" s="3" t="n">
        <f aca="false">BM3-SUM(BM8:BM72)</f>
        <v>2000</v>
      </c>
      <c r="BN74" s="3"/>
      <c r="BO74" s="3" t="n">
        <f aca="false">BO3-SUM(BO8:BO72)</f>
        <v>5000</v>
      </c>
      <c r="BP74" s="3"/>
      <c r="BQ74" s="3" t="n">
        <f aca="false">BQ3-SUM(BQ8:BQ72)</f>
        <v>19293</v>
      </c>
      <c r="BR74" s="3"/>
      <c r="BS74" s="3" t="n">
        <f aca="false">BS3-SUM(BS8:BS72)</f>
        <v>1</v>
      </c>
      <c r="BT74" s="3"/>
      <c r="BU74" s="3" t="n">
        <f aca="false">BU3-SUM(BU8:BU72)</f>
        <v>1</v>
      </c>
      <c r="BV74" s="3"/>
      <c r="BW74" s="3" t="n">
        <f aca="false">BW3-SUM(BW8:BW72)</f>
        <v>1</v>
      </c>
      <c r="BX74" s="3"/>
      <c r="BY74" s="3" t="n">
        <f aca="false">BY3-SUM(BY8:BY72)</f>
        <v>1</v>
      </c>
      <c r="BZ74" s="3"/>
      <c r="CA74" s="3" t="n">
        <f aca="false">CA3-SUM(CA8:CA72)</f>
        <v>4</v>
      </c>
      <c r="CB74" s="3"/>
      <c r="CC74" s="3" t="n">
        <f aca="false">CC3-SUM(CC8:CC72)</f>
        <v>3992</v>
      </c>
      <c r="CE74" s="3" t="n">
        <f aca="false">CE3-SUM(CE8:CE72)</f>
        <v>8</v>
      </c>
      <c r="CG74" s="3" t="n">
        <f aca="false">CG3-SUM(CG8:CG72)</f>
        <v>3988</v>
      </c>
      <c r="CH74" s="3"/>
      <c r="CI74" s="3" t="n">
        <f aca="false">CI3-SUM(CI8:CI72)</f>
        <v>12</v>
      </c>
      <c r="CK74" s="3" t="n">
        <f aca="false">CK3-SUM(CK8:CK72)</f>
        <v>4000</v>
      </c>
      <c r="CM74" s="3" t="n">
        <f aca="false">CM3-SUM(CM8:CM72)</f>
        <v>5</v>
      </c>
      <c r="CO74" s="3" t="n">
        <f aca="false">CO3-SUM(CO8:CO72)</f>
        <v>27</v>
      </c>
      <c r="CQ74" s="3" t="n">
        <f aca="false">CQ3-SUM(CQ8:CQ72)</f>
        <v>3</v>
      </c>
      <c r="CS74" s="3" t="n">
        <f aca="false">CS3-SUM(CS8:CS72)</f>
        <v>17</v>
      </c>
      <c r="CT74" s="3"/>
      <c r="CU74" s="3" t="n">
        <f aca="false">CU3-SUM(CU8:CU72)</f>
        <v>1</v>
      </c>
      <c r="CV74" s="3"/>
      <c r="CW74" s="3" t="n">
        <f aca="false">CW3-SUM(CW8:CW72)</f>
        <v>1</v>
      </c>
      <c r="CX74" s="3"/>
      <c r="CY74" s="3" t="n">
        <f aca="false">CY3-SUM(CY8:CY72)</f>
        <v>1773</v>
      </c>
      <c r="DA74" s="3" t="n">
        <f aca="false">DA3-SUM(DA8:DA72)</f>
        <v>30275</v>
      </c>
      <c r="DC74" s="3" t="n">
        <f aca="false">DC3-SUM(DC8:DC72)</f>
        <v>4546</v>
      </c>
      <c r="DE74" s="3" t="n">
        <f aca="false">DE3-SUM(DE8:DE72)</f>
        <v>3526</v>
      </c>
      <c r="DG74" s="3" t="n">
        <f aca="false">DG3-SUM(DG8:DG72)</f>
        <v>28238</v>
      </c>
      <c r="DI74" s="3" t="n">
        <f aca="false">DI3-SUM(DI8:DI72)</f>
        <v>4809</v>
      </c>
      <c r="DK74" s="3" t="n">
        <f aca="false">DK3-SUM(DK8:DK72)</f>
        <v>5145</v>
      </c>
      <c r="DM74" s="3" t="n">
        <f aca="false">DM3-SUM(DM8:DM72)</f>
        <v>6256</v>
      </c>
      <c r="DO74" s="3" t="n">
        <f aca="false">DO3-SUM(DO8:DO72)</f>
        <v>14754</v>
      </c>
      <c r="DQ74" s="3" t="n">
        <f aca="false">DQ3-SUM(DQ8:DQ72)</f>
        <v>5954</v>
      </c>
      <c r="DS74" s="3" t="n">
        <f aca="false">DS3-SUM(DS8:DS72)</f>
        <v>3307</v>
      </c>
      <c r="DU74" s="3" t="n">
        <f aca="false">DU3-SUM(DU8:DU72)</f>
        <v>65</v>
      </c>
      <c r="DV74" s="3"/>
      <c r="DW74" s="3" t="n">
        <f aca="false">DW3-SUM(DW8:DW72)</f>
        <v>40000</v>
      </c>
      <c r="DX74" s="3"/>
      <c r="DY74" s="3" t="n">
        <f aca="false">DY3-SUM(DY8:DY72)</f>
        <v>1</v>
      </c>
      <c r="DZ74" s="3"/>
      <c r="EA74" s="3" t="n">
        <f aca="false">EA3-SUM(EA8:EA72)</f>
        <v>21</v>
      </c>
      <c r="EB74" s="3"/>
      <c r="EC74" s="3" t="n">
        <f aca="false">EC3-SUM(EC8:EC72)</f>
        <v>5</v>
      </c>
      <c r="ED74" s="3"/>
      <c r="EE74" s="3" t="n">
        <f aca="false">EE3-SUM(EE8:EE72)</f>
        <v>4</v>
      </c>
      <c r="EF74" s="3"/>
      <c r="EG74" s="3" t="n">
        <f aca="false">EG3-SUM(EG8:EG72)</f>
        <v>285</v>
      </c>
      <c r="EH74" s="3"/>
      <c r="EI74" s="3" t="n">
        <f aca="false">EI3-SUM(EI8:EI72)</f>
        <v>23</v>
      </c>
      <c r="EK74" s="3" t="n">
        <f aca="false">EK3-SUM(EK8:EK72)</f>
        <v>88</v>
      </c>
      <c r="EM74" s="3" t="n">
        <f aca="false">EM3-SUM(EM8:EM72)</f>
        <v>19</v>
      </c>
      <c r="EN74" s="3"/>
      <c r="EO74" s="3" t="n">
        <f aca="false">EO3-SUM(EO8:EO72)</f>
        <v>88</v>
      </c>
      <c r="EP74" s="3"/>
      <c r="EQ74" s="3" t="n">
        <f aca="false">EQ3-SUM(EQ8:EQ72)</f>
        <v>900</v>
      </c>
      <c r="ER74" s="3"/>
      <c r="ES74" s="3" t="n">
        <f aca="false">ES3-SUM(ES8:ES72)</f>
        <v>1</v>
      </c>
      <c r="EU74" s="3" t="n">
        <f aca="false">EU3-SUM(EU8:EU72)</f>
        <v>2400</v>
      </c>
      <c r="EV74" s="90"/>
      <c r="EW74" s="3" t="n">
        <f aca="false">EW3-SUM(EW8:EW72)</f>
        <v>1915</v>
      </c>
      <c r="EX74" s="3"/>
      <c r="EY74" s="3" t="n">
        <f aca="false">EY3-SUM(EY8:EY72)</f>
        <v>85</v>
      </c>
      <c r="EZ74" s="3"/>
      <c r="FA74" s="3" t="n">
        <f aca="false">FA3-SUM(FA8:FA72)</f>
        <v>2000</v>
      </c>
      <c r="FB74" s="90"/>
      <c r="FC74" s="3" t="n">
        <f aca="false">FC3-SUM(FC8:FC72)</f>
        <v>5000</v>
      </c>
      <c r="FD74" s="3"/>
      <c r="FE74" s="3" t="n">
        <f aca="false">FE3-SUM(FE8:FE72)</f>
        <v>1000</v>
      </c>
      <c r="FG74" s="3" t="n">
        <f aca="false">FG3-SUM(FG8:FG72)</f>
        <v>2</v>
      </c>
      <c r="FI74" s="3" t="n">
        <f aca="false">FI3-SUM(FI8:FI72)</f>
        <v>2</v>
      </c>
      <c r="FJ74" s="3"/>
      <c r="FK74" s="3" t="n">
        <f aca="false">FK3-SUM(FK8:FK72)</f>
        <v>47</v>
      </c>
      <c r="FL74" s="3"/>
      <c r="FM74" s="3" t="n">
        <f aca="false">FM3-SUM(FM8:FM72)</f>
        <v>31</v>
      </c>
      <c r="FN74" s="3"/>
      <c r="FO74" s="3" t="n">
        <f aca="false">FO3-SUM(FO8:FO72)</f>
        <v>4</v>
      </c>
      <c r="FP74" s="3"/>
      <c r="FQ74" s="3" t="n">
        <f aca="false">FQ3-SUM(FQ8:FQ72)</f>
        <v>23</v>
      </c>
      <c r="FR74" s="3"/>
      <c r="FS74" s="3" t="n">
        <f aca="false">FS3-SUM(FS8:FS72)</f>
        <v>4</v>
      </c>
      <c r="FT74" s="3"/>
      <c r="FU74" s="3" t="n">
        <f aca="false">FU3-SUM(FU8:FU72)</f>
        <v>2048</v>
      </c>
      <c r="FV74" s="32"/>
      <c r="FW74" s="3" t="n">
        <f aca="false">FW3-SUM(FW8:FW72)</f>
        <v>2048</v>
      </c>
      <c r="FX74" s="32"/>
      <c r="FY74" s="3" t="n">
        <f aca="false">FY3-SUM(FY8:FY72)</f>
        <v>2048</v>
      </c>
      <c r="GA74" s="3" t="n">
        <f aca="false">GA3-SUM(GA8:GA72)</f>
        <v>1</v>
      </c>
      <c r="GB74" s="32"/>
      <c r="GC74" s="3" t="n">
        <f aca="false">GC3-SUM(GC8:GC72)</f>
        <v>1</v>
      </c>
      <c r="GE74" s="3" t="n">
        <f aca="false">GE3-SUM(GE8:GE72)</f>
        <v>11</v>
      </c>
      <c r="GF74" s="3"/>
      <c r="GG74" s="3" t="n">
        <f aca="false">GG3-SUM(GG8:GG72)</f>
        <v>500</v>
      </c>
      <c r="GH74" s="3"/>
      <c r="GI74" s="3" t="n">
        <f aca="false">GI3-SUM(GI8:GI72)</f>
        <v>1000</v>
      </c>
      <c r="GJ74" s="3"/>
      <c r="GK74" s="3" t="n">
        <f aca="false">GK3-SUM(GK8:GK72)</f>
        <v>1600</v>
      </c>
      <c r="GL74" s="3"/>
      <c r="GM74" s="3" t="n">
        <f aca="false">GM3-SUM(GM8:GM72)</f>
        <v>4018</v>
      </c>
      <c r="GN74" s="3"/>
      <c r="GO74" s="3" t="n">
        <f aca="false">GO3-SUM(GO8:GO72)</f>
        <v>38</v>
      </c>
      <c r="GP74" s="3"/>
      <c r="GQ74" s="3" t="n">
        <f aca="false">GQ3-SUM(GQ8:GQ72)</f>
        <v>8905</v>
      </c>
      <c r="GR74" s="3"/>
      <c r="GS74" s="3" t="n">
        <f aca="false">GS3-SUM(GS8:GS72)</f>
        <v>113</v>
      </c>
      <c r="GT74" s="3"/>
      <c r="GU74" s="3" t="n">
        <f aca="false">GU3-SUM(GU8:GU72)</f>
        <v>128</v>
      </c>
      <c r="GV74" s="3"/>
      <c r="GW74" s="3" t="n">
        <f aca="false">GW3-SUM(GW8:GW72)</f>
        <v>36</v>
      </c>
      <c r="GX74" s="3"/>
      <c r="GY74" s="3" t="n">
        <f aca="false">GY3-SUM(GY8:GY72)</f>
        <v>13</v>
      </c>
      <c r="GZ74" s="3"/>
      <c r="HA74" s="3" t="n">
        <f aca="false">HA3-SUM(HA8:HA72)</f>
        <v>63</v>
      </c>
      <c r="HB74" s="3"/>
      <c r="HC74" s="3" t="n">
        <f aca="false">HC3-SUM(HC8:HC72)</f>
        <v>14</v>
      </c>
      <c r="HD74" s="32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</row>
    <row r="75" customFormat="false" ht="13.5" hidden="false" customHeight="false" outlineLevel="0" collapsed="false">
      <c r="F75" s="22" t="s">
        <v>208</v>
      </c>
      <c r="M75" s="21"/>
      <c r="N75" s="21"/>
      <c r="O75" s="21"/>
      <c r="P75" s="2"/>
      <c r="Q75" s="22"/>
      <c r="R75" s="22"/>
      <c r="S75" s="22"/>
      <c r="T75" s="23"/>
      <c r="U75" s="23"/>
      <c r="V75" s="24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G75" s="1" t="n">
        <f aca="false">+BG3-BG74</f>
        <v>0</v>
      </c>
      <c r="BH75" s="1" t="n">
        <f aca="false">+BH3-BH74</f>
        <v>0</v>
      </c>
      <c r="BI75" s="1" t="n">
        <f aca="false">+BI3-BI74</f>
        <v>0</v>
      </c>
      <c r="BK75" s="1" t="n">
        <f aca="false">+BK3-BK74</f>
        <v>0</v>
      </c>
      <c r="BM75" s="1" t="n">
        <f aca="false">+BM3-BM74</f>
        <v>0</v>
      </c>
      <c r="BO75" s="1" t="n">
        <f aca="false">+BO3-BO74</f>
        <v>0</v>
      </c>
      <c r="BQ75" s="1" t="n">
        <f aca="false">+BQ3-BQ74</f>
        <v>0</v>
      </c>
      <c r="BS75" s="1" t="n">
        <f aca="false">+BS3-BS74</f>
        <v>0</v>
      </c>
      <c r="BU75" s="1" t="n">
        <f aca="false">+BU3-BU74</f>
        <v>0</v>
      </c>
      <c r="BW75" s="1" t="n">
        <f aca="false">+BW3-BW74</f>
        <v>0</v>
      </c>
      <c r="BY75" s="1" t="n">
        <f aca="false">+BY3-BY74</f>
        <v>0</v>
      </c>
      <c r="CA75" s="1" t="n">
        <f aca="false">+CA3-CA74</f>
        <v>0</v>
      </c>
      <c r="CC75" s="1" t="n">
        <f aca="false">+CC3-CC74</f>
        <v>0</v>
      </c>
      <c r="CE75" s="1" t="n">
        <f aca="false">+CE3-CE74</f>
        <v>0</v>
      </c>
      <c r="CG75" s="1" t="n">
        <f aca="false">+CG3-CG74</f>
        <v>0</v>
      </c>
      <c r="CI75" s="1" t="n">
        <f aca="false">+CI3-CI74</f>
        <v>0</v>
      </c>
      <c r="CK75" s="1" t="n">
        <f aca="false">+CK3-CK74</f>
        <v>0</v>
      </c>
      <c r="CM75" s="1" t="n">
        <f aca="false">+CM3-CM74</f>
        <v>0</v>
      </c>
      <c r="CO75" s="1" t="n">
        <f aca="false">+CO3-CO74</f>
        <v>0</v>
      </c>
      <c r="CQ75" s="1" t="n">
        <f aca="false">+CQ3-CQ74</f>
        <v>0</v>
      </c>
      <c r="CS75" s="1" t="n">
        <f aca="false">+CS3-CS74</f>
        <v>0</v>
      </c>
      <c r="CU75" s="1" t="n">
        <f aca="false">+CU3-CU74</f>
        <v>0</v>
      </c>
      <c r="CW75" s="1" t="n">
        <f aca="false">+CW3-CW74</f>
        <v>0</v>
      </c>
      <c r="CY75" s="1" t="n">
        <f aca="false">+CY3-CY74</f>
        <v>0</v>
      </c>
      <c r="DA75" s="1" t="n">
        <f aca="false">+DA3-DA74</f>
        <v>0</v>
      </c>
      <c r="DC75" s="1" t="n">
        <f aca="false">+DC3-DC74</f>
        <v>0</v>
      </c>
      <c r="DE75" s="1" t="n">
        <f aca="false">+DE3-DE74</f>
        <v>0</v>
      </c>
      <c r="DG75" s="1" t="n">
        <f aca="false">+DG3-DG74</f>
        <v>0</v>
      </c>
      <c r="DI75" s="1" t="n">
        <f aca="false">+DI3-DI74</f>
        <v>0</v>
      </c>
      <c r="DK75" s="1" t="n">
        <f aca="false">+DK3-DK74</f>
        <v>0</v>
      </c>
      <c r="DM75" s="1" t="n">
        <f aca="false">+DM3-DM74</f>
        <v>0</v>
      </c>
      <c r="DO75" s="1" t="n">
        <f aca="false">+DO3-DO74</f>
        <v>0</v>
      </c>
      <c r="DQ75" s="1" t="n">
        <f aca="false">+DQ3-DQ74</f>
        <v>0</v>
      </c>
      <c r="DS75" s="1" t="n">
        <f aca="false">+DS3-DS74</f>
        <v>0</v>
      </c>
      <c r="DU75" s="1" t="n">
        <f aca="false">+DU3-DU74</f>
        <v>0</v>
      </c>
      <c r="DW75" s="1" t="n">
        <f aca="false">+DW3-DW74</f>
        <v>0</v>
      </c>
      <c r="DY75" s="1" t="n">
        <f aca="false">+DY3-DY74</f>
        <v>0</v>
      </c>
      <c r="EA75" s="1" t="n">
        <f aca="false">+EA3-EA74</f>
        <v>0</v>
      </c>
      <c r="EC75" s="1" t="n">
        <f aca="false">+EC3-EC74</f>
        <v>0</v>
      </c>
      <c r="EE75" s="1" t="n">
        <f aca="false">+EE3-EE74</f>
        <v>0</v>
      </c>
      <c r="EG75" s="1" t="n">
        <f aca="false">+EG3-EG74</f>
        <v>0</v>
      </c>
      <c r="EI75" s="1" t="n">
        <f aca="false">+EI3-EI74</f>
        <v>0</v>
      </c>
      <c r="EK75" s="1" t="n">
        <f aca="false">+EK3-EK74</f>
        <v>0</v>
      </c>
      <c r="EM75" s="1" t="n">
        <f aca="false">+EM3-EM74</f>
        <v>0</v>
      </c>
      <c r="EO75" s="1" t="n">
        <f aca="false">+EO3-EO74</f>
        <v>0</v>
      </c>
      <c r="EQ75" s="1" t="n">
        <f aca="false">+EQ3-EQ74</f>
        <v>0</v>
      </c>
      <c r="ES75" s="1" t="n">
        <f aca="false">+ES3-ES74</f>
        <v>0</v>
      </c>
      <c r="EU75" s="1" t="n">
        <f aca="false">+EU3-EU74</f>
        <v>0</v>
      </c>
      <c r="EW75" s="1" t="n">
        <f aca="false">+EW3-EW74</f>
        <v>0</v>
      </c>
      <c r="EY75" s="1" t="n">
        <f aca="false">+EY3-EY74</f>
        <v>0</v>
      </c>
      <c r="FA75" s="1" t="n">
        <f aca="false">+FA3-FA74</f>
        <v>0</v>
      </c>
      <c r="FC75" s="1" t="n">
        <f aca="false">+FC3-FC74</f>
        <v>0</v>
      </c>
      <c r="FE75" s="1" t="n">
        <f aca="false">+FE3-FE74</f>
        <v>0</v>
      </c>
      <c r="FG75" s="1" t="n">
        <f aca="false">+FG3-FG74</f>
        <v>0</v>
      </c>
      <c r="FI75" s="1" t="n">
        <f aca="false">+FI3-FI74</f>
        <v>0</v>
      </c>
      <c r="FK75" s="1" t="n">
        <f aca="false">+FK3-FK74</f>
        <v>0</v>
      </c>
      <c r="FM75" s="1" t="n">
        <f aca="false">+FM3-FM74</f>
        <v>0</v>
      </c>
      <c r="FO75" s="1" t="n">
        <f aca="false">+FO3-FO74</f>
        <v>0</v>
      </c>
      <c r="FQ75" s="1" t="n">
        <f aca="false">+FQ3-FQ74</f>
        <v>0</v>
      </c>
      <c r="FS75" s="1" t="n">
        <f aca="false">+FS3-FS74</f>
        <v>0</v>
      </c>
      <c r="FU75" s="1" t="n">
        <f aca="false">+FU3-FU74</f>
        <v>0</v>
      </c>
      <c r="FV75" s="32"/>
      <c r="FW75" s="1" t="n">
        <f aca="false">+FW3-FW74</f>
        <v>0</v>
      </c>
      <c r="FX75" s="32"/>
      <c r="FY75" s="1" t="n">
        <f aca="false">+FY3-FY74</f>
        <v>0</v>
      </c>
      <c r="GA75" s="1" t="n">
        <f aca="false">+GA3-GA74</f>
        <v>0</v>
      </c>
      <c r="GB75" s="32"/>
      <c r="GC75" s="1" t="n">
        <f aca="false">+GC3-GC74</f>
        <v>0</v>
      </c>
      <c r="GE75" s="1" t="n">
        <f aca="false">+GE3-GE74</f>
        <v>0</v>
      </c>
      <c r="GG75" s="1" t="n">
        <f aca="false">+GG3-GG74</f>
        <v>0</v>
      </c>
      <c r="GI75" s="1" t="n">
        <f aca="false">+GI3-GI74</f>
        <v>0</v>
      </c>
      <c r="GK75" s="1" t="n">
        <f aca="false">+GK3-GK74</f>
        <v>0</v>
      </c>
      <c r="GM75" s="1" t="n">
        <f aca="false">+GM3-GM74</f>
        <v>0</v>
      </c>
      <c r="GO75" s="1" t="n">
        <f aca="false">+GO3-GO74</f>
        <v>0</v>
      </c>
      <c r="GQ75" s="1" t="n">
        <f aca="false">+GQ3-GQ74</f>
        <v>0</v>
      </c>
      <c r="GS75" s="1" t="n">
        <f aca="false">+GS3-GS74</f>
        <v>0</v>
      </c>
      <c r="GU75" s="1" t="n">
        <f aca="false">+GU3-GU74</f>
        <v>0</v>
      </c>
      <c r="GW75" s="1" t="n">
        <f aca="false">+GW3-GW74</f>
        <v>0</v>
      </c>
      <c r="GY75" s="1" t="n">
        <f aca="false">+GY3-GY74</f>
        <v>0</v>
      </c>
      <c r="HA75" s="1" t="n">
        <f aca="false">+HA3-HA74</f>
        <v>0</v>
      </c>
      <c r="HC75" s="1" t="n">
        <f aca="false">+HC3-HC74</f>
        <v>0</v>
      </c>
      <c r="HD75" s="32"/>
    </row>
    <row r="76" customFormat="false" ht="13.5" hidden="false" customHeight="false" outlineLevel="0" collapsed="false">
      <c r="I76" s="128"/>
      <c r="J76" s="128"/>
      <c r="Q76" s="35"/>
      <c r="R76" s="22"/>
      <c r="FU76" s="32"/>
      <c r="FV76" s="32"/>
      <c r="FW76" s="32"/>
      <c r="FX76" s="32"/>
      <c r="FY76" s="32"/>
      <c r="GA76" s="32"/>
      <c r="GB76" s="32"/>
      <c r="GC76" s="32"/>
      <c r="GD76" s="32"/>
      <c r="GE76" s="32"/>
      <c r="GF76" s="32"/>
      <c r="GM76" s="32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32"/>
      <c r="HC76" s="32"/>
      <c r="HD76" s="32"/>
    </row>
    <row r="77" customFormat="false" ht="13.5" hidden="true" customHeight="false" outlineLevel="1" collapsed="false">
      <c r="A77" s="129" t="s">
        <v>209</v>
      </c>
      <c r="G77" s="4"/>
      <c r="FO77" s="121" t="n">
        <f aca="false">SUM(FM75:FS75)</f>
        <v>0</v>
      </c>
      <c r="FU77" s="32"/>
      <c r="FV77" s="32"/>
      <c r="FW77" s="32"/>
      <c r="FX77" s="32"/>
      <c r="FY77" s="32"/>
      <c r="GA77" s="32"/>
      <c r="GB77" s="32"/>
      <c r="GC77" s="32"/>
      <c r="GD77" s="32"/>
      <c r="GE77" s="32"/>
      <c r="GF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</row>
    <row r="78" customFormat="false" ht="13.5" hidden="true" customHeight="false" outlineLevel="1" collapsed="false">
      <c r="A78" s="3"/>
      <c r="B78" s="21"/>
      <c r="C78" s="3"/>
      <c r="E78" s="3"/>
      <c r="F78" s="3"/>
      <c r="G78" s="3"/>
      <c r="H78" s="3"/>
      <c r="I78" s="3"/>
      <c r="J78" s="3"/>
      <c r="K78" s="21"/>
      <c r="L78" s="3"/>
      <c r="M78" s="3"/>
      <c r="N78" s="3"/>
      <c r="O78" s="3"/>
      <c r="P78" s="3"/>
      <c r="Q78" s="35" t="s">
        <v>41</v>
      </c>
      <c r="R78" s="36" t="s">
        <v>42</v>
      </c>
      <c r="S78" s="36"/>
      <c r="T78" s="37" t="s">
        <v>43</v>
      </c>
      <c r="U78" s="25"/>
      <c r="V78" s="24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CC78" s="130"/>
      <c r="CD78" s="130"/>
      <c r="CE78" s="130"/>
      <c r="CF78" s="130"/>
      <c r="CG78" s="130"/>
      <c r="CH78" s="130"/>
      <c r="CI78" s="130"/>
      <c r="CJ78" s="130"/>
      <c r="CK78" s="130"/>
      <c r="CL78" s="130"/>
      <c r="CM78" s="130"/>
      <c r="CN78" s="130"/>
      <c r="CO78" s="130"/>
      <c r="CP78" s="130"/>
      <c r="CQ78" s="130"/>
      <c r="CR78" s="130"/>
      <c r="CS78" s="130"/>
      <c r="CT78" s="130"/>
      <c r="CU78" s="130"/>
      <c r="CV78" s="130"/>
      <c r="CW78" s="130"/>
      <c r="CX78" s="130"/>
      <c r="CY78" s="130"/>
      <c r="CZ78" s="130"/>
      <c r="DA78" s="130"/>
      <c r="DB78" s="130"/>
      <c r="DC78" s="130"/>
      <c r="DD78" s="130"/>
      <c r="DE78" s="130"/>
      <c r="DF78" s="130"/>
      <c r="DG78" s="130"/>
      <c r="DH78" s="130"/>
      <c r="DI78" s="130"/>
      <c r="DJ78" s="130"/>
      <c r="DK78" s="130"/>
      <c r="DL78" s="130"/>
      <c r="DM78" s="130"/>
      <c r="DN78" s="130"/>
      <c r="DO78" s="130"/>
      <c r="DP78" s="130"/>
      <c r="DQ78" s="130"/>
      <c r="DR78" s="130"/>
      <c r="DS78" s="130"/>
      <c r="DT78" s="130"/>
      <c r="DU78" s="130"/>
      <c r="EI78" s="130"/>
      <c r="EJ78" s="130"/>
      <c r="EK78" s="130"/>
      <c r="EL78" s="130"/>
      <c r="ES78" s="130"/>
      <c r="ET78" s="130"/>
      <c r="FF78" s="130"/>
      <c r="FG78" s="130"/>
      <c r="FT78" s="130"/>
      <c r="FU78" s="34"/>
      <c r="FV78" s="34"/>
      <c r="FW78" s="34"/>
      <c r="FX78" s="34"/>
      <c r="FY78" s="34"/>
      <c r="FZ78" s="130"/>
      <c r="GA78" s="34"/>
      <c r="GB78" s="32"/>
      <c r="GC78" s="34"/>
      <c r="GD78" s="32"/>
      <c r="GE78" s="34"/>
      <c r="GF78" s="32"/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34"/>
      <c r="HA78" s="34"/>
      <c r="HB78" s="34"/>
      <c r="HC78" s="34"/>
      <c r="HD78" s="34"/>
    </row>
    <row r="79" customFormat="false" ht="13.5" hidden="true" customHeight="false" outlineLevel="1" collapsed="false">
      <c r="A79" s="56" t="s">
        <v>91</v>
      </c>
      <c r="B79" s="57" t="s">
        <v>92</v>
      </c>
      <c r="C79" s="56" t="s">
        <v>93</v>
      </c>
      <c r="D79" s="56"/>
      <c r="E79" s="56" t="s">
        <v>95</v>
      </c>
      <c r="F79" s="56" t="s">
        <v>210</v>
      </c>
      <c r="G79" s="56" t="s">
        <v>96</v>
      </c>
      <c r="H79" s="56" t="s">
        <v>97</v>
      </c>
      <c r="I79" s="56" t="s">
        <v>98</v>
      </c>
      <c r="J79" s="56" t="s">
        <v>99</v>
      </c>
      <c r="K79" s="57" t="s">
        <v>211</v>
      </c>
      <c r="L79" s="56" t="s">
        <v>100</v>
      </c>
      <c r="M79" s="56" t="s">
        <v>212</v>
      </c>
      <c r="N79" s="56"/>
      <c r="O79" s="56"/>
      <c r="P79" s="56"/>
      <c r="Q79" s="56" t="s">
        <v>104</v>
      </c>
      <c r="R79" s="35" t="s">
        <v>105</v>
      </c>
      <c r="S79" s="35" t="s">
        <v>106</v>
      </c>
      <c r="T79" s="57"/>
      <c r="U79" s="131"/>
      <c r="V79" s="132"/>
      <c r="W79" s="131"/>
      <c r="X79" s="131"/>
      <c r="Y79" s="131"/>
      <c r="Z79" s="131"/>
      <c r="AA79" s="131"/>
      <c r="AB79" s="131"/>
      <c r="AC79" s="131"/>
      <c r="AD79" s="131"/>
      <c r="AE79" s="131"/>
      <c r="AF79" s="131"/>
      <c r="AG79" s="131"/>
      <c r="AH79" s="131"/>
      <c r="AI79" s="131"/>
      <c r="AJ79" s="131"/>
      <c r="AK79" s="131"/>
      <c r="AL79" s="131"/>
      <c r="AM79" s="131"/>
      <c r="AN79" s="131"/>
      <c r="AO79" s="131"/>
      <c r="AP79" s="131"/>
      <c r="AQ79" s="131"/>
      <c r="AR79" s="131"/>
      <c r="AS79" s="131"/>
      <c r="AT79" s="131"/>
      <c r="AU79" s="131"/>
      <c r="AV79" s="131"/>
      <c r="AW79" s="131"/>
      <c r="AX79" s="131"/>
      <c r="AY79" s="131"/>
      <c r="AZ79" s="131"/>
      <c r="BA79" s="131"/>
      <c r="BB79" s="131"/>
      <c r="BC79" s="131"/>
      <c r="BD79" s="131"/>
      <c r="BE79" s="131"/>
      <c r="CC79" s="130"/>
      <c r="CD79" s="130"/>
      <c r="CE79" s="130"/>
      <c r="CF79" s="130"/>
      <c r="CG79" s="130"/>
      <c r="CH79" s="130"/>
      <c r="CI79" s="130"/>
      <c r="CJ79" s="130"/>
      <c r="CK79" s="130"/>
      <c r="CL79" s="130"/>
      <c r="CM79" s="130"/>
      <c r="CN79" s="130"/>
      <c r="CO79" s="130"/>
      <c r="CP79" s="130"/>
      <c r="CQ79" s="130"/>
      <c r="CR79" s="130"/>
      <c r="CS79" s="130"/>
      <c r="CT79" s="130"/>
      <c r="CU79" s="130"/>
      <c r="CV79" s="130"/>
      <c r="CW79" s="130"/>
      <c r="CX79" s="130"/>
      <c r="CY79" s="130"/>
      <c r="CZ79" s="130"/>
      <c r="DA79" s="130"/>
      <c r="DB79" s="130"/>
      <c r="DC79" s="130"/>
      <c r="DD79" s="130"/>
      <c r="DE79" s="130"/>
      <c r="DF79" s="130"/>
      <c r="DG79" s="130"/>
      <c r="DH79" s="130"/>
      <c r="DI79" s="130"/>
      <c r="DJ79" s="130"/>
      <c r="DK79" s="130"/>
      <c r="DL79" s="130"/>
      <c r="DM79" s="130"/>
      <c r="DN79" s="130"/>
      <c r="DO79" s="130"/>
      <c r="DP79" s="130"/>
      <c r="DQ79" s="130"/>
      <c r="DR79" s="130"/>
      <c r="DS79" s="130"/>
      <c r="DT79" s="130"/>
      <c r="DU79" s="130"/>
      <c r="EI79" s="130"/>
      <c r="EJ79" s="130"/>
      <c r="EK79" s="130"/>
      <c r="EL79" s="130"/>
      <c r="ES79" s="130"/>
      <c r="ET79" s="130"/>
      <c r="FF79" s="130"/>
      <c r="FG79" s="130"/>
      <c r="FT79" s="130"/>
      <c r="FU79" s="32"/>
      <c r="FV79" s="32"/>
      <c r="FW79" s="32"/>
      <c r="FX79" s="32"/>
      <c r="FY79" s="32"/>
      <c r="FZ79" s="130"/>
      <c r="GA79" s="32"/>
      <c r="GB79" s="32"/>
      <c r="GC79" s="32"/>
      <c r="GD79" s="32"/>
      <c r="GE79" s="32"/>
      <c r="GF79" s="32"/>
      <c r="GM79" s="32"/>
      <c r="GN79" s="32"/>
      <c r="GO79" s="32"/>
      <c r="GP79" s="32"/>
      <c r="GQ79" s="32"/>
      <c r="GR79" s="32"/>
      <c r="GS79" s="32"/>
      <c r="GT79" s="32"/>
      <c r="GU79" s="32"/>
      <c r="GV79" s="32"/>
      <c r="GW79" s="32"/>
      <c r="GX79" s="32"/>
      <c r="GY79" s="32"/>
      <c r="GZ79" s="32"/>
      <c r="HA79" s="32"/>
      <c r="HB79" s="32"/>
      <c r="HC79" s="32"/>
      <c r="HD79" s="32"/>
    </row>
    <row r="80" customFormat="false" ht="13.5" hidden="true" customHeight="false" outlineLevel="1" collapsed="false">
      <c r="A80" s="1" t="s">
        <v>112</v>
      </c>
      <c r="B80" s="2" t="s">
        <v>113</v>
      </c>
      <c r="E80" s="1" t="n">
        <v>1</v>
      </c>
      <c r="F80" s="1" t="s">
        <v>213</v>
      </c>
      <c r="G80" s="1" t="s">
        <v>115</v>
      </c>
      <c r="H80" s="97" t="n">
        <v>36301</v>
      </c>
      <c r="I80" s="1" t="s">
        <v>214</v>
      </c>
      <c r="J80" s="1" t="s">
        <v>117</v>
      </c>
      <c r="K80" s="2" t="s">
        <v>215</v>
      </c>
      <c r="L80" s="1" t="s">
        <v>118</v>
      </c>
      <c r="M80" s="133" t="s">
        <v>216</v>
      </c>
      <c r="N80" s="1" t="str">
        <f aca="false">CONCATENATE(B80,J80)</f>
        <v>30CSR</v>
      </c>
      <c r="Q80" s="4" t="n">
        <v>13800</v>
      </c>
      <c r="S80" s="4" t="n">
        <f aca="false">+Q80</f>
        <v>13800</v>
      </c>
      <c r="T80" s="5" t="n">
        <v>37147</v>
      </c>
      <c r="V80" s="6" t="n">
        <v>0</v>
      </c>
      <c r="W80" s="5" t="n">
        <f aca="false">V80</f>
        <v>0</v>
      </c>
      <c r="X80" s="5" t="n">
        <f aca="false">W80</f>
        <v>0</v>
      </c>
      <c r="Y80" s="5" t="n">
        <f aca="false">X80</f>
        <v>0</v>
      </c>
      <c r="Z80" s="5" t="n">
        <f aca="false">Y80</f>
        <v>0</v>
      </c>
      <c r="AA80" s="5" t="n">
        <f aca="false">Z80</f>
        <v>0</v>
      </c>
      <c r="AB80" s="5" t="n">
        <f aca="false">AA80</f>
        <v>0</v>
      </c>
      <c r="AC80" s="5" t="n">
        <f aca="false">AB80</f>
        <v>0</v>
      </c>
      <c r="AD80" s="5" t="n">
        <f aca="false">AC80</f>
        <v>0</v>
      </c>
      <c r="AE80" s="5" t="n">
        <f aca="false">AD80</f>
        <v>0</v>
      </c>
      <c r="AF80" s="5" t="n">
        <f aca="false">AE80</f>
        <v>0</v>
      </c>
      <c r="AG80" s="5" t="n">
        <f aca="false">AF80</f>
        <v>0</v>
      </c>
      <c r="AH80" s="5" t="n">
        <f aca="false">AG80</f>
        <v>0</v>
      </c>
      <c r="AI80" s="5" t="n">
        <f aca="false">AH80</f>
        <v>0</v>
      </c>
      <c r="AJ80" s="5" t="n">
        <f aca="false">AI80</f>
        <v>0</v>
      </c>
      <c r="AK80" s="5" t="n">
        <f aca="false">AJ80</f>
        <v>0</v>
      </c>
      <c r="AL80" s="5" t="n">
        <f aca="false">AK80</f>
        <v>0</v>
      </c>
      <c r="AM80" s="5" t="n">
        <f aca="false">AL80</f>
        <v>0</v>
      </c>
      <c r="AN80" s="5" t="n">
        <f aca="false">AM80</f>
        <v>0</v>
      </c>
      <c r="AO80" s="5" t="n">
        <f aca="false">AN80</f>
        <v>0</v>
      </c>
      <c r="AP80" s="5" t="n">
        <f aca="false">AO80</f>
        <v>0</v>
      </c>
      <c r="AQ80" s="5" t="n">
        <f aca="false">AP80</f>
        <v>0</v>
      </c>
      <c r="AR80" s="5" t="n">
        <f aca="false">AQ80</f>
        <v>0</v>
      </c>
      <c r="AS80" s="5" t="n">
        <f aca="false">AR80</f>
        <v>0</v>
      </c>
      <c r="AT80" s="5" t="n">
        <f aca="false">AS80</f>
        <v>0</v>
      </c>
      <c r="AU80" s="5" t="n">
        <f aca="false">AT80</f>
        <v>0</v>
      </c>
      <c r="AV80" s="5" t="n">
        <f aca="false">AU80</f>
        <v>0</v>
      </c>
      <c r="AW80" s="5" t="n">
        <f aca="false">AV80</f>
        <v>0</v>
      </c>
      <c r="AX80" s="5" t="n">
        <f aca="false">AW80</f>
        <v>0</v>
      </c>
      <c r="AY80" s="5" t="n">
        <f aca="false">AX80</f>
        <v>0</v>
      </c>
      <c r="BB80" s="5" t="n">
        <f aca="false">SUM(V80:AZ80)</f>
        <v>0</v>
      </c>
      <c r="BC80" s="5" t="n">
        <f aca="false">+BB80/31</f>
        <v>0</v>
      </c>
      <c r="BD80" s="5" t="n">
        <f aca="false">MAX(V80:AX80)</f>
        <v>0</v>
      </c>
      <c r="FU80" s="32"/>
      <c r="FV80" s="32"/>
      <c r="FW80" s="32"/>
      <c r="FX80" s="32"/>
      <c r="FY80" s="32"/>
      <c r="GA80" s="32"/>
      <c r="GB80" s="32"/>
      <c r="GC80" s="32"/>
      <c r="GD80" s="32"/>
      <c r="GE80" s="32"/>
      <c r="GF80" s="32"/>
      <c r="GM80" s="32"/>
      <c r="GN80" s="32"/>
      <c r="GO80" s="32"/>
      <c r="GP80" s="32"/>
      <c r="GQ80" s="32"/>
      <c r="GR80" s="32"/>
      <c r="GS80" s="32"/>
      <c r="GT80" s="32"/>
      <c r="GU80" s="32"/>
      <c r="GV80" s="32"/>
      <c r="GW80" s="32"/>
      <c r="GX80" s="32"/>
      <c r="GY80" s="32"/>
      <c r="GZ80" s="32"/>
      <c r="HA80" s="32"/>
      <c r="HB80" s="32"/>
      <c r="HC80" s="32"/>
      <c r="HD80" s="32"/>
      <c r="HE80" s="4" t="n">
        <f aca="false">Q80-SUM(BG80:BR80)</f>
        <v>13800</v>
      </c>
      <c r="HF80" s="4"/>
    </row>
    <row r="81" customFormat="false" ht="13.5" hidden="true" customHeight="false" outlineLevel="1" collapsed="false">
      <c r="A81" s="1" t="s">
        <v>132</v>
      </c>
      <c r="B81" s="2" t="n">
        <v>27</v>
      </c>
      <c r="D81" s="3" t="n">
        <v>19</v>
      </c>
      <c r="E81" s="1" t="n">
        <v>3</v>
      </c>
      <c r="F81" s="1" t="s">
        <v>217</v>
      </c>
      <c r="G81" s="1" t="s">
        <v>218</v>
      </c>
      <c r="H81" s="97" t="n">
        <v>36304</v>
      </c>
      <c r="I81" s="1" t="s">
        <v>214</v>
      </c>
      <c r="J81" s="1" t="s">
        <v>117</v>
      </c>
      <c r="K81" s="2" t="s">
        <v>219</v>
      </c>
      <c r="L81" s="1" t="s">
        <v>120</v>
      </c>
      <c r="N81" s="1" t="str">
        <f aca="false">CONCATENATE(B81,J81)</f>
        <v>27R</v>
      </c>
      <c r="Q81" s="4" t="n">
        <f aca="false">+BC81</f>
        <v>0</v>
      </c>
      <c r="S81" s="4" t="n">
        <f aca="false">+Q81</f>
        <v>0</v>
      </c>
      <c r="T81" s="5" t="s">
        <v>220</v>
      </c>
      <c r="V81" s="6" t="n">
        <v>0</v>
      </c>
      <c r="W81" s="5" t="n">
        <f aca="false">V81</f>
        <v>0</v>
      </c>
      <c r="X81" s="5" t="n">
        <f aca="false">W81</f>
        <v>0</v>
      </c>
      <c r="Y81" s="5" t="n">
        <f aca="false">X81</f>
        <v>0</v>
      </c>
      <c r="Z81" s="5" t="n">
        <f aca="false">Y81</f>
        <v>0</v>
      </c>
      <c r="AA81" s="5" t="n">
        <f aca="false">Z81</f>
        <v>0</v>
      </c>
      <c r="AB81" s="5" t="n">
        <f aca="false">AA81</f>
        <v>0</v>
      </c>
      <c r="AC81" s="5" t="n">
        <f aca="false">AB81</f>
        <v>0</v>
      </c>
      <c r="AD81" s="5" t="n">
        <f aca="false">AC81</f>
        <v>0</v>
      </c>
      <c r="AE81" s="5" t="n">
        <f aca="false">AD81</f>
        <v>0</v>
      </c>
      <c r="AF81" s="5" t="n">
        <f aca="false">AE81</f>
        <v>0</v>
      </c>
      <c r="AG81" s="5" t="n">
        <f aca="false">AF81</f>
        <v>0</v>
      </c>
      <c r="AH81" s="5" t="n">
        <f aca="false">AG81</f>
        <v>0</v>
      </c>
      <c r="AI81" s="5" t="n">
        <f aca="false">AH81</f>
        <v>0</v>
      </c>
      <c r="AJ81" s="5" t="n">
        <f aca="false">AI81</f>
        <v>0</v>
      </c>
      <c r="AK81" s="5" t="n">
        <f aca="false">AJ81</f>
        <v>0</v>
      </c>
      <c r="AL81" s="5" t="n">
        <f aca="false">AK81</f>
        <v>0</v>
      </c>
      <c r="AM81" s="5" t="n">
        <f aca="false">AL81</f>
        <v>0</v>
      </c>
      <c r="AN81" s="5" t="n">
        <f aca="false">AM81</f>
        <v>0</v>
      </c>
      <c r="AO81" s="5" t="n">
        <f aca="false">AN81</f>
        <v>0</v>
      </c>
      <c r="AP81" s="5" t="n">
        <f aca="false">AO81</f>
        <v>0</v>
      </c>
      <c r="AQ81" s="5" t="n">
        <f aca="false">AP81</f>
        <v>0</v>
      </c>
      <c r="AR81" s="5" t="n">
        <f aca="false">AQ81</f>
        <v>0</v>
      </c>
      <c r="AS81" s="5" t="n">
        <f aca="false">AR81</f>
        <v>0</v>
      </c>
      <c r="AT81" s="5" t="n">
        <f aca="false">AS81</f>
        <v>0</v>
      </c>
      <c r="AU81" s="5" t="n">
        <f aca="false">AT81</f>
        <v>0</v>
      </c>
      <c r="AV81" s="5" t="n">
        <f aca="false">AU81</f>
        <v>0</v>
      </c>
      <c r="AW81" s="5" t="n">
        <f aca="false">AV81</f>
        <v>0</v>
      </c>
      <c r="AX81" s="5" t="n">
        <f aca="false">AW81</f>
        <v>0</v>
      </c>
      <c r="AY81" s="5" t="n">
        <f aca="false">AX81</f>
        <v>0</v>
      </c>
      <c r="BB81" s="5" t="n">
        <f aca="false">SUM(V81:AZ81)</f>
        <v>0</v>
      </c>
      <c r="BC81" s="5" t="n">
        <f aca="false">+BB81/31</f>
        <v>0</v>
      </c>
      <c r="BD81" s="5" t="n">
        <f aca="false">MAX(V81:AX81)</f>
        <v>0</v>
      </c>
      <c r="BP81" s="130"/>
      <c r="CC81" s="65"/>
      <c r="CD81" s="65"/>
      <c r="CE81" s="65"/>
      <c r="CF81" s="65"/>
      <c r="CG81" s="65"/>
      <c r="CH81" s="65"/>
      <c r="CI81" s="65"/>
      <c r="CJ81" s="65"/>
      <c r="CK81" s="65"/>
      <c r="CL81" s="65"/>
      <c r="CM81" s="65"/>
      <c r="CN81" s="65"/>
      <c r="CO81" s="65"/>
      <c r="CP81" s="65"/>
      <c r="CQ81" s="65"/>
      <c r="CR81" s="65"/>
      <c r="CS81" s="65"/>
      <c r="CT81" s="65"/>
      <c r="CU81" s="65"/>
      <c r="CV81" s="65"/>
      <c r="CW81" s="65"/>
      <c r="CX81" s="65"/>
      <c r="CY81" s="65"/>
      <c r="CZ81" s="65"/>
      <c r="DA81" s="65"/>
      <c r="DB81" s="65"/>
      <c r="DC81" s="65"/>
      <c r="DD81" s="65"/>
      <c r="DE81" s="65"/>
      <c r="DF81" s="65"/>
      <c r="DG81" s="65"/>
      <c r="DH81" s="65"/>
      <c r="DI81" s="65"/>
      <c r="DJ81" s="65"/>
      <c r="DK81" s="65"/>
      <c r="DL81" s="65"/>
      <c r="DM81" s="65"/>
      <c r="DN81" s="65"/>
      <c r="DO81" s="65"/>
      <c r="DP81" s="65"/>
      <c r="DQ81" s="65"/>
      <c r="DR81" s="65"/>
      <c r="DS81" s="65"/>
      <c r="DT81" s="65"/>
      <c r="DU81" s="65"/>
      <c r="EI81" s="65"/>
      <c r="EJ81" s="65"/>
      <c r="EK81" s="65"/>
      <c r="EL81" s="65"/>
      <c r="ES81" s="65"/>
      <c r="ET81" s="65"/>
      <c r="FF81" s="65"/>
      <c r="FG81" s="65"/>
      <c r="FT81" s="65"/>
      <c r="FU81" s="32"/>
      <c r="FV81" s="32"/>
      <c r="FW81" s="32"/>
      <c r="FX81" s="32"/>
      <c r="FY81" s="32"/>
      <c r="FZ81" s="65"/>
      <c r="GA81" s="32"/>
      <c r="GB81" s="32"/>
      <c r="GC81" s="32"/>
      <c r="GD81" s="32"/>
      <c r="GE81" s="32"/>
      <c r="GF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4" t="n">
        <f aca="false">V81-SUM(BG81:BR81)</f>
        <v>0</v>
      </c>
      <c r="HF81" s="4"/>
    </row>
    <row r="82" customFormat="false" ht="13.5" hidden="true" customHeight="false" outlineLevel="1" collapsed="false">
      <c r="A82" s="130" t="s">
        <v>136</v>
      </c>
      <c r="B82" s="134" t="s">
        <v>137</v>
      </c>
      <c r="C82" s="130"/>
      <c r="D82" s="30"/>
      <c r="E82" s="130" t="n">
        <v>4</v>
      </c>
      <c r="F82" s="130" t="s">
        <v>221</v>
      </c>
      <c r="G82" s="130" t="s">
        <v>115</v>
      </c>
      <c r="H82" s="97" t="n">
        <v>36301</v>
      </c>
      <c r="I82" s="130"/>
      <c r="J82" s="130"/>
      <c r="K82" s="134" t="s">
        <v>222</v>
      </c>
      <c r="L82" s="130" t="s">
        <v>118</v>
      </c>
      <c r="M82" s="130" t="s">
        <v>223</v>
      </c>
      <c r="N82" s="130"/>
      <c r="O82" s="130"/>
      <c r="P82" s="130"/>
      <c r="Q82" s="135" t="n">
        <v>306</v>
      </c>
      <c r="R82" s="135"/>
      <c r="S82" s="135" t="n">
        <v>306</v>
      </c>
      <c r="T82" s="86" t="s">
        <v>224</v>
      </c>
      <c r="U82" s="86"/>
      <c r="V82" s="136" t="n">
        <v>0</v>
      </c>
      <c r="W82" s="5" t="n">
        <f aca="false">V82</f>
        <v>0</v>
      </c>
      <c r="X82" s="5" t="n">
        <f aca="false">W82</f>
        <v>0</v>
      </c>
      <c r="Y82" s="5" t="n">
        <f aca="false">X82</f>
        <v>0</v>
      </c>
      <c r="Z82" s="5" t="n">
        <f aca="false">Y82</f>
        <v>0</v>
      </c>
      <c r="AA82" s="5" t="n">
        <f aca="false">Z82</f>
        <v>0</v>
      </c>
      <c r="AB82" s="5" t="n">
        <f aca="false">AA82</f>
        <v>0</v>
      </c>
      <c r="AC82" s="5" t="n">
        <f aca="false">AB82</f>
        <v>0</v>
      </c>
      <c r="AD82" s="5" t="n">
        <f aca="false">AC82</f>
        <v>0</v>
      </c>
      <c r="AE82" s="5" t="n">
        <f aca="false">AD82</f>
        <v>0</v>
      </c>
      <c r="AF82" s="5" t="n">
        <f aca="false">AE82</f>
        <v>0</v>
      </c>
      <c r="AG82" s="5" t="n">
        <f aca="false">AF82</f>
        <v>0</v>
      </c>
      <c r="AH82" s="5" t="n">
        <f aca="false">AG82</f>
        <v>0</v>
      </c>
      <c r="AI82" s="5" t="n">
        <f aca="false">AH82</f>
        <v>0</v>
      </c>
      <c r="AJ82" s="5" t="n">
        <f aca="false">AI82</f>
        <v>0</v>
      </c>
      <c r="AK82" s="5" t="n">
        <f aca="false">AJ82</f>
        <v>0</v>
      </c>
      <c r="AL82" s="5" t="n">
        <f aca="false">AK82</f>
        <v>0</v>
      </c>
      <c r="AM82" s="5" t="n">
        <f aca="false">AL82</f>
        <v>0</v>
      </c>
      <c r="AN82" s="5" t="n">
        <f aca="false">AM82</f>
        <v>0</v>
      </c>
      <c r="AO82" s="5" t="n">
        <f aca="false">AN82</f>
        <v>0</v>
      </c>
      <c r="AP82" s="5" t="n">
        <f aca="false">AO82</f>
        <v>0</v>
      </c>
      <c r="AQ82" s="5" t="n">
        <f aca="false">AP82</f>
        <v>0</v>
      </c>
      <c r="AR82" s="5" t="n">
        <f aca="false">AQ82</f>
        <v>0</v>
      </c>
      <c r="AS82" s="5" t="n">
        <f aca="false">AR82</f>
        <v>0</v>
      </c>
      <c r="AT82" s="5" t="n">
        <f aca="false">AS82</f>
        <v>0</v>
      </c>
      <c r="AU82" s="5" t="n">
        <f aca="false">AT82</f>
        <v>0</v>
      </c>
      <c r="AV82" s="5" t="n">
        <f aca="false">AU82</f>
        <v>0</v>
      </c>
      <c r="AW82" s="5" t="n">
        <f aca="false">AV82</f>
        <v>0</v>
      </c>
      <c r="AX82" s="5" t="n">
        <f aca="false">AW82</f>
        <v>0</v>
      </c>
      <c r="AY82" s="5" t="n">
        <f aca="false">AX82</f>
        <v>0</v>
      </c>
      <c r="BA82" s="86"/>
      <c r="BB82" s="5" t="n">
        <f aca="false">SUM(V82:AZ82)</f>
        <v>0</v>
      </c>
      <c r="BC82" s="5" t="n">
        <f aca="false">+BB82/31</f>
        <v>0</v>
      </c>
      <c r="BD82" s="5" t="n">
        <f aca="false">MAX(V82:AX82)</f>
        <v>0</v>
      </c>
      <c r="BE82" s="86"/>
      <c r="BF82" s="135"/>
      <c r="BG82" s="130"/>
      <c r="BH82" s="130"/>
      <c r="BI82" s="130"/>
      <c r="BJ82" s="130"/>
      <c r="BK82" s="130"/>
      <c r="BL82" s="130"/>
      <c r="BM82" s="130"/>
      <c r="BN82" s="130"/>
      <c r="BO82" s="130"/>
      <c r="BP82" s="130"/>
      <c r="BQ82" s="130"/>
      <c r="BR82" s="130"/>
      <c r="BS82" s="130"/>
      <c r="BT82" s="130"/>
      <c r="BU82" s="130"/>
      <c r="BV82" s="130"/>
      <c r="BW82" s="130"/>
      <c r="BX82" s="130"/>
      <c r="BY82" s="130"/>
      <c r="BZ82" s="130"/>
      <c r="CA82" s="130"/>
      <c r="CB82" s="130"/>
      <c r="DV82" s="130"/>
      <c r="DW82" s="130"/>
      <c r="DX82" s="130"/>
      <c r="DY82" s="130"/>
      <c r="DZ82" s="130"/>
      <c r="EA82" s="130"/>
      <c r="EB82" s="130"/>
      <c r="EC82" s="130"/>
      <c r="ED82" s="130"/>
      <c r="EE82" s="130"/>
      <c r="EF82" s="130"/>
      <c r="EG82" s="130"/>
      <c r="EH82" s="130"/>
      <c r="EM82" s="130"/>
      <c r="EN82" s="130"/>
      <c r="EO82" s="130"/>
      <c r="EP82" s="130"/>
      <c r="EQ82" s="130"/>
      <c r="ER82" s="130"/>
      <c r="FI82" s="130"/>
      <c r="FJ82" s="130"/>
      <c r="FK82" s="130"/>
      <c r="FL82" s="130"/>
      <c r="FM82" s="130"/>
      <c r="FN82" s="130"/>
      <c r="FO82" s="130"/>
      <c r="FP82" s="130"/>
      <c r="FQ82" s="130"/>
      <c r="FR82" s="130"/>
      <c r="FS82" s="130"/>
      <c r="FU82" s="32"/>
      <c r="FV82" s="32"/>
      <c r="FW82" s="32"/>
      <c r="FX82" s="32"/>
      <c r="FY82" s="32"/>
      <c r="GA82" s="32"/>
      <c r="GB82" s="32"/>
      <c r="GC82" s="32"/>
      <c r="GD82" s="32"/>
      <c r="GE82" s="32"/>
      <c r="GF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135"/>
      <c r="HF82" s="135"/>
      <c r="HG82" s="130"/>
      <c r="HH82" s="130"/>
      <c r="HI82" s="130"/>
      <c r="HJ82" s="130"/>
      <c r="HK82" s="130"/>
      <c r="HL82" s="130"/>
      <c r="HM82" s="130"/>
      <c r="HN82" s="130"/>
      <c r="HO82" s="130"/>
      <c r="HP82" s="130"/>
      <c r="HQ82" s="130"/>
      <c r="HR82" s="130"/>
      <c r="HS82" s="130"/>
      <c r="HT82" s="130"/>
      <c r="HU82" s="130"/>
      <c r="HV82" s="130"/>
      <c r="HW82" s="130"/>
      <c r="HX82" s="130"/>
      <c r="HY82" s="130"/>
      <c r="HZ82" s="130"/>
      <c r="IA82" s="130"/>
      <c r="IB82" s="130"/>
      <c r="IC82" s="130"/>
      <c r="ID82" s="130"/>
      <c r="IE82" s="130"/>
      <c r="IF82" s="130"/>
      <c r="IG82" s="130"/>
      <c r="IH82" s="130"/>
      <c r="II82" s="130"/>
      <c r="IJ82" s="130"/>
      <c r="IK82" s="130"/>
      <c r="IL82" s="130"/>
      <c r="IM82" s="130"/>
      <c r="IN82" s="130"/>
      <c r="IO82" s="130"/>
      <c r="IP82" s="130"/>
      <c r="IQ82" s="130"/>
      <c r="IR82" s="130"/>
      <c r="IS82" s="130"/>
      <c r="IT82" s="130"/>
      <c r="IU82" s="130"/>
      <c r="IV82" s="130"/>
      <c r="IW82" s="130"/>
    </row>
    <row r="83" customFormat="false" ht="13.5" hidden="true" customHeight="false" outlineLevel="1" collapsed="false">
      <c r="A83" s="130" t="s">
        <v>136</v>
      </c>
      <c r="B83" s="134" t="s">
        <v>137</v>
      </c>
      <c r="C83" s="130"/>
      <c r="D83" s="30"/>
      <c r="E83" s="130" t="n">
        <v>4</v>
      </c>
      <c r="F83" s="130" t="s">
        <v>221</v>
      </c>
      <c r="G83" s="130" t="s">
        <v>115</v>
      </c>
      <c r="H83" s="97" t="n">
        <v>36301</v>
      </c>
      <c r="I83" s="130"/>
      <c r="J83" s="130"/>
      <c r="K83" s="134" t="s">
        <v>225</v>
      </c>
      <c r="L83" s="130" t="s">
        <v>118</v>
      </c>
      <c r="M83" s="130" t="s">
        <v>226</v>
      </c>
      <c r="N83" s="130"/>
      <c r="O83" s="130"/>
      <c r="P83" s="130"/>
      <c r="Q83" s="135" t="n">
        <v>1060</v>
      </c>
      <c r="R83" s="135"/>
      <c r="S83" s="135" t="n">
        <v>1060</v>
      </c>
      <c r="T83" s="86" t="s">
        <v>224</v>
      </c>
      <c r="U83" s="86"/>
      <c r="V83" s="136" t="n">
        <v>0</v>
      </c>
      <c r="W83" s="5" t="n">
        <f aca="false">V83</f>
        <v>0</v>
      </c>
      <c r="X83" s="5" t="n">
        <f aca="false">W83</f>
        <v>0</v>
      </c>
      <c r="Y83" s="5" t="n">
        <f aca="false">X83</f>
        <v>0</v>
      </c>
      <c r="Z83" s="5" t="n">
        <f aca="false">Y83</f>
        <v>0</v>
      </c>
      <c r="AA83" s="5" t="n">
        <f aca="false">Z83</f>
        <v>0</v>
      </c>
      <c r="AB83" s="5" t="n">
        <f aca="false">AA83</f>
        <v>0</v>
      </c>
      <c r="AC83" s="5" t="n">
        <f aca="false">AB83</f>
        <v>0</v>
      </c>
      <c r="AD83" s="5" t="n">
        <f aca="false">AC83</f>
        <v>0</v>
      </c>
      <c r="AE83" s="5" t="n">
        <f aca="false">AD83</f>
        <v>0</v>
      </c>
      <c r="AF83" s="5" t="n">
        <f aca="false">AE83</f>
        <v>0</v>
      </c>
      <c r="AG83" s="5" t="n">
        <f aca="false">AF83</f>
        <v>0</v>
      </c>
      <c r="AH83" s="5" t="n">
        <f aca="false">AG83</f>
        <v>0</v>
      </c>
      <c r="AI83" s="5" t="n">
        <f aca="false">AH83</f>
        <v>0</v>
      </c>
      <c r="AJ83" s="5" t="n">
        <f aca="false">AI83</f>
        <v>0</v>
      </c>
      <c r="AK83" s="5" t="n">
        <f aca="false">AJ83</f>
        <v>0</v>
      </c>
      <c r="AL83" s="5" t="n">
        <f aca="false">AK83</f>
        <v>0</v>
      </c>
      <c r="AM83" s="5" t="n">
        <f aca="false">AL83</f>
        <v>0</v>
      </c>
      <c r="AN83" s="5" t="n">
        <f aca="false">AM83</f>
        <v>0</v>
      </c>
      <c r="AO83" s="5" t="n">
        <f aca="false">AN83</f>
        <v>0</v>
      </c>
      <c r="AP83" s="5" t="n">
        <f aca="false">AO83</f>
        <v>0</v>
      </c>
      <c r="AQ83" s="5" t="n">
        <f aca="false">AP83</f>
        <v>0</v>
      </c>
      <c r="AR83" s="5" t="n">
        <f aca="false">AQ83</f>
        <v>0</v>
      </c>
      <c r="AS83" s="5" t="n">
        <f aca="false">AR83</f>
        <v>0</v>
      </c>
      <c r="AT83" s="5" t="n">
        <f aca="false">AS83</f>
        <v>0</v>
      </c>
      <c r="AU83" s="5" t="n">
        <f aca="false">AT83</f>
        <v>0</v>
      </c>
      <c r="AV83" s="5" t="n">
        <f aca="false">AU83</f>
        <v>0</v>
      </c>
      <c r="AW83" s="5" t="n">
        <f aca="false">AV83</f>
        <v>0</v>
      </c>
      <c r="AX83" s="5" t="n">
        <f aca="false">AW83</f>
        <v>0</v>
      </c>
      <c r="AY83" s="5" t="n">
        <f aca="false">AX83</f>
        <v>0</v>
      </c>
      <c r="BA83" s="86"/>
      <c r="BB83" s="5" t="n">
        <f aca="false">SUM(V83:AZ83)</f>
        <v>0</v>
      </c>
      <c r="BC83" s="5" t="n">
        <f aca="false">+BB83/31</f>
        <v>0</v>
      </c>
      <c r="BD83" s="5" t="n">
        <f aca="false">MAX(V83:AX83)</f>
        <v>0</v>
      </c>
      <c r="BE83" s="86"/>
      <c r="BF83" s="135"/>
      <c r="BG83" s="130"/>
      <c r="BH83" s="130"/>
      <c r="BI83" s="130"/>
      <c r="BJ83" s="130"/>
      <c r="BK83" s="130"/>
      <c r="BL83" s="130"/>
      <c r="BM83" s="130"/>
      <c r="BN83" s="130"/>
      <c r="BO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65"/>
      <c r="CD83" s="65"/>
      <c r="CE83" s="65"/>
      <c r="CF83" s="65"/>
      <c r="CG83" s="65"/>
      <c r="CH83" s="65"/>
      <c r="CI83" s="65"/>
      <c r="CJ83" s="65"/>
      <c r="CK83" s="65"/>
      <c r="CL83" s="65"/>
      <c r="CM83" s="65"/>
      <c r="CN83" s="65"/>
      <c r="CO83" s="65"/>
      <c r="CP83" s="65"/>
      <c r="CQ83" s="65"/>
      <c r="CR83" s="65"/>
      <c r="CS83" s="65"/>
      <c r="CT83" s="65"/>
      <c r="CU83" s="65"/>
      <c r="CV83" s="65"/>
      <c r="CW83" s="65"/>
      <c r="CX83" s="65"/>
      <c r="CY83" s="65"/>
      <c r="CZ83" s="65"/>
      <c r="DA83" s="65"/>
      <c r="DB83" s="65"/>
      <c r="DC83" s="65"/>
      <c r="DD83" s="65"/>
      <c r="DE83" s="65"/>
      <c r="DF83" s="65"/>
      <c r="DG83" s="65"/>
      <c r="DH83" s="65"/>
      <c r="DI83" s="65"/>
      <c r="DJ83" s="65"/>
      <c r="DK83" s="65"/>
      <c r="DL83" s="65"/>
      <c r="DM83" s="65"/>
      <c r="DN83" s="65"/>
      <c r="DO83" s="65"/>
      <c r="DP83" s="65"/>
      <c r="DQ83" s="65"/>
      <c r="DR83" s="65"/>
      <c r="DS83" s="65"/>
      <c r="DT83" s="65"/>
      <c r="DU83" s="65"/>
      <c r="DV83" s="130"/>
      <c r="DW83" s="130"/>
      <c r="DX83" s="130"/>
      <c r="DY83" s="130"/>
      <c r="DZ83" s="130"/>
      <c r="EA83" s="130"/>
      <c r="EB83" s="130"/>
      <c r="EC83" s="130"/>
      <c r="ED83" s="130"/>
      <c r="EE83" s="130"/>
      <c r="EF83" s="130"/>
      <c r="EG83" s="130"/>
      <c r="EH83" s="130"/>
      <c r="EI83" s="65"/>
      <c r="EJ83" s="65"/>
      <c r="EK83" s="65"/>
      <c r="EL83" s="65"/>
      <c r="EM83" s="130"/>
      <c r="EN83" s="130"/>
      <c r="EO83" s="130"/>
      <c r="EP83" s="130"/>
      <c r="EQ83" s="130"/>
      <c r="ER83" s="130"/>
      <c r="ES83" s="65"/>
      <c r="ET83" s="65"/>
      <c r="FF83" s="65"/>
      <c r="FG83" s="65"/>
      <c r="FI83" s="130"/>
      <c r="FJ83" s="130"/>
      <c r="FK83" s="130"/>
      <c r="FL83" s="130"/>
      <c r="FM83" s="130"/>
      <c r="FN83" s="130"/>
      <c r="FO83" s="130"/>
      <c r="FP83" s="130"/>
      <c r="FQ83" s="130"/>
      <c r="FR83" s="130"/>
      <c r="FS83" s="130"/>
      <c r="FT83" s="65"/>
      <c r="FU83" s="32"/>
      <c r="FV83" s="32"/>
      <c r="FW83" s="32"/>
      <c r="FX83" s="32"/>
      <c r="FY83" s="32"/>
      <c r="FZ83" s="65"/>
      <c r="GA83" s="32"/>
      <c r="GB83" s="32"/>
      <c r="GC83" s="32"/>
      <c r="GD83" s="32"/>
      <c r="GE83" s="32"/>
      <c r="GF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135"/>
      <c r="HF83" s="135"/>
      <c r="HG83" s="130"/>
      <c r="HH83" s="130"/>
      <c r="HI83" s="130"/>
      <c r="HJ83" s="130"/>
      <c r="HK83" s="130"/>
      <c r="HL83" s="130"/>
      <c r="HM83" s="130"/>
      <c r="HN83" s="130"/>
      <c r="HO83" s="130"/>
      <c r="HP83" s="130"/>
      <c r="HQ83" s="130"/>
      <c r="HR83" s="130"/>
      <c r="HS83" s="130"/>
      <c r="HT83" s="130"/>
      <c r="HU83" s="130"/>
      <c r="HV83" s="130"/>
      <c r="HW83" s="130"/>
      <c r="HX83" s="130"/>
      <c r="HY83" s="130"/>
      <c r="HZ83" s="130"/>
      <c r="IA83" s="130"/>
      <c r="IB83" s="130"/>
      <c r="IC83" s="130"/>
      <c r="ID83" s="130"/>
      <c r="IE83" s="130"/>
      <c r="IF83" s="130"/>
      <c r="IG83" s="130"/>
      <c r="IH83" s="130"/>
      <c r="II83" s="130"/>
      <c r="IJ83" s="130"/>
      <c r="IK83" s="130"/>
      <c r="IL83" s="130"/>
      <c r="IM83" s="130"/>
      <c r="IN83" s="130"/>
      <c r="IO83" s="130"/>
      <c r="IP83" s="130"/>
      <c r="IQ83" s="130"/>
      <c r="IR83" s="130"/>
      <c r="IS83" s="130"/>
      <c r="IT83" s="130"/>
      <c r="IU83" s="130"/>
      <c r="IV83" s="130"/>
      <c r="IW83" s="130"/>
    </row>
    <row r="84" customFormat="false" ht="13.5" hidden="true" customHeight="false" outlineLevel="1" collapsed="false">
      <c r="A84" s="1" t="s">
        <v>136</v>
      </c>
      <c r="B84" s="2" t="s">
        <v>137</v>
      </c>
      <c r="E84" s="1" t="n">
        <v>4</v>
      </c>
      <c r="F84" s="1" t="s">
        <v>227</v>
      </c>
      <c r="G84" s="130" t="s">
        <v>115</v>
      </c>
      <c r="H84" s="97" t="n">
        <v>36301</v>
      </c>
      <c r="I84" s="1" t="s">
        <v>214</v>
      </c>
      <c r="J84" s="1" t="s">
        <v>117</v>
      </c>
      <c r="K84" s="2" t="s">
        <v>228</v>
      </c>
      <c r="L84" s="1" t="s">
        <v>118</v>
      </c>
      <c r="M84" s="133" t="s">
        <v>229</v>
      </c>
      <c r="N84" s="1" t="str">
        <f aca="false">CONCATENATE(B84,J84)</f>
        <v>25ER</v>
      </c>
      <c r="Q84" s="4" t="n">
        <v>3785</v>
      </c>
      <c r="S84" s="4" t="n">
        <f aca="false">+Q84</f>
        <v>3785</v>
      </c>
      <c r="T84" s="5" t="n">
        <v>37147</v>
      </c>
      <c r="V84" s="6" t="n">
        <v>0</v>
      </c>
      <c r="W84" s="5" t="n">
        <f aca="false">V84</f>
        <v>0</v>
      </c>
      <c r="X84" s="5" t="n">
        <f aca="false">W84</f>
        <v>0</v>
      </c>
      <c r="Y84" s="5" t="n">
        <f aca="false">X84</f>
        <v>0</v>
      </c>
      <c r="Z84" s="5" t="n">
        <f aca="false">Y84</f>
        <v>0</v>
      </c>
      <c r="AA84" s="5" t="n">
        <f aca="false">Z84</f>
        <v>0</v>
      </c>
      <c r="AB84" s="5" t="n">
        <f aca="false">AA84</f>
        <v>0</v>
      </c>
      <c r="AC84" s="5" t="n">
        <f aca="false">AB84</f>
        <v>0</v>
      </c>
      <c r="AD84" s="5" t="n">
        <f aca="false">AC84</f>
        <v>0</v>
      </c>
      <c r="AE84" s="5" t="n">
        <f aca="false">AD84</f>
        <v>0</v>
      </c>
      <c r="AF84" s="5" t="n">
        <f aca="false">AE84</f>
        <v>0</v>
      </c>
      <c r="AG84" s="5" t="n">
        <f aca="false">AF84</f>
        <v>0</v>
      </c>
      <c r="AH84" s="5" t="n">
        <f aca="false">AG84</f>
        <v>0</v>
      </c>
      <c r="AI84" s="5" t="n">
        <f aca="false">AH84</f>
        <v>0</v>
      </c>
      <c r="AJ84" s="5" t="n">
        <f aca="false">AI84</f>
        <v>0</v>
      </c>
      <c r="AK84" s="5" t="n">
        <f aca="false">AJ84</f>
        <v>0</v>
      </c>
      <c r="AL84" s="5" t="n">
        <f aca="false">AK84</f>
        <v>0</v>
      </c>
      <c r="AM84" s="5" t="n">
        <f aca="false">AL84</f>
        <v>0</v>
      </c>
      <c r="AN84" s="5" t="n">
        <f aca="false">AM84</f>
        <v>0</v>
      </c>
      <c r="AO84" s="5" t="n">
        <f aca="false">AN84</f>
        <v>0</v>
      </c>
      <c r="AP84" s="5" t="n">
        <f aca="false">AO84</f>
        <v>0</v>
      </c>
      <c r="AQ84" s="5" t="n">
        <f aca="false">AP84</f>
        <v>0</v>
      </c>
      <c r="AR84" s="5" t="n">
        <f aca="false">AQ84</f>
        <v>0</v>
      </c>
      <c r="AS84" s="5" t="n">
        <f aca="false">AR84</f>
        <v>0</v>
      </c>
      <c r="AT84" s="5" t="n">
        <f aca="false">AS84</f>
        <v>0</v>
      </c>
      <c r="AU84" s="5" t="n">
        <f aca="false">AT84</f>
        <v>0</v>
      </c>
      <c r="AV84" s="5" t="n">
        <f aca="false">AU84</f>
        <v>0</v>
      </c>
      <c r="AW84" s="5" t="n">
        <f aca="false">AV84</f>
        <v>0</v>
      </c>
      <c r="AX84" s="5" t="n">
        <f aca="false">AW84</f>
        <v>0</v>
      </c>
      <c r="AY84" s="5" t="n">
        <f aca="false">AX84</f>
        <v>0</v>
      </c>
      <c r="BB84" s="5" t="n">
        <f aca="false">SUM(V84:AZ84)</f>
        <v>0</v>
      </c>
      <c r="BC84" s="5" t="n">
        <f aca="false">+BB84/31</f>
        <v>0</v>
      </c>
      <c r="BD84" s="5" t="n">
        <f aca="false">MAX(V84:AX84)</f>
        <v>0</v>
      </c>
      <c r="BP84" s="130"/>
      <c r="CC84" s="65"/>
      <c r="CD84" s="65"/>
      <c r="CE84" s="65"/>
      <c r="CF84" s="65"/>
      <c r="CG84" s="65"/>
      <c r="CH84" s="65"/>
      <c r="CI84" s="65"/>
      <c r="CJ84" s="65"/>
      <c r="CK84" s="65"/>
      <c r="CL84" s="65"/>
      <c r="CM84" s="65"/>
      <c r="CN84" s="65"/>
      <c r="CO84" s="65"/>
      <c r="CP84" s="65"/>
      <c r="CQ84" s="65"/>
      <c r="CR84" s="65"/>
      <c r="CS84" s="65"/>
      <c r="CT84" s="65"/>
      <c r="CU84" s="65"/>
      <c r="CV84" s="65"/>
      <c r="CW84" s="65"/>
      <c r="CX84" s="65"/>
      <c r="CY84" s="65"/>
      <c r="CZ84" s="65"/>
      <c r="DA84" s="65"/>
      <c r="DB84" s="65"/>
      <c r="DC84" s="65"/>
      <c r="DD84" s="65"/>
      <c r="DE84" s="65"/>
      <c r="DF84" s="65"/>
      <c r="DG84" s="65"/>
      <c r="DH84" s="65"/>
      <c r="DI84" s="65"/>
      <c r="DJ84" s="65"/>
      <c r="DK84" s="65"/>
      <c r="DL84" s="65"/>
      <c r="DM84" s="65"/>
      <c r="DN84" s="65"/>
      <c r="DO84" s="65"/>
      <c r="DP84" s="65"/>
      <c r="DQ84" s="65"/>
      <c r="DR84" s="65"/>
      <c r="DS84" s="65"/>
      <c r="DT84" s="65"/>
      <c r="DU84" s="65"/>
      <c r="EI84" s="65"/>
      <c r="EJ84" s="65"/>
      <c r="EK84" s="65"/>
      <c r="EL84" s="65"/>
      <c r="ES84" s="65"/>
      <c r="ET84" s="65"/>
      <c r="FF84" s="65"/>
      <c r="FG84" s="65"/>
      <c r="FT84" s="65"/>
      <c r="FU84" s="32"/>
      <c r="FV84" s="32"/>
      <c r="FW84" s="32"/>
      <c r="FX84" s="32"/>
      <c r="FY84" s="32"/>
      <c r="FZ84" s="65"/>
      <c r="GA84" s="32"/>
      <c r="GB84" s="32"/>
      <c r="GC84" s="32"/>
      <c r="GD84" s="32"/>
      <c r="GE84" s="32"/>
      <c r="GF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4" t="n">
        <f aca="false">Q84-SUM(BG84:BR84)</f>
        <v>3785</v>
      </c>
      <c r="HF84" s="4"/>
    </row>
    <row r="85" customFormat="false" ht="13.5" hidden="true" customHeight="false" outlineLevel="1" collapsed="false">
      <c r="A85" s="65" t="s">
        <v>148</v>
      </c>
      <c r="B85" s="66" t="n">
        <v>23</v>
      </c>
      <c r="C85" s="65"/>
      <c r="D85" s="45" t="n">
        <v>4</v>
      </c>
      <c r="E85" s="65" t="n">
        <v>7</v>
      </c>
      <c r="F85" s="65" t="s">
        <v>230</v>
      </c>
      <c r="G85" s="65" t="s">
        <v>130</v>
      </c>
      <c r="H85" s="67" t="n">
        <v>36301</v>
      </c>
      <c r="I85" s="65"/>
      <c r="J85" s="65"/>
      <c r="K85" s="66" t="s">
        <v>231</v>
      </c>
      <c r="L85" s="65"/>
      <c r="M85" s="137" t="s">
        <v>232</v>
      </c>
      <c r="N85" s="65"/>
      <c r="O85" s="65"/>
      <c r="P85" s="65"/>
      <c r="Q85" s="68" t="n">
        <v>500</v>
      </c>
      <c r="R85" s="68"/>
      <c r="S85" s="68" t="n">
        <v>500</v>
      </c>
      <c r="T85" s="69" t="n">
        <v>37147</v>
      </c>
      <c r="U85" s="69"/>
      <c r="V85" s="72" t="n">
        <v>0</v>
      </c>
      <c r="W85" s="69" t="n">
        <f aca="false">V85</f>
        <v>0</v>
      </c>
      <c r="X85" s="69" t="n">
        <f aca="false">W85</f>
        <v>0</v>
      </c>
      <c r="Y85" s="69" t="n">
        <f aca="false">X85</f>
        <v>0</v>
      </c>
      <c r="Z85" s="69" t="n">
        <f aca="false">Y85</f>
        <v>0</v>
      </c>
      <c r="AA85" s="69" t="n">
        <f aca="false">Z85</f>
        <v>0</v>
      </c>
      <c r="AB85" s="69" t="n">
        <f aca="false">AA85</f>
        <v>0</v>
      </c>
      <c r="AC85" s="69" t="n">
        <f aca="false">AB85</f>
        <v>0</v>
      </c>
      <c r="AD85" s="69" t="n">
        <f aca="false">AC85</f>
        <v>0</v>
      </c>
      <c r="AE85" s="69" t="n">
        <f aca="false">AD85</f>
        <v>0</v>
      </c>
      <c r="AF85" s="69" t="n">
        <f aca="false">AE85</f>
        <v>0</v>
      </c>
      <c r="AG85" s="69" t="n">
        <f aca="false">AF85</f>
        <v>0</v>
      </c>
      <c r="AH85" s="69" t="n">
        <f aca="false">AG85</f>
        <v>0</v>
      </c>
      <c r="AI85" s="69" t="n">
        <f aca="false">AH85</f>
        <v>0</v>
      </c>
      <c r="AJ85" s="69" t="n">
        <f aca="false">AI85</f>
        <v>0</v>
      </c>
      <c r="AK85" s="69" t="n">
        <f aca="false">AJ85</f>
        <v>0</v>
      </c>
      <c r="AL85" s="69" t="n">
        <f aca="false">AK85</f>
        <v>0</v>
      </c>
      <c r="AM85" s="69" t="n">
        <f aca="false">AL85</f>
        <v>0</v>
      </c>
      <c r="AN85" s="69" t="n">
        <f aca="false">AM85</f>
        <v>0</v>
      </c>
      <c r="AO85" s="69" t="n">
        <f aca="false">AN85</f>
        <v>0</v>
      </c>
      <c r="AP85" s="69" t="n">
        <f aca="false">AO85</f>
        <v>0</v>
      </c>
      <c r="AQ85" s="69" t="n">
        <f aca="false">AP85</f>
        <v>0</v>
      </c>
      <c r="AR85" s="69" t="n">
        <f aca="false">AQ85</f>
        <v>0</v>
      </c>
      <c r="AS85" s="69" t="n">
        <f aca="false">AR85</f>
        <v>0</v>
      </c>
      <c r="AT85" s="69" t="n">
        <f aca="false">AS85</f>
        <v>0</v>
      </c>
      <c r="AU85" s="69" t="n">
        <f aca="false">AT85</f>
        <v>0</v>
      </c>
      <c r="AV85" s="69" t="n">
        <f aca="false">AU85</f>
        <v>0</v>
      </c>
      <c r="AW85" s="69" t="n">
        <f aca="false">AV85</f>
        <v>0</v>
      </c>
      <c r="AX85" s="69" t="n">
        <f aca="false">AW85</f>
        <v>0</v>
      </c>
      <c r="AY85" s="69" t="n">
        <f aca="false">AX85</f>
        <v>0</v>
      </c>
      <c r="AZ85" s="69"/>
      <c r="BA85" s="69"/>
      <c r="BB85" s="69" t="n">
        <f aca="false">SUM(V85:AZ85)</f>
        <v>0</v>
      </c>
      <c r="BC85" s="69" t="n">
        <f aca="false">+BB85/31</f>
        <v>0</v>
      </c>
      <c r="BD85" s="69" t="n">
        <f aca="false">MAX(V85:AX85)</f>
        <v>0</v>
      </c>
      <c r="BE85" s="69"/>
      <c r="BF85" s="68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65"/>
      <c r="BZ85" s="65"/>
      <c r="CA85" s="65"/>
      <c r="CB85" s="65"/>
      <c r="CC85" s="65"/>
      <c r="CD85" s="65"/>
      <c r="CE85" s="65"/>
      <c r="CF85" s="65"/>
      <c r="CG85" s="65"/>
      <c r="CH85" s="65"/>
      <c r="CI85" s="65"/>
      <c r="CJ85" s="65"/>
      <c r="CK85" s="65"/>
      <c r="CL85" s="65"/>
      <c r="CM85" s="65"/>
      <c r="CN85" s="65"/>
      <c r="CO85" s="65"/>
      <c r="CP85" s="65"/>
      <c r="CQ85" s="65"/>
      <c r="CR85" s="65"/>
      <c r="CS85" s="65"/>
      <c r="CT85" s="65"/>
      <c r="CU85" s="65"/>
      <c r="CV85" s="65"/>
      <c r="CW85" s="65"/>
      <c r="CX85" s="65"/>
      <c r="CY85" s="65"/>
      <c r="CZ85" s="65"/>
      <c r="DA85" s="65"/>
      <c r="DB85" s="65"/>
      <c r="DC85" s="65"/>
      <c r="DD85" s="65"/>
      <c r="DE85" s="65"/>
      <c r="DF85" s="65"/>
      <c r="DG85" s="65"/>
      <c r="DH85" s="65"/>
      <c r="DI85" s="65"/>
      <c r="DJ85" s="65"/>
      <c r="DK85" s="65"/>
      <c r="DL85" s="65"/>
      <c r="DM85" s="65"/>
      <c r="DN85" s="65"/>
      <c r="DO85" s="65"/>
      <c r="DP85" s="65"/>
      <c r="DQ85" s="65"/>
      <c r="DR85" s="65"/>
      <c r="DS85" s="65"/>
      <c r="DT85" s="65"/>
      <c r="DU85" s="65"/>
      <c r="DV85" s="65"/>
      <c r="DW85" s="65"/>
      <c r="DX85" s="65"/>
      <c r="DY85" s="65"/>
      <c r="DZ85" s="65"/>
      <c r="EA85" s="65"/>
      <c r="EB85" s="65"/>
      <c r="EC85" s="65"/>
      <c r="ED85" s="65"/>
      <c r="EE85" s="65"/>
      <c r="EF85" s="65"/>
      <c r="EG85" s="65"/>
      <c r="EH85" s="65"/>
      <c r="EI85" s="65"/>
      <c r="EJ85" s="65"/>
      <c r="EK85" s="65"/>
      <c r="EL85" s="65"/>
      <c r="EM85" s="65"/>
      <c r="EN85" s="65"/>
      <c r="EO85" s="65"/>
      <c r="EP85" s="65"/>
      <c r="EQ85" s="65"/>
      <c r="ER85" s="65"/>
      <c r="ES85" s="65"/>
      <c r="ET85" s="65"/>
      <c r="FF85" s="65"/>
      <c r="FG85" s="65"/>
      <c r="FI85" s="65"/>
      <c r="FJ85" s="65"/>
      <c r="FK85" s="65"/>
      <c r="FL85" s="65"/>
      <c r="FM85" s="65"/>
      <c r="FN85" s="65"/>
      <c r="FO85" s="65"/>
      <c r="FP85" s="65"/>
      <c r="FQ85" s="65"/>
      <c r="FR85" s="65"/>
      <c r="FS85" s="65"/>
      <c r="FT85" s="65"/>
      <c r="FU85" s="32"/>
      <c r="FV85" s="32"/>
      <c r="FW85" s="32"/>
      <c r="FX85" s="32"/>
      <c r="FY85" s="32"/>
      <c r="FZ85" s="65"/>
      <c r="GA85" s="32"/>
      <c r="GB85" s="117"/>
      <c r="GC85" s="32"/>
      <c r="GD85" s="117"/>
      <c r="GE85" s="32"/>
      <c r="GF85" s="117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68"/>
      <c r="HF85" s="68"/>
      <c r="HG85" s="65"/>
      <c r="HH85" s="65"/>
      <c r="HI85" s="65"/>
      <c r="HJ85" s="65"/>
      <c r="HK85" s="65"/>
      <c r="HL85" s="65"/>
      <c r="HM85" s="65"/>
      <c r="HN85" s="65"/>
      <c r="HO85" s="65"/>
      <c r="HP85" s="65"/>
      <c r="HQ85" s="65"/>
      <c r="HR85" s="65"/>
      <c r="HS85" s="65"/>
      <c r="HT85" s="65"/>
      <c r="HU85" s="65"/>
      <c r="HV85" s="65"/>
      <c r="HW85" s="65"/>
      <c r="HX85" s="65"/>
      <c r="HY85" s="65"/>
      <c r="HZ85" s="65"/>
      <c r="IA85" s="65"/>
      <c r="IB85" s="65"/>
      <c r="IC85" s="65"/>
      <c r="ID85" s="65"/>
      <c r="IE85" s="65"/>
      <c r="IF85" s="65"/>
      <c r="IG85" s="65"/>
      <c r="IH85" s="65"/>
      <c r="II85" s="65"/>
      <c r="IJ85" s="65"/>
      <c r="IK85" s="65"/>
      <c r="IL85" s="65"/>
      <c r="IM85" s="65"/>
      <c r="IN85" s="65"/>
      <c r="IO85" s="65"/>
      <c r="IP85" s="65"/>
      <c r="IQ85" s="65"/>
      <c r="IR85" s="65"/>
      <c r="IS85" s="65"/>
      <c r="IT85" s="65"/>
      <c r="IU85" s="65"/>
      <c r="IV85" s="65"/>
      <c r="IW85" s="65"/>
    </row>
    <row r="86" customFormat="false" ht="13.5" hidden="true" customHeight="false" outlineLevel="1" collapsed="false">
      <c r="CC86" s="65"/>
      <c r="CD86" s="65"/>
      <c r="CE86" s="65"/>
      <c r="CF86" s="65"/>
      <c r="CG86" s="65"/>
      <c r="CH86" s="65"/>
      <c r="CI86" s="65"/>
      <c r="CJ86" s="65"/>
      <c r="CK86" s="65"/>
      <c r="CL86" s="65"/>
      <c r="CM86" s="65"/>
      <c r="CN86" s="65"/>
      <c r="CO86" s="65"/>
      <c r="CP86" s="65"/>
      <c r="CQ86" s="65"/>
      <c r="CR86" s="65"/>
      <c r="CS86" s="65"/>
      <c r="CT86" s="65"/>
      <c r="CU86" s="65"/>
      <c r="CV86" s="65"/>
      <c r="CW86" s="65"/>
      <c r="CX86" s="65"/>
      <c r="CY86" s="65"/>
      <c r="CZ86" s="65"/>
      <c r="DA86" s="65"/>
      <c r="DB86" s="65"/>
      <c r="DC86" s="65"/>
      <c r="DD86" s="65"/>
      <c r="DE86" s="65"/>
      <c r="DF86" s="65"/>
      <c r="DG86" s="65"/>
      <c r="DH86" s="65"/>
      <c r="DI86" s="65"/>
      <c r="DJ86" s="65"/>
      <c r="DK86" s="65"/>
      <c r="DL86" s="65"/>
      <c r="DM86" s="65"/>
      <c r="DN86" s="65"/>
      <c r="DO86" s="65"/>
      <c r="DP86" s="65"/>
      <c r="DQ86" s="65"/>
      <c r="DR86" s="65"/>
      <c r="DS86" s="65"/>
      <c r="DT86" s="65"/>
      <c r="DU86" s="65"/>
      <c r="EI86" s="65"/>
      <c r="EJ86" s="65"/>
      <c r="EK86" s="65"/>
      <c r="EL86" s="65"/>
      <c r="ES86" s="65"/>
      <c r="ET86" s="65"/>
      <c r="FF86" s="65"/>
      <c r="FG86" s="65"/>
      <c r="FT86" s="65"/>
      <c r="FU86" s="34"/>
      <c r="FV86" s="34"/>
      <c r="FW86" s="34"/>
      <c r="FX86" s="34"/>
      <c r="FY86" s="34"/>
      <c r="FZ86" s="65"/>
      <c r="GA86" s="34"/>
      <c r="GC86" s="34"/>
      <c r="GE86" s="34"/>
      <c r="GM86" s="34"/>
      <c r="GN86" s="34"/>
      <c r="GO86" s="34"/>
      <c r="GP86" s="34"/>
      <c r="GQ86" s="34"/>
      <c r="GR86" s="34"/>
      <c r="GS86" s="34"/>
      <c r="GT86" s="34"/>
      <c r="GU86" s="34"/>
      <c r="GV86" s="34"/>
      <c r="GW86" s="34"/>
      <c r="GX86" s="34"/>
      <c r="GY86" s="34"/>
      <c r="GZ86" s="34"/>
      <c r="HA86" s="34"/>
      <c r="HB86" s="34"/>
      <c r="HC86" s="34"/>
      <c r="HD86" s="34"/>
    </row>
    <row r="87" customFormat="false" ht="13.5" hidden="true" customHeight="false" outlineLevel="1" collapsed="false">
      <c r="A87" s="1" t="s">
        <v>148</v>
      </c>
      <c r="B87" s="2" t="n">
        <v>23</v>
      </c>
      <c r="E87" s="1" t="n">
        <v>7</v>
      </c>
      <c r="F87" s="1" t="s">
        <v>233</v>
      </c>
      <c r="G87" s="1" t="s">
        <v>234</v>
      </c>
      <c r="H87" s="97" t="n">
        <v>36306</v>
      </c>
      <c r="I87" s="1" t="s">
        <v>214</v>
      </c>
      <c r="J87" s="1" t="s">
        <v>117</v>
      </c>
      <c r="K87" s="2" t="s">
        <v>235</v>
      </c>
      <c r="L87" s="1" t="s">
        <v>118</v>
      </c>
      <c r="Q87" s="4" t="n">
        <v>2482</v>
      </c>
      <c r="S87" s="4" t="n">
        <f aca="false">+Q87</f>
        <v>2482</v>
      </c>
      <c r="T87" s="5" t="s">
        <v>236</v>
      </c>
      <c r="BD87" s="5" t="n">
        <f aca="false">MAX(V87:AZ87)</f>
        <v>0</v>
      </c>
      <c r="CC87" s="65"/>
      <c r="CD87" s="65"/>
      <c r="CE87" s="65"/>
      <c r="CF87" s="65"/>
      <c r="CG87" s="65"/>
      <c r="CH87" s="65"/>
      <c r="CI87" s="65"/>
      <c r="CJ87" s="65"/>
      <c r="CK87" s="65"/>
      <c r="CL87" s="65"/>
      <c r="CM87" s="65"/>
      <c r="CN87" s="65"/>
      <c r="CO87" s="65"/>
      <c r="CP87" s="65"/>
      <c r="CQ87" s="65"/>
      <c r="CR87" s="65"/>
      <c r="CS87" s="65"/>
      <c r="CT87" s="65"/>
      <c r="CU87" s="65"/>
      <c r="CV87" s="65"/>
      <c r="CW87" s="65"/>
      <c r="CX87" s="65"/>
      <c r="CY87" s="65"/>
      <c r="CZ87" s="65"/>
      <c r="DA87" s="65"/>
      <c r="DB87" s="65"/>
      <c r="DC87" s="65"/>
      <c r="DD87" s="65"/>
      <c r="DE87" s="65"/>
      <c r="DF87" s="65"/>
      <c r="DG87" s="65"/>
      <c r="DH87" s="65"/>
      <c r="DI87" s="65"/>
      <c r="DJ87" s="65"/>
      <c r="DK87" s="65"/>
      <c r="DL87" s="65"/>
      <c r="DM87" s="65"/>
      <c r="DN87" s="65"/>
      <c r="DO87" s="65"/>
      <c r="DP87" s="65"/>
      <c r="DQ87" s="65"/>
      <c r="DR87" s="65"/>
      <c r="DS87" s="65"/>
      <c r="DT87" s="65"/>
      <c r="DU87" s="65"/>
      <c r="EI87" s="65"/>
      <c r="EJ87" s="65"/>
      <c r="EK87" s="65"/>
      <c r="EL87" s="65"/>
      <c r="ES87" s="65"/>
      <c r="ET87" s="65"/>
      <c r="FF87" s="65"/>
      <c r="FG87" s="65"/>
      <c r="FT87" s="65"/>
      <c r="FU87" s="32"/>
      <c r="FV87" s="32"/>
      <c r="FW87" s="32"/>
      <c r="FX87" s="32"/>
      <c r="FY87" s="32"/>
      <c r="FZ87" s="65"/>
      <c r="GA87" s="32"/>
      <c r="GC87" s="32"/>
      <c r="GE87" s="32"/>
      <c r="GM87" s="32"/>
      <c r="GN87" s="32"/>
      <c r="GO87" s="32"/>
      <c r="GP87" s="32"/>
      <c r="GQ87" s="32"/>
      <c r="GR87" s="32"/>
      <c r="GS87" s="32"/>
      <c r="GT87" s="32"/>
      <c r="GU87" s="32"/>
      <c r="GV87" s="32"/>
      <c r="GW87" s="32"/>
      <c r="GX87" s="32"/>
      <c r="GY87" s="32"/>
      <c r="GZ87" s="32"/>
      <c r="HA87" s="32"/>
      <c r="HB87" s="32"/>
      <c r="HC87" s="32"/>
      <c r="HD87" s="32"/>
    </row>
    <row r="88" customFormat="false" ht="13.5" hidden="true" customHeight="false" outlineLevel="1" collapsed="false">
      <c r="A88" s="1" t="s">
        <v>148</v>
      </c>
      <c r="B88" s="2" t="n">
        <v>23</v>
      </c>
      <c r="E88" s="1" t="n">
        <v>7</v>
      </c>
      <c r="F88" s="1" t="s">
        <v>233</v>
      </c>
      <c r="G88" s="1" t="s">
        <v>234</v>
      </c>
      <c r="H88" s="97" t="n">
        <v>36306</v>
      </c>
      <c r="I88" s="1" t="s">
        <v>214</v>
      </c>
      <c r="J88" s="1" t="s">
        <v>117</v>
      </c>
      <c r="K88" s="2" t="s">
        <v>237</v>
      </c>
      <c r="L88" s="1" t="s">
        <v>118</v>
      </c>
      <c r="Q88" s="4" t="n">
        <v>768</v>
      </c>
      <c r="S88" s="4" t="n">
        <f aca="false">+Q88</f>
        <v>768</v>
      </c>
      <c r="T88" s="5" t="s">
        <v>238</v>
      </c>
      <c r="BD88" s="5" t="n">
        <f aca="false">MAX(V88:AZ88)</f>
        <v>0</v>
      </c>
      <c r="FU88" s="32"/>
      <c r="FV88" s="32"/>
      <c r="FW88" s="32"/>
      <c r="FX88" s="32"/>
      <c r="FY88" s="32"/>
      <c r="GA88" s="32"/>
      <c r="GB88" s="3"/>
      <c r="GC88" s="32"/>
      <c r="GD88" s="3"/>
      <c r="GE88" s="32"/>
      <c r="GF88" s="3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</row>
    <row r="89" customFormat="false" ht="13.5" hidden="true" customHeight="false" outlineLevel="1" collapsed="false">
      <c r="A89" s="1" t="s">
        <v>239</v>
      </c>
      <c r="B89" s="2" t="n">
        <v>33</v>
      </c>
      <c r="E89" s="1" t="n">
        <v>7</v>
      </c>
      <c r="F89" s="1" t="s">
        <v>233</v>
      </c>
      <c r="G89" s="1" t="s">
        <v>234</v>
      </c>
      <c r="H89" s="97" t="n">
        <v>36306</v>
      </c>
      <c r="I89" s="1" t="s">
        <v>214</v>
      </c>
      <c r="J89" s="1" t="s">
        <v>117</v>
      </c>
      <c r="K89" s="2" t="s">
        <v>240</v>
      </c>
      <c r="L89" s="1" t="s">
        <v>118</v>
      </c>
      <c r="Q89" s="4" t="n">
        <v>636</v>
      </c>
      <c r="S89" s="4" t="n">
        <f aca="false">+Q89</f>
        <v>636</v>
      </c>
      <c r="T89" s="5" t="s">
        <v>238</v>
      </c>
      <c r="BD89" s="5" t="n">
        <f aca="false">MAX(V89:AZ89)</f>
        <v>0</v>
      </c>
      <c r="FU89" s="117"/>
      <c r="FV89" s="117"/>
      <c r="FW89" s="117"/>
      <c r="FX89" s="117"/>
      <c r="FY89" s="117"/>
      <c r="GA89" s="117"/>
      <c r="GC89" s="117"/>
      <c r="GE89" s="117"/>
      <c r="GM89" s="117"/>
      <c r="GN89" s="117"/>
      <c r="GO89" s="117"/>
      <c r="GP89" s="117"/>
      <c r="GQ89" s="117"/>
      <c r="GR89" s="117"/>
      <c r="GS89" s="117"/>
      <c r="GT89" s="117"/>
      <c r="GU89" s="117"/>
      <c r="GV89" s="117"/>
      <c r="GW89" s="117"/>
      <c r="GX89" s="117"/>
      <c r="GY89" s="117"/>
      <c r="GZ89" s="117"/>
      <c r="HA89" s="117"/>
      <c r="HB89" s="117"/>
      <c r="HC89" s="117"/>
      <c r="HD89" s="117"/>
    </row>
    <row r="90" customFormat="false" ht="13.5" hidden="true" customHeight="false" outlineLevel="1" collapsed="false">
      <c r="A90" s="1" t="s">
        <v>241</v>
      </c>
      <c r="B90" s="2" t="n">
        <v>80</v>
      </c>
      <c r="E90" s="1" t="n">
        <v>7</v>
      </c>
      <c r="F90" s="1" t="s">
        <v>233</v>
      </c>
      <c r="G90" s="1" t="s">
        <v>234</v>
      </c>
      <c r="H90" s="97" t="n">
        <v>36306</v>
      </c>
      <c r="I90" s="1" t="s">
        <v>214</v>
      </c>
      <c r="J90" s="1" t="s">
        <v>117</v>
      </c>
      <c r="K90" s="2" t="s">
        <v>242</v>
      </c>
      <c r="L90" s="1" t="s">
        <v>118</v>
      </c>
      <c r="Q90" s="4" t="n">
        <v>1077</v>
      </c>
      <c r="S90" s="4" t="n">
        <f aca="false">+Q90</f>
        <v>1077</v>
      </c>
      <c r="T90" s="5" t="s">
        <v>238</v>
      </c>
      <c r="BD90" s="5" t="n">
        <f aca="false">MAX(V90:AZ90)</f>
        <v>0</v>
      </c>
      <c r="GM90" s="1" t="n">
        <v>191</v>
      </c>
      <c r="GR90" s="1" t="s">
        <v>243</v>
      </c>
      <c r="GT90" s="1" t="s">
        <v>243</v>
      </c>
    </row>
    <row r="91" customFormat="false" ht="13.5" hidden="true" customHeight="false" outlineLevel="1" collapsed="false">
      <c r="A91" s="1" t="s">
        <v>148</v>
      </c>
      <c r="B91" s="2" t="n">
        <v>23</v>
      </c>
      <c r="E91" s="1" t="n">
        <v>7</v>
      </c>
      <c r="F91" s="1" t="s">
        <v>233</v>
      </c>
      <c r="G91" s="1" t="s">
        <v>234</v>
      </c>
      <c r="H91" s="97" t="n">
        <v>36306</v>
      </c>
      <c r="I91" s="1" t="s">
        <v>214</v>
      </c>
      <c r="J91" s="1" t="s">
        <v>117</v>
      </c>
      <c r="K91" s="2" t="s">
        <v>244</v>
      </c>
      <c r="L91" s="1" t="s">
        <v>118</v>
      </c>
      <c r="Q91" s="4" t="n">
        <v>0</v>
      </c>
      <c r="S91" s="4" t="n">
        <f aca="false">+Q91</f>
        <v>0</v>
      </c>
      <c r="T91" s="5" t="s">
        <v>238</v>
      </c>
      <c r="BD91" s="5" t="n">
        <f aca="false">MAX(V91:AZ91)</f>
        <v>0</v>
      </c>
    </row>
    <row r="92" customFormat="false" ht="13.5" hidden="true" customHeight="false" outlineLevel="1" collapsed="false">
      <c r="H92" s="138"/>
      <c r="BP92" s="130"/>
      <c r="FU92" s="3" t="n">
        <f aca="false">FU3-SUM(FU8:FU90)</f>
        <v>0</v>
      </c>
      <c r="FV92" s="3"/>
      <c r="FW92" s="3" t="n">
        <f aca="false">FW3-SUM(FW8:FW90)</f>
        <v>0</v>
      </c>
      <c r="FX92" s="3"/>
      <c r="FY92" s="3" t="n">
        <f aca="false">FY3-SUM(FY8:FY90)</f>
        <v>0</v>
      </c>
      <c r="GA92" s="3" t="n">
        <f aca="false">GA3-SUM(GA8:GA90)</f>
        <v>0</v>
      </c>
      <c r="GC92" s="3" t="n">
        <f aca="false">GC3-SUM(GC8:GC90)</f>
        <v>0</v>
      </c>
      <c r="GE92" s="3" t="n">
        <f aca="false">GE3-SUM(GE8:GE90)</f>
        <v>0</v>
      </c>
      <c r="GM92" s="3" t="n">
        <f aca="false">GM3-SUM(GM8:GM90)</f>
        <v>-191</v>
      </c>
      <c r="GN92" s="3"/>
      <c r="GO92" s="3" t="n">
        <f aca="false">GO3-SUM(GO8:GO90)</f>
        <v>0</v>
      </c>
      <c r="GP92" s="3"/>
      <c r="GQ92" s="3" t="n">
        <f aca="false">GQ3-SUM(GQ8:GQ90)</f>
        <v>0</v>
      </c>
      <c r="GR92" s="3"/>
      <c r="GS92" s="3" t="n">
        <f aca="false">GS3-SUM(GS8:GS90)</f>
        <v>0</v>
      </c>
      <c r="GT92" s="3"/>
      <c r="GU92" s="3" t="n">
        <f aca="false">GU3-SUM(GU8:GU90)</f>
        <v>0</v>
      </c>
      <c r="GV92" s="3"/>
      <c r="GW92" s="3" t="n">
        <f aca="false">GW3-SUM(GW8:GW90)</f>
        <v>0</v>
      </c>
      <c r="GX92" s="3"/>
      <c r="GY92" s="3" t="n">
        <f aca="false">GY3-SUM(GY8:GY90)</f>
        <v>0</v>
      </c>
      <c r="GZ92" s="3"/>
      <c r="HA92" s="3" t="n">
        <f aca="false">HA3-SUM(HA8:HA90)</f>
        <v>0</v>
      </c>
      <c r="HB92" s="3"/>
      <c r="HC92" s="3" t="n">
        <f aca="false">HC3-SUM(HC8:HC90)</f>
        <v>0</v>
      </c>
      <c r="HD92" s="3"/>
    </row>
    <row r="93" customFormat="false" ht="13.5" hidden="true" customHeight="false" outlineLevel="1" collapsed="false">
      <c r="A93" s="65" t="s">
        <v>129</v>
      </c>
      <c r="B93" s="66" t="n">
        <v>22</v>
      </c>
      <c r="C93" s="65"/>
      <c r="D93" s="45"/>
      <c r="E93" s="65" t="n">
        <v>3</v>
      </c>
      <c r="F93" s="65" t="s">
        <v>245</v>
      </c>
      <c r="G93" s="65" t="s">
        <v>130</v>
      </c>
      <c r="H93" s="67" t="n">
        <v>36306</v>
      </c>
      <c r="I93" s="65" t="s">
        <v>116</v>
      </c>
      <c r="J93" s="65" t="s">
        <v>117</v>
      </c>
      <c r="K93" s="66" t="n">
        <v>38011</v>
      </c>
      <c r="L93" s="65" t="s">
        <v>118</v>
      </c>
      <c r="M93" s="65"/>
      <c r="N93" s="65" t="s">
        <v>246</v>
      </c>
      <c r="O93" s="65"/>
      <c r="P93" s="65"/>
      <c r="Q93" s="68" t="n">
        <v>8527</v>
      </c>
      <c r="R93" s="68"/>
      <c r="S93" s="68" t="n">
        <f aca="false">+Q93</f>
        <v>8527</v>
      </c>
      <c r="T93" s="69" t="s">
        <v>247</v>
      </c>
      <c r="U93" s="69"/>
      <c r="V93" s="139"/>
      <c r="W93" s="69" t="n">
        <f aca="false">V93</f>
        <v>0</v>
      </c>
      <c r="X93" s="69" t="n">
        <f aca="false">W93</f>
        <v>0</v>
      </c>
      <c r="Y93" s="69" t="n">
        <f aca="false">X93</f>
        <v>0</v>
      </c>
      <c r="Z93" s="69" t="n">
        <f aca="false">Y93</f>
        <v>0</v>
      </c>
      <c r="AA93" s="69" t="n">
        <f aca="false">Z93</f>
        <v>0</v>
      </c>
      <c r="AB93" s="69" t="n">
        <f aca="false">AA93</f>
        <v>0</v>
      </c>
      <c r="AC93" s="69" t="n">
        <f aca="false">AB93</f>
        <v>0</v>
      </c>
      <c r="AD93" s="69" t="n">
        <f aca="false">AC93</f>
        <v>0</v>
      </c>
      <c r="AE93" s="69" t="n">
        <f aca="false">AD93</f>
        <v>0</v>
      </c>
      <c r="AF93" s="69" t="n">
        <f aca="false">AE93</f>
        <v>0</v>
      </c>
      <c r="AG93" s="69" t="n">
        <f aca="false">AF93</f>
        <v>0</v>
      </c>
      <c r="AH93" s="69" t="n">
        <f aca="false">AG93</f>
        <v>0</v>
      </c>
      <c r="AI93" s="69" t="n">
        <f aca="false">AH93</f>
        <v>0</v>
      </c>
      <c r="AJ93" s="69" t="n">
        <f aca="false">AI93</f>
        <v>0</v>
      </c>
      <c r="AK93" s="69" t="n">
        <f aca="false">AJ93</f>
        <v>0</v>
      </c>
      <c r="AL93" s="69" t="n">
        <f aca="false">AK93</f>
        <v>0</v>
      </c>
      <c r="AM93" s="69" t="n">
        <f aca="false">AL93</f>
        <v>0</v>
      </c>
      <c r="AN93" s="69" t="n">
        <f aca="false">AM93</f>
        <v>0</v>
      </c>
      <c r="AO93" s="69" t="n">
        <f aca="false">AN93</f>
        <v>0</v>
      </c>
      <c r="AP93" s="69" t="n">
        <f aca="false">AO93</f>
        <v>0</v>
      </c>
      <c r="AQ93" s="69" t="n">
        <f aca="false">AP93</f>
        <v>0</v>
      </c>
      <c r="AR93" s="69" t="n">
        <f aca="false">AQ93</f>
        <v>0</v>
      </c>
      <c r="AS93" s="69" t="n">
        <f aca="false">AR93</f>
        <v>0</v>
      </c>
      <c r="AT93" s="69" t="n">
        <f aca="false">AS93</f>
        <v>0</v>
      </c>
      <c r="AU93" s="69" t="n">
        <f aca="false">AT93</f>
        <v>0</v>
      </c>
      <c r="AV93" s="69" t="n">
        <f aca="false">AU93</f>
        <v>0</v>
      </c>
      <c r="AW93" s="69" t="n">
        <f aca="false">AV93</f>
        <v>0</v>
      </c>
      <c r="AX93" s="69" t="n">
        <f aca="false">AW93</f>
        <v>0</v>
      </c>
      <c r="AY93" s="69" t="n">
        <f aca="false">AX93</f>
        <v>0</v>
      </c>
      <c r="AZ93" s="69"/>
      <c r="BA93" s="69"/>
      <c r="BB93" s="69" t="n">
        <f aca="false">SUM(V93:AZ93)</f>
        <v>0</v>
      </c>
      <c r="BC93" s="70" t="n">
        <f aca="false">+BB93/31</f>
        <v>0</v>
      </c>
      <c r="BD93" s="70" t="n">
        <f aca="false">MAX(V93:AZ93)</f>
        <v>0</v>
      </c>
      <c r="BE93" s="69"/>
      <c r="BF93" s="68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65"/>
      <c r="BT93" s="65"/>
      <c r="BU93" s="65"/>
      <c r="BV93" s="65"/>
      <c r="BW93" s="65"/>
      <c r="BX93" s="65"/>
      <c r="BY93" s="65"/>
      <c r="BZ93" s="65"/>
      <c r="CA93" s="65"/>
      <c r="CB93" s="65"/>
      <c r="DV93" s="65"/>
      <c r="DW93" s="65"/>
      <c r="DX93" s="65"/>
      <c r="DY93" s="65"/>
      <c r="DZ93" s="65"/>
      <c r="EA93" s="65"/>
      <c r="EB93" s="65"/>
      <c r="EC93" s="65"/>
      <c r="ED93" s="65"/>
      <c r="EE93" s="65"/>
      <c r="EF93" s="65"/>
      <c r="EG93" s="65"/>
      <c r="EH93" s="65"/>
      <c r="EM93" s="65"/>
      <c r="EN93" s="65"/>
      <c r="EO93" s="65"/>
      <c r="EP93" s="65"/>
      <c r="EQ93" s="65"/>
      <c r="ER93" s="65"/>
      <c r="FI93" s="65"/>
      <c r="FJ93" s="65"/>
      <c r="FK93" s="65"/>
      <c r="FL93" s="65"/>
      <c r="FM93" s="65"/>
      <c r="FN93" s="65"/>
      <c r="FO93" s="65"/>
      <c r="FP93" s="65"/>
      <c r="FQ93" s="65"/>
      <c r="FR93" s="65"/>
      <c r="FS93" s="65"/>
      <c r="FU93" s="1" t="n">
        <f aca="false">+FU3-FU92</f>
        <v>2048</v>
      </c>
      <c r="FW93" s="1" t="n">
        <f aca="false">+FW3-FW92</f>
        <v>2048</v>
      </c>
      <c r="FY93" s="1" t="n">
        <f aca="false">+FY3-FY92</f>
        <v>2048</v>
      </c>
      <c r="GA93" s="1" t="n">
        <f aca="false">+GA3-GA92</f>
        <v>1</v>
      </c>
      <c r="GC93" s="1" t="n">
        <f aca="false">+GC3-GC92</f>
        <v>1</v>
      </c>
      <c r="GE93" s="1" t="n">
        <f aca="false">+GE3-GE92</f>
        <v>11</v>
      </c>
      <c r="GM93" s="1" t="n">
        <f aca="false">+GM3-GM92</f>
        <v>4209</v>
      </c>
      <c r="GO93" s="1" t="n">
        <f aca="false">+GO3-GO92</f>
        <v>38</v>
      </c>
      <c r="GQ93" s="1" t="n">
        <f aca="false">+GQ3-GQ92</f>
        <v>8905</v>
      </c>
      <c r="GS93" s="1" t="n">
        <f aca="false">+GS3-GS92</f>
        <v>113</v>
      </c>
      <c r="GU93" s="1" t="n">
        <f aca="false">+GU3-GU92</f>
        <v>128</v>
      </c>
      <c r="GW93" s="1" t="n">
        <f aca="false">+GW3-GW92</f>
        <v>36</v>
      </c>
      <c r="GY93" s="1" t="n">
        <f aca="false">+GY3-GY92</f>
        <v>13</v>
      </c>
      <c r="HA93" s="1" t="n">
        <f aca="false">+HA3-HA92</f>
        <v>63</v>
      </c>
      <c r="HC93" s="1" t="n">
        <f aca="false">+HC3-HC92</f>
        <v>14</v>
      </c>
      <c r="HE93" s="68" t="n">
        <f aca="false">Q93-SUM(BG93:BR93)</f>
        <v>8527</v>
      </c>
      <c r="HF93" s="68"/>
      <c r="HG93" s="65"/>
      <c r="HH93" s="65"/>
      <c r="HI93" s="65"/>
      <c r="HJ93" s="65"/>
      <c r="HK93" s="65"/>
      <c r="HL93" s="65"/>
      <c r="HM93" s="65"/>
      <c r="HN93" s="65"/>
      <c r="HO93" s="65"/>
      <c r="HP93" s="65"/>
      <c r="HQ93" s="65"/>
      <c r="HR93" s="65"/>
      <c r="HS93" s="65"/>
      <c r="HT93" s="65"/>
      <c r="HU93" s="65"/>
      <c r="HV93" s="65"/>
      <c r="HW93" s="65"/>
      <c r="HX93" s="65"/>
      <c r="HY93" s="65"/>
      <c r="HZ93" s="65"/>
      <c r="IA93" s="65"/>
      <c r="IB93" s="65"/>
      <c r="IC93" s="65"/>
      <c r="ID93" s="65"/>
      <c r="IE93" s="65"/>
      <c r="IF93" s="65"/>
      <c r="IG93" s="65"/>
      <c r="IH93" s="65"/>
      <c r="II93" s="65"/>
      <c r="IJ93" s="65"/>
      <c r="IK93" s="65"/>
      <c r="IL93" s="65"/>
      <c r="IM93" s="65"/>
      <c r="IN93" s="65"/>
      <c r="IO93" s="65"/>
      <c r="IP93" s="65"/>
      <c r="IQ93" s="65"/>
      <c r="IR93" s="65"/>
      <c r="IS93" s="65"/>
      <c r="IT93" s="65"/>
      <c r="IU93" s="65"/>
      <c r="IV93" s="65"/>
      <c r="IW93" s="65"/>
    </row>
    <row r="94" customFormat="false" ht="13.5" hidden="true" customHeight="false" outlineLevel="1" collapsed="false">
      <c r="A94" s="65" t="s">
        <v>129</v>
      </c>
      <c r="B94" s="66" t="n">
        <v>22</v>
      </c>
      <c r="C94" s="65"/>
      <c r="D94" s="45"/>
      <c r="E94" s="65" t="n">
        <v>3</v>
      </c>
      <c r="F94" s="65" t="s">
        <v>245</v>
      </c>
      <c r="G94" s="65" t="s">
        <v>130</v>
      </c>
      <c r="H94" s="67" t="n">
        <v>36306</v>
      </c>
      <c r="I94" s="65" t="s">
        <v>116</v>
      </c>
      <c r="J94" s="65" t="s">
        <v>117</v>
      </c>
      <c r="K94" s="66" t="n">
        <v>51875</v>
      </c>
      <c r="L94" s="65" t="s">
        <v>118</v>
      </c>
      <c r="M94" s="65"/>
      <c r="N94" s="65" t="s">
        <v>246</v>
      </c>
      <c r="O94" s="65"/>
      <c r="P94" s="65"/>
      <c r="Q94" s="68" t="n">
        <v>3473</v>
      </c>
      <c r="R94" s="68"/>
      <c r="S94" s="68" t="n">
        <f aca="false">+Q94</f>
        <v>3473</v>
      </c>
      <c r="T94" s="69" t="s">
        <v>247</v>
      </c>
      <c r="U94" s="69"/>
      <c r="V94" s="139"/>
      <c r="W94" s="69" t="n">
        <f aca="false">V94</f>
        <v>0</v>
      </c>
      <c r="X94" s="69" t="n">
        <f aca="false">W94</f>
        <v>0</v>
      </c>
      <c r="Y94" s="69" t="n">
        <f aca="false">X94</f>
        <v>0</v>
      </c>
      <c r="Z94" s="69" t="n">
        <f aca="false">Y94</f>
        <v>0</v>
      </c>
      <c r="AA94" s="69" t="n">
        <f aca="false">Z94</f>
        <v>0</v>
      </c>
      <c r="AB94" s="69" t="n">
        <f aca="false">AA94</f>
        <v>0</v>
      </c>
      <c r="AC94" s="69" t="n">
        <f aca="false">AB94</f>
        <v>0</v>
      </c>
      <c r="AD94" s="69" t="n">
        <f aca="false">AC94</f>
        <v>0</v>
      </c>
      <c r="AE94" s="69" t="n">
        <f aca="false">AD94</f>
        <v>0</v>
      </c>
      <c r="AF94" s="69" t="n">
        <f aca="false">AE94</f>
        <v>0</v>
      </c>
      <c r="AG94" s="69" t="n">
        <f aca="false">AF94</f>
        <v>0</v>
      </c>
      <c r="AH94" s="69" t="n">
        <f aca="false">AG94</f>
        <v>0</v>
      </c>
      <c r="AI94" s="69" t="n">
        <f aca="false">AH94</f>
        <v>0</v>
      </c>
      <c r="AJ94" s="69" t="n">
        <f aca="false">AI94</f>
        <v>0</v>
      </c>
      <c r="AK94" s="69" t="n">
        <f aca="false">AJ94</f>
        <v>0</v>
      </c>
      <c r="AL94" s="69" t="n">
        <f aca="false">AK94</f>
        <v>0</v>
      </c>
      <c r="AM94" s="69" t="n">
        <f aca="false">AL94</f>
        <v>0</v>
      </c>
      <c r="AN94" s="69" t="n">
        <f aca="false">AM94</f>
        <v>0</v>
      </c>
      <c r="AO94" s="69" t="n">
        <f aca="false">AN94</f>
        <v>0</v>
      </c>
      <c r="AP94" s="69" t="n">
        <f aca="false">AO94</f>
        <v>0</v>
      </c>
      <c r="AQ94" s="69" t="n">
        <f aca="false">AP94</f>
        <v>0</v>
      </c>
      <c r="AR94" s="69" t="n">
        <f aca="false">AQ94</f>
        <v>0</v>
      </c>
      <c r="AS94" s="69" t="n">
        <f aca="false">AR94</f>
        <v>0</v>
      </c>
      <c r="AT94" s="69" t="n">
        <f aca="false">AS94</f>
        <v>0</v>
      </c>
      <c r="AU94" s="69" t="n">
        <f aca="false">AT94</f>
        <v>0</v>
      </c>
      <c r="AV94" s="69" t="n">
        <f aca="false">AU94</f>
        <v>0</v>
      </c>
      <c r="AW94" s="69" t="n">
        <f aca="false">AV94</f>
        <v>0</v>
      </c>
      <c r="AX94" s="69" t="n">
        <f aca="false">AW94</f>
        <v>0</v>
      </c>
      <c r="AY94" s="69" t="n">
        <f aca="false">AX94</f>
        <v>0</v>
      </c>
      <c r="AZ94" s="69"/>
      <c r="BA94" s="69"/>
      <c r="BB94" s="69" t="n">
        <f aca="false">SUM(V94:AZ94)</f>
        <v>0</v>
      </c>
      <c r="BC94" s="70" t="n">
        <f aca="false">+BB94/31</f>
        <v>0</v>
      </c>
      <c r="BD94" s="70" t="n">
        <f aca="false">MAX(V94:AZ94)</f>
        <v>0</v>
      </c>
      <c r="BE94" s="69"/>
      <c r="BF94" s="68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5"/>
      <c r="BR94" s="65"/>
      <c r="BS94" s="65"/>
      <c r="BT94" s="65"/>
      <c r="BU94" s="65"/>
      <c r="BV94" s="65"/>
      <c r="BW94" s="65"/>
      <c r="BX94" s="65"/>
      <c r="BY94" s="65"/>
      <c r="BZ94" s="65"/>
      <c r="CA94" s="65"/>
      <c r="CB94" s="65"/>
      <c r="DV94" s="65"/>
      <c r="DW94" s="65"/>
      <c r="DX94" s="65"/>
      <c r="DY94" s="65"/>
      <c r="DZ94" s="65"/>
      <c r="EA94" s="65"/>
      <c r="EB94" s="65"/>
      <c r="EC94" s="65"/>
      <c r="ED94" s="65"/>
      <c r="EE94" s="65"/>
      <c r="EF94" s="65"/>
      <c r="EG94" s="65"/>
      <c r="EH94" s="65"/>
      <c r="EM94" s="65"/>
      <c r="EN94" s="65"/>
      <c r="EO94" s="65"/>
      <c r="EP94" s="65"/>
      <c r="EQ94" s="65"/>
      <c r="ER94" s="65"/>
      <c r="EU94" s="3"/>
      <c r="EV94" s="90"/>
      <c r="EW94" s="3"/>
      <c r="EX94" s="3"/>
      <c r="EY94" s="3"/>
      <c r="EZ94" s="3"/>
      <c r="FA94" s="3"/>
      <c r="FB94" s="90"/>
      <c r="FC94" s="3"/>
      <c r="FD94" s="3"/>
      <c r="FE94" s="3"/>
      <c r="FI94" s="65"/>
      <c r="FJ94" s="65"/>
      <c r="FK94" s="65"/>
      <c r="FL94" s="65"/>
      <c r="FM94" s="65"/>
      <c r="FN94" s="65"/>
      <c r="FO94" s="65"/>
      <c r="FP94" s="65"/>
      <c r="FQ94" s="65"/>
      <c r="FR94" s="65"/>
      <c r="FS94" s="65"/>
      <c r="GG94" s="3"/>
      <c r="GH94" s="3"/>
      <c r="GI94" s="3"/>
      <c r="GJ94" s="3"/>
      <c r="GK94" s="3"/>
      <c r="GL94" s="3"/>
      <c r="HE94" s="68" t="n">
        <f aca="false">Q94-SUM(BG94:BR94)</f>
        <v>3473</v>
      </c>
      <c r="HF94" s="68"/>
      <c r="HG94" s="65"/>
      <c r="HH94" s="65"/>
      <c r="HI94" s="65"/>
      <c r="HJ94" s="65"/>
      <c r="HK94" s="65"/>
      <c r="HL94" s="65"/>
      <c r="HM94" s="65"/>
      <c r="HN94" s="65"/>
      <c r="HO94" s="65"/>
      <c r="HP94" s="65"/>
      <c r="HQ94" s="65"/>
      <c r="HR94" s="65"/>
      <c r="HS94" s="65"/>
      <c r="HT94" s="65"/>
      <c r="HU94" s="65"/>
      <c r="HV94" s="65"/>
      <c r="HW94" s="65"/>
      <c r="HX94" s="65"/>
      <c r="HY94" s="65"/>
      <c r="HZ94" s="65"/>
      <c r="IA94" s="65"/>
      <c r="IB94" s="65"/>
      <c r="IC94" s="65"/>
      <c r="ID94" s="65"/>
      <c r="IE94" s="65"/>
      <c r="IF94" s="65"/>
      <c r="IG94" s="65"/>
      <c r="IH94" s="65"/>
      <c r="II94" s="65"/>
      <c r="IJ94" s="65"/>
      <c r="IK94" s="65"/>
      <c r="IL94" s="65"/>
      <c r="IM94" s="65"/>
      <c r="IN94" s="65"/>
      <c r="IO94" s="65"/>
      <c r="IP94" s="65"/>
      <c r="IQ94" s="65"/>
      <c r="IR94" s="65"/>
      <c r="IS94" s="65"/>
      <c r="IT94" s="65"/>
      <c r="IU94" s="65"/>
      <c r="IV94" s="65"/>
      <c r="IW94" s="65"/>
    </row>
    <row r="95" customFormat="false" ht="13.5" hidden="true" customHeight="false" outlineLevel="1" collapsed="false">
      <c r="A95" s="65" t="s">
        <v>129</v>
      </c>
      <c r="B95" s="66" t="n">
        <v>22</v>
      </c>
      <c r="C95" s="65"/>
      <c r="D95" s="45"/>
      <c r="E95" s="65" t="n">
        <v>3</v>
      </c>
      <c r="F95" s="65" t="s">
        <v>245</v>
      </c>
      <c r="G95" s="65" t="s">
        <v>130</v>
      </c>
      <c r="H95" s="67" t="n">
        <v>36306</v>
      </c>
      <c r="I95" s="65" t="s">
        <v>116</v>
      </c>
      <c r="J95" s="65" t="s">
        <v>117</v>
      </c>
      <c r="K95" s="66" t="n">
        <v>60599</v>
      </c>
      <c r="L95" s="65" t="s">
        <v>118</v>
      </c>
      <c r="M95" s="65"/>
      <c r="N95" s="65" t="s">
        <v>246</v>
      </c>
      <c r="O95" s="65"/>
      <c r="P95" s="65"/>
      <c r="Q95" s="68" t="n">
        <v>2081</v>
      </c>
      <c r="R95" s="68"/>
      <c r="S95" s="68" t="n">
        <f aca="false">+Q95</f>
        <v>2081</v>
      </c>
      <c r="T95" s="69" t="s">
        <v>247</v>
      </c>
      <c r="U95" s="69"/>
      <c r="V95" s="139"/>
      <c r="W95" s="69" t="n">
        <f aca="false">V95</f>
        <v>0</v>
      </c>
      <c r="X95" s="69" t="n">
        <f aca="false">W95</f>
        <v>0</v>
      </c>
      <c r="Y95" s="69" t="n">
        <f aca="false">X95</f>
        <v>0</v>
      </c>
      <c r="Z95" s="69" t="n">
        <f aca="false">Y95</f>
        <v>0</v>
      </c>
      <c r="AA95" s="69" t="n">
        <f aca="false">Z95</f>
        <v>0</v>
      </c>
      <c r="AB95" s="69" t="n">
        <f aca="false">AA95</f>
        <v>0</v>
      </c>
      <c r="AC95" s="69" t="n">
        <f aca="false">AB95</f>
        <v>0</v>
      </c>
      <c r="AD95" s="69" t="n">
        <f aca="false">AC95</f>
        <v>0</v>
      </c>
      <c r="AE95" s="69" t="n">
        <f aca="false">AD95</f>
        <v>0</v>
      </c>
      <c r="AF95" s="69" t="n">
        <f aca="false">AE95</f>
        <v>0</v>
      </c>
      <c r="AG95" s="69" t="n">
        <f aca="false">AF95</f>
        <v>0</v>
      </c>
      <c r="AH95" s="69" t="n">
        <f aca="false">AG95</f>
        <v>0</v>
      </c>
      <c r="AI95" s="69" t="n">
        <f aca="false">AH95</f>
        <v>0</v>
      </c>
      <c r="AJ95" s="69" t="n">
        <f aca="false">AI95</f>
        <v>0</v>
      </c>
      <c r="AK95" s="69" t="n">
        <f aca="false">AJ95</f>
        <v>0</v>
      </c>
      <c r="AL95" s="69" t="n">
        <f aca="false">AK95</f>
        <v>0</v>
      </c>
      <c r="AM95" s="69" t="n">
        <f aca="false">AL95</f>
        <v>0</v>
      </c>
      <c r="AN95" s="69" t="n">
        <f aca="false">AM95</f>
        <v>0</v>
      </c>
      <c r="AO95" s="69" t="n">
        <f aca="false">AN95</f>
        <v>0</v>
      </c>
      <c r="AP95" s="69" t="n">
        <f aca="false">AO95</f>
        <v>0</v>
      </c>
      <c r="AQ95" s="69" t="n">
        <f aca="false">AP95</f>
        <v>0</v>
      </c>
      <c r="AR95" s="69" t="n">
        <f aca="false">AQ95</f>
        <v>0</v>
      </c>
      <c r="AS95" s="69" t="n">
        <f aca="false">AR95</f>
        <v>0</v>
      </c>
      <c r="AT95" s="69" t="n">
        <f aca="false">AS95</f>
        <v>0</v>
      </c>
      <c r="AU95" s="69" t="n">
        <f aca="false">AT95</f>
        <v>0</v>
      </c>
      <c r="AV95" s="69" t="n">
        <f aca="false">AU95</f>
        <v>0</v>
      </c>
      <c r="AW95" s="69" t="n">
        <f aca="false">AV95</f>
        <v>0</v>
      </c>
      <c r="AX95" s="69" t="n">
        <f aca="false">AW95</f>
        <v>0</v>
      </c>
      <c r="AY95" s="69" t="n">
        <f aca="false">AX95</f>
        <v>0</v>
      </c>
      <c r="AZ95" s="69"/>
      <c r="BA95" s="69"/>
      <c r="BB95" s="69" t="n">
        <f aca="false">SUM(V95:AZ95)</f>
        <v>0</v>
      </c>
      <c r="BC95" s="70" t="n">
        <f aca="false">+BB95/31</f>
        <v>0</v>
      </c>
      <c r="BD95" s="70" t="n">
        <f aca="false">MAX(V95:AZ95)</f>
        <v>0</v>
      </c>
      <c r="BE95" s="69"/>
      <c r="BF95" s="68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65"/>
      <c r="BY95" s="65"/>
      <c r="BZ95" s="65"/>
      <c r="CA95" s="65"/>
      <c r="CB95" s="65"/>
      <c r="DV95" s="65"/>
      <c r="DW95" s="65"/>
      <c r="DX95" s="65"/>
      <c r="DY95" s="65"/>
      <c r="DZ95" s="65"/>
      <c r="EA95" s="65"/>
      <c r="EB95" s="65"/>
      <c r="EC95" s="65"/>
      <c r="ED95" s="65"/>
      <c r="EE95" s="65"/>
      <c r="EF95" s="65"/>
      <c r="EG95" s="65"/>
      <c r="EH95" s="65"/>
      <c r="EM95" s="65"/>
      <c r="EN95" s="65"/>
      <c r="EO95" s="65"/>
      <c r="EP95" s="65"/>
      <c r="EQ95" s="65"/>
      <c r="ER95" s="65"/>
      <c r="FI95" s="65"/>
      <c r="FJ95" s="65"/>
      <c r="FK95" s="65"/>
      <c r="FL95" s="65"/>
      <c r="FM95" s="65"/>
      <c r="FN95" s="65"/>
      <c r="FO95" s="65"/>
      <c r="FP95" s="65"/>
      <c r="FQ95" s="65"/>
      <c r="FR95" s="65"/>
      <c r="FS95" s="65"/>
      <c r="GQ95" s="121" t="n">
        <f aca="false">SUM(GO93:GU93)</f>
        <v>9184</v>
      </c>
      <c r="HE95" s="68" t="n">
        <f aca="false">Q95-SUM(BG95:BR95)</f>
        <v>2081</v>
      </c>
      <c r="HF95" s="68"/>
      <c r="HG95" s="65"/>
      <c r="HH95" s="65"/>
      <c r="HI95" s="65"/>
      <c r="HJ95" s="65"/>
      <c r="HK95" s="65"/>
      <c r="HL95" s="65"/>
      <c r="HM95" s="65"/>
      <c r="HN95" s="65"/>
      <c r="HO95" s="65"/>
      <c r="HP95" s="65"/>
      <c r="HQ95" s="65"/>
      <c r="HR95" s="65"/>
      <c r="HS95" s="65"/>
      <c r="HT95" s="65"/>
      <c r="HU95" s="65"/>
      <c r="HV95" s="65"/>
      <c r="HW95" s="65"/>
      <c r="HX95" s="65"/>
      <c r="HY95" s="65"/>
      <c r="HZ95" s="65"/>
      <c r="IA95" s="65"/>
      <c r="IB95" s="65"/>
      <c r="IC95" s="65"/>
      <c r="ID95" s="65"/>
      <c r="IE95" s="65"/>
      <c r="IF95" s="65"/>
      <c r="IG95" s="65"/>
      <c r="IH95" s="65"/>
      <c r="II95" s="65"/>
      <c r="IJ95" s="65"/>
      <c r="IK95" s="65"/>
      <c r="IL95" s="65"/>
      <c r="IM95" s="65"/>
      <c r="IN95" s="65"/>
      <c r="IO95" s="65"/>
      <c r="IP95" s="65"/>
      <c r="IQ95" s="65"/>
      <c r="IR95" s="65"/>
      <c r="IS95" s="65"/>
      <c r="IT95" s="65"/>
      <c r="IU95" s="65"/>
      <c r="IV95" s="65"/>
      <c r="IW95" s="65"/>
    </row>
    <row r="96" customFormat="false" ht="13.5" hidden="true" customHeight="false" outlineLevel="1" collapsed="false">
      <c r="A96" s="65" t="s">
        <v>129</v>
      </c>
      <c r="B96" s="66" t="n">
        <v>22</v>
      </c>
      <c r="C96" s="65"/>
      <c r="D96" s="45"/>
      <c r="E96" s="65" t="n">
        <v>3</v>
      </c>
      <c r="F96" s="65" t="s">
        <v>245</v>
      </c>
      <c r="G96" s="65" t="s">
        <v>130</v>
      </c>
      <c r="H96" s="67" t="n">
        <v>36306</v>
      </c>
      <c r="I96" s="65" t="s">
        <v>116</v>
      </c>
      <c r="J96" s="65" t="s">
        <v>117</v>
      </c>
      <c r="K96" s="66" t="n">
        <v>63895</v>
      </c>
      <c r="L96" s="65" t="s">
        <v>118</v>
      </c>
      <c r="M96" s="65"/>
      <c r="N96" s="65" t="s">
        <v>246</v>
      </c>
      <c r="O96" s="65"/>
      <c r="P96" s="65"/>
      <c r="Q96" s="68" t="n">
        <v>0</v>
      </c>
      <c r="R96" s="68"/>
      <c r="S96" s="68" t="n">
        <f aca="false">+Q96</f>
        <v>0</v>
      </c>
      <c r="T96" s="69" t="s">
        <v>247</v>
      </c>
      <c r="U96" s="69"/>
      <c r="V96" s="139"/>
      <c r="W96" s="69" t="n">
        <f aca="false">V96</f>
        <v>0</v>
      </c>
      <c r="X96" s="69" t="n">
        <f aca="false">W96</f>
        <v>0</v>
      </c>
      <c r="Y96" s="69" t="n">
        <f aca="false">X96</f>
        <v>0</v>
      </c>
      <c r="Z96" s="69" t="n">
        <f aca="false">Y96</f>
        <v>0</v>
      </c>
      <c r="AA96" s="69" t="n">
        <f aca="false">Z96</f>
        <v>0</v>
      </c>
      <c r="AB96" s="69" t="n">
        <f aca="false">AA96</f>
        <v>0</v>
      </c>
      <c r="AC96" s="69" t="n">
        <f aca="false">AB96</f>
        <v>0</v>
      </c>
      <c r="AD96" s="69" t="n">
        <f aca="false">AC96</f>
        <v>0</v>
      </c>
      <c r="AE96" s="69" t="n">
        <f aca="false">AD96</f>
        <v>0</v>
      </c>
      <c r="AF96" s="69" t="n">
        <f aca="false">AE96</f>
        <v>0</v>
      </c>
      <c r="AG96" s="69" t="n">
        <f aca="false">AF96</f>
        <v>0</v>
      </c>
      <c r="AH96" s="69" t="n">
        <f aca="false">AG96</f>
        <v>0</v>
      </c>
      <c r="AI96" s="69" t="n">
        <f aca="false">AH96</f>
        <v>0</v>
      </c>
      <c r="AJ96" s="69" t="n">
        <f aca="false">AI96</f>
        <v>0</v>
      </c>
      <c r="AK96" s="69" t="n">
        <f aca="false">AJ96</f>
        <v>0</v>
      </c>
      <c r="AL96" s="69" t="n">
        <f aca="false">AK96</f>
        <v>0</v>
      </c>
      <c r="AM96" s="69" t="n">
        <f aca="false">AL96</f>
        <v>0</v>
      </c>
      <c r="AN96" s="69" t="n">
        <f aca="false">AM96</f>
        <v>0</v>
      </c>
      <c r="AO96" s="69" t="n">
        <f aca="false">AN96</f>
        <v>0</v>
      </c>
      <c r="AP96" s="69" t="n">
        <f aca="false">AO96</f>
        <v>0</v>
      </c>
      <c r="AQ96" s="69" t="n">
        <f aca="false">AP96</f>
        <v>0</v>
      </c>
      <c r="AR96" s="69" t="n">
        <f aca="false">AQ96</f>
        <v>0</v>
      </c>
      <c r="AS96" s="69" t="n">
        <f aca="false">AR96</f>
        <v>0</v>
      </c>
      <c r="AT96" s="69" t="n">
        <f aca="false">AS96</f>
        <v>0</v>
      </c>
      <c r="AU96" s="69" t="n">
        <f aca="false">AT96</f>
        <v>0</v>
      </c>
      <c r="AV96" s="69" t="n">
        <f aca="false">AU96</f>
        <v>0</v>
      </c>
      <c r="AW96" s="69" t="n">
        <f aca="false">AV96</f>
        <v>0</v>
      </c>
      <c r="AX96" s="69" t="n">
        <f aca="false">AW96</f>
        <v>0</v>
      </c>
      <c r="AY96" s="69" t="n">
        <f aca="false">AX96</f>
        <v>0</v>
      </c>
      <c r="AZ96" s="69"/>
      <c r="BA96" s="69"/>
      <c r="BB96" s="69" t="n">
        <f aca="false">SUM(V96:AZ96)</f>
        <v>0</v>
      </c>
      <c r="BC96" s="70" t="n">
        <f aca="false">+BB96/31</f>
        <v>0</v>
      </c>
      <c r="BD96" s="70" t="n">
        <f aca="false">MAX(V96:AZ96)</f>
        <v>0</v>
      </c>
      <c r="BE96" s="69"/>
      <c r="BF96" s="68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65"/>
      <c r="CA96" s="65"/>
      <c r="CB96" s="65"/>
      <c r="DV96" s="65"/>
      <c r="DW96" s="65"/>
      <c r="DX96" s="65"/>
      <c r="DY96" s="65"/>
      <c r="DZ96" s="65"/>
      <c r="EA96" s="65"/>
      <c r="EB96" s="65"/>
      <c r="EC96" s="65"/>
      <c r="ED96" s="65"/>
      <c r="EE96" s="65"/>
      <c r="EF96" s="65"/>
      <c r="EG96" s="65"/>
      <c r="EH96" s="65"/>
      <c r="EM96" s="65"/>
      <c r="EN96" s="65"/>
      <c r="EO96" s="65"/>
      <c r="EP96" s="65"/>
      <c r="EQ96" s="65"/>
      <c r="ER96" s="65"/>
      <c r="FI96" s="65"/>
      <c r="FJ96" s="65"/>
      <c r="FK96" s="65"/>
      <c r="FL96" s="65"/>
      <c r="FM96" s="65"/>
      <c r="FN96" s="65"/>
      <c r="FO96" s="65"/>
      <c r="FP96" s="65"/>
      <c r="FQ96" s="65"/>
      <c r="FR96" s="65"/>
      <c r="FS96" s="65"/>
      <c r="FU96" s="130"/>
      <c r="FW96" s="130"/>
      <c r="FY96" s="130"/>
      <c r="GA96" s="130"/>
      <c r="GB96" s="130"/>
      <c r="GC96" s="130"/>
      <c r="GD96" s="130"/>
      <c r="GE96" s="130"/>
      <c r="GF96" s="130"/>
      <c r="HE96" s="68" t="n">
        <f aca="false">Q96-SUM(BG96:BR96)</f>
        <v>0</v>
      </c>
      <c r="HF96" s="68"/>
      <c r="HG96" s="65"/>
      <c r="HH96" s="65"/>
      <c r="HI96" s="65"/>
      <c r="HJ96" s="65"/>
      <c r="HK96" s="65"/>
      <c r="HL96" s="65"/>
      <c r="HM96" s="65"/>
      <c r="HN96" s="65"/>
      <c r="HO96" s="65"/>
      <c r="HP96" s="65"/>
      <c r="HQ96" s="65"/>
      <c r="HR96" s="65"/>
      <c r="HS96" s="65"/>
      <c r="HT96" s="65"/>
      <c r="HU96" s="65"/>
      <c r="HV96" s="65"/>
      <c r="HW96" s="65"/>
      <c r="HX96" s="65"/>
      <c r="HY96" s="65"/>
      <c r="HZ96" s="65"/>
      <c r="IA96" s="65"/>
      <c r="IB96" s="65"/>
      <c r="IC96" s="65"/>
      <c r="ID96" s="65"/>
      <c r="IE96" s="65"/>
      <c r="IF96" s="65"/>
      <c r="IG96" s="65"/>
      <c r="IH96" s="65"/>
      <c r="II96" s="65"/>
      <c r="IJ96" s="65"/>
      <c r="IK96" s="65"/>
      <c r="IL96" s="65"/>
      <c r="IM96" s="65"/>
      <c r="IN96" s="65"/>
      <c r="IO96" s="65"/>
      <c r="IP96" s="65"/>
      <c r="IQ96" s="65"/>
      <c r="IR96" s="65"/>
      <c r="IS96" s="65"/>
      <c r="IT96" s="65"/>
      <c r="IU96" s="65"/>
      <c r="IV96" s="65"/>
      <c r="IW96" s="65"/>
    </row>
    <row r="97" customFormat="false" ht="13.5" hidden="false" customHeight="false" outlineLevel="0" collapsed="false">
      <c r="A97" s="65" t="s">
        <v>248</v>
      </c>
      <c r="B97" s="66" t="n">
        <v>24</v>
      </c>
      <c r="C97" s="65"/>
      <c r="D97" s="45" t="n">
        <v>35</v>
      </c>
      <c r="E97" s="65" t="n">
        <v>8</v>
      </c>
      <c r="F97" s="65" t="s">
        <v>249</v>
      </c>
      <c r="G97" s="65" t="s">
        <v>130</v>
      </c>
      <c r="H97" s="140"/>
      <c r="I97" s="65"/>
      <c r="J97" s="65"/>
      <c r="K97" s="66" t="n">
        <v>64939</v>
      </c>
      <c r="L97" s="65" t="s">
        <v>118</v>
      </c>
      <c r="M97" s="65"/>
      <c r="N97" s="65"/>
      <c r="O97" s="65"/>
      <c r="P97" s="65"/>
      <c r="Q97" s="68" t="n">
        <v>1400</v>
      </c>
      <c r="R97" s="68"/>
      <c r="S97" s="68" t="n">
        <v>1400</v>
      </c>
      <c r="T97" s="69" t="s">
        <v>224</v>
      </c>
      <c r="U97" s="69"/>
      <c r="V97" s="72" t="n">
        <v>0</v>
      </c>
      <c r="W97" s="69" t="n">
        <f aca="false">V97</f>
        <v>0</v>
      </c>
      <c r="X97" s="69" t="n">
        <f aca="false">W97</f>
        <v>0</v>
      </c>
      <c r="Y97" s="69" t="n">
        <f aca="false">X97</f>
        <v>0</v>
      </c>
      <c r="Z97" s="69" t="n">
        <f aca="false">Y97</f>
        <v>0</v>
      </c>
      <c r="AA97" s="69" t="n">
        <f aca="false">Z97</f>
        <v>0</v>
      </c>
      <c r="AB97" s="69" t="n">
        <f aca="false">AA97</f>
        <v>0</v>
      </c>
      <c r="AC97" s="69" t="n">
        <f aca="false">AB97</f>
        <v>0</v>
      </c>
      <c r="AD97" s="69" t="n">
        <f aca="false">AC97</f>
        <v>0</v>
      </c>
      <c r="AE97" s="69" t="n">
        <f aca="false">AD97</f>
        <v>0</v>
      </c>
      <c r="AF97" s="69" t="n">
        <f aca="false">AE97</f>
        <v>0</v>
      </c>
      <c r="AG97" s="69" t="n">
        <f aca="false">AF97</f>
        <v>0</v>
      </c>
      <c r="AH97" s="69" t="n">
        <f aca="false">AG97</f>
        <v>0</v>
      </c>
      <c r="AI97" s="69" t="n">
        <f aca="false">AH97</f>
        <v>0</v>
      </c>
      <c r="AJ97" s="69" t="n">
        <f aca="false">AI97</f>
        <v>0</v>
      </c>
      <c r="AK97" s="69" t="n">
        <f aca="false">AJ97</f>
        <v>0</v>
      </c>
      <c r="AL97" s="69" t="n">
        <f aca="false">AK97</f>
        <v>0</v>
      </c>
      <c r="AM97" s="69" t="n">
        <f aca="false">AL97</f>
        <v>0</v>
      </c>
      <c r="AN97" s="69" t="n">
        <f aca="false">AM97</f>
        <v>0</v>
      </c>
      <c r="AO97" s="69" t="n">
        <f aca="false">AN97</f>
        <v>0</v>
      </c>
      <c r="AP97" s="69" t="n">
        <f aca="false">AO97</f>
        <v>0</v>
      </c>
      <c r="AQ97" s="69" t="n">
        <f aca="false">AP97</f>
        <v>0</v>
      </c>
      <c r="AR97" s="69" t="n">
        <f aca="false">AQ97</f>
        <v>0</v>
      </c>
      <c r="AS97" s="69" t="n">
        <f aca="false">AR97</f>
        <v>0</v>
      </c>
      <c r="AT97" s="69" t="n">
        <f aca="false">AS97</f>
        <v>0</v>
      </c>
      <c r="AU97" s="69" t="n">
        <f aca="false">AT97</f>
        <v>0</v>
      </c>
      <c r="AV97" s="69" t="n">
        <f aca="false">AU97</f>
        <v>0</v>
      </c>
      <c r="AW97" s="69" t="n">
        <f aca="false">AV97</f>
        <v>0</v>
      </c>
      <c r="AX97" s="69" t="n">
        <f aca="false">AW97</f>
        <v>0</v>
      </c>
      <c r="AY97" s="69" t="n">
        <f aca="false">AX97</f>
        <v>0</v>
      </c>
      <c r="AZ97" s="69"/>
      <c r="BA97" s="69"/>
      <c r="BB97" s="69" t="n">
        <f aca="false">SUM(V97:AZ97)</f>
        <v>0</v>
      </c>
      <c r="BC97" s="70" t="n">
        <f aca="false">+BB97/30</f>
        <v>0</v>
      </c>
      <c r="BD97" s="70" t="n">
        <f aca="false">MAX(V97:AZ97)</f>
        <v>0</v>
      </c>
      <c r="BE97" s="69"/>
      <c r="BF97" s="68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65"/>
      <c r="CA97" s="65"/>
      <c r="CB97" s="65"/>
      <c r="DV97" s="65"/>
      <c r="DW97" s="65"/>
      <c r="DX97" s="65"/>
      <c r="DY97" s="65"/>
      <c r="DZ97" s="65"/>
      <c r="EA97" s="65"/>
      <c r="EB97" s="65"/>
      <c r="EC97" s="65"/>
      <c r="ED97" s="65"/>
      <c r="EE97" s="65"/>
      <c r="EF97" s="65"/>
      <c r="EG97" s="65"/>
      <c r="EH97" s="65"/>
      <c r="EM97" s="65"/>
      <c r="EN97" s="65"/>
      <c r="EO97" s="65"/>
      <c r="EP97" s="65"/>
      <c r="EQ97" s="65"/>
      <c r="ER97" s="65"/>
      <c r="EU97" s="4"/>
      <c r="EW97" s="4"/>
      <c r="EY97" s="4"/>
      <c r="FA97" s="4"/>
      <c r="FC97" s="4"/>
      <c r="FE97" s="4"/>
      <c r="FI97" s="65"/>
      <c r="FJ97" s="65"/>
      <c r="FK97" s="65"/>
      <c r="FL97" s="65"/>
      <c r="FM97" s="65"/>
      <c r="FN97" s="65"/>
      <c r="FO97" s="65"/>
      <c r="FP97" s="65"/>
      <c r="FQ97" s="65"/>
      <c r="FR97" s="65"/>
      <c r="FS97" s="65"/>
      <c r="FU97" s="130"/>
      <c r="FW97" s="130"/>
      <c r="FY97" s="130"/>
      <c r="GA97" s="130"/>
      <c r="GB97" s="130"/>
      <c r="GC97" s="130"/>
      <c r="GD97" s="130"/>
      <c r="GE97" s="130"/>
      <c r="GF97" s="130"/>
      <c r="GG97" s="4"/>
      <c r="GI97" s="4"/>
      <c r="GK97" s="4"/>
      <c r="HE97" s="65"/>
      <c r="HF97" s="65"/>
      <c r="HG97" s="65"/>
      <c r="HH97" s="65"/>
      <c r="HI97" s="65"/>
      <c r="HJ97" s="65"/>
      <c r="HK97" s="65"/>
      <c r="HL97" s="65"/>
      <c r="HM97" s="65"/>
      <c r="HN97" s="65"/>
      <c r="HO97" s="65"/>
      <c r="HP97" s="65"/>
      <c r="HQ97" s="65"/>
      <c r="HR97" s="65"/>
      <c r="HS97" s="65"/>
      <c r="HT97" s="65"/>
      <c r="HU97" s="65"/>
      <c r="HV97" s="65"/>
      <c r="HW97" s="65"/>
      <c r="HX97" s="65"/>
      <c r="HY97" s="65"/>
      <c r="HZ97" s="65"/>
      <c r="IA97" s="65"/>
      <c r="IB97" s="65"/>
      <c r="IC97" s="65"/>
      <c r="ID97" s="65"/>
      <c r="IE97" s="65"/>
      <c r="IF97" s="65"/>
      <c r="IG97" s="65"/>
      <c r="IH97" s="65"/>
      <c r="II97" s="65"/>
      <c r="IJ97" s="65"/>
      <c r="IK97" s="65"/>
      <c r="IL97" s="65"/>
      <c r="IM97" s="65"/>
      <c r="IN97" s="65"/>
      <c r="IO97" s="65"/>
      <c r="IP97" s="65"/>
      <c r="IQ97" s="65"/>
      <c r="IR97" s="65"/>
      <c r="IS97" s="65"/>
      <c r="IT97" s="65"/>
      <c r="IU97" s="65"/>
      <c r="IV97" s="65"/>
      <c r="IW97" s="65"/>
    </row>
    <row r="98" customFormat="false" ht="13.5" hidden="false" customHeight="false" outlineLevel="0" collapsed="false">
      <c r="I98" s="128"/>
      <c r="J98" s="128"/>
      <c r="Q98" s="141"/>
      <c r="R98" s="22"/>
      <c r="EU98" s="98"/>
      <c r="EV98" s="142"/>
      <c r="EW98" s="98"/>
      <c r="EX98" s="98"/>
      <c r="EY98" s="98"/>
      <c r="EZ98" s="98"/>
      <c r="FA98" s="98"/>
      <c r="FB98" s="142"/>
      <c r="FC98" s="98"/>
      <c r="FD98" s="98"/>
      <c r="FE98" s="98"/>
      <c r="GG98" s="98"/>
      <c r="GH98" s="98"/>
      <c r="GI98" s="98"/>
      <c r="GJ98" s="98"/>
      <c r="GK98" s="98"/>
      <c r="GL98" s="98"/>
    </row>
    <row r="99" customFormat="false" ht="13.5" hidden="true" customHeight="false" outlineLevel="1" collapsed="false">
      <c r="H99" s="36" t="s">
        <v>250</v>
      </c>
      <c r="I99" s="36" t="s">
        <v>250</v>
      </c>
      <c r="J99" s="36" t="s">
        <v>251</v>
      </c>
      <c r="K99" s="36" t="s">
        <v>251</v>
      </c>
      <c r="Q99" s="141"/>
      <c r="R99" s="22"/>
      <c r="EU99" s="98"/>
      <c r="EV99" s="142"/>
      <c r="EW99" s="98"/>
      <c r="EX99" s="98"/>
      <c r="EY99" s="98"/>
      <c r="EZ99" s="98"/>
      <c r="FA99" s="98"/>
      <c r="FB99" s="142"/>
      <c r="FC99" s="98"/>
      <c r="FD99" s="98"/>
      <c r="FE99" s="98"/>
      <c r="FU99" s="65"/>
      <c r="FW99" s="65"/>
      <c r="FY99" s="65"/>
      <c r="GA99" s="65"/>
      <c r="GB99" s="65"/>
      <c r="GC99" s="65"/>
      <c r="GD99" s="65"/>
      <c r="GE99" s="65"/>
      <c r="GF99" s="65"/>
      <c r="GG99" s="98"/>
      <c r="GH99" s="98"/>
      <c r="GI99" s="98"/>
      <c r="GJ99" s="98"/>
      <c r="GK99" s="98"/>
      <c r="GL99" s="98"/>
    </row>
    <row r="100" customFormat="false" ht="13.9" hidden="true" customHeight="true" outlineLevel="1" collapsed="false">
      <c r="F100" s="129" t="s">
        <v>252</v>
      </c>
      <c r="G100" s="143" t="s">
        <v>41</v>
      </c>
      <c r="H100" s="144" t="s">
        <v>253</v>
      </c>
      <c r="I100" s="144" t="s">
        <v>254</v>
      </c>
      <c r="J100" s="144" t="s">
        <v>253</v>
      </c>
      <c r="K100" s="144" t="s">
        <v>254</v>
      </c>
      <c r="P100" s="129" t="s">
        <v>95</v>
      </c>
      <c r="Q100" s="143" t="s">
        <v>41</v>
      </c>
      <c r="R100" s="145" t="s">
        <v>255</v>
      </c>
      <c r="EU100" s="32"/>
      <c r="EV100" s="146"/>
      <c r="EW100" s="32"/>
      <c r="EX100" s="32"/>
      <c r="EY100" s="32"/>
      <c r="EZ100" s="32"/>
      <c r="FA100" s="32"/>
      <c r="FB100" s="146"/>
      <c r="FC100" s="32"/>
      <c r="FD100" s="32"/>
      <c r="FE100" s="32"/>
      <c r="FV100" s="130"/>
      <c r="FX100" s="130"/>
      <c r="GG100" s="32"/>
      <c r="GH100" s="32"/>
      <c r="GI100" s="32"/>
      <c r="GJ100" s="32"/>
      <c r="GK100" s="32"/>
      <c r="GL100" s="32"/>
      <c r="GM100" s="130"/>
      <c r="GN100" s="130"/>
      <c r="GO100" s="130"/>
      <c r="GP100" s="130"/>
      <c r="GQ100" s="130"/>
      <c r="GR100" s="130"/>
      <c r="GS100" s="130"/>
      <c r="GT100" s="130"/>
      <c r="GU100" s="130"/>
      <c r="GV100" s="130"/>
      <c r="GW100" s="130"/>
      <c r="GX100" s="130"/>
      <c r="GY100" s="130"/>
      <c r="GZ100" s="130"/>
      <c r="HA100" s="130"/>
      <c r="HB100" s="130"/>
      <c r="HC100" s="130"/>
      <c r="HD100" s="130"/>
    </row>
    <row r="101" customFormat="false" ht="13.9" hidden="true" customHeight="true" outlineLevel="1" collapsed="false">
      <c r="F101" s="1" t="s">
        <v>112</v>
      </c>
      <c r="G101" s="4" t="n">
        <f aca="false">SUMIF($B$8:$B$72,"30CS",$Q$8:$Q$72)</f>
        <v>0</v>
      </c>
      <c r="H101" s="4" t="n">
        <f aca="false">SUMIF($O$8:$O$72,"30CSrbase",$Q$8:$Q$72)</f>
        <v>0</v>
      </c>
      <c r="I101" s="4" t="n">
        <f aca="false">SUMIF($O$8:$O$72,"30CSrinc",$Q$8:$Q$72)</f>
        <v>0</v>
      </c>
      <c r="J101" s="4" t="n">
        <f aca="false">SUMIF($O$8:$O$72,"30CSWbase",$Q$8:$Q$72)</f>
        <v>0</v>
      </c>
      <c r="K101" s="4" t="n">
        <f aca="false">SUMIF($O$8:$O$72,"30CSWinc",$Q$8:$Q$72)</f>
        <v>0</v>
      </c>
      <c r="P101" s="1" t="n">
        <v>1</v>
      </c>
      <c r="Q101" s="4" t="n">
        <f aca="false">SUMIF($E$8:$E$72,1,$Q$8:$Q$72)</f>
        <v>0</v>
      </c>
      <c r="R101" s="4" t="n">
        <f aca="false">SUMIF($E$8:$E$72,1,$R$8:$R$72)</f>
        <v>0</v>
      </c>
      <c r="EU101" s="32"/>
      <c r="EV101" s="146"/>
      <c r="EW101" s="32"/>
      <c r="EX101" s="32"/>
      <c r="EY101" s="32"/>
      <c r="EZ101" s="32"/>
      <c r="FA101" s="32"/>
      <c r="FB101" s="146"/>
      <c r="FC101" s="32"/>
      <c r="FD101" s="32"/>
      <c r="FE101" s="32"/>
      <c r="FU101" s="65"/>
      <c r="FV101" s="130"/>
      <c r="FW101" s="65"/>
      <c r="FX101" s="130"/>
      <c r="FY101" s="65"/>
      <c r="GA101" s="65"/>
      <c r="GB101" s="65"/>
      <c r="GC101" s="65"/>
      <c r="GD101" s="65"/>
      <c r="GE101" s="65"/>
      <c r="GF101" s="65"/>
      <c r="GG101" s="32"/>
      <c r="GH101" s="32"/>
      <c r="GI101" s="32"/>
      <c r="GJ101" s="32"/>
      <c r="GK101" s="32"/>
      <c r="GL101" s="32"/>
      <c r="GM101" s="130"/>
      <c r="GN101" s="130"/>
      <c r="GO101" s="130"/>
      <c r="GP101" s="130"/>
      <c r="GQ101" s="130"/>
      <c r="GR101" s="130"/>
      <c r="GS101" s="130"/>
      <c r="GT101" s="130"/>
      <c r="GU101" s="130"/>
      <c r="GV101" s="130"/>
      <c r="GW101" s="130"/>
      <c r="GX101" s="130"/>
      <c r="GY101" s="130"/>
      <c r="GZ101" s="130"/>
      <c r="HA101" s="130"/>
      <c r="HB101" s="130"/>
      <c r="HC101" s="130"/>
      <c r="HD101" s="130"/>
    </row>
    <row r="102" customFormat="false" ht="13.9" hidden="true" customHeight="true" outlineLevel="1" collapsed="false">
      <c r="F102" s="1" t="s">
        <v>256</v>
      </c>
      <c r="G102" s="4" t="n">
        <f aca="false">SUMIF($B$8:$B$72,"30RV",$Q$8:$Q$72)</f>
        <v>0</v>
      </c>
      <c r="H102" s="4" t="n">
        <f aca="false">SUMIF($O$8:$O$72,"30RVrbase",$Q$8:$Q$72)</f>
        <v>0</v>
      </c>
      <c r="I102" s="4" t="n">
        <f aca="false">SUMIF($O$8:$O$72,"30RVrinc",$Q$8:$Q$72)</f>
        <v>0</v>
      </c>
      <c r="J102" s="4" t="n">
        <f aca="false">SUMIF($O$8:$O$72,"30RVWbase",$Q$8:$Q$72)</f>
        <v>0</v>
      </c>
      <c r="K102" s="4" t="n">
        <f aca="false">SUMIF($O$8:$O$72,"30RVWinc",$Q$8:$Q$72)</f>
        <v>0</v>
      </c>
      <c r="P102" s="1" t="n">
        <v>2</v>
      </c>
      <c r="Q102" s="4" t="n">
        <f aca="false">SUMIF($E$8:$E$72,2,$Q$8:$Q$72)</f>
        <v>0</v>
      </c>
      <c r="R102" s="4" t="n">
        <f aca="false">SUMIF($E$8:$E$72,2,$R$8:$R$72)</f>
        <v>0</v>
      </c>
      <c r="EU102" s="32"/>
      <c r="EV102" s="146"/>
      <c r="EW102" s="32"/>
      <c r="EX102" s="32"/>
      <c r="EY102" s="32"/>
      <c r="EZ102" s="32"/>
      <c r="FA102" s="32"/>
      <c r="FB102" s="146"/>
      <c r="FC102" s="32"/>
      <c r="FD102" s="32"/>
      <c r="FE102" s="32"/>
      <c r="FU102" s="65"/>
      <c r="FW102" s="65"/>
      <c r="FY102" s="65"/>
      <c r="GA102" s="65"/>
      <c r="GB102" s="65"/>
      <c r="GC102" s="65"/>
      <c r="GD102" s="65"/>
      <c r="GE102" s="65"/>
      <c r="GF102" s="65"/>
      <c r="GG102" s="32"/>
      <c r="GH102" s="32"/>
      <c r="GI102" s="32"/>
      <c r="GJ102" s="32"/>
      <c r="GK102" s="32"/>
      <c r="GL102" s="32"/>
    </row>
    <row r="103" customFormat="false" ht="13.9" hidden="true" customHeight="true" outlineLevel="1" collapsed="false">
      <c r="F103" s="1" t="s">
        <v>123</v>
      </c>
      <c r="G103" s="4" t="n">
        <f aca="false">SUMIF($B$8:$B$72,833866,$Q$8:$Q$72)</f>
        <v>0</v>
      </c>
      <c r="H103" s="4" t="n">
        <f aca="false">SUMIF($O$8:$O$72,"833866rbase",$Q$8:$Q$72)</f>
        <v>0</v>
      </c>
      <c r="I103" s="4" t="n">
        <f aca="false">SUMIF($O$8:$O$72,"833866rinc",$Q$8:$Q$72)</f>
        <v>0</v>
      </c>
      <c r="J103" s="4" t="n">
        <f aca="false">SUMIF($O$8:$O$72,"833866Wbase",$Q$8:$Q$72)</f>
        <v>0</v>
      </c>
      <c r="K103" s="4" t="n">
        <f aca="false">SUMIF($O$8:$O$72,"833866Winc",$Q$8:$Q$72)</f>
        <v>0</v>
      </c>
      <c r="P103" s="1" t="n">
        <v>3</v>
      </c>
      <c r="Q103" s="4" t="n">
        <f aca="false">SUMIF($E$8:$E$72,3,$Q$8:$Q$72)</f>
        <v>1197</v>
      </c>
      <c r="R103" s="4" t="n">
        <f aca="false">SUMIF($E$8:$E$72,3,$R$8:$R$72)</f>
        <v>1197</v>
      </c>
      <c r="EU103" s="32"/>
      <c r="EV103" s="146"/>
      <c r="EW103" s="32"/>
      <c r="EX103" s="32"/>
      <c r="EY103" s="32"/>
      <c r="EZ103" s="32"/>
      <c r="FA103" s="32"/>
      <c r="FB103" s="146"/>
      <c r="FC103" s="32"/>
      <c r="FD103" s="32"/>
      <c r="FE103" s="32"/>
      <c r="FU103" s="65"/>
      <c r="FV103" s="65"/>
      <c r="FW103" s="65"/>
      <c r="FX103" s="65"/>
      <c r="FY103" s="65"/>
      <c r="GA103" s="65"/>
      <c r="GB103" s="65"/>
      <c r="GC103" s="65"/>
      <c r="GD103" s="65"/>
      <c r="GE103" s="65"/>
      <c r="GF103" s="65"/>
      <c r="GG103" s="32"/>
      <c r="GH103" s="32"/>
      <c r="GI103" s="32"/>
      <c r="GJ103" s="32"/>
      <c r="GK103" s="32"/>
      <c r="GL103" s="32"/>
      <c r="GM103" s="65"/>
      <c r="GN103" s="65"/>
      <c r="GO103" s="65"/>
      <c r="GP103" s="65"/>
      <c r="GQ103" s="65"/>
      <c r="GR103" s="65"/>
      <c r="GS103" s="65"/>
      <c r="GT103" s="65"/>
      <c r="GU103" s="65"/>
      <c r="GV103" s="65"/>
      <c r="GW103" s="65"/>
      <c r="GX103" s="65"/>
      <c r="GY103" s="65"/>
      <c r="GZ103" s="65"/>
      <c r="HA103" s="65"/>
      <c r="HB103" s="65"/>
      <c r="HC103" s="65"/>
      <c r="HD103" s="65"/>
    </row>
    <row r="104" customFormat="false" ht="13.9" hidden="true" customHeight="true" outlineLevel="1" collapsed="false">
      <c r="F104" s="1" t="s">
        <v>126</v>
      </c>
      <c r="G104" s="4" t="n">
        <f aca="false">SUMIF($B$8:$B$72,833469,$Q$8:$Q$72)</f>
        <v>0</v>
      </c>
      <c r="H104" s="4" t="n">
        <f aca="false">SUMIF($O$8:$O$72,"833469rbase",$Q$8:$Q$72)</f>
        <v>0</v>
      </c>
      <c r="I104" s="4" t="n">
        <f aca="false">SUMIF($O$8:$O$72,"833469rinc",$Q$8:$Q$72)</f>
        <v>0</v>
      </c>
      <c r="J104" s="4" t="n">
        <f aca="false">SUMIF($O$8:$O$72,"833469Wbase",$Q$8:$Q$72)</f>
        <v>0</v>
      </c>
      <c r="K104" s="4" t="n">
        <f aca="false">SUMIF($O$8:$O$72,"833469Winc",$Q$8:$Q$72)</f>
        <v>0</v>
      </c>
      <c r="P104" s="1" t="n">
        <v>4</v>
      </c>
      <c r="Q104" s="4" t="n">
        <f aca="false">SUMIF($E$8:$E$72,4,$Q$8:$Q$72)</f>
        <v>4193</v>
      </c>
      <c r="R104" s="4" t="n">
        <f aca="false">SUMIF($E$8:$E$72,4,$R$8:$R$72)</f>
        <v>4193</v>
      </c>
      <c r="EU104" s="34"/>
      <c r="EV104" s="147"/>
      <c r="EW104" s="34"/>
      <c r="EX104" s="34"/>
      <c r="EY104" s="34"/>
      <c r="EZ104" s="34"/>
      <c r="FA104" s="34"/>
      <c r="FB104" s="147"/>
      <c r="FC104" s="34"/>
      <c r="FD104" s="34"/>
      <c r="FE104" s="34"/>
      <c r="FU104" s="65"/>
      <c r="FW104" s="65"/>
      <c r="FY104" s="65"/>
      <c r="GA104" s="65"/>
      <c r="GB104" s="65"/>
      <c r="GC104" s="65"/>
      <c r="GD104" s="65"/>
      <c r="GE104" s="65"/>
      <c r="GF104" s="65"/>
      <c r="GG104" s="34"/>
      <c r="GH104" s="34"/>
      <c r="GI104" s="34"/>
      <c r="GJ104" s="34"/>
      <c r="GK104" s="34"/>
      <c r="GL104" s="34"/>
    </row>
    <row r="105" customFormat="false" ht="13.9" hidden="true" customHeight="true" outlineLevel="1" collapsed="false">
      <c r="F105" s="1" t="s">
        <v>257</v>
      </c>
      <c r="G105" s="4" t="n">
        <f aca="false">SUMIF($B$8:$B$72,831095,$Q$8:$Q$72)</f>
        <v>0</v>
      </c>
      <c r="H105" s="4" t="n">
        <f aca="false">SUMIF($O$8:$O$72,"831095rbase",$Q$8:$Q$72)</f>
        <v>0</v>
      </c>
      <c r="I105" s="4" t="n">
        <f aca="false">SUMIF($O$8:$O$72,"831095rinc",$Q$8:$Q$72)</f>
        <v>0</v>
      </c>
      <c r="J105" s="4" t="n">
        <f aca="false">SUMIF($O$8:$O$72,"831095Wbase",$Q$8:$Q$72)</f>
        <v>0</v>
      </c>
      <c r="K105" s="4" t="n">
        <f aca="false">SUMIF($O$8:$O$72,"831095Winc",$Q$8:$Q$72)</f>
        <v>0</v>
      </c>
      <c r="P105" s="1" t="n">
        <v>5</v>
      </c>
      <c r="Q105" s="4" t="n">
        <f aca="false">SUMIF($E$8:$E$72,5,$Q$8:$Q$72)</f>
        <v>13920</v>
      </c>
      <c r="R105" s="4" t="n">
        <f aca="false">SUMIF($E$8:$E$72,5,$R$8:$R$72)</f>
        <v>13920</v>
      </c>
      <c r="EU105" s="32"/>
      <c r="EV105" s="146"/>
      <c r="EW105" s="32"/>
      <c r="EX105" s="32"/>
      <c r="EY105" s="32"/>
      <c r="EZ105" s="32"/>
      <c r="FA105" s="32"/>
      <c r="FB105" s="146"/>
      <c r="FC105" s="32"/>
      <c r="FD105" s="32"/>
      <c r="FE105" s="32"/>
      <c r="FU105" s="65"/>
      <c r="FW105" s="65"/>
      <c r="FY105" s="65"/>
      <c r="GA105" s="65"/>
      <c r="GB105" s="65"/>
      <c r="GC105" s="65"/>
      <c r="GD105" s="65"/>
      <c r="GE105" s="65"/>
      <c r="GF105" s="65"/>
      <c r="GG105" s="32"/>
      <c r="GH105" s="32"/>
      <c r="GI105" s="32"/>
      <c r="GJ105" s="32"/>
      <c r="GK105" s="32"/>
      <c r="GL105" s="32"/>
    </row>
    <row r="106" customFormat="false" ht="13.9" hidden="true" customHeight="true" outlineLevel="1" collapsed="false">
      <c r="F106" s="1" t="s">
        <v>258</v>
      </c>
      <c r="G106" s="4" t="n">
        <f aca="false">SUMIF($B$8:$B$72,21,$Q$8:$Q$72)</f>
        <v>0</v>
      </c>
      <c r="H106" s="4" t="n">
        <f aca="false">SUMIF($O$8:$O$72,"21rbase",$Q$8:$Q$72)</f>
        <v>0</v>
      </c>
      <c r="I106" s="4" t="n">
        <f aca="false">SUMIF($O$8:$O$72,"21rinc",$Q$8:$Q$72)</f>
        <v>0</v>
      </c>
      <c r="J106" s="4" t="n">
        <f aca="false">SUMIF($O$8:$O$72,"21Wbase",$Q$8:$Q$72)</f>
        <v>0</v>
      </c>
      <c r="K106" s="4" t="n">
        <f aca="false">SUMIF($O$8:$O$72,"21Winc",$Q$8:$Q$72)</f>
        <v>0</v>
      </c>
      <c r="P106" s="1" t="n">
        <v>6</v>
      </c>
      <c r="Q106" s="4" t="n">
        <f aca="false">SUMIF($E$8:$E$72,6,$Q$8:$Q$72)</f>
        <v>0</v>
      </c>
      <c r="R106" s="4" t="n">
        <f aca="false">SUMIF($E$8:$E$72,6,$R$8:$R$72)</f>
        <v>0</v>
      </c>
      <c r="EU106" s="32"/>
      <c r="EV106" s="146"/>
      <c r="EW106" s="32"/>
      <c r="EX106" s="32"/>
      <c r="EY106" s="32"/>
      <c r="EZ106" s="32"/>
      <c r="FA106" s="32"/>
      <c r="FB106" s="146"/>
      <c r="FC106" s="32"/>
      <c r="FD106" s="32"/>
      <c r="FE106" s="32"/>
      <c r="GG106" s="32"/>
      <c r="GH106" s="32"/>
      <c r="GI106" s="32"/>
      <c r="GJ106" s="32"/>
      <c r="GK106" s="32"/>
      <c r="GL106" s="32"/>
    </row>
    <row r="107" customFormat="false" ht="13.9" hidden="true" customHeight="true" outlineLevel="1" collapsed="false">
      <c r="F107" s="1" t="s">
        <v>129</v>
      </c>
      <c r="G107" s="4" t="n">
        <f aca="false">SUMIF($B$8:$B$72,22,$Q$8:$Q$72)</f>
        <v>1197</v>
      </c>
      <c r="H107" s="4" t="n">
        <f aca="false">SUMIF($O$8:$O$72,"22rbase",$Q$8:$Q$72)</f>
        <v>1197</v>
      </c>
      <c r="I107" s="4" t="n">
        <f aca="false">SUMIF($O$8:$O$72,"22rinc",$Q$8:$Q$72)</f>
        <v>0</v>
      </c>
      <c r="J107" s="4" t="n">
        <f aca="false">SUMIF($O$8:$O$72,"22Wbase",$Q$8:$Q$72)</f>
        <v>0</v>
      </c>
      <c r="K107" s="4" t="n">
        <f aca="false">SUMIF($O$8:$O$72,"22Winc",$Q$8:$Q$72)</f>
        <v>0</v>
      </c>
      <c r="P107" s="1" t="n">
        <v>7</v>
      </c>
      <c r="Q107" s="4" t="n">
        <f aca="false">SUMIF($E$8:$E$72,7,$Q$8:$Q$72)</f>
        <v>40091</v>
      </c>
      <c r="R107" s="4" t="n">
        <f aca="false">SUMIF($E$8:$E$72,7,$R$8:$R$72)</f>
        <v>40091</v>
      </c>
      <c r="EU107" s="32"/>
      <c r="EV107" s="146"/>
      <c r="EW107" s="32"/>
      <c r="EX107" s="32"/>
      <c r="EY107" s="32"/>
      <c r="EZ107" s="32"/>
      <c r="FA107" s="32"/>
      <c r="FB107" s="146"/>
      <c r="FC107" s="32"/>
      <c r="FD107" s="32"/>
      <c r="FE107" s="32"/>
      <c r="GG107" s="32"/>
      <c r="GH107" s="32"/>
      <c r="GI107" s="32"/>
      <c r="GJ107" s="32"/>
      <c r="GK107" s="32"/>
      <c r="GL107" s="32"/>
    </row>
    <row r="108" customFormat="false" ht="13.9" hidden="true" customHeight="true" outlineLevel="1" collapsed="false">
      <c r="F108" s="1" t="s">
        <v>259</v>
      </c>
      <c r="G108" s="4" t="n">
        <f aca="false">SUMIF($B$8:$B$72,17,$Q$8:$Q$72)</f>
        <v>0</v>
      </c>
      <c r="H108" s="4" t="n">
        <f aca="false">SUMIF($O$8:$O$72,"17rbase",$Q$8:$Q$72)</f>
        <v>0</v>
      </c>
      <c r="I108" s="4" t="n">
        <f aca="false">SUMIF($O$8:$O$72,"17rinc",$Q$8:$Q$72)</f>
        <v>0</v>
      </c>
      <c r="J108" s="4" t="n">
        <f aca="false">SUMIF($O$8:$O$72,"17Wbase",$Q$8:$Q$72)</f>
        <v>0</v>
      </c>
      <c r="K108" s="4" t="n">
        <f aca="false">SUMIF($O$8:$O$72,"17Winc",$Q$8:$Q$72)</f>
        <v>0</v>
      </c>
      <c r="P108" s="1" t="n">
        <v>8</v>
      </c>
      <c r="Q108" s="4" t="n">
        <f aca="false">SUMIF($E$8:$E$72,8,$Q$8:$Q$72)</f>
        <v>12110</v>
      </c>
      <c r="R108" s="4" t="n">
        <f aca="false">SUMIF($E$8:$E$72,8,$R$8:$R$72)</f>
        <v>12110</v>
      </c>
      <c r="EU108" s="32"/>
      <c r="EV108" s="146"/>
      <c r="EW108" s="32"/>
      <c r="EX108" s="32"/>
      <c r="EY108" s="32"/>
      <c r="EZ108" s="32"/>
      <c r="FA108" s="32"/>
      <c r="FB108" s="146"/>
      <c r="FC108" s="32"/>
      <c r="FD108" s="32"/>
      <c r="FE108" s="32"/>
      <c r="GG108" s="32"/>
      <c r="GH108" s="32"/>
      <c r="GI108" s="32"/>
      <c r="GJ108" s="32"/>
      <c r="GK108" s="32"/>
      <c r="GL108" s="32"/>
    </row>
    <row r="109" customFormat="false" ht="13.9" hidden="true" customHeight="true" outlineLevel="1" collapsed="false">
      <c r="F109" s="1" t="s">
        <v>132</v>
      </c>
      <c r="G109" s="4" t="n">
        <f aca="false">SUMIF($B$8:$B$72,"27",$Q$8:$Q$72)</f>
        <v>0</v>
      </c>
      <c r="H109" s="4" t="n">
        <f aca="false">SUMIF($O$8:$O$72,"27rbase",$Q$8:$Q$72)</f>
        <v>0</v>
      </c>
      <c r="I109" s="4" t="n">
        <f aca="false">SUMIF($O$8:$O$72,"27rinc",$Q$8:$Q$72)</f>
        <v>0</v>
      </c>
      <c r="J109" s="4" t="n">
        <f aca="false">SUMIF($O$8:$O$72,"27Wbase",$Q$8:$Q$72)</f>
        <v>0</v>
      </c>
      <c r="K109" s="4" t="n">
        <f aca="false">SUMIF($O$8:$O$72,"27Winc",$Q$8:$Q$72)</f>
        <v>0</v>
      </c>
      <c r="P109" s="1" t="n">
        <v>9</v>
      </c>
      <c r="Q109" s="4" t="n">
        <f aca="false">SUMIF($E$8:$E$72,9,$Q$8:$Q$72)</f>
        <v>0</v>
      </c>
      <c r="R109" s="4" t="n">
        <f aca="false">SUMIF($E$8:$E$72,9,$R$8:$R$72)</f>
        <v>0</v>
      </c>
      <c r="EU109" s="32"/>
      <c r="EV109" s="146"/>
      <c r="EW109" s="32"/>
      <c r="EX109" s="32"/>
      <c r="EY109" s="32"/>
      <c r="EZ109" s="32"/>
      <c r="FA109" s="32"/>
      <c r="FB109" s="146"/>
      <c r="FC109" s="32"/>
      <c r="FD109" s="32"/>
      <c r="FE109" s="32"/>
      <c r="GG109" s="32"/>
      <c r="GH109" s="32"/>
      <c r="GI109" s="32"/>
      <c r="GJ109" s="32"/>
      <c r="GK109" s="32"/>
      <c r="GL109" s="32"/>
    </row>
    <row r="110" customFormat="false" ht="13.9" hidden="true" customHeight="true" outlineLevel="1" collapsed="false">
      <c r="F110" s="1" t="s">
        <v>260</v>
      </c>
      <c r="G110" s="4" t="n">
        <f aca="false">SUMIF($B$8:$B$72,"25E",$Q$8:$Q$72)</f>
        <v>4009</v>
      </c>
      <c r="H110" s="4" t="n">
        <f aca="false">SUMIF($O$8:$O$72,"25Erbase",$Q$8:$Q$72)</f>
        <v>4009</v>
      </c>
      <c r="I110" s="4" t="n">
        <f aca="false">SUMIF($O$8:$O$72,"25Erinc",$Q$8:$Q$72)</f>
        <v>0</v>
      </c>
      <c r="J110" s="4" t="n">
        <f aca="false">SUMIF($O$8:$O$72,"25EWbase",$Q$8:$Q$72)</f>
        <v>0</v>
      </c>
      <c r="K110" s="4" t="n">
        <f aca="false">SUMIF($O$8:$O$72,"25EWinc",$Q$8:$Q$72)</f>
        <v>0</v>
      </c>
      <c r="P110" s="1" t="n">
        <v>10</v>
      </c>
      <c r="Q110" s="4" t="n">
        <f aca="false">SUMIF($E$8:$E$72,10,$Q$8:$Q$72)</f>
        <v>1220</v>
      </c>
      <c r="R110" s="4" t="n">
        <f aca="false">SUMIF($E$8:$E$72,10,$R$8:$R$72)</f>
        <v>1220</v>
      </c>
      <c r="EU110" s="32"/>
      <c r="EV110" s="146"/>
      <c r="EW110" s="32"/>
      <c r="EX110" s="32"/>
      <c r="EY110" s="32"/>
      <c r="EZ110" s="32"/>
      <c r="FA110" s="32"/>
      <c r="FB110" s="146"/>
      <c r="FC110" s="32"/>
      <c r="FD110" s="32"/>
      <c r="FE110" s="32"/>
      <c r="GG110" s="32"/>
      <c r="GH110" s="32"/>
      <c r="GI110" s="32"/>
      <c r="GJ110" s="32"/>
      <c r="GK110" s="32"/>
      <c r="GL110" s="32"/>
    </row>
    <row r="111" customFormat="false" ht="13.9" hidden="true" customHeight="true" outlineLevel="1" collapsed="false">
      <c r="F111" s="1" t="s">
        <v>261</v>
      </c>
      <c r="G111" s="4" t="n">
        <f aca="false">SUMIF($B$8:$B$72,"19E",$Q$8:$Q$72)</f>
        <v>184</v>
      </c>
      <c r="H111" s="4" t="n">
        <f aca="false">SUMIF($O$8:$O$72,"19Erbase",$Q$8:$Q$72)</f>
        <v>184</v>
      </c>
      <c r="I111" s="4" t="n">
        <f aca="false">SUMIF($O$8:$O$72,"19Erinc",$Q$8:$Q$72)</f>
        <v>0</v>
      </c>
      <c r="J111" s="4" t="n">
        <f aca="false">SUMIF($O$8:$O$72,"19EWbase",$Q$8:$Q$72)</f>
        <v>0</v>
      </c>
      <c r="K111" s="4" t="n">
        <f aca="false">SUMIF($O$8:$O$72,"19EWinc",$Q$8:$Q$72)</f>
        <v>0</v>
      </c>
      <c r="P111" s="1" t="s">
        <v>198</v>
      </c>
      <c r="Q111" s="4" t="n">
        <f aca="false">SUMIF($E$8:$E$72,"ST",$Q$8:$Q$72)</f>
        <v>0</v>
      </c>
      <c r="R111" s="4" t="n">
        <f aca="false">SUMIF($E$8:$E$72,"ST",$R$8:$R$72)</f>
        <v>0</v>
      </c>
      <c r="EU111" s="32"/>
      <c r="EV111" s="146"/>
      <c r="EW111" s="32"/>
      <c r="EX111" s="32"/>
      <c r="EY111" s="32"/>
      <c r="EZ111" s="32"/>
      <c r="FA111" s="32"/>
      <c r="FB111" s="146"/>
      <c r="FC111" s="32"/>
      <c r="FD111" s="32"/>
      <c r="FE111" s="32"/>
      <c r="FV111" s="65"/>
      <c r="FX111" s="65"/>
      <c r="GG111" s="32"/>
      <c r="GH111" s="32"/>
      <c r="GI111" s="32"/>
      <c r="GJ111" s="32"/>
      <c r="GK111" s="32"/>
      <c r="GL111" s="32"/>
      <c r="GM111" s="65"/>
      <c r="GN111" s="65"/>
      <c r="GO111" s="65"/>
      <c r="GP111" s="65"/>
      <c r="GQ111" s="65"/>
      <c r="GR111" s="65"/>
      <c r="GS111" s="65"/>
      <c r="GT111" s="65"/>
      <c r="GU111" s="65"/>
      <c r="GV111" s="65"/>
      <c r="GW111" s="65"/>
      <c r="GX111" s="65"/>
      <c r="GY111" s="65"/>
      <c r="GZ111" s="65"/>
      <c r="HA111" s="65"/>
      <c r="HB111" s="65"/>
      <c r="HC111" s="65"/>
      <c r="HD111" s="65"/>
    </row>
    <row r="112" customFormat="false" ht="13.9" hidden="true" customHeight="true" outlineLevel="1" collapsed="false">
      <c r="F112" s="1" t="s">
        <v>262</v>
      </c>
      <c r="G112" s="4" t="n">
        <f aca="false">SUMIF($B$8:$B$72,"56",$Q$8:$Q$72)</f>
        <v>0</v>
      </c>
      <c r="H112" s="4" t="n">
        <f aca="false">SUMIF($O$8:$O$72,"56rbase",$Q$8:$Q$72)</f>
        <v>0</v>
      </c>
      <c r="I112" s="4" t="n">
        <f aca="false">SUMIF($O$8:$O$72,"56rinc",$Q$8:$Q$72)</f>
        <v>0</v>
      </c>
      <c r="J112" s="4" t="n">
        <f aca="false">SUMIF($O$8:$O$72,"56Wbase",$Q$8:$Q$72)</f>
        <v>0</v>
      </c>
      <c r="K112" s="4" t="n">
        <f aca="false">SUMIF($O$8:$O$72,"56Winc",$Q$8:$Q$72)</f>
        <v>0</v>
      </c>
      <c r="EU112" s="32"/>
      <c r="EV112" s="146"/>
      <c r="EW112" s="32"/>
      <c r="EX112" s="32"/>
      <c r="EY112" s="32"/>
      <c r="EZ112" s="32"/>
      <c r="FA112" s="32"/>
      <c r="FB112" s="146"/>
      <c r="FC112" s="32"/>
      <c r="FD112" s="32"/>
      <c r="FE112" s="32"/>
      <c r="FV112" s="65"/>
      <c r="FX112" s="65"/>
      <c r="GG112" s="32"/>
      <c r="GH112" s="32"/>
      <c r="GI112" s="32"/>
      <c r="GJ112" s="32"/>
      <c r="GK112" s="32"/>
      <c r="GL112" s="32"/>
      <c r="GM112" s="65"/>
      <c r="GN112" s="65"/>
      <c r="GO112" s="65"/>
      <c r="GP112" s="65"/>
      <c r="GQ112" s="65"/>
      <c r="GR112" s="65"/>
      <c r="GS112" s="65"/>
      <c r="GT112" s="65"/>
      <c r="GU112" s="65"/>
      <c r="GV112" s="65"/>
      <c r="GW112" s="65"/>
      <c r="GX112" s="65"/>
      <c r="GY112" s="65"/>
      <c r="GZ112" s="65"/>
      <c r="HA112" s="65"/>
      <c r="HB112" s="65"/>
      <c r="HC112" s="65"/>
      <c r="HD112" s="65"/>
    </row>
    <row r="113" customFormat="false" ht="13.9" hidden="true" customHeight="true" outlineLevel="1" collapsed="false">
      <c r="F113" s="1" t="s">
        <v>263</v>
      </c>
      <c r="G113" s="4" t="n">
        <f aca="false">SUMIF($B$8:$B$72,107,$Q$8:$Q$72)</f>
        <v>0</v>
      </c>
      <c r="H113" s="4" t="n">
        <f aca="false">SUMIF($O$8:$O$72,"107rbase",$Q$8:$Q$72)</f>
        <v>0</v>
      </c>
      <c r="I113" s="4" t="n">
        <f aca="false">SUMIF($O$8:$O$72,"107rinc",$Q$8:$Q$72)</f>
        <v>0</v>
      </c>
      <c r="J113" s="4" t="n">
        <f aca="false">SUMIF($O$8:$O$72,"107Wbase",$Q$8:$Q$72)</f>
        <v>0</v>
      </c>
      <c r="K113" s="4" t="n">
        <f aca="false">SUMIF($O$8:$O$72,"107Winc",$Q$8:$Q$72)</f>
        <v>0</v>
      </c>
      <c r="M113" s="21" t="s">
        <v>107</v>
      </c>
      <c r="N113" s="21"/>
      <c r="O113" s="21"/>
      <c r="P113" s="3"/>
      <c r="Q113" s="22" t="n">
        <f aca="false">SUM(Q101:Q111)</f>
        <v>72731</v>
      </c>
      <c r="R113" s="22" t="n">
        <f aca="false">SUM(R101:R111)</f>
        <v>72731</v>
      </c>
      <c r="EU113" s="32"/>
      <c r="EV113" s="146"/>
      <c r="EW113" s="32"/>
      <c r="EX113" s="32"/>
      <c r="EY113" s="32"/>
      <c r="EZ113" s="32"/>
      <c r="FA113" s="32"/>
      <c r="FB113" s="146"/>
      <c r="FC113" s="32"/>
      <c r="FD113" s="32"/>
      <c r="FE113" s="32"/>
      <c r="FV113" s="65"/>
      <c r="FX113" s="65"/>
      <c r="GG113" s="32"/>
      <c r="GH113" s="32"/>
      <c r="GI113" s="32"/>
      <c r="GJ113" s="32"/>
      <c r="GK113" s="32"/>
      <c r="GL113" s="32"/>
      <c r="GM113" s="65"/>
      <c r="GN113" s="65"/>
      <c r="GO113" s="65"/>
      <c r="GP113" s="65"/>
      <c r="GQ113" s="65"/>
      <c r="GR113" s="65"/>
      <c r="GS113" s="65"/>
      <c r="GT113" s="65"/>
      <c r="GU113" s="65"/>
      <c r="GV113" s="65"/>
      <c r="GW113" s="65"/>
      <c r="GX113" s="65"/>
      <c r="GY113" s="65"/>
      <c r="GZ113" s="65"/>
      <c r="HA113" s="65"/>
      <c r="HB113" s="65"/>
      <c r="HC113" s="65"/>
      <c r="HD113" s="65"/>
    </row>
    <row r="114" customFormat="false" ht="13.9" hidden="true" customHeight="true" outlineLevel="1" collapsed="false">
      <c r="F114" s="1" t="s">
        <v>264</v>
      </c>
      <c r="G114" s="4" t="n">
        <f aca="false">SUMIF($B$8:$B$72,54,$Q$8:$Q$72)</f>
        <v>0</v>
      </c>
      <c r="H114" s="4" t="n">
        <f aca="false">SUMIF($O$8:$O$72,"54rbase",$Q$8:$Q$72)</f>
        <v>0</v>
      </c>
      <c r="I114" s="4" t="n">
        <f aca="false">SUMIF($O$8:$O$72,"54rinc",$Q$8:$Q$72)</f>
        <v>0</v>
      </c>
      <c r="J114" s="4" t="n">
        <f aca="false">SUMIF($O$8:$O$72,"54Wbase",$Q$8:$Q$72)</f>
        <v>0</v>
      </c>
      <c r="K114" s="4" t="n">
        <f aca="false">SUMIF($O$8:$O$72,"54Winc",$Q$8:$Q$72)</f>
        <v>0</v>
      </c>
      <c r="EU114" s="32"/>
      <c r="EV114" s="146"/>
      <c r="EW114" s="32"/>
      <c r="EX114" s="32"/>
      <c r="EY114" s="32"/>
      <c r="EZ114" s="32"/>
      <c r="FA114" s="32"/>
      <c r="FB114" s="146"/>
      <c r="FC114" s="32"/>
      <c r="FD114" s="32"/>
      <c r="FE114" s="32"/>
      <c r="FV114" s="65"/>
      <c r="FX114" s="65"/>
      <c r="GG114" s="32"/>
      <c r="GH114" s="32"/>
      <c r="GI114" s="32"/>
      <c r="GJ114" s="32"/>
      <c r="GK114" s="32"/>
      <c r="GL114" s="32"/>
      <c r="GM114" s="65"/>
      <c r="GN114" s="65"/>
      <c r="GO114" s="65"/>
      <c r="GP114" s="65"/>
      <c r="GQ114" s="65"/>
      <c r="GR114" s="65"/>
      <c r="GS114" s="65"/>
      <c r="GT114" s="65"/>
      <c r="GU114" s="65"/>
      <c r="GV114" s="65"/>
      <c r="GW114" s="65"/>
      <c r="GX114" s="65"/>
      <c r="GY114" s="65"/>
      <c r="GZ114" s="65"/>
      <c r="HA114" s="65"/>
      <c r="HB114" s="65"/>
      <c r="HC114" s="65"/>
      <c r="HD114" s="65"/>
    </row>
    <row r="115" customFormat="false" ht="13.9" hidden="true" customHeight="true" outlineLevel="1" collapsed="false">
      <c r="F115" s="1" t="s">
        <v>265</v>
      </c>
      <c r="G115" s="4" t="n">
        <f aca="false">SUMIF($B$8:$B$72,"23N",$Q$8:$Q$72)</f>
        <v>13920</v>
      </c>
      <c r="H115" s="4" t="n">
        <f aca="false">SUMIF($O$8:$O$72,"23Nrbase",$Q$8:$Q$72)</f>
        <v>13920</v>
      </c>
      <c r="I115" s="4" t="n">
        <f aca="false">SUMIF($O$8:$O$72,"23Nrinc",$Q$8:$Q$72)</f>
        <v>0</v>
      </c>
      <c r="J115" s="4" t="n">
        <f aca="false">SUMIF($O$8:$O$72,"23NWbase",$Q$8:$Q$72)</f>
        <v>0</v>
      </c>
      <c r="K115" s="4" t="n">
        <f aca="false">SUMIF($O$8:$O$72,"23NWinc",$Q$8:$Q$72)</f>
        <v>0</v>
      </c>
      <c r="EU115" s="34"/>
      <c r="EV115" s="147"/>
      <c r="EW115" s="34"/>
      <c r="EX115" s="34"/>
      <c r="EY115" s="34"/>
      <c r="EZ115" s="34"/>
      <c r="FA115" s="34"/>
      <c r="FB115" s="147"/>
      <c r="FC115" s="34"/>
      <c r="FD115" s="34"/>
      <c r="FE115" s="34"/>
      <c r="FV115" s="65"/>
      <c r="FX115" s="65"/>
      <c r="GG115" s="34"/>
      <c r="GH115" s="34"/>
      <c r="GI115" s="34"/>
      <c r="GJ115" s="34"/>
      <c r="GK115" s="34"/>
      <c r="GL115" s="34"/>
      <c r="GM115" s="65"/>
      <c r="GN115" s="65"/>
      <c r="GO115" s="65"/>
      <c r="GP115" s="65"/>
      <c r="GQ115" s="65"/>
      <c r="GR115" s="65"/>
      <c r="GS115" s="65"/>
      <c r="GT115" s="65"/>
      <c r="GU115" s="65"/>
      <c r="GV115" s="65"/>
      <c r="GW115" s="65"/>
      <c r="GX115" s="65"/>
      <c r="GY115" s="65"/>
      <c r="GZ115" s="65"/>
      <c r="HA115" s="65"/>
      <c r="HB115" s="65"/>
      <c r="HC115" s="65"/>
      <c r="HD115" s="65"/>
    </row>
    <row r="116" customFormat="false" ht="13.9" hidden="true" customHeight="true" outlineLevel="1" collapsed="false">
      <c r="F116" s="1" t="s">
        <v>266</v>
      </c>
      <c r="G116" s="4" t="n">
        <f aca="false">SUMIF($B$8:$B$72,18,$Q$8:$Q$72)</f>
        <v>0</v>
      </c>
      <c r="H116" s="4" t="n">
        <f aca="false">SUMIF($O$8:$O$72,"18rbase",$Q$8:$Q$72)</f>
        <v>0</v>
      </c>
      <c r="I116" s="4" t="n">
        <f aca="false">SUMIF($O$8:$O$72,"18rinc",$Q$8:$Q$72)</f>
        <v>0</v>
      </c>
      <c r="J116" s="4" t="n">
        <f aca="false">SUMIF($O$8:$O$72,"18Wbase",$Q$8:$Q$72)</f>
        <v>0</v>
      </c>
      <c r="K116" s="4" t="n">
        <f aca="false">SUMIF($O$8:$O$72,"18Winc",$Q$8:$Q$72)</f>
        <v>0</v>
      </c>
      <c r="N116" s="148"/>
      <c r="O116" s="148"/>
      <c r="P116" s="4"/>
      <c r="Q116" s="149" t="s">
        <v>53</v>
      </c>
      <c r="R116" s="150" t="s">
        <v>267</v>
      </c>
      <c r="S116" s="151" t="s">
        <v>268</v>
      </c>
      <c r="EU116" s="32"/>
      <c r="EV116" s="146"/>
      <c r="EW116" s="32"/>
      <c r="EX116" s="32"/>
      <c r="EY116" s="32"/>
      <c r="EZ116" s="32"/>
      <c r="FA116" s="32"/>
      <c r="FB116" s="146"/>
      <c r="FC116" s="32"/>
      <c r="FD116" s="32"/>
      <c r="FE116" s="32"/>
      <c r="GG116" s="32"/>
      <c r="GH116" s="32"/>
      <c r="GI116" s="32"/>
      <c r="GJ116" s="32"/>
      <c r="GK116" s="32"/>
      <c r="GL116" s="32"/>
    </row>
    <row r="117" customFormat="false" ht="13.9" hidden="true" customHeight="true" outlineLevel="1" collapsed="false">
      <c r="F117" s="1" t="s">
        <v>153</v>
      </c>
      <c r="G117" s="4" t="n">
        <f aca="false">SUMIF($B$8:$B$72,73,$Q$8:$Q$72)</f>
        <v>0</v>
      </c>
      <c r="H117" s="4" t="n">
        <f aca="false">SUMIF($O$8:$O$72,"73rbase",$Q$8:$Q$72)</f>
        <v>0</v>
      </c>
      <c r="I117" s="4" t="n">
        <f aca="false">SUMIF($O$8:$O$72,"73rinc",$Q$8:$Q$72)</f>
        <v>0</v>
      </c>
      <c r="J117" s="4" t="n">
        <f aca="false">SUMIF($O$8:$O$72,"73Wbase",$Q$8:$Q$72)</f>
        <v>0</v>
      </c>
      <c r="K117" s="4" t="n">
        <f aca="false">SUMIF($O$8:$O$72,"73Winc",$Q$8:$Q$72)</f>
        <v>0</v>
      </c>
      <c r="M117" s="148" t="s">
        <v>269</v>
      </c>
      <c r="N117" s="4"/>
      <c r="O117" s="4"/>
      <c r="P117" s="4"/>
      <c r="Q117" s="152" t="n">
        <v>37147</v>
      </c>
      <c r="R117" s="4" t="n">
        <f aca="false">SUMIF($T$8:$T$72,37147,$Q$8:$Q$72)</f>
        <v>72731</v>
      </c>
      <c r="S117" s="4" t="n">
        <f aca="false">+R117/$Q$122</f>
        <v>74303.25691635</v>
      </c>
      <c r="EU117" s="32"/>
      <c r="EV117" s="146"/>
      <c r="EW117" s="32"/>
      <c r="EX117" s="32"/>
      <c r="EY117" s="32"/>
      <c r="EZ117" s="32"/>
      <c r="FA117" s="32"/>
      <c r="FB117" s="146"/>
      <c r="FC117" s="32"/>
      <c r="FD117" s="32"/>
      <c r="FE117" s="32"/>
      <c r="GG117" s="32"/>
      <c r="GH117" s="32"/>
      <c r="GI117" s="32"/>
      <c r="GJ117" s="32"/>
      <c r="GK117" s="32"/>
      <c r="GL117" s="32"/>
    </row>
    <row r="118" customFormat="false" ht="13.9" hidden="true" customHeight="true" outlineLevel="1" collapsed="false">
      <c r="F118" s="1" t="s">
        <v>15</v>
      </c>
      <c r="G118" s="4" t="n">
        <f aca="false">SUMIF($B$8:$B$72,23,$Q$8:$Q$72)</f>
        <v>40091</v>
      </c>
      <c r="H118" s="4" t="n">
        <f aca="false">SUMIF($O$8:$O$72,"23rbase",$Q$8:$Q$72)</f>
        <v>40091</v>
      </c>
      <c r="I118" s="4" t="n">
        <f aca="false">SUMIF($O$8:$O$72,"23rinc",$Q$8:$Q$72)</f>
        <v>0</v>
      </c>
      <c r="J118" s="4" t="n">
        <f aca="false">SUMIF($O$8:$O$72,"23Wbase",$Q$8:$Q$72)</f>
        <v>0</v>
      </c>
      <c r="K118" s="4" t="n">
        <f aca="false">SUMIF($O$8:$O$72,"23Winc",$Q$8:$Q$72)</f>
        <v>0</v>
      </c>
      <c r="M118" s="4" t="s">
        <v>270</v>
      </c>
      <c r="N118" s="4"/>
      <c r="O118" s="4"/>
      <c r="P118" s="4"/>
      <c r="Q118" s="152" t="n">
        <v>66917</v>
      </c>
      <c r="R118" s="4" t="n">
        <f aca="false">SUMIF($T$8:$T$72,66917,$Q$8:$Q$72)</f>
        <v>0</v>
      </c>
      <c r="S118" s="4" t="n">
        <f aca="false">+R118/$Q$122</f>
        <v>0</v>
      </c>
      <c r="EU118" s="117"/>
      <c r="EV118" s="153"/>
      <c r="EW118" s="117"/>
      <c r="EX118" s="117"/>
      <c r="EY118" s="117"/>
      <c r="EZ118" s="117"/>
      <c r="FA118" s="117"/>
      <c r="FB118" s="153"/>
      <c r="FC118" s="117"/>
      <c r="FD118" s="117"/>
      <c r="FE118" s="117"/>
      <c r="GG118" s="117"/>
      <c r="GH118" s="117"/>
      <c r="GI118" s="117"/>
      <c r="GJ118" s="117"/>
      <c r="GK118" s="117"/>
      <c r="GL118" s="117"/>
    </row>
    <row r="119" customFormat="false" ht="13.9" hidden="true" customHeight="true" outlineLevel="1" collapsed="false">
      <c r="F119" s="1" t="s">
        <v>271</v>
      </c>
      <c r="G119" s="4" t="n">
        <f aca="false">SUMIF($B$8:$B$72,"732999",$Q$8:$Q$72)</f>
        <v>0</v>
      </c>
      <c r="H119" s="4" t="n">
        <f aca="false">SUMIF($O$8:$O$72,"732999rbase",$Q$8:$Q$72)</f>
        <v>0</v>
      </c>
      <c r="I119" s="4" t="n">
        <f aca="false">SUMIF($O$8:$O$72,"732999rinc",$Q$8:$Q$72)</f>
        <v>0</v>
      </c>
      <c r="J119" s="4" t="n">
        <f aca="false">SUMIF($O$8:$O$72,"732999Wbase",$Q$8:$Q$72)</f>
        <v>0</v>
      </c>
      <c r="K119" s="4" t="n">
        <f aca="false">SUMIF($O$8:$O$72,"732999Winc",$Q$8:$Q$72)</f>
        <v>0</v>
      </c>
      <c r="M119" s="4" t="s">
        <v>272</v>
      </c>
      <c r="N119" s="4"/>
      <c r="O119" s="4"/>
      <c r="P119" s="4"/>
      <c r="Q119" s="154" t="s">
        <v>273</v>
      </c>
      <c r="R119" s="155" t="n">
        <f aca="false">SUMIF($T$8:$T$72,"A03",$Q$8:$Q$72)</f>
        <v>0</v>
      </c>
      <c r="S119" s="155" t="n">
        <f aca="false">+R119/$Q$122</f>
        <v>0</v>
      </c>
      <c r="EU119" s="1" t="n">
        <v>830</v>
      </c>
      <c r="EV119" s="1" t="s">
        <v>274</v>
      </c>
      <c r="EW119" s="1" t="n">
        <v>1000</v>
      </c>
      <c r="EX119" s="1" t="s">
        <v>275</v>
      </c>
      <c r="EY119" s="1" t="n">
        <v>1000</v>
      </c>
      <c r="EZ119" s="1" t="s">
        <v>275</v>
      </c>
      <c r="FA119" s="1" t="n">
        <v>830</v>
      </c>
      <c r="FB119" s="1" t="s">
        <v>274</v>
      </c>
      <c r="FC119" s="1" t="n">
        <v>1000</v>
      </c>
      <c r="FD119" s="1" t="s">
        <v>275</v>
      </c>
      <c r="FE119" s="1" t="n">
        <v>1000</v>
      </c>
      <c r="GG119" s="1" t="n">
        <v>1000</v>
      </c>
      <c r="GH119" s="1" t="s">
        <v>275</v>
      </c>
      <c r="GI119" s="1" t="n">
        <v>1000</v>
      </c>
      <c r="GJ119" s="1" t="s">
        <v>275</v>
      </c>
      <c r="GK119" s="1" t="n">
        <v>1000</v>
      </c>
      <c r="GL119" s="1" t="s">
        <v>275</v>
      </c>
    </row>
    <row r="120" customFormat="false" ht="13.9" hidden="true" customHeight="true" outlineLevel="1" collapsed="false">
      <c r="F120" s="1" t="s">
        <v>241</v>
      </c>
      <c r="G120" s="4" t="n">
        <f aca="false">SUMIF($B$8:$B$72,80,$Q$8:$Q$72)</f>
        <v>0</v>
      </c>
      <c r="H120" s="4" t="n">
        <f aca="false">SUMIF($O$8:$O$72,"80rbase",$Q$8:$Q$72)</f>
        <v>0</v>
      </c>
      <c r="I120" s="4" t="n">
        <f aca="false">SUMIF($O$8:$O$72,"80rinc",$Q$8:$Q$72)</f>
        <v>0</v>
      </c>
      <c r="J120" s="4" t="n">
        <f aca="false">SUMIF($O$8:$O$72,"80Wbase",$Q$8:$Q$72)</f>
        <v>0</v>
      </c>
      <c r="K120" s="4" t="n">
        <f aca="false">SUMIF($O$8:$O$72,"80Winc",$Q$8:$Q$72)</f>
        <v>0</v>
      </c>
      <c r="M120" s="4" t="s">
        <v>276</v>
      </c>
      <c r="N120" s="4"/>
      <c r="O120" s="4"/>
      <c r="P120" s="4"/>
      <c r="Q120" s="154"/>
      <c r="R120" s="22" t="n">
        <f aca="false">SUM(R117:R119)</f>
        <v>72731</v>
      </c>
      <c r="S120" s="22" t="n">
        <f aca="false">SUM(S117:S119)</f>
        <v>74303.25691635</v>
      </c>
      <c r="T120" s="156" t="s">
        <v>277</v>
      </c>
      <c r="U120" s="156"/>
      <c r="V120" s="157"/>
      <c r="W120" s="156"/>
      <c r="X120" s="156"/>
      <c r="Y120" s="156"/>
      <c r="Z120" s="156"/>
      <c r="AA120" s="156"/>
      <c r="AB120" s="156"/>
      <c r="AC120" s="156"/>
      <c r="AD120" s="156"/>
      <c r="AE120" s="156"/>
      <c r="AF120" s="156"/>
      <c r="AG120" s="156"/>
      <c r="AH120" s="156"/>
      <c r="AI120" s="156"/>
      <c r="AJ120" s="156"/>
      <c r="AK120" s="156"/>
      <c r="AL120" s="156"/>
      <c r="AM120" s="156"/>
      <c r="AN120" s="156"/>
      <c r="AO120" s="156"/>
      <c r="AP120" s="156"/>
      <c r="AQ120" s="156"/>
      <c r="AR120" s="156"/>
      <c r="AS120" s="156"/>
      <c r="AT120" s="156"/>
      <c r="AU120" s="156"/>
      <c r="AV120" s="156"/>
      <c r="AW120" s="156"/>
      <c r="AX120" s="156"/>
      <c r="AY120" s="156"/>
      <c r="AZ120" s="156"/>
      <c r="BA120" s="156"/>
      <c r="BB120" s="156"/>
      <c r="BC120" s="156"/>
      <c r="BD120" s="156"/>
      <c r="BE120" s="156"/>
    </row>
    <row r="121" customFormat="false" ht="13.5" hidden="true" customHeight="false" outlineLevel="1" collapsed="false">
      <c r="F121" s="1" t="s">
        <v>278</v>
      </c>
      <c r="G121" s="4" t="n">
        <f aca="false">SUMIF($B$8:$B$72,67,$Q$8:$Q$72)</f>
        <v>0</v>
      </c>
      <c r="H121" s="4" t="n">
        <f aca="false">SUMIF($O$8:$O$72,"67rbase",$Q$8:$Q$72)</f>
        <v>0</v>
      </c>
      <c r="I121" s="4" t="n">
        <f aca="false">SUMIF($O$8:$O$72,"67rinc",$Q$8:$Q$72)</f>
        <v>0</v>
      </c>
      <c r="J121" s="4" t="n">
        <f aca="false">SUMIF($O$8:$O$72,"67Wbase",$Q$8:$Q$72)</f>
        <v>0</v>
      </c>
      <c r="K121" s="4" t="n">
        <f aca="false">SUMIF($O$8:$O$72,"67Winc",$Q$8:$Q$72)</f>
        <v>0</v>
      </c>
      <c r="O121" s="4"/>
      <c r="P121" s="4"/>
      <c r="Q121" s="1"/>
      <c r="R121" s="1"/>
      <c r="S121" s="1"/>
      <c r="T121" s="1"/>
      <c r="EU121" s="3" t="n">
        <f aca="false">EU3-SUM(EU8:EU119)</f>
        <v>-830</v>
      </c>
      <c r="EV121" s="90"/>
      <c r="EW121" s="3" t="n">
        <f aca="false">EW3-SUM(EW8:EW119)</f>
        <v>-1000</v>
      </c>
      <c r="EX121" s="3"/>
      <c r="EY121" s="3" t="n">
        <f aca="false">EY3-SUM(EY8:EY119)</f>
        <v>-1000</v>
      </c>
      <c r="EZ121" s="3"/>
      <c r="FA121" s="3" t="n">
        <f aca="false">FA3-SUM(FA8:FA119)</f>
        <v>-830</v>
      </c>
      <c r="FB121" s="90"/>
      <c r="FC121" s="3" t="n">
        <f aca="false">FC3-SUM(FC8:FC119)</f>
        <v>-1000</v>
      </c>
      <c r="FD121" s="3"/>
      <c r="FE121" s="3" t="n">
        <f aca="false">FE3-SUM(FE8:FE119)</f>
        <v>-1000</v>
      </c>
      <c r="GG121" s="3" t="n">
        <f aca="false">GG3-SUM(GG8:GG119)</f>
        <v>-1000</v>
      </c>
      <c r="GH121" s="3"/>
      <c r="GI121" s="3" t="n">
        <f aca="false">GI3-SUM(GI8:GI119)</f>
        <v>-1000</v>
      </c>
      <c r="GJ121" s="3"/>
      <c r="GK121" s="3" t="n">
        <f aca="false">GK3-SUM(GK8:GK119)</f>
        <v>-1000</v>
      </c>
      <c r="GL121" s="3"/>
    </row>
    <row r="122" customFormat="false" ht="13.5" hidden="true" customHeight="false" outlineLevel="1" collapsed="false">
      <c r="F122" s="1" t="s">
        <v>279</v>
      </c>
      <c r="G122" s="4" t="n">
        <f aca="false">SUMIF($B$8:$B$72,48,$Q$8:$Q$72)</f>
        <v>0</v>
      </c>
      <c r="H122" s="4" t="n">
        <f aca="false">SUMIF($O$8:$O$72,"48rbase",$Q$8:$Q$72)</f>
        <v>0</v>
      </c>
      <c r="I122" s="4" t="n">
        <f aca="false">SUMIF($O$8:$O$72,"48rinc",$Q$8:$Q$72)</f>
        <v>0</v>
      </c>
      <c r="J122" s="4" t="n">
        <f aca="false">SUMIF($O$8:$O$72,"48Wbase",$Q$8:$Q$72)</f>
        <v>0</v>
      </c>
      <c r="K122" s="4" t="n">
        <f aca="false">SUMIF($O$8:$O$72,"48Winc",$Q$8:$Q$72)</f>
        <v>0</v>
      </c>
      <c r="Q122" s="158" t="n">
        <v>0.97884</v>
      </c>
      <c r="S122" s="152"/>
      <c r="EU122" s="1" t="n">
        <f aca="false">+EU3-EU121</f>
        <v>3230</v>
      </c>
      <c r="EW122" s="1" t="n">
        <f aca="false">+EW3-EW121</f>
        <v>2915</v>
      </c>
      <c r="EY122" s="1" t="n">
        <f aca="false">+EY3-EY121</f>
        <v>1085</v>
      </c>
      <c r="FA122" s="1" t="n">
        <f aca="false">+FA3-FA121</f>
        <v>2830</v>
      </c>
      <c r="FC122" s="1" t="n">
        <f aca="false">+FC3-FC121</f>
        <v>6000</v>
      </c>
      <c r="FE122" s="1" t="n">
        <f aca="false">+FE3-FE121</f>
        <v>2000</v>
      </c>
      <c r="GG122" s="1" t="n">
        <f aca="false">+GG3-GG121</f>
        <v>1500</v>
      </c>
      <c r="GI122" s="1" t="n">
        <f aca="false">+GI3-GI121</f>
        <v>2000</v>
      </c>
      <c r="GK122" s="1" t="n">
        <f aca="false">+GK3-GK121</f>
        <v>2600</v>
      </c>
    </row>
    <row r="123" customFormat="false" ht="13.5" hidden="true" customHeight="false" outlineLevel="1" collapsed="false">
      <c r="F123" s="1" t="s">
        <v>280</v>
      </c>
      <c r="G123" s="4" t="n">
        <f aca="false">SUMIF($B$8:$B$72,348,$Q$8:$Q$72)</f>
        <v>0</v>
      </c>
      <c r="H123" s="4" t="n">
        <f aca="false">SUMIF($O$8:$O$72,"348rbase",$Q$8:$Q$72)</f>
        <v>0</v>
      </c>
      <c r="I123" s="4" t="n">
        <f aca="false">SUMIF($O$8:$O$72,"348rinc",$Q$8:$Q$72)</f>
        <v>0</v>
      </c>
      <c r="J123" s="4" t="n">
        <f aca="false">SUMIF($O$8:$O$72,"348Wbase",$Q$8:$Q$72)</f>
        <v>0</v>
      </c>
      <c r="K123" s="4" t="n">
        <f aca="false">SUMIF($O$8:$O$72,"348Winc",$Q$8:$Q$72)</f>
        <v>0</v>
      </c>
    </row>
    <row r="124" customFormat="false" ht="18" hidden="true" customHeight="true" outlineLevel="1" collapsed="false">
      <c r="F124" s="1" t="s">
        <v>281</v>
      </c>
      <c r="G124" s="4" t="n">
        <f aca="false">SUMIF($B$8:$B$72,44,$Q$8:$Q$72)</f>
        <v>0</v>
      </c>
      <c r="H124" s="4" t="n">
        <f aca="false">SUMIF($O$8:$O$72,"44rbase",$Q$8:$Q$72)</f>
        <v>0</v>
      </c>
      <c r="I124" s="4" t="n">
        <f aca="false">SUMIF($O$8:$O$72,"44rinc",$Q$8:$Q$72)</f>
        <v>0</v>
      </c>
      <c r="J124" s="4" t="n">
        <f aca="false">SUMIF($O$8:$O$72,"44Wbase",$Q$8:$Q$72)</f>
        <v>0</v>
      </c>
      <c r="K124" s="4" t="n">
        <f aca="false">SUMIF($O$8:$O$72,"44Winc",$Q$8:$Q$72)</f>
        <v>0</v>
      </c>
      <c r="N124" s="4"/>
      <c r="O124" s="4"/>
      <c r="P124" s="4"/>
      <c r="Q124" s="5" t="s">
        <v>201</v>
      </c>
      <c r="R124" s="4" t="n">
        <f aca="false">SUMIF($T$8:$T$72,"beth gas",$Q$8:$Q$72)</f>
        <v>0</v>
      </c>
      <c r="S124" s="4" t="n">
        <f aca="false">+R124/$Q$122</f>
        <v>0</v>
      </c>
    </row>
    <row r="125" customFormat="false" ht="13.5" hidden="true" customHeight="false" outlineLevel="1" collapsed="false">
      <c r="F125" s="1" t="s">
        <v>282</v>
      </c>
      <c r="G125" s="4" t="n">
        <f aca="false">SUMIF($B$8:$B$72,6,$Q$8:$Q$72)</f>
        <v>0</v>
      </c>
      <c r="H125" s="4" t="n">
        <f aca="false">SUMIF($O$8:$O$72,"6rbase",$Q$8:$Q$72)</f>
        <v>0</v>
      </c>
      <c r="I125" s="4" t="n">
        <f aca="false">SUMIF($O$8:$O$72,"6rinc",$Q$8:$Q$72)</f>
        <v>0</v>
      </c>
      <c r="J125" s="4" t="n">
        <f aca="false">SUMIF($O$8:$O$72,"6Wbase",$Q$8:$Q$72)</f>
        <v>0</v>
      </c>
      <c r="K125" s="4" t="n">
        <f aca="false">SUMIF($O$8:$O$72,"6Winc",$Q$8:$Q$72)</f>
        <v>0</v>
      </c>
      <c r="N125" s="4"/>
      <c r="O125" s="4"/>
      <c r="P125" s="4"/>
    </row>
    <row r="126" customFormat="false" ht="13.5" hidden="true" customHeight="false" outlineLevel="1" collapsed="false">
      <c r="F126" s="1" t="s">
        <v>248</v>
      </c>
      <c r="G126" s="4" t="n">
        <f aca="false">SUMIF($B$8:$B$72,24,$Q$8:$Q$72)</f>
        <v>2658</v>
      </c>
      <c r="H126" s="4" t="n">
        <f aca="false">SUMIF($O$8:$O$72,"24rbase",$Q$8:$Q$72)</f>
        <v>2658</v>
      </c>
      <c r="I126" s="4" t="n">
        <f aca="false">SUMIF($O$8:$O$72,"24rinc",$Q$8:$Q$72)</f>
        <v>0</v>
      </c>
      <c r="J126" s="4" t="n">
        <f aca="false">SUMIF($O$8:$O$72,"24Wbase",$Q$8:$Q$72)</f>
        <v>0</v>
      </c>
      <c r="K126" s="4" t="n">
        <f aca="false">SUMIF($O$8:$O$72,"24Winc",$Q$8:$Q$72)</f>
        <v>0</v>
      </c>
      <c r="P126" s="4"/>
    </row>
    <row r="127" customFormat="false" ht="13.5" hidden="true" customHeight="false" outlineLevel="1" collapsed="false">
      <c r="F127" s="1" t="s">
        <v>283</v>
      </c>
      <c r="G127" s="4" t="n">
        <f aca="false">SUMIF($B$8:$B$72,25,$Q$8:$Q$72)</f>
        <v>9148</v>
      </c>
      <c r="H127" s="4" t="n">
        <f aca="false">SUMIF($O$8:$O$72,"25rbase",$Q$8:$Q$72)</f>
        <v>0</v>
      </c>
      <c r="I127" s="4" t="n">
        <f aca="false">SUMIF($O$8:$O$72,"25rinc",$Q$8:$Q$72)</f>
        <v>0</v>
      </c>
      <c r="J127" s="4" t="n">
        <f aca="false">SUMIF($O$8:$O$72,"25Wbase",$Q$8:$Q$72)</f>
        <v>0</v>
      </c>
      <c r="K127" s="4" t="n">
        <f aca="false">SUMIF($O$8:$O$72,"25Winc",$Q$8:$Q$72)</f>
        <v>0</v>
      </c>
    </row>
    <row r="128" customFormat="false" ht="13.5" hidden="true" customHeight="false" outlineLevel="1" collapsed="false">
      <c r="F128" s="1" t="s">
        <v>284</v>
      </c>
      <c r="G128" s="4" t="n">
        <f aca="false">SUMIF($B$8:$B$72,19,$Q$8:$Q$72)</f>
        <v>304</v>
      </c>
      <c r="H128" s="4" t="n">
        <f aca="false">SUMIF($O$8:$O$72,"19rbase",$Q$8:$Q$72)</f>
        <v>304</v>
      </c>
      <c r="I128" s="4" t="n">
        <f aca="false">SUMIF($O$8:$O$72,"19rinc",$Q$8:$Q$72)</f>
        <v>0</v>
      </c>
      <c r="J128" s="4" t="n">
        <f aca="false">SUMIF($O$8:$O$72,"19Wbase",$Q$8:$Q$72)</f>
        <v>0</v>
      </c>
      <c r="K128" s="4" t="n">
        <f aca="false">SUMIF($O$8:$O$72,"19Winc",$Q$8:$Q$72)</f>
        <v>0</v>
      </c>
    </row>
    <row r="129" customFormat="false" ht="13.5" hidden="true" customHeight="false" outlineLevel="1" collapsed="false">
      <c r="F129" s="1" t="s">
        <v>285</v>
      </c>
      <c r="G129" s="4" t="n">
        <f aca="false">SUMIF($B$8:$B$72,29,$Q$8:$Q$72)</f>
        <v>0</v>
      </c>
      <c r="H129" s="4" t="n">
        <f aca="false">SUMIF($O$8:$O$72,"29rbase",$Q$8:$Q$72)</f>
        <v>0</v>
      </c>
      <c r="I129" s="4" t="n">
        <f aca="false">SUMIF($O$8:$O$72,"29rinc",$Q$8:$Q$72)</f>
        <v>0</v>
      </c>
      <c r="J129" s="4" t="n">
        <f aca="false">SUMIF($O$8:$O$72,"29Wbase",$Q$8:$Q$72)</f>
        <v>0</v>
      </c>
      <c r="K129" s="4" t="n">
        <f aca="false">SUMIF($O$8:$O$72,"29Winc",$Q$8:$Q$72)</f>
        <v>0</v>
      </c>
      <c r="EU129" s="130"/>
      <c r="EV129" s="159"/>
      <c r="EW129" s="130"/>
      <c r="EX129" s="130"/>
      <c r="EY129" s="130"/>
      <c r="EZ129" s="130"/>
      <c r="FA129" s="130"/>
      <c r="FB129" s="159"/>
      <c r="FC129" s="130"/>
      <c r="FD129" s="130"/>
      <c r="FE129" s="130"/>
      <c r="GG129" s="130"/>
      <c r="GH129" s="130"/>
      <c r="GI129" s="130"/>
      <c r="GJ129" s="130"/>
      <c r="GK129" s="130"/>
      <c r="GL129" s="130"/>
    </row>
    <row r="130" customFormat="false" ht="13.5" hidden="true" customHeight="false" outlineLevel="1" collapsed="false">
      <c r="F130" s="1" t="s">
        <v>262</v>
      </c>
      <c r="G130" s="4" t="n">
        <f aca="false">SUMIF($B$8:$B$72,"56W",$Q$8:$Q$72)</f>
        <v>0</v>
      </c>
      <c r="H130" s="4" t="n">
        <f aca="false">SUMIF($O$8:$O$72,"56Wrbase",$Q$8:$Q$72)</f>
        <v>0</v>
      </c>
      <c r="I130" s="4" t="n">
        <f aca="false">SUMIF($O$8:$O$72,"56Wrinc",$Q$8:$Q$72)</f>
        <v>0</v>
      </c>
      <c r="J130" s="4" t="n">
        <f aca="false">SUMIF($O$8:$O$72,"56WWbase",$Q$8:$Q$72)</f>
        <v>0</v>
      </c>
      <c r="K130" s="4" t="n">
        <f aca="false">SUMIF($O$8:$O$72,"56WWinc",$Q$8:$Q$72)</f>
        <v>0</v>
      </c>
      <c r="EU130" s="130"/>
      <c r="EV130" s="159"/>
      <c r="EW130" s="130"/>
      <c r="EX130" s="130"/>
      <c r="EY130" s="130"/>
      <c r="EZ130" s="130"/>
      <c r="FA130" s="130"/>
      <c r="FB130" s="159"/>
      <c r="FC130" s="130"/>
      <c r="FD130" s="130"/>
      <c r="FE130" s="130"/>
      <c r="GG130" s="130"/>
      <c r="GH130" s="130"/>
      <c r="GI130" s="130"/>
      <c r="GJ130" s="130"/>
      <c r="GK130" s="130"/>
      <c r="GL130" s="130"/>
    </row>
    <row r="131" customFormat="false" ht="13.5" hidden="true" customHeight="false" outlineLevel="1" collapsed="false">
      <c r="F131" s="1" t="s">
        <v>174</v>
      </c>
      <c r="G131" s="4" t="n">
        <f aca="false">SUMIF($B$8:$B$72,4,$Q$8:$Q$72)</f>
        <v>0</v>
      </c>
      <c r="H131" s="4" t="n">
        <f aca="false">SUMIF($O$8:$O$72,"4rbase",$Q$8:$Q$72)</f>
        <v>0</v>
      </c>
      <c r="I131" s="4" t="n">
        <f aca="false">SUMIF($O$8:$O$72,"4rinc",$Q$8:$Q$72)</f>
        <v>0</v>
      </c>
      <c r="J131" s="4" t="n">
        <f aca="false">SUMIF($O$8:$O$72,"4Wbase",$Q$8:$Q$72)</f>
        <v>0</v>
      </c>
      <c r="K131" s="4" t="n">
        <f aca="false">SUMIF($O$8:$O$72,"4Winc",$Q$8:$Q$72)</f>
        <v>0</v>
      </c>
    </row>
    <row r="132" customFormat="false" ht="13.5" hidden="true" customHeight="false" outlineLevel="1" collapsed="false">
      <c r="F132" s="1" t="s">
        <v>286</v>
      </c>
      <c r="G132" s="4" t="n">
        <f aca="false">SUMIF($B$8:$B$72,"loudoun",$Q$8:$Q$72)</f>
        <v>0</v>
      </c>
      <c r="H132" s="4" t="n">
        <f aca="false">SUMIF($O$8:$O$72,"LOUDOUNrbase",$Q$8:$Q$72)</f>
        <v>0</v>
      </c>
      <c r="I132" s="4" t="n">
        <f aca="false">SUMIF($O$8:$O$72,"LOUDOUNrinc",$Q$8:$Q$72)</f>
        <v>0</v>
      </c>
      <c r="J132" s="4" t="n">
        <f aca="false">SUMIF($O$8:$O$72,"LOUDOUNWbase",$Q$8:$Q$72)</f>
        <v>0</v>
      </c>
      <c r="K132" s="4" t="n">
        <f aca="false">SUMIF($O$8:$O$72,"LOUDOUNWinc",$Q$8:$Q$72)</f>
        <v>0</v>
      </c>
      <c r="EU132" s="65"/>
      <c r="EV132" s="71"/>
      <c r="EW132" s="65"/>
      <c r="EX132" s="65"/>
      <c r="EY132" s="65"/>
      <c r="EZ132" s="65"/>
      <c r="FA132" s="65"/>
      <c r="FB132" s="71"/>
      <c r="FC132" s="65"/>
      <c r="FD132" s="65"/>
      <c r="FE132" s="65"/>
      <c r="GG132" s="65"/>
      <c r="GH132" s="65"/>
      <c r="GI132" s="65"/>
      <c r="GJ132" s="65"/>
      <c r="GK132" s="65"/>
      <c r="GL132" s="65"/>
    </row>
    <row r="133" customFormat="false" ht="13.5" hidden="true" customHeight="false" outlineLevel="1" collapsed="false">
      <c r="F133" s="1" t="s">
        <v>30</v>
      </c>
      <c r="G133" s="4" t="n">
        <f aca="false">SUMIF($B$8:$B$72,"46",$Q$8:$Q$72)</f>
        <v>1220</v>
      </c>
      <c r="H133" s="4" t="n">
        <f aca="false">SUMIF($O$8:$O$72,"46rbase",$Q$8:$Q$72)</f>
        <v>1220</v>
      </c>
      <c r="I133" s="4" t="n">
        <f aca="false">SUMIF($O$8:$O$72,"46rinc",$Q$8:$Q$72)</f>
        <v>0</v>
      </c>
      <c r="J133" s="4" t="n">
        <f aca="false">SUMIF($O$8:$O$72,"46Wbase",$Q$8:$Q$72)</f>
        <v>0</v>
      </c>
      <c r="K133" s="4" t="n">
        <f aca="false">SUMIF($O$8:$O$72,"46Winc",$Q$8:$Q$72)</f>
        <v>0</v>
      </c>
    </row>
    <row r="134" customFormat="false" ht="13.5" hidden="true" customHeight="false" outlineLevel="1" collapsed="false">
      <c r="F134" s="1" t="s">
        <v>287</v>
      </c>
      <c r="G134" s="4" t="n">
        <f aca="false">SUMIF($B$8:$B$72,62,$Q$8:$Q$72)</f>
        <v>0</v>
      </c>
      <c r="H134" s="4" t="n">
        <f aca="false">SUMIF($O$8:$O$72,"62rbase",$Q$8:$Q$72)</f>
        <v>0</v>
      </c>
      <c r="I134" s="4" t="n">
        <f aca="false">SUMIF($O$8:$O$72,"62rinc",$Q$8:$Q$72)</f>
        <v>0</v>
      </c>
      <c r="J134" s="4" t="n">
        <f aca="false">SUMIF($O$8:$O$72,"62Wbase",$Q$8:$Q$72)</f>
        <v>0</v>
      </c>
      <c r="K134" s="4" t="n">
        <f aca="false">SUMIF($O$8:$O$72,"62Winc",$Q$8:$Q$72)</f>
        <v>0</v>
      </c>
    </row>
    <row r="135" customFormat="false" ht="13.5" hidden="true" customHeight="false" outlineLevel="1" collapsed="false">
      <c r="F135" s="1" t="s">
        <v>190</v>
      </c>
      <c r="G135" s="4" t="n">
        <f aca="false">SUMIF($B$8:$B$72,78,$Q$8:$Q$72)</f>
        <v>0</v>
      </c>
      <c r="H135" s="4" t="n">
        <f aca="false">SUMIF($O$8:$O$72,"78rbase",$Q$8:$Q$72)</f>
        <v>0</v>
      </c>
      <c r="I135" s="4" t="n">
        <f aca="false">SUMIF($O$8:$O$72,"78rinc",$Q$8:$Q$72)</f>
        <v>0</v>
      </c>
      <c r="J135" s="4" t="n">
        <f aca="false">SUMIF($O$8:$O$72,"78Wbase",$Q$8:$Q$72)</f>
        <v>0</v>
      </c>
      <c r="K135" s="4" t="n">
        <f aca="false">SUMIF($O$8:$O$72,"78Winc",$Q$8:$Q$72)</f>
        <v>0</v>
      </c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EI135" s="21"/>
      <c r="EJ135" s="21"/>
      <c r="EK135" s="21"/>
      <c r="EL135" s="21"/>
      <c r="ES135" s="21"/>
      <c r="ET135" s="21"/>
      <c r="FF135" s="21"/>
      <c r="FG135" s="21"/>
      <c r="FH135" s="2"/>
      <c r="FT135" s="21"/>
      <c r="FZ135" s="21"/>
    </row>
    <row r="136" customFormat="false" ht="13.5" hidden="true" customHeight="false" outlineLevel="1" collapsed="false">
      <c r="F136" s="1" t="s">
        <v>288</v>
      </c>
      <c r="G136" s="4" t="n">
        <f aca="false">SUMIF($B$8:$B$72,52,$Q$8:$Q$72)</f>
        <v>0</v>
      </c>
      <c r="H136" s="4" t="n">
        <f aca="false">SUMIF($O$8:$O$72,"52rbase",$Q$8:$Q$72)</f>
        <v>0</v>
      </c>
      <c r="I136" s="4" t="n">
        <f aca="false">SUMIF($O$8:$O$72,"52rinc",$Q$8:$Q$72)</f>
        <v>0</v>
      </c>
      <c r="J136" s="4" t="n">
        <f aca="false">SUMIF($O$8:$O$72,"52Wbase",$Q$8:$Q$72)</f>
        <v>0</v>
      </c>
      <c r="K136" s="4" t="n">
        <f aca="false">SUMIF($O$8:$O$72,"52Winc",$Q$8:$Q$72)</f>
        <v>0</v>
      </c>
      <c r="CC136" s="56"/>
      <c r="CD136" s="56"/>
      <c r="CE136" s="56"/>
      <c r="CF136" s="56"/>
      <c r="CG136" s="56"/>
      <c r="CH136" s="56"/>
      <c r="CI136" s="56"/>
      <c r="CJ136" s="56"/>
      <c r="CK136" s="56"/>
      <c r="CL136" s="56"/>
      <c r="CM136" s="56"/>
      <c r="CN136" s="56"/>
      <c r="CO136" s="56"/>
      <c r="CP136" s="56"/>
      <c r="CQ136" s="56"/>
      <c r="CR136" s="56"/>
      <c r="CS136" s="56"/>
      <c r="CT136" s="56"/>
      <c r="CU136" s="56"/>
      <c r="CV136" s="56"/>
      <c r="CW136" s="56"/>
      <c r="CX136" s="56"/>
      <c r="CY136" s="56"/>
      <c r="CZ136" s="56"/>
      <c r="DA136" s="56"/>
      <c r="DB136" s="56"/>
      <c r="DC136" s="56"/>
      <c r="DD136" s="56"/>
      <c r="DE136" s="56"/>
      <c r="DF136" s="56"/>
      <c r="DG136" s="56"/>
      <c r="DH136" s="56"/>
      <c r="DI136" s="56"/>
      <c r="DJ136" s="56"/>
      <c r="DK136" s="56"/>
      <c r="DL136" s="56"/>
      <c r="DM136" s="56"/>
      <c r="DN136" s="56"/>
      <c r="DO136" s="56"/>
      <c r="DP136" s="56"/>
      <c r="DQ136" s="56"/>
      <c r="DR136" s="56"/>
      <c r="DS136" s="56"/>
      <c r="DT136" s="56"/>
      <c r="DU136" s="56"/>
      <c r="EI136" s="56"/>
      <c r="EJ136" s="56"/>
      <c r="EK136" s="56"/>
      <c r="EL136" s="56"/>
      <c r="ES136" s="56"/>
      <c r="ET136" s="56"/>
      <c r="FF136" s="56"/>
      <c r="FG136" s="56"/>
      <c r="FH136" s="64"/>
      <c r="FT136" s="56"/>
      <c r="FZ136" s="56"/>
    </row>
    <row r="137" customFormat="false" ht="13.5" hidden="true" customHeight="false" outlineLevel="1" collapsed="false">
      <c r="F137" s="1" t="s">
        <v>289</v>
      </c>
      <c r="G137" s="4" t="n">
        <f aca="false">SUMIF($B$8:$B$72,88,$Q$8:$Q$72)</f>
        <v>0</v>
      </c>
      <c r="H137" s="4" t="n">
        <f aca="false">SUMIF($O$8:$O$72,"88rbase",$Q$8:$Q$72)</f>
        <v>0</v>
      </c>
      <c r="I137" s="4" t="n">
        <f aca="false">SUMIF($O$8:$O$72,"78rinc",$Q$8:$Q$72)</f>
        <v>0</v>
      </c>
      <c r="J137" s="4" t="n">
        <f aca="false">SUMIF($O$8:$O$72,"88Wbase",$Q$8:$Q$72)</f>
        <v>0</v>
      </c>
      <c r="K137" s="4" t="n">
        <f aca="false">SUMIF($O$8:$O$72,"78Winc",$Q$8:$Q$72)</f>
        <v>0</v>
      </c>
    </row>
    <row r="138" customFormat="false" ht="13.5" hidden="true" customHeight="false" outlineLevel="1" collapsed="false">
      <c r="F138" s="1" t="s">
        <v>290</v>
      </c>
      <c r="G138" s="4" t="n">
        <f aca="false">SUMIF($B$8:$B$72,634197,$Q$8:$Q$72)</f>
        <v>0</v>
      </c>
      <c r="H138" s="4" t="n">
        <f aca="false">SUMIF($O$8:$O$72,"634198Wbase",$Q$8:$Q$72)</f>
        <v>0</v>
      </c>
      <c r="I138" s="4" t="n">
        <f aca="false">SUMIF($O$8:$O$72,"634197rinc",$Q$8:$Q$72)</f>
        <v>0</v>
      </c>
      <c r="J138" s="4" t="n">
        <f aca="false">SUMIF($O$8:$O$72,"634197Wbase",$Q$8:$Q$72)</f>
        <v>0</v>
      </c>
      <c r="K138" s="4" t="n">
        <f aca="false">SUMIF($O$8:$O$72,"634197Winc",$Q$8:$Q$72)</f>
        <v>0</v>
      </c>
    </row>
    <row r="139" customFormat="false" ht="13.5" hidden="true" customHeight="false" outlineLevel="1" collapsed="false">
      <c r="F139" s="1" t="s">
        <v>197</v>
      </c>
      <c r="G139" s="4" t="n">
        <f aca="false">SUMIF($B$8:$B$72,"STOI",$Q$8:$Q$72)</f>
        <v>0</v>
      </c>
      <c r="H139" s="4" t="n">
        <f aca="false">SUMIF($O$8:$O$72,"STOIrbase",$Q$8:$Q$72)</f>
        <v>0</v>
      </c>
      <c r="I139" s="4" t="n">
        <f aca="false">SUMIF($O$8:$O$72,"STOIrinc",$Q$8:$Q$72)</f>
        <v>0</v>
      </c>
      <c r="J139" s="4" t="n">
        <f aca="false">SUMIF($O$8:$O$72,"STOIWbase",$Q$8:$Q$72)</f>
        <v>0</v>
      </c>
      <c r="K139" s="4" t="n">
        <f aca="false">SUMIF($O$8:$O$72,"STOIWinc",$Q$8:$Q$72)</f>
        <v>0</v>
      </c>
    </row>
    <row r="140" customFormat="false" ht="13.5" hidden="true" customHeight="false" outlineLevel="1" collapsed="false">
      <c r="G140" s="4"/>
      <c r="H140" s="4"/>
      <c r="K140" s="1"/>
      <c r="EU140" s="65"/>
      <c r="EV140" s="71"/>
      <c r="EW140" s="65"/>
      <c r="EX140" s="65"/>
      <c r="EY140" s="65"/>
      <c r="EZ140" s="65"/>
      <c r="FA140" s="65"/>
      <c r="FB140" s="71"/>
      <c r="FC140" s="65"/>
      <c r="FD140" s="65"/>
      <c r="FE140" s="65"/>
      <c r="GG140" s="65"/>
      <c r="GH140" s="65"/>
      <c r="GI140" s="65"/>
      <c r="GJ140" s="65"/>
      <c r="GK140" s="65"/>
      <c r="GL140" s="65"/>
    </row>
    <row r="141" customFormat="false" ht="13.5" hidden="true" customHeight="false" outlineLevel="1" collapsed="false">
      <c r="F141" s="3" t="s">
        <v>107</v>
      </c>
      <c r="G141" s="22" t="n">
        <f aca="false">SUM(G101:G139)</f>
        <v>72731</v>
      </c>
      <c r="H141" s="22" t="n">
        <f aca="false">SUM(H101:H139)</f>
        <v>63583</v>
      </c>
      <c r="I141" s="22" t="n">
        <f aca="false">SUM(I101:I139)</f>
        <v>0</v>
      </c>
      <c r="J141" s="22" t="n">
        <f aca="false">SUM(J101:J139)</f>
        <v>0</v>
      </c>
      <c r="K141" s="22" t="n">
        <f aca="false">SUM(K101:K139)</f>
        <v>0</v>
      </c>
      <c r="EU141" s="65"/>
      <c r="EV141" s="71"/>
      <c r="EW141" s="65"/>
      <c r="EX141" s="65"/>
      <c r="EY141" s="65"/>
      <c r="EZ141" s="65"/>
      <c r="FA141" s="65"/>
      <c r="FB141" s="71"/>
      <c r="FC141" s="65"/>
      <c r="FD141" s="65"/>
      <c r="FE141" s="65"/>
      <c r="GG141" s="65"/>
      <c r="GH141" s="65"/>
      <c r="GI141" s="65"/>
      <c r="GJ141" s="65"/>
      <c r="GK141" s="65"/>
      <c r="GL141" s="65"/>
    </row>
    <row r="142" customFormat="false" ht="13.5" hidden="true" customHeight="false" outlineLevel="1" collapsed="false">
      <c r="F142" s="3"/>
      <c r="G142" s="22"/>
      <c r="H142" s="22"/>
      <c r="J142" s="22"/>
      <c r="K142" s="1"/>
      <c r="EU142" s="65"/>
      <c r="EV142" s="71"/>
      <c r="EW142" s="65"/>
      <c r="EX142" s="65"/>
      <c r="EY142" s="65"/>
      <c r="EZ142" s="65"/>
      <c r="FA142" s="65"/>
      <c r="FB142" s="71"/>
      <c r="FC142" s="65"/>
      <c r="FD142" s="65"/>
      <c r="FE142" s="65"/>
      <c r="GG142" s="65"/>
      <c r="GH142" s="65"/>
      <c r="GI142" s="65"/>
      <c r="GJ142" s="65"/>
      <c r="GK142" s="65"/>
      <c r="GL142" s="65"/>
    </row>
    <row r="143" customFormat="false" ht="13.5" hidden="true" customHeight="false" outlineLevel="1" collapsed="false">
      <c r="F143" s="3" t="s">
        <v>291</v>
      </c>
      <c r="G143" s="22" t="n">
        <v>0</v>
      </c>
      <c r="H143" s="22" t="n">
        <v>0</v>
      </c>
      <c r="J143" s="22"/>
      <c r="K143" s="1"/>
      <c r="EU143" s="65"/>
      <c r="EV143" s="71"/>
      <c r="EW143" s="65"/>
      <c r="EX143" s="65"/>
      <c r="EY143" s="65"/>
      <c r="EZ143" s="65"/>
      <c r="FA143" s="65"/>
      <c r="FB143" s="71"/>
      <c r="FC143" s="65"/>
      <c r="FD143" s="65"/>
      <c r="FE143" s="65"/>
      <c r="GG143" s="65"/>
      <c r="GH143" s="65"/>
      <c r="GI143" s="65"/>
      <c r="GJ143" s="65"/>
      <c r="GK143" s="65"/>
      <c r="GL143" s="65"/>
    </row>
    <row r="144" customFormat="false" ht="13.5" hidden="true" customHeight="false" outlineLevel="1" collapsed="false">
      <c r="F144" s="3" t="s">
        <v>292</v>
      </c>
      <c r="G144" s="22"/>
      <c r="H144" s="22"/>
      <c r="J144" s="22" t="n">
        <f aca="false">-Q71</f>
        <v>-0</v>
      </c>
      <c r="K144" s="1"/>
      <c r="EU144" s="65"/>
      <c r="EV144" s="71"/>
      <c r="EW144" s="65"/>
      <c r="EX144" s="65"/>
      <c r="EY144" s="65"/>
      <c r="EZ144" s="65"/>
      <c r="FA144" s="65"/>
      <c r="FB144" s="71"/>
      <c r="FC144" s="65"/>
      <c r="FD144" s="65"/>
      <c r="FE144" s="65"/>
      <c r="GG144" s="65"/>
      <c r="GH144" s="65"/>
      <c r="GI144" s="65"/>
      <c r="GJ144" s="65"/>
      <c r="GK144" s="65"/>
      <c r="GL144" s="65"/>
    </row>
    <row r="145" customFormat="false" ht="13.5" hidden="true" customHeight="false" outlineLevel="1" collapsed="false">
      <c r="A145" s="129"/>
      <c r="G145" s="4"/>
      <c r="K145" s="1"/>
      <c r="BP145" s="21"/>
    </row>
    <row r="146" customFormat="false" ht="13.5" hidden="true" customHeight="false" outlineLevel="1" collapsed="false">
      <c r="A146" s="3"/>
      <c r="B146" s="21"/>
      <c r="C146" s="3"/>
      <c r="E146" s="3"/>
      <c r="F146" s="3"/>
      <c r="G146" s="22" t="n">
        <f aca="false">+G141+G143+G144</f>
        <v>72731</v>
      </c>
      <c r="H146" s="22" t="n">
        <f aca="false">+H141+H143+H144</f>
        <v>63583</v>
      </c>
      <c r="I146" s="22" t="n">
        <f aca="false">+I141+I143+I144</f>
        <v>0</v>
      </c>
      <c r="J146" s="22" t="n">
        <f aca="false">+J141+J143+J144</f>
        <v>0</v>
      </c>
      <c r="K146" s="22" t="n">
        <f aca="false">+K141+K143+K144</f>
        <v>0</v>
      </c>
      <c r="L146" s="3"/>
      <c r="M146" s="3"/>
      <c r="N146" s="3"/>
      <c r="O146" s="3"/>
      <c r="P146" s="3"/>
      <c r="Q146" s="141"/>
      <c r="R146" s="128"/>
      <c r="S146" s="128"/>
      <c r="T146" s="25"/>
      <c r="U146" s="25"/>
      <c r="V146" s="24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6"/>
      <c r="BG146" s="21"/>
      <c r="BH146" s="21"/>
      <c r="BI146" s="21"/>
      <c r="BJ146" s="21"/>
      <c r="BK146" s="21"/>
      <c r="BL146" s="21"/>
      <c r="BM146" s="21"/>
      <c r="BN146" s="21"/>
      <c r="BO146" s="21"/>
      <c r="BP146" s="56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M146" s="21"/>
      <c r="EN146" s="21"/>
      <c r="EO146" s="21"/>
      <c r="EP146" s="21"/>
      <c r="EQ146" s="21"/>
      <c r="ER146" s="21"/>
      <c r="FI146" s="21"/>
      <c r="FJ146" s="21"/>
      <c r="FK146" s="21"/>
      <c r="FL146" s="21"/>
      <c r="FM146" s="21"/>
      <c r="FN146" s="21"/>
      <c r="FO146" s="21"/>
      <c r="FP146" s="21"/>
      <c r="FQ146" s="21"/>
      <c r="FR146" s="21"/>
      <c r="FS146" s="21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  <c r="IV146" s="3"/>
      <c r="IW146" s="3"/>
    </row>
    <row r="147" customFormat="false" ht="13.5" hidden="true" customHeight="false" outlineLevel="1" collapsed="false">
      <c r="A147" s="56"/>
      <c r="B147" s="57"/>
      <c r="C147" s="56"/>
      <c r="D147" s="56"/>
      <c r="E147" s="56"/>
      <c r="F147" s="56" t="n">
        <v>0.97884</v>
      </c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35"/>
      <c r="S147" s="35"/>
      <c r="T147" s="57"/>
      <c r="U147" s="57"/>
      <c r="V147" s="58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  <c r="BF147" s="59"/>
      <c r="BG147" s="57"/>
      <c r="BH147" s="56"/>
      <c r="BI147" s="56"/>
      <c r="BJ147" s="56"/>
      <c r="BK147" s="56"/>
      <c r="BL147" s="56"/>
      <c r="BM147" s="56"/>
      <c r="BN147" s="56"/>
      <c r="BO147" s="56"/>
      <c r="BQ147" s="56"/>
      <c r="BR147" s="56"/>
      <c r="BS147" s="56"/>
      <c r="BT147" s="56"/>
      <c r="BU147" s="56"/>
      <c r="BV147" s="56"/>
      <c r="BW147" s="56"/>
      <c r="BX147" s="56"/>
      <c r="BY147" s="56"/>
      <c r="BZ147" s="56"/>
      <c r="CA147" s="56"/>
      <c r="CB147" s="56"/>
      <c r="DV147" s="56"/>
      <c r="DW147" s="56"/>
      <c r="DX147" s="56"/>
      <c r="DY147" s="56"/>
      <c r="DZ147" s="56"/>
      <c r="EA147" s="56"/>
      <c r="EB147" s="56"/>
      <c r="EC147" s="56"/>
      <c r="ED147" s="56"/>
      <c r="EE147" s="56"/>
      <c r="EF147" s="56"/>
      <c r="EG147" s="56"/>
      <c r="EH147" s="56"/>
      <c r="EM147" s="56"/>
      <c r="EN147" s="56"/>
      <c r="EO147" s="56"/>
      <c r="EP147" s="56"/>
      <c r="EQ147" s="56"/>
      <c r="ER147" s="56"/>
      <c r="FI147" s="56"/>
      <c r="FJ147" s="160"/>
      <c r="FK147" s="56"/>
      <c r="FL147" s="56"/>
      <c r="FM147" s="56"/>
      <c r="FN147" s="56"/>
      <c r="FO147" s="56"/>
      <c r="FP147" s="56"/>
      <c r="FQ147" s="56"/>
      <c r="FR147" s="56"/>
      <c r="FS147" s="56"/>
      <c r="HE147" s="56"/>
      <c r="HF147" s="56"/>
      <c r="HG147" s="56"/>
      <c r="HH147" s="56"/>
      <c r="HI147" s="56"/>
      <c r="HJ147" s="56"/>
      <c r="HK147" s="56"/>
      <c r="HL147" s="56"/>
      <c r="HM147" s="56"/>
      <c r="HN147" s="56"/>
      <c r="HO147" s="56"/>
      <c r="HP147" s="56"/>
      <c r="HQ147" s="56"/>
      <c r="HR147" s="56"/>
      <c r="HS147" s="56"/>
      <c r="HT147" s="56"/>
      <c r="HU147" s="56"/>
      <c r="HV147" s="56"/>
      <c r="HW147" s="56"/>
      <c r="HX147" s="56"/>
      <c r="HY147" s="56"/>
      <c r="HZ147" s="56"/>
      <c r="IA147" s="56"/>
      <c r="IB147" s="56"/>
      <c r="IC147" s="56"/>
      <c r="ID147" s="56"/>
      <c r="IE147" s="56"/>
      <c r="IF147" s="56"/>
      <c r="IG147" s="56"/>
      <c r="IH147" s="56"/>
      <c r="II147" s="56"/>
      <c r="IJ147" s="56"/>
      <c r="IK147" s="56"/>
      <c r="IL147" s="56"/>
      <c r="IM147" s="56"/>
      <c r="IN147" s="56"/>
      <c r="IO147" s="56"/>
      <c r="IP147" s="56"/>
      <c r="IQ147" s="56"/>
      <c r="IR147" s="56"/>
      <c r="IS147" s="56"/>
      <c r="IT147" s="56"/>
      <c r="IU147" s="56"/>
      <c r="IV147" s="56"/>
      <c r="IW147" s="56"/>
    </row>
    <row r="148" customFormat="false" ht="13.5" hidden="true" customHeight="false" outlineLevel="1" collapsed="false">
      <c r="F148" s="1" t="s">
        <v>293</v>
      </c>
      <c r="G148" s="22" t="n">
        <f aca="false">+G146/$F$147</f>
        <v>74303.25691635</v>
      </c>
      <c r="H148" s="22" t="n">
        <f aca="false">+H146/$F$147</f>
        <v>64957.5007151322</v>
      </c>
      <c r="I148" s="22"/>
      <c r="J148" s="22" t="n">
        <f aca="false">+J146/$F$147</f>
        <v>0</v>
      </c>
      <c r="K148" s="1"/>
      <c r="HE148" s="4"/>
      <c r="HF148" s="4"/>
    </row>
    <row r="149" customFormat="false" ht="13.5" hidden="true" customHeight="false" outlineLevel="1" collapsed="false">
      <c r="H149" s="97"/>
      <c r="HE149" s="4"/>
      <c r="HF149" s="4"/>
    </row>
    <row r="150" customFormat="false" ht="12.6" hidden="false" customHeight="true" outlineLevel="0" collapsed="false">
      <c r="H150" s="97"/>
      <c r="HE150" s="4"/>
      <c r="HF150" s="4"/>
    </row>
    <row r="151" customFormat="false" ht="13.5" hidden="false" customHeight="false" outlineLevel="0" collapsed="false">
      <c r="H151" s="97"/>
      <c r="HE151" s="4"/>
      <c r="HF151" s="4"/>
    </row>
    <row r="152" customFormat="false" ht="13.9" hidden="false" customHeight="true" outlineLevel="0" collapsed="false">
      <c r="H152" s="97"/>
      <c r="HE152" s="4"/>
      <c r="HF152" s="4"/>
    </row>
    <row r="153" customFormat="false" ht="13.5" hidden="false" customHeight="false" outlineLevel="0" collapsed="false">
      <c r="FU153" s="21"/>
      <c r="FW153" s="21"/>
      <c r="FY153" s="21"/>
      <c r="GA153" s="21"/>
      <c r="GB153" s="21"/>
      <c r="GC153" s="21"/>
      <c r="GD153" s="21"/>
      <c r="GE153" s="21"/>
      <c r="GF153" s="21"/>
    </row>
    <row r="154" customFormat="false" ht="13.5" hidden="false" customHeight="false" outlineLevel="0" collapsed="false">
      <c r="H154" s="138"/>
      <c r="FU154" s="56"/>
      <c r="FW154" s="56"/>
      <c r="FY154" s="56"/>
      <c r="GA154" s="56"/>
      <c r="GB154" s="56"/>
      <c r="GC154" s="56"/>
      <c r="GD154" s="56"/>
      <c r="GE154" s="56"/>
      <c r="GF154" s="56"/>
    </row>
    <row r="155" customFormat="false" ht="13.5" hidden="false" customHeight="false" outlineLevel="0" collapsed="false">
      <c r="H155" s="138"/>
    </row>
    <row r="156" customFormat="false" ht="13.5" hidden="false" customHeight="false" outlineLevel="0" collapsed="false">
      <c r="H156" s="138"/>
    </row>
    <row r="157" customFormat="false" ht="13.5" hidden="false" customHeight="false" outlineLevel="0" collapsed="false">
      <c r="H157" s="138"/>
    </row>
    <row r="158" customFormat="false" ht="13.5" hidden="false" customHeight="false" outlineLevel="0" collapsed="false">
      <c r="H158" s="138"/>
    </row>
    <row r="159" customFormat="false" ht="13.5" hidden="false" customHeight="false" outlineLevel="0" collapsed="false">
      <c r="H159" s="138"/>
    </row>
    <row r="160" customFormat="false" ht="13.5" hidden="false" customHeight="false" outlineLevel="0" collapsed="false">
      <c r="H160" s="138"/>
    </row>
    <row r="161" customFormat="false" ht="13.5" hidden="false" customHeight="false" outlineLevel="0" collapsed="false">
      <c r="H161" s="138"/>
    </row>
    <row r="162" customFormat="false" ht="13.5" hidden="false" customHeight="false" outlineLevel="0" collapsed="false">
      <c r="H162" s="138"/>
    </row>
    <row r="163" customFormat="false" ht="13.5" hidden="false" customHeight="false" outlineLevel="0" collapsed="false">
      <c r="H163" s="138"/>
    </row>
    <row r="164" customFormat="false" ht="13.5" hidden="false" customHeight="false" outlineLevel="0" collapsed="false">
      <c r="A164" s="129"/>
      <c r="FV164" s="21"/>
      <c r="FX164" s="21"/>
      <c r="GM164" s="21"/>
      <c r="GN164" s="21"/>
      <c r="GO164" s="21"/>
      <c r="GP164" s="21"/>
      <c r="GQ164" s="21"/>
      <c r="GR164" s="21"/>
      <c r="GS164" s="21"/>
      <c r="GT164" s="21"/>
      <c r="GU164" s="21"/>
      <c r="GV164" s="21"/>
      <c r="GW164" s="21"/>
      <c r="GX164" s="21"/>
      <c r="GY164" s="21"/>
      <c r="GZ164" s="21"/>
      <c r="HA164" s="21"/>
      <c r="HB164" s="21"/>
      <c r="HC164" s="21"/>
      <c r="HD164" s="21"/>
    </row>
    <row r="165" customFormat="false" ht="13.5" hidden="false" customHeight="false" outlineLevel="0" collapsed="false">
      <c r="H165" s="97"/>
      <c r="FV165" s="160"/>
      <c r="FX165" s="160"/>
      <c r="GM165" s="56"/>
      <c r="GN165" s="56"/>
      <c r="GO165" s="56"/>
      <c r="GP165" s="56"/>
      <c r="GQ165" s="56"/>
      <c r="GR165" s="56"/>
      <c r="GS165" s="56"/>
      <c r="GT165" s="56"/>
      <c r="GU165" s="56"/>
      <c r="GV165" s="160"/>
      <c r="GW165" s="56"/>
      <c r="GX165" s="56"/>
      <c r="GY165" s="56"/>
      <c r="GZ165" s="56"/>
      <c r="HA165" s="56"/>
      <c r="HB165" s="56"/>
      <c r="HC165" s="56"/>
      <c r="HD165" s="160"/>
      <c r="HE165" s="4"/>
      <c r="HF165" s="4"/>
    </row>
    <row r="193" customFormat="false" ht="13.5" hidden="false" customHeight="false" outlineLevel="0" collapsed="false">
      <c r="EU193" s="21"/>
      <c r="EV193" s="43"/>
      <c r="EW193" s="21"/>
      <c r="EX193" s="21"/>
      <c r="EY193" s="21"/>
      <c r="EZ193" s="21"/>
      <c r="FA193" s="21"/>
      <c r="FB193" s="43"/>
      <c r="FC193" s="21"/>
      <c r="FD193" s="21"/>
      <c r="FE193" s="21"/>
      <c r="GG193" s="21"/>
      <c r="GH193" s="21"/>
      <c r="GI193" s="21"/>
      <c r="GJ193" s="21"/>
      <c r="GK193" s="21"/>
      <c r="GL193" s="21"/>
    </row>
    <row r="194" customFormat="false" ht="13.5" hidden="false" customHeight="false" outlineLevel="0" collapsed="false">
      <c r="EU194" s="56"/>
      <c r="EV194" s="62"/>
      <c r="EW194" s="56"/>
      <c r="EX194" s="56"/>
      <c r="EY194" s="56"/>
      <c r="EZ194" s="56"/>
      <c r="FA194" s="56"/>
      <c r="FB194" s="62"/>
      <c r="FC194" s="56"/>
      <c r="FD194" s="56"/>
      <c r="FE194" s="56"/>
      <c r="GG194" s="56"/>
      <c r="GH194" s="56"/>
      <c r="GI194" s="56"/>
      <c r="GJ194" s="56"/>
      <c r="GK194" s="56"/>
      <c r="GL194" s="56"/>
    </row>
  </sheetData>
  <mergeCells count="2">
    <mergeCell ref="R4:S4"/>
    <mergeCell ref="R78:S78"/>
  </mergeCells>
  <printOptions headings="false" gridLines="true" gridLinesSet="true" horizontalCentered="false" verticalCentered="false"/>
  <pageMargins left="0" right="0" top="0.25" bottom="0.5" header="0.511811023622047" footer="0"/>
  <pageSetup paperSize="1" scale="100" fitToWidth="33" fitToHeight="1" pageOrder="overThenDown" orientation="portrait" blackAndWhite="false" draft="false" cellComments="none" horizontalDpi="300" verticalDpi="300" copies="1"/>
  <headerFooter differentFirst="false" differentOddEven="false">
    <oddHeader/>
    <oddFooter>&amp;Lc:\mydocuments\&amp;F
&amp;P of &amp;N&amp;C&amp;A&amp;R&amp;D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1999-12-17T15:37:33Z</dcterms:created>
  <dc:creator>Joann Collins</dc:creator>
  <dc:description/>
  <dc:language>en-US</dc:language>
  <cp:lastModifiedBy>jporter2</cp:lastModifiedBy>
  <cp:lastPrinted>2000-10-27T17:16:48Z</cp:lastPrinted>
  <cp:revision>0</cp:revision>
  <dc:subject/>
  <dc:title/>
</cp:coreProperties>
</file>