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Dec 1" sheetId="2" state="visible" r:id="rId4"/>
    <sheet name="Dec 2" sheetId="3" state="visible" r:id="rId5"/>
    <sheet name="Dec 3" sheetId="4" state="visible" r:id="rId6"/>
    <sheet name="Dec 4" sheetId="5" state="visible" r:id="rId7"/>
    <sheet name="Dec 5" sheetId="6" state="visible" r:id="rId8"/>
    <sheet name="Dec 6" sheetId="7" state="visible" r:id="rId9"/>
    <sheet name="Dec 7" sheetId="8" state="visible" r:id="rId10"/>
    <sheet name="Dec 8" sheetId="9" state="visible" r:id="rId11"/>
    <sheet name="Dec 9" sheetId="10" state="visible" r:id="rId12"/>
    <sheet name="Dec 10" sheetId="11" state="visible" r:id="rId13"/>
    <sheet name="Dec 11" sheetId="12" state="visible" r:id="rId14"/>
    <sheet name="Dec 12" sheetId="13" state="visible" r:id="rId15"/>
    <sheet name="Dec 13" sheetId="14" state="visible" r:id="rId16"/>
    <sheet name="Dec 14" sheetId="15" state="visible" r:id="rId17"/>
    <sheet name="Dec 15" sheetId="16" state="visible" r:id="rId18"/>
    <sheet name="Dec 16" sheetId="17" state="visible" r:id="rId19"/>
    <sheet name="Dec 17" sheetId="18" state="visible" r:id="rId20"/>
    <sheet name="Dec 18" sheetId="19" state="visible" r:id="rId21"/>
    <sheet name="Dec 19" sheetId="20" state="visible" r:id="rId22"/>
  </sheets>
  <externalReferences>
    <externalReference r:id="rId23"/>
  </externalReferences>
  <definedNames>
    <definedName function="false" hidden="false" localSheetId="1" name="_xlnm.Print_Area" vbProcedure="false">'Dec 1'!$A$1:$P$38</definedName>
    <definedName function="false" hidden="false" localSheetId="10" name="_xlnm.Print_Area" vbProcedure="false">'Dec 10'!$A$1:$P$38</definedName>
    <definedName function="false" hidden="false" localSheetId="11" name="_xlnm.Print_Area" vbProcedure="false">'Dec 11'!$A$1:$P$38</definedName>
    <definedName function="false" hidden="false" localSheetId="12" name="_xlnm.Print_Area" vbProcedure="false">'Dec 12'!$A$1:$P$38</definedName>
    <definedName function="false" hidden="false" localSheetId="13" name="_xlnm.Print_Area" vbProcedure="false">'Dec 13'!$A$1:$P$38</definedName>
    <definedName function="false" hidden="false" localSheetId="14" name="_xlnm.Print_Area" vbProcedure="false">'Dec 14'!$A$1:$P$38</definedName>
    <definedName function="false" hidden="false" localSheetId="15" name="_xlnm.Print_Area" vbProcedure="false">'Dec 15'!$A$1:$P$38</definedName>
    <definedName function="false" hidden="false" localSheetId="16" name="_xlnm.Print_Area" vbProcedure="false">'Dec 16'!$A$1:$P$38</definedName>
    <definedName function="false" hidden="false" localSheetId="17" name="_xlnm.Print_Area" vbProcedure="false">'Dec 17'!$A$1:$P$38</definedName>
    <definedName function="false" hidden="false" localSheetId="18" name="_xlnm.Print_Area" vbProcedure="false">'Dec 18'!$A$1:$P$38</definedName>
    <definedName function="false" hidden="false" localSheetId="19" name="_xlnm.Print_Area" vbProcedure="false">'Dec 19'!$A$1:$P$38</definedName>
    <definedName function="false" hidden="false" localSheetId="2" name="_xlnm.Print_Area" vbProcedure="false">'Dec 2'!$A$1:$P$38</definedName>
    <definedName function="false" hidden="false" localSheetId="3" name="_xlnm.Print_Area" vbProcedure="false">'Dec 3'!$A$1:$P$38</definedName>
    <definedName function="false" hidden="false" localSheetId="4" name="_xlnm.Print_Area" vbProcedure="false">'Dec 4'!$A$1:$P$38</definedName>
    <definedName function="false" hidden="false" localSheetId="5" name="_xlnm.Print_Area" vbProcedure="false">'Dec 5'!$A$1:$P$38</definedName>
    <definedName function="false" hidden="false" localSheetId="6" name="_xlnm.Print_Area" vbProcedure="false">'Dec 6'!$A$1:$P$38</definedName>
    <definedName function="false" hidden="false" localSheetId="7" name="_xlnm.Print_Area" vbProcedure="false">'Dec 7'!$A$1:$P$38</definedName>
    <definedName function="false" hidden="false" localSheetId="8" name="_xlnm.Print_Area" vbProcedure="false">'Dec 8'!$A$1:$P$38</definedName>
    <definedName function="false" hidden="false" localSheetId="9" name="_xlnm.Print_Area" vbProcedure="false">'Dec 9'!$A$1:$P$38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<sst xmlns="http://schemas.openxmlformats.org/spreadsheetml/2006/main" count="1014" uniqueCount="66">
  <si>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</si>
  <si>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</si>
  <si>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</si>
  <si>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</si>
  <si>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</si>
  <si>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</si>
  <si>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</si>
  <si>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</si>
  <si>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</si>
  <si>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</si>
  <si>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</si>
  <si>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</si>
  <si>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</si>
  <si>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</si>
  <si>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</si>
  <si>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</si>
  <si>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</si>
  <si>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</si>
  <si>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</si>
  <si>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</si>
  <si>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</si>
  <si>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</si>
  <si>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</si>
  <si>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</si>
  <si>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</si>
  <si>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</si>
  <si>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</si>
  <si>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</si>
  <si>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</si>
  <si>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</si>
  <si>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</si>
  <si>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</si>
  <si>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x</t>
  </si>
  <si>
    <t xml:space="preserve">COH 5-2</t>
  </si>
  <si>
    <t xml:space="preserve">23N-02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</si>
  <si>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</si>
  <si>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</si>
  <si>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</si>
  <si>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</si>
  <si>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</si>
  <si>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</si>
  <si>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</si>
  <si>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</si>
  <si>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</si>
  <si>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</si>
  <si>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</si>
  <si>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N/A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</si>
  <si>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</si>
  <si>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</si>
  <si>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</si>
  <si>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</si>
  <si>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</si>
  <si>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</si>
  <si>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</si>
  <si>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</si>
  <si>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</si>
  <si>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</si>
  <si>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</si>
  <si>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</si>
  <si>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</si>
  <si>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</si>
  <si>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</si>
  <si>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</si>
  <si>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</si>
  <si>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Buy/(Sell) NPC (from/to) ENA</t>
  </si>
  <si>
    <t xml:space="preserve">NPC Buy from/(Sell to) ENA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</si>
</sst>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b val="true"/>
      <i val="true"/>
      <sz val="1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i val="true"/>
      <u val="single"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ec00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hio"/>
      <sheetName val="ForcastR1"/>
      <sheetName val="Forcast "/>
      <sheetName val="CPA Demand"/>
      <sheetName val="Demand"/>
      <sheetName val="CMD"/>
      <sheetName val="$"/>
      <sheetName val="Usage"/>
      <sheetName val="COH"/>
      <sheetName val="Plan"/>
      <sheetName val="CPA"/>
      <sheetName val="CGV"/>
    </sheetNames>
    <definedNames>
      <definedName name="date" refersTo="[1]COH!$A$3:$IV$3"/>
      <definedName name="buysell" refersTo="[1]COH!$A$132:$IV$132"/>
      <definedName name="enaft" refersTo="[1]COH!$A$104:$IV$10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Contract </v>
          </cell>
          <cell r="C3" t="str">
            <v>Shipper</v>
          </cell>
          <cell r="D3" t="str">
            <v>Sto/Flo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36861</v>
          </cell>
          <cell r="I3">
            <v>36862</v>
          </cell>
          <cell r="J3">
            <v>36863</v>
          </cell>
          <cell r="K3">
            <v>36864</v>
          </cell>
          <cell r="L3">
            <v>36865</v>
          </cell>
          <cell r="M3">
            <v>36866</v>
          </cell>
          <cell r="N3">
            <v>36867</v>
          </cell>
          <cell r="O3">
            <v>36868</v>
          </cell>
          <cell r="P3">
            <v>36869</v>
          </cell>
          <cell r="Q3">
            <v>36870</v>
          </cell>
          <cell r="R3">
            <v>36871</v>
          </cell>
          <cell r="S3">
            <v>36872</v>
          </cell>
          <cell r="T3">
            <v>36873</v>
          </cell>
          <cell r="U3">
            <v>36874</v>
          </cell>
          <cell r="V3">
            <v>36875</v>
          </cell>
          <cell r="W3">
            <v>36876</v>
          </cell>
          <cell r="X3">
            <v>36877</v>
          </cell>
          <cell r="Y3">
            <v>36878</v>
          </cell>
          <cell r="Z3">
            <v>36879</v>
          </cell>
          <cell r="AA3">
            <v>36880</v>
          </cell>
          <cell r="AB3">
            <v>36881</v>
          </cell>
          <cell r="AC3">
            <v>36882</v>
          </cell>
          <cell r="AD3">
            <v>36883</v>
          </cell>
          <cell r="AE3">
            <v>36884</v>
          </cell>
          <cell r="AF3">
            <v>36885</v>
          </cell>
          <cell r="AG3">
            <v>36886</v>
          </cell>
          <cell r="AH3">
            <v>36887</v>
          </cell>
          <cell r="AI3">
            <v>36888</v>
          </cell>
          <cell r="AJ3">
            <v>36889</v>
          </cell>
          <cell r="AK3">
            <v>36890</v>
          </cell>
          <cell r="AL3">
            <v>36891</v>
          </cell>
          <cell r="AM3" t="str">
            <v>Sum</v>
          </cell>
        </row>
        <row r="104">
          <cell r="F104" t="str">
            <v>ENA FT Deliveries</v>
          </cell>
        </row>
        <row r="104">
          <cell r="H104">
            <v>11663</v>
          </cell>
          <cell r="I104">
            <v>11663</v>
          </cell>
          <cell r="J104">
            <v>11663</v>
          </cell>
          <cell r="K104">
            <v>11663</v>
          </cell>
          <cell r="L104">
            <v>11663</v>
          </cell>
          <cell r="M104">
            <v>11663</v>
          </cell>
          <cell r="N104">
            <v>11663</v>
          </cell>
          <cell r="O104">
            <v>11663</v>
          </cell>
          <cell r="P104">
            <v>11663</v>
          </cell>
          <cell r="Q104">
            <v>11663</v>
          </cell>
          <cell r="R104">
            <v>11663</v>
          </cell>
          <cell r="S104">
            <v>11663</v>
          </cell>
          <cell r="T104">
            <v>11663</v>
          </cell>
          <cell r="U104">
            <v>11663</v>
          </cell>
          <cell r="V104">
            <v>11663</v>
          </cell>
          <cell r="W104">
            <v>11663</v>
          </cell>
          <cell r="X104">
            <v>11663</v>
          </cell>
          <cell r="Y104">
            <v>11663</v>
          </cell>
          <cell r="Z104">
            <v>11663</v>
          </cell>
          <cell r="AA104">
            <v>11663</v>
          </cell>
          <cell r="AB104">
            <v>11663</v>
          </cell>
          <cell r="AC104">
            <v>11663</v>
          </cell>
          <cell r="AD104">
            <v>11663</v>
          </cell>
          <cell r="AE104">
            <v>11663</v>
          </cell>
          <cell r="AF104">
            <v>11663</v>
          </cell>
          <cell r="AG104">
            <v>11663</v>
          </cell>
          <cell r="AH104">
            <v>11663</v>
          </cell>
          <cell r="AI104">
            <v>11663</v>
          </cell>
          <cell r="AJ104">
            <v>11663</v>
          </cell>
          <cell r="AK104">
            <v>11663</v>
          </cell>
          <cell r="AL104">
            <v>11663</v>
          </cell>
          <cell r="AM104">
            <v>361553</v>
          </cell>
        </row>
        <row r="124">
          <cell r="G124">
            <v>26991</v>
          </cell>
        </row>
        <row r="132">
          <cell r="F132" t="str">
            <v>Term Buy/(Sale)</v>
          </cell>
        </row>
        <row r="132">
          <cell r="I132">
            <v>15000</v>
          </cell>
          <cell r="J132">
            <v>15000</v>
          </cell>
          <cell r="K132">
            <v>15000</v>
          </cell>
          <cell r="L132">
            <v>10000</v>
          </cell>
          <cell r="M132">
            <v>10000</v>
          </cell>
          <cell r="N132">
            <v>10000</v>
          </cell>
          <cell r="O132">
            <v>10000</v>
          </cell>
          <cell r="P132">
            <v>-25000</v>
          </cell>
          <cell r="Q132">
            <v>-25000</v>
          </cell>
          <cell r="R132">
            <v>-25000</v>
          </cell>
          <cell r="S132">
            <v>10000</v>
          </cell>
          <cell r="T132">
            <v>10000</v>
          </cell>
          <cell r="U132">
            <v>10000</v>
          </cell>
          <cell r="V132">
            <v>10000</v>
          </cell>
          <cell r="W132">
            <v>10000</v>
          </cell>
          <cell r="X132">
            <v>10000</v>
          </cell>
          <cell r="Y132">
            <v>10000</v>
          </cell>
          <cell r="Z132">
            <v>10000</v>
          </cell>
          <cell r="AA132">
            <v>10000</v>
          </cell>
          <cell r="AB132">
            <v>10000</v>
          </cell>
          <cell r="AC132">
            <v>10000</v>
          </cell>
          <cell r="AD132">
            <v>10000</v>
          </cell>
          <cell r="AE132">
            <v>10000</v>
          </cell>
          <cell r="AF132">
            <v>10000</v>
          </cell>
          <cell r="AG132">
            <v>10000</v>
          </cell>
          <cell r="AH132">
            <v>10000</v>
          </cell>
          <cell r="AI132">
            <v>10000</v>
          </cell>
          <cell r="AJ132">
            <v>10000</v>
          </cell>
          <cell r="AK132">
            <v>10000</v>
          </cell>
          <cell r="AL132">
            <v>10000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L5" activeCellId="0" sqref="L5:L3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45926.9142237552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36869</v>
      </c>
      <c r="K2" s="12"/>
      <c r="L2" s="15"/>
      <c r="M2" s="12"/>
      <c r="N2" s="12"/>
      <c r="O2" s="84" t="n">
        <f aca="true">NOW()</f>
        <v>45926.9142237556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1254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1254</v>
      </c>
      <c r="R5" s="44" t="n">
        <f aca="false">ROUND((1-O5)*J5,0)</f>
        <v>0</v>
      </c>
      <c r="S5" s="36"/>
      <c r="T5" s="48" t="n">
        <v>27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26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26</v>
      </c>
      <c r="G7" s="50"/>
      <c r="H7" s="40" t="str">
        <f aca="false">V6</f>
        <v>x</v>
      </c>
      <c r="I7" s="50"/>
      <c r="J7" s="43" t="n">
        <v>5466</v>
      </c>
      <c r="K7" s="43"/>
      <c r="L7" s="44" t="n">
        <v>5466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5466</v>
      </c>
      <c r="R7" s="44" t="n">
        <f aca="false">ROUND((1-O7)*J7,0)</f>
        <v>0</v>
      </c>
      <c r="S7" s="36"/>
      <c r="T7" s="54" t="n">
        <v>28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26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30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str">
        <f aca="false">V11</f>
        <v>x</v>
      </c>
      <c r="I10" s="50"/>
      <c r="J10" s="43" t="n">
        <v>2008</v>
      </c>
      <c r="K10" s="43"/>
      <c r="L10" s="44" t="n">
        <v>2008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2008</v>
      </c>
      <c r="R10" s="44" t="n">
        <f aca="false">ROUND((1-O10)*J10,0)</f>
        <v>0</v>
      </c>
      <c r="S10" s="36"/>
      <c r="T10" s="54" t="n">
        <v>29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31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29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27</v>
      </c>
      <c r="G14" s="50"/>
      <c r="H14" s="40" t="str">
        <f aca="false">V5</f>
        <v>x</v>
      </c>
      <c r="I14" s="50"/>
      <c r="J14" s="43" t="n">
        <v>13769</v>
      </c>
      <c r="K14" s="43"/>
      <c r="L14" s="44" t="n">
        <v>13769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13769</v>
      </c>
      <c r="R14" s="44" t="n">
        <f aca="false">ROUND((1-O14)*J14,0)</f>
        <v>0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28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26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28.4166666666667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28</v>
      </c>
      <c r="G19" s="50"/>
      <c r="H19" s="40" t="str">
        <f aca="false">V7</f>
        <v>x</v>
      </c>
      <c r="I19" s="50"/>
      <c r="J19" s="43" t="n">
        <v>1351</v>
      </c>
      <c r="K19" s="43"/>
      <c r="L19" s="44" t="n">
        <v>1351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1351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26</v>
      </c>
      <c r="G21" s="50"/>
      <c r="H21" s="40" t="str">
        <f aca="false">V8</f>
        <v>x</v>
      </c>
      <c r="I21" s="50"/>
      <c r="J21" s="43" t="n">
        <v>1218</v>
      </c>
      <c r="K21" s="43"/>
      <c r="L21" s="44" t="n">
        <v>1218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1218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30</v>
      </c>
      <c r="G24" s="50"/>
      <c r="H24" s="40" t="str">
        <f aca="false">V9</f>
        <v>x</v>
      </c>
      <c r="I24" s="50"/>
      <c r="J24" s="43" t="n">
        <v>12269</v>
      </c>
      <c r="K24" s="43"/>
      <c r="L24" s="44" t="n">
        <v>12269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12269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29</v>
      </c>
      <c r="G26" s="50"/>
      <c r="H26" s="40" t="str">
        <f aca="false">V10</f>
        <v>x</v>
      </c>
      <c r="I26" s="50"/>
      <c r="J26" s="43" t="n">
        <v>1820</v>
      </c>
      <c r="K26" s="43"/>
      <c r="L26" s="44" t="n">
        <v>1820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1820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31</v>
      </c>
      <c r="G28" s="50"/>
      <c r="H28" s="40" t="str">
        <f aca="false">V12</f>
        <v>x</v>
      </c>
      <c r="I28" s="50"/>
      <c r="J28" s="43" t="n">
        <v>3919</v>
      </c>
      <c r="K28" s="43"/>
      <c r="L28" s="44" t="n">
        <v>3919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3919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29</v>
      </c>
      <c r="G30" s="50"/>
      <c r="H30" s="40" t="str">
        <f aca="false">V13</f>
        <v>x</v>
      </c>
      <c r="I30" s="50"/>
      <c r="J30" s="43" t="n">
        <v>5179</v>
      </c>
      <c r="K30" s="43"/>
      <c r="L30" s="44" t="n">
        <v>5179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5179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28</v>
      </c>
      <c r="G32" s="50"/>
      <c r="H32" s="40" t="str">
        <f aca="false">V15</f>
        <v>x</v>
      </c>
      <c r="I32" s="50"/>
      <c r="J32" s="43" t="n">
        <v>820</v>
      </c>
      <c r="K32" s="43"/>
      <c r="L32" s="44" t="n">
        <v>820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820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26</v>
      </c>
      <c r="G35" s="50"/>
      <c r="H35" s="40" t="str">
        <f aca="false">V16</f>
        <v>x</v>
      </c>
      <c r="I35" s="50"/>
      <c r="J35" s="43" t="n">
        <v>45</v>
      </c>
      <c r="K35" s="43"/>
      <c r="L35" s="44" t="n">
        <v>45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45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60781</v>
      </c>
      <c r="K37" s="51"/>
      <c r="L37" s="44" t="n">
        <f aca="false">SUM(L5:L35)</f>
        <v>60781</v>
      </c>
      <c r="M37" s="40"/>
      <c r="N37" s="47" t="n">
        <f aca="false">+J37-L37</f>
        <v>0</v>
      </c>
      <c r="O37" s="65"/>
      <c r="P37" s="66" t="n">
        <f aca="false">SUM(P5:P35)</f>
        <v>0</v>
      </c>
      <c r="Q37" s="67" t="n">
        <f aca="false">SUM(Q5:Q35)/IF($L$37&gt;0,$L37,$J37)</f>
        <v>0.808114377848341</v>
      </c>
      <c r="R37" s="67" t="n">
        <f aca="false">SUM(R5:R35)/IF($L$37&gt;0,$L37,$J37)</f>
        <v>0.191885622151659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</v>
      </c>
      <c r="O38" s="74"/>
      <c r="S38" s="75" t="n">
        <f aca="false">SUM(Q39:R39)</f>
        <v>60781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49118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5" ySplit="0" topLeftCell="Q1" activePane="topRight" state="frozen"/>
      <selection pane="topLeft" activeCell="A5" activeCellId="0" sqref="A5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45926.914223784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36870</v>
      </c>
      <c r="K2" s="12"/>
      <c r="L2" s="15"/>
      <c r="M2" s="12"/>
      <c r="N2" s="12"/>
      <c r="O2" s="84" t="n">
        <f aca="true">NOW()</f>
        <v>45926.9142237843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44</v>
      </c>
      <c r="G5" s="41"/>
      <c r="H5" s="42" t="n">
        <f aca="false">V14</f>
        <v>39</v>
      </c>
      <c r="I5" s="41"/>
      <c r="J5" s="43" t="n">
        <v>865</v>
      </c>
      <c r="K5" s="43"/>
      <c r="L5" s="44" t="n">
        <v>1081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1081</v>
      </c>
      <c r="R5" s="44" t="n">
        <f aca="false">ROUND((1-O5)*J5,0)</f>
        <v>0</v>
      </c>
      <c r="S5" s="36"/>
      <c r="T5" s="48" t="n">
        <v>30</v>
      </c>
      <c r="U5" s="48" t="n">
        <v>1</v>
      </c>
      <c r="V5" s="48" t="n">
        <v>33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33</v>
      </c>
      <c r="U6" s="54" t="n">
        <v>2</v>
      </c>
      <c r="V6" s="54" t="n">
        <v>33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33</v>
      </c>
      <c r="G7" s="50"/>
      <c r="H7" s="40" t="n">
        <f aca="false">V6</f>
        <v>33</v>
      </c>
      <c r="I7" s="50"/>
      <c r="J7" s="43" t="n">
        <v>3211</v>
      </c>
      <c r="K7" s="43"/>
      <c r="L7" s="44" t="n">
        <v>3211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3211</v>
      </c>
      <c r="R7" s="44" t="n">
        <f aca="false">ROUND((1-O7)*J7,0)</f>
        <v>0</v>
      </c>
      <c r="S7" s="36"/>
      <c r="T7" s="54" t="n">
        <v>31</v>
      </c>
      <c r="U7" s="54" t="n">
        <v>3</v>
      </c>
      <c r="V7" s="54" t="n">
        <v>34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33</v>
      </c>
      <c r="U8" s="54" t="n">
        <v>4</v>
      </c>
      <c r="V8" s="54" t="n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n">
        <v>36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32</v>
      </c>
      <c r="G10" s="50"/>
      <c r="H10" s="40" t="n">
        <f aca="false">V11</f>
        <v>33</v>
      </c>
      <c r="I10" s="50"/>
      <c r="J10" s="43" t="n">
        <v>1238</v>
      </c>
      <c r="K10" s="43"/>
      <c r="L10" s="44" t="n">
        <v>1110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1110</v>
      </c>
      <c r="R10" s="44" t="n">
        <f aca="false">ROUND((1-O10)*J10,0)</f>
        <v>0</v>
      </c>
      <c r="S10" s="36"/>
      <c r="T10" s="54" t="n">
        <v>33</v>
      </c>
      <c r="U10" s="54" t="n">
        <v>6</v>
      </c>
      <c r="V10" s="54" t="n">
        <v>36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32</v>
      </c>
      <c r="U11" s="54" t="n">
        <v>7</v>
      </c>
      <c r="V11" s="54" t="n">
        <v>33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37</v>
      </c>
      <c r="U12" s="54" t="n">
        <v>8</v>
      </c>
      <c r="V12" s="54" t="n">
        <v>36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n">
        <v>36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33</v>
      </c>
      <c r="I14" s="50"/>
      <c r="J14" s="43" t="n">
        <v>11811</v>
      </c>
      <c r="K14" s="43"/>
      <c r="L14" s="44" t="n">
        <v>9853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9853</v>
      </c>
      <c r="R14" s="44" t="n">
        <f aca="false">ROUND((1-O14)*J14,0)</f>
        <v>0</v>
      </c>
      <c r="S14" s="36"/>
      <c r="T14" s="54" t="n">
        <v>44</v>
      </c>
      <c r="U14" s="54" t="n">
        <v>15</v>
      </c>
      <c r="V14" s="54" t="n">
        <v>39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36</v>
      </c>
      <c r="U15" s="54" t="n">
        <v>35</v>
      </c>
      <c r="V15" s="54" t="n">
        <v>34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33</v>
      </c>
      <c r="U16" s="55" t="n">
        <v>39</v>
      </c>
      <c r="V16" s="55" t="n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34.25</v>
      </c>
      <c r="U18" s="36"/>
      <c r="V18" s="58" t="n">
        <f aca="false">AVERAGE(V5:V16)</f>
        <v>34.5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34</v>
      </c>
      <c r="I19" s="50"/>
      <c r="J19" s="43" t="n">
        <v>1050</v>
      </c>
      <c r="K19" s="43"/>
      <c r="L19" s="44" t="n">
        <v>749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749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33</v>
      </c>
      <c r="G21" s="50"/>
      <c r="H21" s="40" t="n">
        <f aca="false">V8</f>
        <v>32</v>
      </c>
      <c r="I21" s="50"/>
      <c r="J21" s="43" t="n">
        <v>674</v>
      </c>
      <c r="K21" s="43"/>
      <c r="L21" s="44" t="n">
        <v>752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752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n">
        <f aca="false">V9</f>
        <v>36</v>
      </c>
      <c r="I24" s="50"/>
      <c r="J24" s="43" t="n">
        <v>9770</v>
      </c>
      <c r="K24" s="43"/>
      <c r="L24" s="44" t="n">
        <v>8521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8521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33</v>
      </c>
      <c r="G26" s="50"/>
      <c r="H26" s="40" t="n">
        <f aca="false">V10</f>
        <v>36</v>
      </c>
      <c r="I26" s="50"/>
      <c r="J26" s="43" t="n">
        <v>1400</v>
      </c>
      <c r="K26" s="43"/>
      <c r="L26" s="44" t="n">
        <v>1085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1085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37</v>
      </c>
      <c r="G28" s="50"/>
      <c r="H28" s="40" t="n">
        <f aca="false">V12</f>
        <v>36</v>
      </c>
      <c r="I28" s="50"/>
      <c r="J28" s="43" t="n">
        <v>3229</v>
      </c>
      <c r="K28" s="43"/>
      <c r="L28" s="44" t="n">
        <v>3344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3344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n">
        <f aca="false">V13</f>
        <v>36</v>
      </c>
      <c r="I30" s="50"/>
      <c r="J30" s="43" t="n">
        <v>4312</v>
      </c>
      <c r="K30" s="43"/>
      <c r="L30" s="44" t="n">
        <v>4168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4168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36</v>
      </c>
      <c r="G32" s="50"/>
      <c r="H32" s="40" t="n">
        <f aca="false">V15</f>
        <v>34</v>
      </c>
      <c r="I32" s="50"/>
      <c r="J32" s="43" t="n">
        <v>195</v>
      </c>
      <c r="K32" s="43"/>
      <c r="L32" s="44" t="n">
        <v>351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351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33</v>
      </c>
      <c r="G35" s="50"/>
      <c r="H35" s="40" t="n">
        <f aca="false">V16</f>
        <v>32</v>
      </c>
      <c r="I35" s="50"/>
      <c r="J35" s="43" t="n">
        <v>37</v>
      </c>
      <c r="K35" s="43"/>
      <c r="L35" s="44" t="n">
        <v>39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39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49455</v>
      </c>
      <c r="K37" s="51"/>
      <c r="L37" s="44" t="n">
        <f aca="false">SUM(L5:L35)</f>
        <v>45927</v>
      </c>
      <c r="M37" s="40"/>
      <c r="N37" s="47" t="n">
        <f aca="false">+J37-L37</f>
        <v>3528</v>
      </c>
      <c r="O37" s="65"/>
      <c r="P37" s="66" t="n">
        <f aca="false">SUM(P5:P35)</f>
        <v>0</v>
      </c>
      <c r="Q37" s="67" t="n">
        <f aca="false">SUM(Q5:Q35)/IF($L$37&gt;0,$L37,$J37)</f>
        <v>0.746053519716071</v>
      </c>
      <c r="R37" s="67" t="n">
        <f aca="false">SUM(R5:R35)/IF($L$37&gt;0,$L37,$J37)</f>
        <v>0.253946480283929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0.0713375796178344</v>
      </c>
      <c r="O38" s="74"/>
      <c r="S38" s="75" t="n">
        <f aca="false">SUM(Q39:R39)</f>
        <v>45927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34264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5" ySplit="0" topLeftCell="K1" activePane="topRight" state="frozen"/>
      <selection pane="topLeft" activeCell="A5" activeCellId="0" sqref="A5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45926.9142238161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36871</v>
      </c>
      <c r="K2" s="12"/>
      <c r="L2" s="15"/>
      <c r="M2" s="12"/>
      <c r="N2" s="12"/>
      <c r="O2" s="84" t="n">
        <f aca="true">NOW()</f>
        <v>45926.9142238164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40</v>
      </c>
      <c r="G5" s="41"/>
      <c r="H5" s="42" t="n">
        <f aca="false">V14</f>
        <v>45</v>
      </c>
      <c r="I5" s="41"/>
      <c r="J5" s="43" t="n">
        <v>1039</v>
      </c>
      <c r="K5" s="43"/>
      <c r="L5" s="44" t="n">
        <v>823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823</v>
      </c>
      <c r="R5" s="44" t="n">
        <f aca="false">ROUND((1-O5)*J5,0)</f>
        <v>0</v>
      </c>
      <c r="S5" s="36"/>
      <c r="T5" s="48" t="n">
        <v>24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28</v>
      </c>
      <c r="U6" s="54" t="n">
        <v>2</v>
      </c>
      <c r="V6" s="54" t="n">
        <v>37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28</v>
      </c>
      <c r="G7" s="50"/>
      <c r="H7" s="40" t="n">
        <f aca="false">V6</f>
        <v>37</v>
      </c>
      <c r="I7" s="50"/>
      <c r="J7" s="43" t="n">
        <v>4821</v>
      </c>
      <c r="K7" s="43"/>
      <c r="L7" s="44" t="n">
        <v>1923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1923</v>
      </c>
      <c r="R7" s="44" t="n">
        <f aca="false">ROUND((1-O7)*J7,0)</f>
        <v>0</v>
      </c>
      <c r="S7" s="36"/>
      <c r="T7" s="54" t="n">
        <v>26</v>
      </c>
      <c r="U7" s="54" t="n">
        <v>3</v>
      </c>
      <c r="V7" s="54" t="n">
        <v>35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31</v>
      </c>
      <c r="U8" s="54" t="n">
        <v>4</v>
      </c>
      <c r="V8" s="54" t="n">
        <v>37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34</v>
      </c>
      <c r="U9" s="54" t="n">
        <v>5</v>
      </c>
      <c r="V9" s="54" t="n">
        <v>39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26</v>
      </c>
      <c r="G10" s="50"/>
      <c r="H10" s="40" t="n">
        <f aca="false">V11</f>
        <v>34</v>
      </c>
      <c r="I10" s="50"/>
      <c r="J10" s="43" t="n">
        <v>2008</v>
      </c>
      <c r="K10" s="43"/>
      <c r="L10" s="44" t="n">
        <v>982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982</v>
      </c>
      <c r="R10" s="44" t="n">
        <f aca="false">ROUND((1-O10)*J10,0)</f>
        <v>0</v>
      </c>
      <c r="S10" s="36"/>
      <c r="T10" s="54" t="n">
        <v>30</v>
      </c>
      <c r="U10" s="54" t="n">
        <v>6</v>
      </c>
      <c r="V10" s="54" t="n">
        <v>37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26</v>
      </c>
      <c r="U11" s="54" t="n">
        <v>7</v>
      </c>
      <c r="V11" s="54" t="n">
        <v>34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35</v>
      </c>
      <c r="U12" s="54" t="n">
        <v>8</v>
      </c>
      <c r="V12" s="54" t="n">
        <v>40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35</v>
      </c>
      <c r="U13" s="54" t="n">
        <v>9</v>
      </c>
      <c r="V13" s="54" t="n">
        <v>44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n">
        <f aca="false">V5</f>
        <v>32</v>
      </c>
      <c r="I14" s="50"/>
      <c r="J14" s="43" t="n">
        <v>15728</v>
      </c>
      <c r="K14" s="43"/>
      <c r="L14" s="44" t="n">
        <v>10505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10505</v>
      </c>
      <c r="R14" s="44" t="n">
        <f aca="false">ROUND((1-O14)*J14,0)</f>
        <v>0</v>
      </c>
      <c r="S14" s="36"/>
      <c r="T14" s="54" t="n">
        <v>40</v>
      </c>
      <c r="U14" s="54" t="n">
        <v>15</v>
      </c>
      <c r="V14" s="54" t="n">
        <v>45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35</v>
      </c>
      <c r="U15" s="54" t="n">
        <v>35</v>
      </c>
      <c r="V15" s="54" t="n">
        <v>41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31</v>
      </c>
      <c r="U16" s="55" t="n">
        <v>39</v>
      </c>
      <c r="V16" s="55" t="n">
        <v>37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31.25</v>
      </c>
      <c r="U18" s="36"/>
      <c r="V18" s="58" t="n">
        <f aca="false">AVERAGE(V5:V16)</f>
        <v>38.1666666666667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n">
        <f aca="false">V7</f>
        <v>35</v>
      </c>
      <c r="I19" s="50"/>
      <c r="J19" s="43" t="n">
        <v>1551</v>
      </c>
      <c r="K19" s="43"/>
      <c r="L19" s="44" t="n">
        <v>649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649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31</v>
      </c>
      <c r="G21" s="50"/>
      <c r="H21" s="40" t="n">
        <f aca="false">V8</f>
        <v>37</v>
      </c>
      <c r="I21" s="50"/>
      <c r="J21" s="43" t="n">
        <v>830</v>
      </c>
      <c r="K21" s="43"/>
      <c r="L21" s="44" t="n">
        <v>364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364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34</v>
      </c>
      <c r="G24" s="50"/>
      <c r="H24" s="40" t="n">
        <f aca="false">V9</f>
        <v>39</v>
      </c>
      <c r="I24" s="50"/>
      <c r="J24" s="43" t="n">
        <v>9770</v>
      </c>
      <c r="K24" s="43"/>
      <c r="L24" s="44" t="n">
        <v>6647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6647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30</v>
      </c>
      <c r="G26" s="50"/>
      <c r="H26" s="40" t="n">
        <f aca="false">V10</f>
        <v>37</v>
      </c>
      <c r="I26" s="50"/>
      <c r="J26" s="43" t="n">
        <v>1716</v>
      </c>
      <c r="K26" s="43"/>
      <c r="L26" s="44" t="n">
        <v>980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980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35</v>
      </c>
      <c r="G28" s="50"/>
      <c r="H28" s="40" t="n">
        <f aca="false">V12</f>
        <v>40</v>
      </c>
      <c r="I28" s="50"/>
      <c r="J28" s="43" t="n">
        <v>3459</v>
      </c>
      <c r="K28" s="43"/>
      <c r="L28" s="44" t="n">
        <v>2884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2884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35</v>
      </c>
      <c r="G30" s="50"/>
      <c r="H30" s="40" t="n">
        <f aca="false">V13</f>
        <v>44</v>
      </c>
      <c r="I30" s="50"/>
      <c r="J30" s="43" t="n">
        <v>4312</v>
      </c>
      <c r="K30" s="43"/>
      <c r="L30" s="44" t="n">
        <v>3011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3011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35</v>
      </c>
      <c r="G32" s="50"/>
      <c r="H32" s="40" t="n">
        <f aca="false">V15</f>
        <v>41</v>
      </c>
      <c r="I32" s="50"/>
      <c r="J32" s="43" t="n">
        <v>273</v>
      </c>
      <c r="K32" s="43"/>
      <c r="L32" s="44" t="n">
        <v>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31</v>
      </c>
      <c r="G35" s="50"/>
      <c r="H35" s="40" t="n">
        <f aca="false">V16</f>
        <v>37</v>
      </c>
      <c r="I35" s="50"/>
      <c r="J35" s="43" t="n">
        <v>40</v>
      </c>
      <c r="K35" s="43"/>
      <c r="L35" s="44" t="n">
        <v>32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32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57210</v>
      </c>
      <c r="K37" s="51"/>
      <c r="L37" s="44" t="n">
        <f aca="false">SUM(L5:L35)</f>
        <v>40463</v>
      </c>
      <c r="M37" s="40"/>
      <c r="N37" s="47" t="n">
        <f aca="false">+J37-L37</f>
        <v>16747</v>
      </c>
      <c r="O37" s="65"/>
      <c r="P37" s="66" t="n">
        <f aca="false">SUM(P5:P35)</f>
        <v>0</v>
      </c>
      <c r="Q37" s="67" t="n">
        <f aca="false">SUM(Q5:Q35)/IF($L$37&gt;0,$L37,$J37)</f>
        <v>0.711761362232163</v>
      </c>
      <c r="R37" s="67" t="n">
        <f aca="false">SUM(R5:R35)/IF($L$37&gt;0,$L37,$J37)</f>
        <v>0.288238637767837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0.292728543960846</v>
      </c>
      <c r="O38" s="74"/>
      <c r="S38" s="75" t="n">
        <f aca="false">SUM(Q39:R39)</f>
        <v>40463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28800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9887.95289114255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F1" activePane="topRight" state="frozen"/>
      <selection pane="topLeft" activeCell="A4" activeCellId="0" sqref="A4"/>
      <selection pane="topRight" activeCell="N34" activeCellId="0" sqref="N3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45926.9142238478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36872</v>
      </c>
      <c r="K2" s="12"/>
      <c r="L2" s="15"/>
      <c r="M2" s="12"/>
      <c r="N2" s="12"/>
      <c r="O2" s="84" t="n">
        <f aca="true">NOW()</f>
        <v>45926.9142238481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24</v>
      </c>
      <c r="G5" s="41"/>
      <c r="H5" s="42" t="n">
        <f aca="false">V14</f>
        <v>26</v>
      </c>
      <c r="I5" s="41"/>
      <c r="J5" s="43" t="n">
        <v>1731</v>
      </c>
      <c r="K5" s="43"/>
      <c r="L5" s="44" t="n">
        <v>1644</v>
      </c>
      <c r="M5" s="42"/>
      <c r="N5" s="45" t="n">
        <v>67694</v>
      </c>
      <c r="O5" s="46" t="n">
        <f aca="false">$T$23</f>
        <v>1</v>
      </c>
      <c r="P5" s="47" t="str">
        <f aca="false">IF(Q5&lt;0,ABS(Q5),"")</f>
        <v/>
      </c>
      <c r="Q5" s="44" t="n">
        <f aca="false">IF(L$37&gt;0,L5-R5,J5-R5)</f>
        <v>1644</v>
      </c>
      <c r="R5" s="44" t="n">
        <f aca="false">ROUND((1-O5)*J5,0)</f>
        <v>0</v>
      </c>
      <c r="S5" s="36"/>
      <c r="T5" s="48" t="n">
        <v>12</v>
      </c>
      <c r="U5" s="48" t="n">
        <v>1</v>
      </c>
      <c r="V5" s="48" t="n">
        <v>18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15</v>
      </c>
      <c r="U6" s="54" t="n">
        <v>2</v>
      </c>
      <c r="V6" s="54" t="n">
        <v>21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15</v>
      </c>
      <c r="G7" s="50"/>
      <c r="H7" s="40" t="n">
        <f aca="false">V6</f>
        <v>21</v>
      </c>
      <c r="I7" s="50"/>
      <c r="J7" s="43" t="n">
        <v>9009</v>
      </c>
      <c r="K7" s="43"/>
      <c r="L7" s="44" t="n">
        <v>7076</v>
      </c>
      <c r="M7" s="40"/>
      <c r="N7" s="45" t="n">
        <v>67694</v>
      </c>
      <c r="O7" s="46" t="n">
        <f aca="false">$T$23</f>
        <v>1</v>
      </c>
      <c r="P7" s="47" t="str">
        <f aca="false">IF(Q7&lt;0,ABS(Q7),"")</f>
        <v/>
      </c>
      <c r="Q7" s="44" t="n">
        <f aca="false">IF(L$37&gt;0,L7-R7,J7-R7)</f>
        <v>7076</v>
      </c>
      <c r="R7" s="44" t="n">
        <f aca="false">ROUND((1-O7)*J7,0)</f>
        <v>0</v>
      </c>
      <c r="S7" s="36"/>
      <c r="T7" s="54" t="n">
        <v>13</v>
      </c>
      <c r="U7" s="54" t="n">
        <v>3</v>
      </c>
      <c r="V7" s="54" t="n">
        <v>22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14</v>
      </c>
      <c r="U8" s="54" t="n">
        <v>4</v>
      </c>
      <c r="V8" s="54" t="n">
        <v>18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17</v>
      </c>
      <c r="U9" s="54" t="n">
        <v>5</v>
      </c>
      <c r="V9" s="54" t="n">
        <v>24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14</v>
      </c>
      <c r="G10" s="50"/>
      <c r="H10" s="40" t="n">
        <f aca="false">V11</f>
        <v>19</v>
      </c>
      <c r="I10" s="50"/>
      <c r="J10" s="43" t="n">
        <v>3546</v>
      </c>
      <c r="K10" s="43"/>
      <c r="L10" s="44" t="n">
        <v>2905</v>
      </c>
      <c r="M10" s="40"/>
      <c r="N10" s="45" t="n">
        <v>67694</v>
      </c>
      <c r="O10" s="46" t="n">
        <f aca="false">$T$23</f>
        <v>1</v>
      </c>
      <c r="P10" s="47" t="str">
        <f aca="false">IF(Q10&lt;0,ABS(Q10),"")</f>
        <v/>
      </c>
      <c r="Q10" s="44" t="n">
        <f aca="false">IF(L$37&gt;0,L10-R10,J10-R10)</f>
        <v>2905</v>
      </c>
      <c r="R10" s="44" t="n">
        <f aca="false">ROUND((1-O10)*J10,0)</f>
        <v>0</v>
      </c>
      <c r="S10" s="36"/>
      <c r="T10" s="54" t="n">
        <v>15</v>
      </c>
      <c r="U10" s="54" t="n">
        <v>6</v>
      </c>
      <c r="V10" s="54" t="n">
        <v>22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14</v>
      </c>
      <c r="U11" s="54" t="n">
        <v>7</v>
      </c>
      <c r="V11" s="54" t="n">
        <v>19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n">
        <v>24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n">
        <v>24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12</v>
      </c>
      <c r="G14" s="50"/>
      <c r="H14" s="40" t="n">
        <f aca="false">V5</f>
        <v>18</v>
      </c>
      <c r="I14" s="50"/>
      <c r="J14" s="43" t="n">
        <v>23561</v>
      </c>
      <c r="K14" s="43"/>
      <c r="L14" s="44" t="n">
        <v>19644</v>
      </c>
      <c r="M14" s="40"/>
      <c r="N14" s="45" t="n">
        <v>67694</v>
      </c>
      <c r="O14" s="46" t="n">
        <f aca="false">$T$23</f>
        <v>1</v>
      </c>
      <c r="P14" s="47" t="str">
        <f aca="false">IF(Q14&lt;0,ABS(Q14),"")</f>
        <v/>
      </c>
      <c r="Q14" s="44" t="n">
        <f aca="false">IF(L$37&gt;0,L14-R14,J14-R14)</f>
        <v>19644</v>
      </c>
      <c r="R14" s="44" t="n">
        <f aca="false">ROUND((1-O14)*J14,0)</f>
        <v>0</v>
      </c>
      <c r="S14" s="36"/>
      <c r="T14" s="54" t="n">
        <v>24</v>
      </c>
      <c r="U14" s="54" t="n">
        <v>15</v>
      </c>
      <c r="V14" s="54" t="n">
        <v>26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17</v>
      </c>
      <c r="U15" s="54" t="n">
        <v>35</v>
      </c>
      <c r="V15" s="54" t="n">
        <v>20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14</v>
      </c>
      <c r="U16" s="55" t="n">
        <v>39</v>
      </c>
      <c r="V16" s="55" t="n">
        <v>18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16</v>
      </c>
      <c r="U18" s="36"/>
      <c r="V18" s="58" t="n">
        <f aca="false">AVERAGE(V5:V16)</f>
        <v>21.3333333333333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13</v>
      </c>
      <c r="G19" s="50"/>
      <c r="H19" s="40" t="n">
        <f aca="false">V7</f>
        <v>22</v>
      </c>
      <c r="I19" s="50"/>
      <c r="J19" s="43" t="n">
        <v>2853</v>
      </c>
      <c r="K19" s="43"/>
      <c r="L19" s="44" t="n">
        <v>1952</v>
      </c>
      <c r="M19" s="40"/>
      <c r="N19" s="45" t="n">
        <v>67694</v>
      </c>
      <c r="O19" s="46" t="n">
        <f aca="false">$T$23</f>
        <v>1</v>
      </c>
      <c r="P19" s="47" t="str">
        <f aca="false">IF(Q19&lt;0,ABS(Q19),"")</f>
        <v/>
      </c>
      <c r="Q19" s="44" t="n">
        <f aca="false">IF(L$37&gt;0,L19-R19,J19-R19)</f>
        <v>1952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14</v>
      </c>
      <c r="G21" s="50"/>
      <c r="H21" s="40" t="n">
        <f aca="false">V8</f>
        <v>18</v>
      </c>
      <c r="I21" s="50"/>
      <c r="J21" s="43" t="n">
        <v>2149</v>
      </c>
      <c r="K21" s="43"/>
      <c r="L21" s="44" t="n">
        <v>1839</v>
      </c>
      <c r="M21" s="50"/>
      <c r="N21" s="45" t="n">
        <v>67694</v>
      </c>
      <c r="O21" s="46" t="n">
        <f aca="false">$T$23</f>
        <v>1</v>
      </c>
      <c r="P21" s="47" t="str">
        <f aca="false">IF(Q21&lt;0,ABS(Q21),"")</f>
        <v/>
      </c>
      <c r="Q21" s="44" t="n">
        <f aca="false">IF(L$37&gt;0,L21-R21,J21-R21)</f>
        <v>1839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17</v>
      </c>
      <c r="G24" s="50"/>
      <c r="H24" s="40" t="n">
        <f aca="false">V9</f>
        <v>24</v>
      </c>
      <c r="I24" s="50"/>
      <c r="J24" s="43" t="n">
        <v>20389</v>
      </c>
      <c r="K24" s="43"/>
      <c r="L24" s="44" t="n">
        <v>16017</v>
      </c>
      <c r="M24" s="40"/>
      <c r="N24" s="45" t="n">
        <v>67694</v>
      </c>
      <c r="O24" s="46" t="n">
        <f aca="false">$T$23</f>
        <v>1</v>
      </c>
      <c r="P24" s="47" t="str">
        <f aca="false">IF(Q24&lt;0,ABS(Q24),"")</f>
        <v/>
      </c>
      <c r="Q24" s="44" t="n">
        <f aca="false">IF(L$37&gt;0,L24-R24,J24-R24)</f>
        <v>16017</v>
      </c>
      <c r="R24" s="44" t="n">
        <f aca="false">(1-O24)*J24</f>
        <v>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15</v>
      </c>
      <c r="G26" s="50"/>
      <c r="H26" s="40" t="n">
        <f aca="false">V10</f>
        <v>22</v>
      </c>
      <c r="I26" s="50"/>
      <c r="J26" s="43" t="n">
        <v>3290</v>
      </c>
      <c r="K26" s="43"/>
      <c r="L26" s="44" t="n">
        <v>2555</v>
      </c>
      <c r="M26" s="40"/>
      <c r="N26" s="45" t="n">
        <v>67694</v>
      </c>
      <c r="O26" s="46" t="n">
        <f aca="false">$T$23</f>
        <v>1</v>
      </c>
      <c r="P26" s="47" t="str">
        <f aca="false">IF(Q26&lt;0,ABS(Q26),"")</f>
        <v/>
      </c>
      <c r="Q26" s="44" t="n">
        <f aca="false">IF(L$37&gt;0,L26-R26,J26-R26)</f>
        <v>2555</v>
      </c>
      <c r="R26" s="44" t="n">
        <f aca="false">ROUND((1-O26)*J26,0)</f>
        <v>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n">
        <f aca="false">V12</f>
        <v>24</v>
      </c>
      <c r="I28" s="50"/>
      <c r="J28" s="43" t="n">
        <v>5299</v>
      </c>
      <c r="K28" s="43"/>
      <c r="L28" s="44" t="n">
        <v>4724</v>
      </c>
      <c r="M28" s="40"/>
      <c r="N28" s="45" t="n">
        <v>67694</v>
      </c>
      <c r="O28" s="46" t="n">
        <f aca="false">$T$23</f>
        <v>1</v>
      </c>
      <c r="P28" s="47" t="str">
        <f aca="false">IF(Q28&lt;0,ABS(Q28),"")</f>
        <v/>
      </c>
      <c r="Q28" s="44" t="n">
        <f aca="false">IF(L$37&gt;0,L28-R28,J28-R28)</f>
        <v>4724</v>
      </c>
      <c r="R28" s="44" t="n">
        <f aca="false">ROUND((1-O28)*J28,0)</f>
        <v>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n">
        <f aca="false">V13</f>
        <v>24</v>
      </c>
      <c r="I30" s="50"/>
      <c r="J30" s="43" t="n">
        <v>6767</v>
      </c>
      <c r="K30" s="43"/>
      <c r="L30" s="44" t="n">
        <v>5902</v>
      </c>
      <c r="M30" s="40"/>
      <c r="N30" s="45" t="n">
        <v>67694</v>
      </c>
      <c r="O30" s="46" t="n">
        <f aca="false">$T$23</f>
        <v>1</v>
      </c>
      <c r="P30" s="47" t="str">
        <f aca="false">IF(Q30&lt;0,ABS(Q30),"")</f>
        <v/>
      </c>
      <c r="Q30" s="44" t="n">
        <f aca="false">IF(L$37&gt;0,L30-R30,J30-R30)</f>
        <v>5902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17</v>
      </c>
      <c r="G32" s="50"/>
      <c r="H32" s="40" t="n">
        <f aca="false">V15</f>
        <v>20</v>
      </c>
      <c r="I32" s="50"/>
      <c r="J32" s="43" t="n">
        <v>1680</v>
      </c>
      <c r="K32" s="43"/>
      <c r="L32" s="44" t="n">
        <v>1446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1446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14</v>
      </c>
      <c r="G35" s="50"/>
      <c r="H35" s="40" t="n">
        <f aca="false">V16</f>
        <v>18</v>
      </c>
      <c r="I35" s="50"/>
      <c r="J35" s="43" t="n">
        <v>58</v>
      </c>
      <c r="K35" s="43"/>
      <c r="L35" s="44" t="n">
        <v>54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54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91995</v>
      </c>
      <c r="K37" s="51"/>
      <c r="L37" s="44" t="n">
        <f aca="false">SUM(L5:L35)</f>
        <v>77421</v>
      </c>
      <c r="M37" s="40"/>
      <c r="N37" s="47" t="n">
        <f aca="false">+J37-L37</f>
        <v>14574</v>
      </c>
      <c r="O37" s="65"/>
      <c r="P37" s="66" t="n">
        <f aca="false">SUM(P5:P35)</f>
        <v>0</v>
      </c>
      <c r="Q37" s="67" t="n">
        <f aca="false">SUM(Q5:Q35)/IF($L$37&gt;0,$L37,$J37)</f>
        <v>0.849356117849162</v>
      </c>
      <c r="R37" s="67" t="n">
        <f aca="false">SUM(R5:R35)/IF($L$37&gt;0,$L37,$J37)</f>
        <v>0.150643882150838</v>
      </c>
      <c r="S37" s="82" t="n">
        <f aca="false">Q39/(Q39+(R39-LOOKUP(J2,[1]!date,[1]!enaft)))</f>
        <v>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0.158421653350726</v>
      </c>
      <c r="O38" s="74"/>
      <c r="S38" s="75" t="n">
        <f aca="false">SUM(Q39:R39)</f>
        <v>77421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65758</v>
      </c>
      <c r="R39" s="75" t="n">
        <f aca="false">SUM(R5:R35)</f>
        <v>11663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-25893.51435348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F1" activePane="topRight" state="frozen"/>
      <selection pane="topLeft" activeCell="A4" activeCellId="0" sqref="A4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45926.9142238778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36873</v>
      </c>
      <c r="K2" s="12"/>
      <c r="L2" s="15"/>
      <c r="M2" s="12"/>
      <c r="N2" s="12"/>
      <c r="O2" s="84" t="n">
        <f aca="true">NOW()</f>
        <v>45926.9142238781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26</v>
      </c>
      <c r="G5" s="41"/>
      <c r="H5" s="42" t="n">
        <f aca="false">V14</f>
        <v>35</v>
      </c>
      <c r="I5" s="41"/>
      <c r="J5" s="43" t="n">
        <v>1644</v>
      </c>
      <c r="K5" s="43"/>
      <c r="L5" s="43" t="n">
        <v>1254</v>
      </c>
      <c r="M5" s="42"/>
      <c r="N5" s="45" t="n">
        <v>67694</v>
      </c>
      <c r="O5" s="46" t="n">
        <f aca="false">$T$23</f>
        <v>0.7</v>
      </c>
      <c r="P5" s="47" t="str">
        <f aca="false">IF(Q5&lt;0,ABS(Q5),"")</f>
        <v/>
      </c>
      <c r="Q5" s="44" t="n">
        <f aca="false">IF(L$37&gt;0,L5-R5,J5-R5)</f>
        <v>761</v>
      </c>
      <c r="R5" s="44" t="n">
        <f aca="false">ROUND((1-O5)*J5,0)</f>
        <v>493</v>
      </c>
      <c r="S5" s="36"/>
      <c r="T5" s="48" t="n">
        <v>19</v>
      </c>
      <c r="U5" s="48" t="n">
        <v>1</v>
      </c>
      <c r="V5" s="48" t="n">
        <v>24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21</v>
      </c>
      <c r="U6" s="54" t="n">
        <v>2</v>
      </c>
      <c r="V6" s="54" t="n">
        <v>24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21</v>
      </c>
      <c r="G7" s="50"/>
      <c r="H7" s="40" t="n">
        <f aca="false">V6</f>
        <v>24</v>
      </c>
      <c r="I7" s="50"/>
      <c r="J7" s="43" t="n">
        <v>7076</v>
      </c>
      <c r="K7" s="43"/>
      <c r="L7" s="43" t="n">
        <v>6110</v>
      </c>
      <c r="M7" s="40"/>
      <c r="N7" s="45" t="n">
        <v>67694</v>
      </c>
      <c r="O7" s="46" t="n">
        <f aca="false">$T$23</f>
        <v>0.7</v>
      </c>
      <c r="P7" s="47" t="str">
        <f aca="false">IF(Q7&lt;0,ABS(Q7),"")</f>
        <v/>
      </c>
      <c r="Q7" s="44" t="n">
        <f aca="false">IF(L$37&gt;0,L7-R7,J7-R7)</f>
        <v>3987</v>
      </c>
      <c r="R7" s="44" t="n">
        <f aca="false">ROUND((1-O7)*J7,0)</f>
        <v>2123</v>
      </c>
      <c r="S7" s="36"/>
      <c r="T7" s="54" t="n">
        <v>20</v>
      </c>
      <c r="U7" s="54" t="n">
        <v>3</v>
      </c>
      <c r="V7" s="54" t="n">
        <v>25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20</v>
      </c>
      <c r="U8" s="54" t="n">
        <v>4</v>
      </c>
      <c r="V8" s="54" t="n">
        <v>26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23</v>
      </c>
      <c r="U9" s="54" t="n">
        <v>5</v>
      </c>
      <c r="V9" s="54" t="n">
        <v>29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20</v>
      </c>
      <c r="G10" s="50"/>
      <c r="H10" s="40" t="n">
        <f aca="false">V11</f>
        <v>24</v>
      </c>
      <c r="I10" s="50"/>
      <c r="J10" s="43" t="n">
        <v>2776</v>
      </c>
      <c r="K10" s="43"/>
      <c r="L10" s="43" t="n">
        <v>2264</v>
      </c>
      <c r="M10" s="40"/>
      <c r="N10" s="45" t="n">
        <v>67694</v>
      </c>
      <c r="O10" s="46" t="n">
        <f aca="false">$T$23</f>
        <v>0.7</v>
      </c>
      <c r="P10" s="47" t="str">
        <f aca="false">IF(Q10&lt;0,ABS(Q10),"")</f>
        <v/>
      </c>
      <c r="Q10" s="44" t="n">
        <f aca="false">IF(L$37&gt;0,L10-R10,J10-R10)</f>
        <v>1431</v>
      </c>
      <c r="R10" s="44" t="n">
        <f aca="false">ROUND((1-O10)*J10,0)</f>
        <v>833</v>
      </c>
      <c r="S10" s="36"/>
      <c r="T10" s="54" t="n">
        <v>21</v>
      </c>
      <c r="U10" s="54" t="n">
        <v>6</v>
      </c>
      <c r="V10" s="54" t="n">
        <v>27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20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23</v>
      </c>
      <c r="U12" s="54" t="n">
        <v>8</v>
      </c>
      <c r="V12" s="54" t="n">
        <v>30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22</v>
      </c>
      <c r="U13" s="54" t="n">
        <v>9</v>
      </c>
      <c r="V13" s="54" t="n">
        <v>30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19</v>
      </c>
      <c r="G14" s="50"/>
      <c r="H14" s="40" t="n">
        <f aca="false">V5</f>
        <v>24</v>
      </c>
      <c r="I14" s="50"/>
      <c r="J14" s="43" t="n">
        <v>18991</v>
      </c>
      <c r="K14" s="43"/>
      <c r="L14" s="43" t="n">
        <v>15728</v>
      </c>
      <c r="M14" s="40"/>
      <c r="N14" s="45" t="n">
        <v>67694</v>
      </c>
      <c r="O14" s="46" t="n">
        <f aca="false">$T$23</f>
        <v>0.7</v>
      </c>
      <c r="P14" s="47" t="str">
        <f aca="false">IF(Q14&lt;0,ABS(Q14),"")</f>
        <v/>
      </c>
      <c r="Q14" s="44" t="n">
        <f aca="false">IF(L$37&gt;0,L14-R14,J14-R14)</f>
        <v>10031</v>
      </c>
      <c r="R14" s="44" t="n">
        <f aca="false">ROUND((1-O14)*J14,0)</f>
        <v>5697</v>
      </c>
      <c r="S14" s="36"/>
      <c r="T14" s="54" t="n">
        <v>26</v>
      </c>
      <c r="U14" s="54" t="n">
        <v>15</v>
      </c>
      <c r="V14" s="54" t="n">
        <v>35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20</v>
      </c>
      <c r="U15" s="54" t="n">
        <v>35</v>
      </c>
      <c r="V15" s="54" t="n">
        <v>29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20</v>
      </c>
      <c r="U16" s="55" t="n">
        <v>39</v>
      </c>
      <c r="V16" s="55" t="n">
        <v>26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21.25</v>
      </c>
      <c r="U18" s="36"/>
      <c r="V18" s="58" t="n">
        <f aca="false">AVERAGE(V5:V16)</f>
        <v>27.4166666666667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20</v>
      </c>
      <c r="G19" s="50"/>
      <c r="H19" s="40" t="n">
        <f aca="false">V7</f>
        <v>25</v>
      </c>
      <c r="I19" s="50"/>
      <c r="J19" s="43" t="n">
        <v>2152</v>
      </c>
      <c r="K19" s="43"/>
      <c r="L19" s="43" t="n">
        <v>1651</v>
      </c>
      <c r="M19" s="40"/>
      <c r="N19" s="45" t="n">
        <v>67694</v>
      </c>
      <c r="O19" s="46" t="n">
        <f aca="false">$T$23</f>
        <v>0.7</v>
      </c>
      <c r="P19" s="47" t="str">
        <f aca="false">IF(Q19&lt;0,ABS(Q19),"")</f>
        <v/>
      </c>
      <c r="Q19" s="44" t="n">
        <f aca="false">IF(L$37&gt;0,L19-R19,J19-R19)</f>
        <v>1005</v>
      </c>
      <c r="R19" s="44" t="n">
        <f aca="false">ROUND((1-O19)*J19,0)</f>
        <v>646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20</v>
      </c>
      <c r="G21" s="50"/>
      <c r="H21" s="40" t="n">
        <f aca="false">V8</f>
        <v>26</v>
      </c>
      <c r="I21" s="50"/>
      <c r="J21" s="43" t="n">
        <v>1683</v>
      </c>
      <c r="K21" s="43"/>
      <c r="L21" s="43" t="n">
        <v>1218</v>
      </c>
      <c r="M21" s="50"/>
      <c r="N21" s="45" t="n">
        <v>67694</v>
      </c>
      <c r="O21" s="46" t="n">
        <f aca="false">$T$23</f>
        <v>0.7</v>
      </c>
      <c r="P21" s="47" t="str">
        <f aca="false">IF(Q21&lt;0,ABS(Q21),"")</f>
        <v/>
      </c>
      <c r="Q21" s="44" t="n">
        <f aca="false">IF(L$37&gt;0,L21-R21,J21-R21)</f>
        <v>713</v>
      </c>
      <c r="R21" s="44" t="n">
        <f aca="false">ROUND((1-O21)*J21,0)</f>
        <v>505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0.7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23</v>
      </c>
      <c r="G24" s="50"/>
      <c r="H24" s="40" t="n">
        <f aca="false">V9</f>
        <v>29</v>
      </c>
      <c r="I24" s="50"/>
      <c r="J24" s="43" t="n">
        <v>16642</v>
      </c>
      <c r="K24" s="43"/>
      <c r="L24" s="43" t="n">
        <v>12894</v>
      </c>
      <c r="M24" s="40"/>
      <c r="N24" s="45" t="n">
        <v>67694</v>
      </c>
      <c r="O24" s="46" t="n">
        <f aca="false">$T$23</f>
        <v>0.7</v>
      </c>
      <c r="P24" s="47" t="str">
        <f aca="false">IF(Q24&lt;0,ABS(Q24),"")</f>
        <v/>
      </c>
      <c r="Q24" s="44" t="n">
        <f aca="false">IF(L$37&gt;0,L24-R24,J24-R24)</f>
        <v>7901.4</v>
      </c>
      <c r="R24" s="44" t="n">
        <f aca="false">(1-O24)*J24</f>
        <v>4992.6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21</v>
      </c>
      <c r="G26" s="50"/>
      <c r="H26" s="40" t="n">
        <f aca="false">V10</f>
        <v>27</v>
      </c>
      <c r="I26" s="50"/>
      <c r="J26" s="43" t="n">
        <v>2660</v>
      </c>
      <c r="K26" s="43"/>
      <c r="L26" s="43" t="n">
        <v>2030</v>
      </c>
      <c r="M26" s="40"/>
      <c r="N26" s="45" t="n">
        <v>67694</v>
      </c>
      <c r="O26" s="46" t="n">
        <f aca="false">$T$23</f>
        <v>0.7</v>
      </c>
      <c r="P26" s="47" t="str">
        <f aca="false">IF(Q26&lt;0,ABS(Q26),"")</f>
        <v/>
      </c>
      <c r="Q26" s="44" t="n">
        <f aca="false">IF(L$37&gt;0,L26-R26,J26-R26)</f>
        <v>1232</v>
      </c>
      <c r="R26" s="44" t="n">
        <f aca="false">ROUND((1-O26)*J26,0)</f>
        <v>798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23</v>
      </c>
      <c r="G28" s="50"/>
      <c r="H28" s="40" t="n">
        <f aca="false">V12</f>
        <v>30</v>
      </c>
      <c r="I28" s="50"/>
      <c r="J28" s="43" t="n">
        <v>4839</v>
      </c>
      <c r="K28" s="43"/>
      <c r="L28" s="43" t="n">
        <v>4034</v>
      </c>
      <c r="M28" s="40"/>
      <c r="N28" s="45" t="n">
        <v>67694</v>
      </c>
      <c r="O28" s="46" t="n">
        <f aca="false">$T$23</f>
        <v>0.7</v>
      </c>
      <c r="P28" s="47" t="str">
        <f aca="false">IF(Q28&lt;0,ABS(Q28),"")</f>
        <v/>
      </c>
      <c r="Q28" s="44" t="n">
        <f aca="false">IF(L$37&gt;0,L28-R28,J28-R28)</f>
        <v>2582</v>
      </c>
      <c r="R28" s="44" t="n">
        <f aca="false">ROUND((1-O28)*J28,0)</f>
        <v>1452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22</v>
      </c>
      <c r="G30" s="50"/>
      <c r="H30" s="40" t="n">
        <f aca="false">V13</f>
        <v>30</v>
      </c>
      <c r="I30" s="50"/>
      <c r="J30" s="43" t="n">
        <v>6190</v>
      </c>
      <c r="K30" s="43"/>
      <c r="L30" s="43" t="n">
        <v>5035</v>
      </c>
      <c r="M30" s="40"/>
      <c r="N30" s="45" t="n">
        <v>67694</v>
      </c>
      <c r="O30" s="46" t="n">
        <f aca="false">$T$23</f>
        <v>0.7</v>
      </c>
      <c r="P30" s="47" t="str">
        <f aca="false">IF(Q30&lt;0,ABS(Q30),"")</f>
        <v/>
      </c>
      <c r="Q30" s="44" t="n">
        <f aca="false">IF(L$37&gt;0,L30-R30,J30-R30)</f>
        <v>3178</v>
      </c>
      <c r="R30" s="44" t="n">
        <f aca="false">ROUND((1-O30)*J30,0)</f>
        <v>1857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20</v>
      </c>
      <c r="G32" s="50"/>
      <c r="H32" s="40" t="n">
        <f aca="false">V15</f>
        <v>29</v>
      </c>
      <c r="I32" s="50"/>
      <c r="J32" s="43" t="n">
        <v>1446</v>
      </c>
      <c r="K32" s="43"/>
      <c r="L32" s="43" t="n">
        <v>742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742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20</v>
      </c>
      <c r="G35" s="50"/>
      <c r="H35" s="40" t="n">
        <f aca="false">V16</f>
        <v>26</v>
      </c>
      <c r="I35" s="50"/>
      <c r="J35" s="43" t="n">
        <v>52</v>
      </c>
      <c r="K35" s="43"/>
      <c r="L35" s="43" t="n">
        <v>45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45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77814</v>
      </c>
      <c r="K37" s="51"/>
      <c r="L37" s="44" t="n">
        <f aca="false">SUM(L5:L35)</f>
        <v>64668</v>
      </c>
      <c r="M37" s="40"/>
      <c r="N37" s="47" t="n">
        <f aca="false">+J37-L37</f>
        <v>13146</v>
      </c>
      <c r="O37" s="65"/>
      <c r="P37" s="66" t="n">
        <f aca="false">SUM(P5:P35)</f>
        <v>0</v>
      </c>
      <c r="Q37" s="67" t="n">
        <f aca="false">SUM(Q5:Q35)/IF($L$37&gt;0,$L37,$J37)</f>
        <v>0.519706810168863</v>
      </c>
      <c r="R37" s="67" t="n">
        <f aca="false">SUM(R5:R35)/IF($L$37&gt;0,$L37,$J37)</f>
        <v>0.480293189831138</v>
      </c>
      <c r="S37" s="82" t="n">
        <f aca="false">Q39/(Q39+(R39-LOOKUP(J2,[1]!date,[1]!enaft)))</f>
        <v>0.634060937647392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0.168941321613077</v>
      </c>
      <c r="O38" s="74"/>
      <c r="S38" s="75" t="n">
        <f aca="false">SUM(Q39:R39)</f>
        <v>64668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33608.4</v>
      </c>
      <c r="R39" s="75" t="n">
        <f aca="false">SUM(R5:R35)</f>
        <v>31059.6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-6063.83413756441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45926.9142239082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36874</v>
      </c>
      <c r="K2" s="12"/>
      <c r="L2" s="15"/>
      <c r="M2" s="12"/>
      <c r="N2" s="12"/>
      <c r="O2" s="84" t="n">
        <f aca="true">NOW()</f>
        <v>45926.9142239086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26</v>
      </c>
      <c r="G5" s="41"/>
      <c r="H5" s="42" t="n">
        <f aca="false">V14</f>
        <v>34</v>
      </c>
      <c r="I5" s="41"/>
      <c r="J5" s="43" t="n">
        <v>1429</v>
      </c>
      <c r="K5" s="43"/>
      <c r="L5" s="43" t="n">
        <v>1298</v>
      </c>
      <c r="M5" s="42"/>
      <c r="N5" s="45" t="n">
        <v>67694</v>
      </c>
      <c r="O5" s="46" t="n">
        <f aca="false">$T$23</f>
        <v>0.55</v>
      </c>
      <c r="P5" s="47" t="str">
        <f aca="false">IF(Q5&lt;0,ABS(Q5),"")</f>
        <v/>
      </c>
      <c r="Q5" s="44" t="n">
        <f aca="false">IF(L$37&gt;0,L5-R5,J5-R5)</f>
        <v>655</v>
      </c>
      <c r="R5" s="44" t="n">
        <f aca="false">ROUND((1-O5)*J5,0)</f>
        <v>643</v>
      </c>
      <c r="S5" s="36"/>
      <c r="T5" s="48" t="n">
        <v>19</v>
      </c>
      <c r="U5" s="48" t="n">
        <v>1</v>
      </c>
      <c r="V5" s="48" t="n">
        <v>22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21</v>
      </c>
      <c r="U6" s="54" t="n">
        <v>2</v>
      </c>
      <c r="V6" s="54" t="n">
        <v>25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21</v>
      </c>
      <c r="G7" s="50"/>
      <c r="H7" s="40" t="n">
        <f aca="false">V6</f>
        <v>25</v>
      </c>
      <c r="I7" s="50"/>
      <c r="J7" s="43" t="n">
        <v>6433</v>
      </c>
      <c r="K7" s="43"/>
      <c r="L7" s="43" t="n">
        <v>5788</v>
      </c>
      <c r="M7" s="40"/>
      <c r="N7" s="45" t="n">
        <v>67694</v>
      </c>
      <c r="O7" s="46" t="n">
        <f aca="false">$T$23</f>
        <v>0.55</v>
      </c>
      <c r="P7" s="47" t="str">
        <f aca="false">IF(Q7&lt;0,ABS(Q7),"")</f>
        <v/>
      </c>
      <c r="Q7" s="44" t="n">
        <f aca="false">IF(L$37&gt;0,L7-R7,J7-R7)</f>
        <v>2893</v>
      </c>
      <c r="R7" s="44" t="n">
        <f aca="false">ROUND((1-O7)*J7,0)</f>
        <v>2895</v>
      </c>
      <c r="S7" s="36"/>
      <c r="T7" s="54" t="n">
        <v>20</v>
      </c>
      <c r="U7" s="54" t="n">
        <v>3</v>
      </c>
      <c r="V7" s="54" t="n">
        <v>24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20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23</v>
      </c>
      <c r="U9" s="54" t="n">
        <v>5</v>
      </c>
      <c r="V9" s="54" t="n">
        <v>27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20</v>
      </c>
      <c r="G10" s="50"/>
      <c r="H10" s="40" t="n">
        <f aca="false">V11</f>
        <v>23</v>
      </c>
      <c r="I10" s="50"/>
      <c r="J10" s="43" t="n">
        <v>2521</v>
      </c>
      <c r="K10" s="43"/>
      <c r="L10" s="43" t="n">
        <v>2392</v>
      </c>
      <c r="M10" s="40"/>
      <c r="N10" s="45" t="n">
        <v>67694</v>
      </c>
      <c r="O10" s="46" t="n">
        <f aca="false">$T$23</f>
        <v>0.55</v>
      </c>
      <c r="P10" s="47" t="str">
        <f aca="false">IF(Q10&lt;0,ABS(Q10),"")</f>
        <v/>
      </c>
      <c r="Q10" s="44" t="n">
        <f aca="false">IF(L$37&gt;0,L10-R10,J10-R10)</f>
        <v>1258</v>
      </c>
      <c r="R10" s="44" t="n">
        <f aca="false">ROUND((1-O10)*J10,0)</f>
        <v>1134</v>
      </c>
      <c r="S10" s="36"/>
      <c r="T10" s="54" t="n">
        <v>21</v>
      </c>
      <c r="U10" s="54" t="n">
        <v>6</v>
      </c>
      <c r="V10" s="54" t="n">
        <v>25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20</v>
      </c>
      <c r="U11" s="54" t="n">
        <v>7</v>
      </c>
      <c r="V11" s="54" t="n">
        <v>23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23</v>
      </c>
      <c r="U12" s="54" t="n">
        <v>8</v>
      </c>
      <c r="V12" s="54" t="n">
        <v>28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22</v>
      </c>
      <c r="U13" s="54" t="n">
        <v>9</v>
      </c>
      <c r="V13" s="54" t="n">
        <v>29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19</v>
      </c>
      <c r="G14" s="50"/>
      <c r="H14" s="40" t="n">
        <f aca="false">V5</f>
        <v>22</v>
      </c>
      <c r="I14" s="50"/>
      <c r="J14" s="43" t="n">
        <v>17686</v>
      </c>
      <c r="K14" s="43"/>
      <c r="L14" s="43" t="n">
        <v>17033</v>
      </c>
      <c r="M14" s="40"/>
      <c r="N14" s="45" t="n">
        <v>67694</v>
      </c>
      <c r="O14" s="46" t="n">
        <f aca="false">$T$23</f>
        <v>0.55</v>
      </c>
      <c r="P14" s="47" t="str">
        <f aca="false">IF(Q14&lt;0,ABS(Q14),"")</f>
        <v/>
      </c>
      <c r="Q14" s="44" t="n">
        <f aca="false">IF(L$37&gt;0,L14-R14,J14-R14)</f>
        <v>9074</v>
      </c>
      <c r="R14" s="44" t="n">
        <f aca="false">ROUND((1-O14)*J14,0)</f>
        <v>7959</v>
      </c>
      <c r="S14" s="36"/>
      <c r="T14" s="54" t="n">
        <v>26</v>
      </c>
      <c r="U14" s="54" t="n">
        <v>15</v>
      </c>
      <c r="V14" s="54" t="n">
        <v>34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20</v>
      </c>
      <c r="U15" s="54" t="n">
        <v>35</v>
      </c>
      <c r="V15" s="54" t="n">
        <v>30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20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21.25</v>
      </c>
      <c r="U18" s="36"/>
      <c r="V18" s="58" t="n">
        <f aca="false">AVERAGE(V5:V16)</f>
        <v>26.4166666666667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20</v>
      </c>
      <c r="G19" s="50"/>
      <c r="H19" s="40" t="n">
        <f aca="false">V7</f>
        <v>24</v>
      </c>
      <c r="I19" s="50"/>
      <c r="J19" s="43" t="n">
        <v>1952</v>
      </c>
      <c r="K19" s="43"/>
      <c r="L19" s="43" t="n">
        <v>1751</v>
      </c>
      <c r="M19" s="40"/>
      <c r="N19" s="45" t="n">
        <v>67694</v>
      </c>
      <c r="O19" s="46" t="n">
        <f aca="false">$T$23</f>
        <v>0.55</v>
      </c>
      <c r="P19" s="47" t="str">
        <f aca="false">IF(Q19&lt;0,ABS(Q19),"")</f>
        <v/>
      </c>
      <c r="Q19" s="44" t="n">
        <f aca="false">IF(L$37&gt;0,L19-R19,J19-R19)</f>
        <v>873</v>
      </c>
      <c r="R19" s="44" t="n">
        <f aca="false">ROUND((1-O19)*J19,0)</f>
        <v>878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20</v>
      </c>
      <c r="G21" s="50"/>
      <c r="H21" s="40" t="n">
        <f aca="false">V8</f>
        <v>25</v>
      </c>
      <c r="I21" s="50"/>
      <c r="J21" s="43" t="n">
        <v>1373</v>
      </c>
      <c r="K21" s="43"/>
      <c r="L21" s="43" t="n">
        <v>1296</v>
      </c>
      <c r="M21" s="50"/>
      <c r="N21" s="45" t="n">
        <v>67694</v>
      </c>
      <c r="O21" s="46" t="n">
        <f aca="false">$T$23</f>
        <v>0.55</v>
      </c>
      <c r="P21" s="47" t="str">
        <f aca="false">IF(Q21&lt;0,ABS(Q21),"")</f>
        <v/>
      </c>
      <c r="Q21" s="44" t="n">
        <f aca="false">IF(L$37&gt;0,L21-R21,J21-R21)</f>
        <v>678</v>
      </c>
      <c r="R21" s="44" t="n">
        <f aca="false">ROUND((1-O21)*J21,0)</f>
        <v>618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0.55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23</v>
      </c>
      <c r="G24" s="50"/>
      <c r="H24" s="40" t="n">
        <f aca="false">V9</f>
        <v>27</v>
      </c>
      <c r="I24" s="50"/>
      <c r="J24" s="43" t="n">
        <v>14143</v>
      </c>
      <c r="K24" s="43"/>
      <c r="L24" s="43" t="n">
        <v>14143</v>
      </c>
      <c r="M24" s="40"/>
      <c r="N24" s="45" t="n">
        <v>67694</v>
      </c>
      <c r="O24" s="46" t="n">
        <f aca="false">$T$23</f>
        <v>0.55</v>
      </c>
      <c r="P24" s="47" t="str">
        <f aca="false">IF(Q24&lt;0,ABS(Q24),"")</f>
        <v/>
      </c>
      <c r="Q24" s="44" t="n">
        <f aca="false">IF(L$37&gt;0,L24-R24,J24-R24)</f>
        <v>7778.65</v>
      </c>
      <c r="R24" s="44" t="n">
        <f aca="false">(1-O24)*J24</f>
        <v>6364.35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21</v>
      </c>
      <c r="G26" s="50"/>
      <c r="H26" s="40" t="n">
        <f aca="false">V10</f>
        <v>25</v>
      </c>
      <c r="I26" s="50"/>
      <c r="J26" s="43" t="n">
        <v>2240</v>
      </c>
      <c r="K26" s="43"/>
      <c r="L26" s="43" t="n">
        <v>2240</v>
      </c>
      <c r="M26" s="40"/>
      <c r="N26" s="45" t="n">
        <v>67694</v>
      </c>
      <c r="O26" s="46" t="n">
        <f aca="false">$T$23</f>
        <v>0.55</v>
      </c>
      <c r="P26" s="47" t="str">
        <f aca="false">IF(Q26&lt;0,ABS(Q26),"")</f>
        <v/>
      </c>
      <c r="Q26" s="44" t="n">
        <f aca="false">IF(L$37&gt;0,L26-R26,J26-R26)</f>
        <v>1232</v>
      </c>
      <c r="R26" s="44" t="n">
        <f aca="false">ROUND((1-O26)*J26,0)</f>
        <v>1008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23</v>
      </c>
      <c r="G28" s="50"/>
      <c r="H28" s="40" t="n">
        <f aca="false">V12</f>
        <v>28</v>
      </c>
      <c r="I28" s="50"/>
      <c r="J28" s="43" t="n">
        <v>4264</v>
      </c>
      <c r="K28" s="43"/>
      <c r="L28" s="43" t="n">
        <v>4264</v>
      </c>
      <c r="M28" s="40"/>
      <c r="N28" s="45" t="n">
        <v>67694</v>
      </c>
      <c r="O28" s="46" t="n">
        <f aca="false">$T$23</f>
        <v>0.55</v>
      </c>
      <c r="P28" s="47" t="str">
        <f aca="false">IF(Q28&lt;0,ABS(Q28),"")</f>
        <v/>
      </c>
      <c r="Q28" s="44" t="n">
        <f aca="false">IF(L$37&gt;0,L28-R28,J28-R28)</f>
        <v>2345</v>
      </c>
      <c r="R28" s="44" t="n">
        <f aca="false">ROUND((1-O28)*J28,0)</f>
        <v>1919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22</v>
      </c>
      <c r="G30" s="50"/>
      <c r="H30" s="40" t="n">
        <f aca="false">V13</f>
        <v>29</v>
      </c>
      <c r="I30" s="50"/>
      <c r="J30" s="43" t="n">
        <v>5323</v>
      </c>
      <c r="K30" s="43"/>
      <c r="L30" s="43" t="n">
        <v>5179</v>
      </c>
      <c r="M30" s="40"/>
      <c r="N30" s="45" t="n">
        <v>67694</v>
      </c>
      <c r="O30" s="46" t="n">
        <f aca="false">$T$23</f>
        <v>0.55</v>
      </c>
      <c r="P30" s="47" t="str">
        <f aca="false">IF(Q30&lt;0,ABS(Q30),"")</f>
        <v/>
      </c>
      <c r="Q30" s="44" t="n">
        <f aca="false">IF(L$37&gt;0,L30-R30,J30-R30)</f>
        <v>2784</v>
      </c>
      <c r="R30" s="44" t="n">
        <f aca="false">ROUND((1-O30)*J30,0)</f>
        <v>2395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20</v>
      </c>
      <c r="G32" s="50"/>
      <c r="H32" s="40" t="n">
        <f aca="false">V15</f>
        <v>30</v>
      </c>
      <c r="I32" s="50"/>
      <c r="J32" s="43" t="n">
        <v>820</v>
      </c>
      <c r="K32" s="43"/>
      <c r="L32" s="43" t="n">
        <v>664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664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20</v>
      </c>
      <c r="G35" s="50"/>
      <c r="H35" s="40" t="n">
        <f aca="false">V16</f>
        <v>25</v>
      </c>
      <c r="I35" s="50"/>
      <c r="J35" s="43" t="n">
        <v>47</v>
      </c>
      <c r="K35" s="43"/>
      <c r="L35" s="43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69894</v>
      </c>
      <c r="K37" s="51"/>
      <c r="L37" s="44" t="n">
        <f aca="false">SUM(L5:L35)</f>
        <v>67757</v>
      </c>
      <c r="M37" s="40"/>
      <c r="N37" s="47" t="n">
        <f aca="false">+J37-L37</f>
        <v>2137</v>
      </c>
      <c r="O37" s="65"/>
      <c r="P37" s="66" t="n">
        <f aca="false">SUM(P5:P35)</f>
        <v>0</v>
      </c>
      <c r="Q37" s="67" t="n">
        <f aca="false">SUM(Q5:Q35)/IF($L$37&gt;0,$L37,$J37)</f>
        <v>0.446900689227681</v>
      </c>
      <c r="R37" s="67" t="n">
        <f aca="false">SUM(R5:R35)/IF($L$37&gt;0,$L37,$J37)</f>
        <v>0.553099310772319</v>
      </c>
      <c r="S37" s="82" t="n">
        <f aca="false">Q39/(Q39+(R39-LOOKUP(J2,[1]!date,[1]!enaft)))</f>
        <v>0.539819766819981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0.0305748705182133</v>
      </c>
      <c r="O38" s="74"/>
      <c r="S38" s="75" t="n">
        <f aca="false">SUM(Q39:R39)</f>
        <v>67757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30280.65</v>
      </c>
      <c r="R39" s="75" t="n">
        <f aca="false">SUM(R5:R35)</f>
        <v>37476.35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496.186717919357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pane xSplit="5" ySplit="0" topLeftCell="Q1" activePane="topRight" state="frozen"/>
      <selection pane="topLeft" activeCell="A5" activeCellId="0" sqref="A5"/>
      <selection pane="topRight" activeCell="R8" activeCellId="0" sqref="R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45926.9142239425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36875</v>
      </c>
      <c r="K2" s="12"/>
      <c r="L2" s="15"/>
      <c r="M2" s="12"/>
      <c r="N2" s="12"/>
      <c r="O2" s="84" t="n">
        <f aca="true">NOW()</f>
        <v>45926.9142239428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26</v>
      </c>
      <c r="G5" s="41"/>
      <c r="H5" s="42" t="n">
        <f aca="false">V14</f>
        <v>26</v>
      </c>
      <c r="I5" s="41"/>
      <c r="J5" s="43" t="n">
        <v>1169</v>
      </c>
      <c r="K5" s="43"/>
      <c r="L5" s="43" t="n">
        <v>1169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584</v>
      </c>
      <c r="R5" s="44" t="n">
        <f aca="false">ROUND((1-O5)*J5,0)</f>
        <v>585</v>
      </c>
      <c r="S5" s="36"/>
      <c r="T5" s="48" t="n">
        <v>19</v>
      </c>
      <c r="U5" s="48" t="n">
        <v>1</v>
      </c>
      <c r="V5" s="48" t="n">
        <v>19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21</v>
      </c>
      <c r="U6" s="54" t="n">
        <v>2</v>
      </c>
      <c r="V6" s="54" t="n">
        <v>21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21</v>
      </c>
      <c r="G7" s="50"/>
      <c r="H7" s="40" t="n">
        <f aca="false">V6</f>
        <v>21</v>
      </c>
      <c r="I7" s="50"/>
      <c r="J7" s="43" t="n">
        <v>5143</v>
      </c>
      <c r="K7" s="43"/>
      <c r="L7" s="43" t="n">
        <v>5143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2571</v>
      </c>
      <c r="R7" s="44" t="n">
        <f aca="false">ROUND((1-O7)*J7,0)</f>
        <v>2572</v>
      </c>
      <c r="S7" s="36"/>
      <c r="T7" s="54" t="n">
        <v>20</v>
      </c>
      <c r="U7" s="54" t="n">
        <v>3</v>
      </c>
      <c r="V7" s="54" t="n">
        <v>20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20</v>
      </c>
      <c r="U8" s="54" t="n">
        <v>4</v>
      </c>
      <c r="V8" s="54" t="n">
        <v>20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23</v>
      </c>
      <c r="U9" s="54" t="n">
        <v>5</v>
      </c>
      <c r="V9" s="54" t="n">
        <v>23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20</v>
      </c>
      <c r="G10" s="50"/>
      <c r="H10" s="40" t="n">
        <f aca="false">V11</f>
        <v>20</v>
      </c>
      <c r="I10" s="50"/>
      <c r="J10" s="43" t="n">
        <v>1879</v>
      </c>
      <c r="K10" s="43"/>
      <c r="L10" s="43" t="n">
        <v>1879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939</v>
      </c>
      <c r="R10" s="44" t="n">
        <f aca="false">ROUND((1-O10)*J10,0)</f>
        <v>940</v>
      </c>
      <c r="S10" s="36"/>
      <c r="T10" s="54" t="n">
        <v>21</v>
      </c>
      <c r="U10" s="54" t="n">
        <v>6</v>
      </c>
      <c r="V10" s="54" t="n">
        <v>21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20</v>
      </c>
      <c r="U11" s="54" t="n">
        <v>7</v>
      </c>
      <c r="V11" s="54" t="n">
        <v>20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23</v>
      </c>
      <c r="U12" s="54" t="n">
        <v>8</v>
      </c>
      <c r="V12" s="54" t="n">
        <v>23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22</v>
      </c>
      <c r="U13" s="54" t="n">
        <v>9</v>
      </c>
      <c r="V13" s="54" t="n">
        <v>22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19</v>
      </c>
      <c r="G14" s="50"/>
      <c r="H14" s="40" t="n">
        <f aca="false">V5</f>
        <v>19</v>
      </c>
      <c r="I14" s="50"/>
      <c r="J14" s="43" t="n">
        <v>14422</v>
      </c>
      <c r="K14" s="43"/>
      <c r="L14" s="43" t="n">
        <v>14422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7211</v>
      </c>
      <c r="R14" s="44" t="n">
        <f aca="false">ROUND((1-O14)*J14,0)</f>
        <v>7211</v>
      </c>
      <c r="S14" s="36"/>
      <c r="T14" s="54" t="n">
        <v>26</v>
      </c>
      <c r="U14" s="54" t="n">
        <v>15</v>
      </c>
      <c r="V14" s="54" t="n">
        <v>26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20</v>
      </c>
      <c r="U15" s="54" t="n">
        <v>35</v>
      </c>
      <c r="V15" s="54" t="n">
        <v>20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/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20</v>
      </c>
      <c r="U16" s="55" t="n">
        <v>39</v>
      </c>
      <c r="V16" s="55" t="n">
        <v>20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/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21.25</v>
      </c>
      <c r="U18" s="36"/>
      <c r="V18" s="58" t="n">
        <f aca="false">AVERAGE(V5:V16)</f>
        <v>21.25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20</v>
      </c>
      <c r="G19" s="50"/>
      <c r="H19" s="40" t="n">
        <f aca="false">V7</f>
        <v>20</v>
      </c>
      <c r="I19" s="50"/>
      <c r="J19" s="43" t="n">
        <v>1450</v>
      </c>
      <c r="K19" s="43"/>
      <c r="L19" s="43" t="n">
        <v>1450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725</v>
      </c>
      <c r="R19" s="44" t="n">
        <f aca="false">ROUND((1-O19)*J19,0)</f>
        <v>725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20</v>
      </c>
      <c r="G21" s="50"/>
      <c r="H21" s="40" t="n">
        <f aca="false">V8</f>
        <v>20</v>
      </c>
      <c r="I21" s="50"/>
      <c r="J21" s="43" t="n">
        <v>1062</v>
      </c>
      <c r="K21" s="43"/>
      <c r="L21" s="43" t="n">
        <v>1062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531</v>
      </c>
      <c r="R21" s="44" t="n">
        <f aca="false">ROUND((1-O21)*J21,0)</f>
        <v>531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23</v>
      </c>
      <c r="G24" s="50"/>
      <c r="H24" s="40" t="n">
        <f aca="false">V9</f>
        <v>23</v>
      </c>
      <c r="I24" s="50"/>
      <c r="J24" s="43" t="n">
        <v>11644</v>
      </c>
      <c r="K24" s="43"/>
      <c r="L24" s="43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5822</v>
      </c>
      <c r="R24" s="44" t="n">
        <f aca="false">(1-O24)*J24</f>
        <v>5822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21</v>
      </c>
      <c r="G26" s="50"/>
      <c r="H26" s="40" t="n">
        <f aca="false">V10</f>
        <v>21</v>
      </c>
      <c r="I26" s="50"/>
      <c r="J26" s="43" t="n">
        <v>1820</v>
      </c>
      <c r="K26" s="43"/>
      <c r="L26" s="43" t="n">
        <v>1820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910</v>
      </c>
      <c r="R26" s="44" t="n">
        <f aca="false">ROUND((1-O26)*J26,0)</f>
        <v>910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23</v>
      </c>
      <c r="G28" s="50"/>
      <c r="H28" s="40" t="n">
        <f aca="false">V12</f>
        <v>23</v>
      </c>
      <c r="I28" s="50"/>
      <c r="J28" s="43" t="n">
        <v>3804</v>
      </c>
      <c r="K28" s="43"/>
      <c r="L28" s="43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1902</v>
      </c>
      <c r="R28" s="44" t="n">
        <f aca="false">ROUND((1-O28)*J28,0)</f>
        <v>1902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22</v>
      </c>
      <c r="G30" s="50"/>
      <c r="H30" s="40" t="n">
        <f aca="false">V13</f>
        <v>22</v>
      </c>
      <c r="I30" s="50"/>
      <c r="J30" s="43" t="n">
        <v>5035</v>
      </c>
      <c r="K30" s="43"/>
      <c r="L30" s="43" t="n">
        <v>5035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2517</v>
      </c>
      <c r="R30" s="44" t="n">
        <f aca="false">ROUND((1-O30)*J30,0)</f>
        <v>2518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20</v>
      </c>
      <c r="G32" s="50"/>
      <c r="H32" s="40" t="n">
        <f aca="false">V15</f>
        <v>20</v>
      </c>
      <c r="I32" s="50"/>
      <c r="J32" s="43" t="n">
        <v>586</v>
      </c>
      <c r="K32" s="43"/>
      <c r="L32" s="43" t="n">
        <v>586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586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20</v>
      </c>
      <c r="G35" s="50"/>
      <c r="H35" s="40" t="n">
        <f aca="false">V16</f>
        <v>20</v>
      </c>
      <c r="I35" s="50"/>
      <c r="J35" s="43" t="n">
        <v>43</v>
      </c>
      <c r="K35" s="43"/>
      <c r="L35" s="43" t="n">
        <v>43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43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59720</v>
      </c>
      <c r="K37" s="51"/>
      <c r="L37" s="44" t="n">
        <f aca="false">SUM(L5:L35)</f>
        <v>59720</v>
      </c>
      <c r="M37" s="40"/>
      <c r="N37" s="47" t="n">
        <f aca="false">+J37-L37</f>
        <v>0</v>
      </c>
      <c r="O37" s="65"/>
      <c r="P37" s="66" t="n">
        <f aca="false">SUM(P5:P35)</f>
        <v>0</v>
      </c>
      <c r="Q37" s="67" t="n">
        <f aca="false">SUM(Q5:Q35)/IF($L$37&gt;0,$L37,$J37)</f>
        <v>0.407585398526457</v>
      </c>
      <c r="R37" s="67" t="n">
        <f aca="false">SUM(R5:R35)/IF($L$37&gt;0,$L37,$J37)</f>
        <v>0.592414601473543</v>
      </c>
      <c r="S37" s="82" t="n">
        <f aca="false">Q39/(Q39+(R39-LOOKUP(J2,[1]!date,[1]!enaft)))</f>
        <v>0.506502694716691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</v>
      </c>
      <c r="O38" s="74"/>
      <c r="S38" s="75" t="n">
        <f aca="false">SUM(Q39:R39)</f>
        <v>59720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24341</v>
      </c>
      <c r="R39" s="75" t="n">
        <f aca="false">SUM(R5:R35)</f>
        <v>35379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-1647.99214852376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6" colorId="64" zoomScale="75" zoomScaleNormal="75" zoomScalePageLayoutView="100" workbookViewId="0">
      <pane xSplit="5" ySplit="0" topLeftCell="K1" activePane="topRight" state="frozen"/>
      <selection pane="topLeft" activeCell="A6" activeCellId="0" sqref="A6"/>
      <selection pane="topRight" activeCell="O2" activeCellId="0" sqref="O1:O1638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3.14"/>
    <col collapsed="false" customWidth="true" hidden="false" outlineLevel="0" max="13" min="13" style="7" width="1.41"/>
    <col collapsed="false" customWidth="true" hidden="true" outlineLevel="0" max="14" min="14" style="7" width="15.7"/>
    <col collapsed="false" customWidth="true" hidden="true" outlineLevel="0" max="15" min="15" style="11" width="13.85"/>
    <col collapsed="false" customWidth="true" hidden="false" outlineLevel="0" max="16" min="16" style="7" width="10.71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45926.9142239775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36876</v>
      </c>
      <c r="K2" s="12"/>
      <c r="L2" s="15"/>
      <c r="M2" s="12"/>
      <c r="N2" s="12"/>
      <c r="O2" s="84" t="n">
        <f aca="true">NOW()</f>
        <v>45926.914223978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42</v>
      </c>
      <c r="G5" s="41"/>
      <c r="H5" s="42" t="n">
        <f aca="false">V14</f>
        <v>48</v>
      </c>
      <c r="I5" s="41"/>
      <c r="J5" s="43" t="n">
        <v>952</v>
      </c>
      <c r="K5" s="43"/>
      <c r="L5" s="43" t="n">
        <v>692</v>
      </c>
      <c r="M5" s="42"/>
      <c r="N5" s="45" t="n">
        <v>67694</v>
      </c>
      <c r="O5" s="46" t="n">
        <f aca="false">$T$23</f>
        <v>0.2</v>
      </c>
      <c r="P5" s="47" t="n">
        <f aca="false">IF(Q5&lt;0,ABS(Q5),"")</f>
        <v>70</v>
      </c>
      <c r="Q5" s="44" t="n">
        <f aca="false">IF(L$37&gt;0,L5-R5,J5-R5)</f>
        <v>-70</v>
      </c>
      <c r="R5" s="44" t="n">
        <f aca="false">ROUND((1-O5)*J5,0)</f>
        <v>762</v>
      </c>
      <c r="S5" s="36"/>
      <c r="T5" s="48" t="n">
        <v>30</v>
      </c>
      <c r="U5" s="48" t="n">
        <v>1</v>
      </c>
      <c r="V5" s="48" t="n">
        <v>39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33</v>
      </c>
      <c r="U6" s="54" t="n">
        <v>2</v>
      </c>
      <c r="V6" s="54" t="n">
        <v>45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33</v>
      </c>
      <c r="G7" s="50"/>
      <c r="H7" s="40" t="n">
        <f aca="false">V6</f>
        <v>45</v>
      </c>
      <c r="I7" s="50"/>
      <c r="J7" s="43" t="n">
        <v>3211</v>
      </c>
      <c r="K7" s="43"/>
      <c r="L7" s="43" t="n">
        <v>0</v>
      </c>
      <c r="M7" s="40"/>
      <c r="N7" s="45" t="n">
        <v>67694</v>
      </c>
      <c r="O7" s="46" t="n">
        <f aca="false">$T$23</f>
        <v>0.2</v>
      </c>
      <c r="P7" s="47" t="n">
        <f aca="false">IF(Q7&lt;0,ABS(Q7),"")</f>
        <v>2569</v>
      </c>
      <c r="Q7" s="44" t="n">
        <f aca="false">IF(L$37&gt;0,L7-R7,J7-R7)</f>
        <v>-2569</v>
      </c>
      <c r="R7" s="44" t="n">
        <f aca="false">ROUND((1-O7)*J7,0)</f>
        <v>2569</v>
      </c>
      <c r="S7" s="36"/>
      <c r="T7" s="54" t="n">
        <v>30</v>
      </c>
      <c r="U7" s="54" t="n">
        <v>3</v>
      </c>
      <c r="V7" s="54" t="n">
        <v>40</v>
      </c>
      <c r="W7" s="36"/>
      <c r="X7" s="36"/>
      <c r="Y7" s="36" t="n">
        <v>15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32</v>
      </c>
      <c r="U8" s="54" t="n">
        <v>4</v>
      </c>
      <c r="V8" s="54" t="n">
        <v>43</v>
      </c>
      <c r="W8" s="36"/>
      <c r="X8" s="36"/>
      <c r="Y8" s="36" t="n">
        <v>23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33</v>
      </c>
      <c r="U9" s="54" t="n">
        <v>5</v>
      </c>
      <c r="V9" s="54" t="n">
        <v>45</v>
      </c>
      <c r="W9" s="36"/>
      <c r="X9" s="36"/>
      <c r="Y9" s="36" t="n">
        <v>15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32</v>
      </c>
      <c r="G10" s="50"/>
      <c r="H10" s="40" t="n">
        <f aca="false">V11</f>
        <v>42</v>
      </c>
      <c r="I10" s="50"/>
      <c r="J10" s="43" t="n">
        <v>1238</v>
      </c>
      <c r="K10" s="43"/>
      <c r="L10" s="43" t="n">
        <v>0</v>
      </c>
      <c r="M10" s="40"/>
      <c r="N10" s="45" t="n">
        <v>67694</v>
      </c>
      <c r="O10" s="46" t="n">
        <f aca="false">$T$23</f>
        <v>0.2</v>
      </c>
      <c r="P10" s="47" t="n">
        <f aca="false">IF(Q10&lt;0,ABS(Q10),"")</f>
        <v>990</v>
      </c>
      <c r="Q10" s="44" t="n">
        <f aca="false">IF(L$37&gt;0,L10-R10,J10-R10)</f>
        <v>-990</v>
      </c>
      <c r="R10" s="44" t="n">
        <f aca="false">ROUND((1-O10)*J10,0)</f>
        <v>990</v>
      </c>
      <c r="S10" s="36"/>
      <c r="T10" s="54" t="n">
        <v>31</v>
      </c>
      <c r="U10" s="54" t="n">
        <v>6</v>
      </c>
      <c r="V10" s="54" t="n">
        <v>39</v>
      </c>
      <c r="W10" s="36"/>
      <c r="X10" s="36"/>
      <c r="Y10" s="36" t="n">
        <v>22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32</v>
      </c>
      <c r="U11" s="54" t="n">
        <v>7</v>
      </c>
      <c r="V11" s="54" t="n">
        <v>42</v>
      </c>
      <c r="W11" s="36"/>
      <c r="X11" s="36"/>
      <c r="Y11" s="36" t="n">
        <v>15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35</v>
      </c>
      <c r="U12" s="54" t="n">
        <v>8</v>
      </c>
      <c r="V12" s="54" t="n">
        <v>45</v>
      </c>
      <c r="W12" s="36"/>
      <c r="X12" s="36"/>
      <c r="Y12" s="36" t="n">
        <v>14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34</v>
      </c>
      <c r="U13" s="54" t="n">
        <v>9</v>
      </c>
      <c r="V13" s="54" t="n">
        <v>46</v>
      </c>
      <c r="W13" s="36"/>
      <c r="X13" s="36"/>
      <c r="Y13" s="36" t="n">
        <v>20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39</v>
      </c>
      <c r="I14" s="50"/>
      <c r="J14" s="43" t="n">
        <v>11811</v>
      </c>
      <c r="K14" s="43"/>
      <c r="L14" s="43" t="n">
        <v>5936</v>
      </c>
      <c r="M14" s="40"/>
      <c r="N14" s="45" t="n">
        <v>67694</v>
      </c>
      <c r="O14" s="46" t="n">
        <f aca="false">$T$23</f>
        <v>0.2</v>
      </c>
      <c r="P14" s="47" t="n">
        <f aca="false">IF(Q14&lt;0,ABS(Q14),"")</f>
        <v>3513</v>
      </c>
      <c r="Q14" s="44" t="n">
        <f aca="false">IF(L$37&gt;0,L14-R14,J14-R14)</f>
        <v>-3513</v>
      </c>
      <c r="R14" s="44" t="n">
        <f aca="false">ROUND((1-O14)*J14,0)</f>
        <v>9449</v>
      </c>
      <c r="S14" s="36"/>
      <c r="T14" s="54" t="n">
        <v>42</v>
      </c>
      <c r="U14" s="54" t="n">
        <v>15</v>
      </c>
      <c r="V14" s="54" t="n">
        <v>48</v>
      </c>
      <c r="W14" s="36"/>
      <c r="X14" s="36"/>
      <c r="Y14" s="36" t="n">
        <v>16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38</v>
      </c>
      <c r="U15" s="54" t="n">
        <v>35</v>
      </c>
      <c r="V15" s="54" t="n">
        <v>44</v>
      </c>
      <c r="W15" s="36"/>
      <c r="X15" s="36"/>
      <c r="Y15" s="36" t="n">
        <v>17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/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32</v>
      </c>
      <c r="U16" s="55" t="n">
        <v>39</v>
      </c>
      <c r="V16" s="55" t="n">
        <v>43</v>
      </c>
      <c r="W16" s="36"/>
      <c r="X16" s="36"/>
      <c r="Y16" s="36" t="n">
        <v>17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/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 t="n">
        <v>17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33.5</v>
      </c>
      <c r="U18" s="36"/>
      <c r="V18" s="58" t="n">
        <f aca="false">AVERAGE(V5:V16)</f>
        <v>43.25</v>
      </c>
      <c r="W18" s="36"/>
      <c r="X18" s="36"/>
      <c r="Y18" s="36" t="n">
        <v>22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30</v>
      </c>
      <c r="G19" s="50"/>
      <c r="H19" s="40" t="n">
        <f aca="false">V7</f>
        <v>40</v>
      </c>
      <c r="I19" s="50"/>
      <c r="J19" s="43" t="n">
        <v>1150</v>
      </c>
      <c r="K19" s="43"/>
      <c r="L19" s="43" t="n">
        <v>148</v>
      </c>
      <c r="M19" s="40"/>
      <c r="N19" s="45" t="n">
        <v>67694</v>
      </c>
      <c r="O19" s="46" t="n">
        <f aca="false">$T$23</f>
        <v>0.2</v>
      </c>
      <c r="P19" s="47" t="n">
        <f aca="false">IF(Q19&lt;0,ABS(Q19),"")</f>
        <v>772</v>
      </c>
      <c r="Q19" s="44" t="n">
        <f aca="false">IF(L$37&gt;0,L19-R19,J19-R19)</f>
        <v>-772</v>
      </c>
      <c r="R19" s="44" t="n">
        <f aca="false">ROUND((1-O19)*J19,0)</f>
        <v>920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32</v>
      </c>
      <c r="G21" s="50"/>
      <c r="H21" s="40" t="n">
        <f aca="false">V8</f>
        <v>43</v>
      </c>
      <c r="I21" s="50"/>
      <c r="J21" s="43" t="n">
        <v>752</v>
      </c>
      <c r="K21" s="43"/>
      <c r="L21" s="43" t="n">
        <v>0</v>
      </c>
      <c r="M21" s="50"/>
      <c r="N21" s="45" t="n">
        <v>67694</v>
      </c>
      <c r="O21" s="46" t="n">
        <f aca="false">$T$23</f>
        <v>0.2</v>
      </c>
      <c r="P21" s="47" t="n">
        <f aca="false">IF(Q21&lt;0,ABS(Q21),"")</f>
        <v>602</v>
      </c>
      <c r="Q21" s="44" t="n">
        <f aca="false">IF(L$37&gt;0,L21-R21,J21-R21)</f>
        <v>-602</v>
      </c>
      <c r="R21" s="44" t="n">
        <f aca="false">ROUND((1-O21)*J21,0)</f>
        <v>602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0.2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33</v>
      </c>
      <c r="G24" s="50"/>
      <c r="H24" s="40" t="n">
        <f aca="false">V9</f>
        <v>45</v>
      </c>
      <c r="I24" s="50"/>
      <c r="J24" s="43" t="n">
        <v>10395</v>
      </c>
      <c r="K24" s="43"/>
      <c r="L24" s="43" t="n">
        <v>2899</v>
      </c>
      <c r="M24" s="40"/>
      <c r="N24" s="45" t="n">
        <v>67694</v>
      </c>
      <c r="O24" s="46" t="n">
        <f aca="false">$T$23</f>
        <v>0.2</v>
      </c>
      <c r="P24" s="47" t="n">
        <f aca="false">IF(Q24&lt;0,ABS(Q24),"")</f>
        <v>5417</v>
      </c>
      <c r="Q24" s="44" t="n">
        <f aca="false">IF(L$37&gt;0,L24-R24,J24-R24)</f>
        <v>-5417</v>
      </c>
      <c r="R24" s="44" t="n">
        <f aca="false">(1-O24)*J24</f>
        <v>8316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31</v>
      </c>
      <c r="G26" s="50"/>
      <c r="H26" s="40" t="n">
        <f aca="false">V10</f>
        <v>39</v>
      </c>
      <c r="I26" s="50"/>
      <c r="J26" s="43" t="n">
        <v>1611</v>
      </c>
      <c r="K26" s="43"/>
      <c r="L26" s="43" t="n">
        <v>771</v>
      </c>
      <c r="M26" s="40"/>
      <c r="N26" s="45" t="n">
        <v>67694</v>
      </c>
      <c r="O26" s="46" t="n">
        <f aca="false">$T$23</f>
        <v>0.2</v>
      </c>
      <c r="P26" s="47" t="n">
        <f aca="false">IF(Q26&lt;0,ABS(Q26),"")</f>
        <v>518</v>
      </c>
      <c r="Q26" s="44" t="n">
        <f aca="false">IF(L$37&gt;0,L26-R26,J26-R26)</f>
        <v>-518</v>
      </c>
      <c r="R26" s="44" t="n">
        <f aca="false">ROUND((1-O26)*J26,0)</f>
        <v>1289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35</v>
      </c>
      <c r="G28" s="50"/>
      <c r="H28" s="40" t="n">
        <f aca="false">V12</f>
        <v>45</v>
      </c>
      <c r="I28" s="50"/>
      <c r="J28" s="43" t="n">
        <v>3459</v>
      </c>
      <c r="K28" s="43"/>
      <c r="L28" s="43" t="n">
        <v>2309</v>
      </c>
      <c r="M28" s="40"/>
      <c r="N28" s="45" t="n">
        <v>67694</v>
      </c>
      <c r="O28" s="46" t="n">
        <f aca="false">$T$23</f>
        <v>0.2</v>
      </c>
      <c r="P28" s="47" t="n">
        <f aca="false">IF(Q28&lt;0,ABS(Q28),"")</f>
        <v>458</v>
      </c>
      <c r="Q28" s="44" t="n">
        <f aca="false">IF(L$37&gt;0,L28-R28,J28-R28)</f>
        <v>-458</v>
      </c>
      <c r="R28" s="44" t="n">
        <f aca="false">ROUND((1-O28)*J28,0)</f>
        <v>2767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34</v>
      </c>
      <c r="G30" s="50"/>
      <c r="H30" s="40" t="n">
        <f aca="false">V13</f>
        <v>46</v>
      </c>
      <c r="I30" s="50"/>
      <c r="J30" s="43" t="n">
        <v>3306</v>
      </c>
      <c r="K30" s="43"/>
      <c r="L30" s="43" t="n">
        <v>1572</v>
      </c>
      <c r="M30" s="40"/>
      <c r="N30" s="45" t="n">
        <v>67694</v>
      </c>
      <c r="O30" s="46" t="n">
        <f aca="false">$T$23</f>
        <v>0.2</v>
      </c>
      <c r="P30" s="47" t="n">
        <f aca="false">IF(Q30&lt;0,ABS(Q30),"")</f>
        <v>1073</v>
      </c>
      <c r="Q30" s="44" t="n">
        <f aca="false">IF(L$37&gt;0,L30-R30,J30-R30)</f>
        <v>-1073</v>
      </c>
      <c r="R30" s="44" t="n">
        <f aca="false">ROUND((1-O30)*J30,0)</f>
        <v>2645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38</v>
      </c>
      <c r="G32" s="50"/>
      <c r="H32" s="40" t="n">
        <f aca="false">V15</f>
        <v>44</v>
      </c>
      <c r="I32" s="50"/>
      <c r="J32" s="43" t="n">
        <v>39</v>
      </c>
      <c r="K32" s="43"/>
      <c r="L32" s="43" t="n">
        <v>0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32</v>
      </c>
      <c r="G35" s="50"/>
      <c r="H35" s="40" t="n">
        <f aca="false">V16</f>
        <v>43</v>
      </c>
      <c r="I35" s="50"/>
      <c r="J35" s="43" t="n">
        <v>39</v>
      </c>
      <c r="K35" s="43"/>
      <c r="L35" s="43" t="n">
        <v>26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26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49626</v>
      </c>
      <c r="K37" s="51"/>
      <c r="L37" s="44" t="n">
        <f aca="false">SUM(L5:L35)</f>
        <v>26016</v>
      </c>
      <c r="M37" s="40"/>
      <c r="N37" s="47" t="n">
        <f aca="false">+J37-L37</f>
        <v>23610</v>
      </c>
      <c r="O37" s="65"/>
      <c r="P37" s="66" t="n">
        <f aca="false">SUM(P5:P35)</f>
        <v>15982</v>
      </c>
      <c r="Q37" s="67" t="n">
        <f aca="false">SUM(Q5:Q35)/IF($L$37&gt;0,$L37,$J37)</f>
        <v>-0.613314883148832</v>
      </c>
      <c r="R37" s="67" t="n">
        <f aca="false">SUM(R5:R35)/IF($L$37&gt;0,$L37,$J37)</f>
        <v>1.61331488314883</v>
      </c>
      <c r="S37" s="82" t="n">
        <f aca="false">Q39/(Q39+(R39-LOOKUP(J2,[1]!date,[1]!enaft)))</f>
        <v>-1.11168396850833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0.475758674888164</v>
      </c>
      <c r="O38" s="74"/>
      <c r="S38" s="75" t="n">
        <f aca="false">SUM(Q39:R39)</f>
        <v>26016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-15956</v>
      </c>
      <c r="R39" s="75" t="n">
        <f aca="false">SUM(R5:R35)</f>
        <v>41972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5092.21395272757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45926.9142240151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36877</v>
      </c>
      <c r="K2" s="12"/>
      <c r="L2" s="15"/>
      <c r="M2" s="12"/>
      <c r="N2" s="12"/>
      <c r="O2" s="84" t="n">
        <f aca="true">NOW()</f>
        <v>45926.9142240154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17</v>
      </c>
      <c r="G5" s="41"/>
      <c r="H5" s="42" t="n">
        <f aca="false">V14</f>
        <v>15</v>
      </c>
      <c r="I5" s="41"/>
      <c r="J5" s="43" t="n">
        <v>2033</v>
      </c>
      <c r="K5" s="43"/>
      <c r="L5" s="43" t="n">
        <v>2121</v>
      </c>
      <c r="M5" s="42"/>
      <c r="N5" s="45" t="n">
        <v>67694</v>
      </c>
      <c r="O5" s="46" t="n">
        <f aca="false">$T$23</f>
        <v>0.4</v>
      </c>
      <c r="P5" s="47" t="str">
        <f aca="false">IF(Q5&lt;0,ABS(Q5),"")</f>
        <v/>
      </c>
      <c r="Q5" s="44" t="n">
        <f aca="false">IF(L$37&gt;0,L5-R5,J5-R5)</f>
        <v>901</v>
      </c>
      <c r="R5" s="44" t="n">
        <f aca="false">ROUND((1-O5)*J5,0)</f>
        <v>1220</v>
      </c>
      <c r="S5" s="36"/>
      <c r="T5" s="48" t="n">
        <v>15</v>
      </c>
      <c r="U5" s="48" t="n">
        <v>1</v>
      </c>
      <c r="V5" s="48" t="n">
        <v>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23</v>
      </c>
      <c r="U6" s="54" t="n">
        <v>2</v>
      </c>
      <c r="V6" s="54" t="n">
        <v>13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23</v>
      </c>
      <c r="G7" s="50"/>
      <c r="H7" s="40" t="n">
        <f aca="false">V6</f>
        <v>13</v>
      </c>
      <c r="I7" s="50"/>
      <c r="J7" s="43" t="n">
        <v>6433</v>
      </c>
      <c r="K7" s="43"/>
      <c r="L7" s="43" t="n">
        <v>9653</v>
      </c>
      <c r="M7" s="40"/>
      <c r="N7" s="45" t="n">
        <v>67694</v>
      </c>
      <c r="O7" s="46" t="n">
        <f aca="false">$T$23</f>
        <v>0.4</v>
      </c>
      <c r="P7" s="47" t="str">
        <f aca="false">IF(Q7&lt;0,ABS(Q7),"")</f>
        <v/>
      </c>
      <c r="Q7" s="44" t="n">
        <f aca="false">IF(L$37&gt;0,L7-R7,J7-R7)</f>
        <v>5793</v>
      </c>
      <c r="R7" s="44" t="n">
        <f aca="false">ROUND((1-O7)*J7,0)</f>
        <v>3860</v>
      </c>
      <c r="S7" s="36"/>
      <c r="T7" s="54" t="n">
        <v>15</v>
      </c>
      <c r="U7" s="54" t="n">
        <v>3</v>
      </c>
      <c r="V7" s="54" t="n">
        <v>10</v>
      </c>
      <c r="W7" s="36"/>
      <c r="X7" s="36"/>
      <c r="Y7" s="36" t="n">
        <v>15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22</v>
      </c>
      <c r="U8" s="54" t="n">
        <v>4</v>
      </c>
      <c r="V8" s="54" t="n">
        <v>13</v>
      </c>
      <c r="W8" s="36"/>
      <c r="X8" s="36"/>
      <c r="Y8" s="36" t="n">
        <v>23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15</v>
      </c>
      <c r="U9" s="54" t="n">
        <v>5</v>
      </c>
      <c r="V9" s="54" t="n">
        <v>12</v>
      </c>
      <c r="W9" s="36"/>
      <c r="X9" s="36"/>
      <c r="Y9" s="36" t="n">
        <v>15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20</v>
      </c>
      <c r="G10" s="50"/>
      <c r="H10" s="40" t="n">
        <f aca="false">V11</f>
        <v>11</v>
      </c>
      <c r="I10" s="50"/>
      <c r="J10" s="43" t="n">
        <v>2776</v>
      </c>
      <c r="K10" s="43"/>
      <c r="L10" s="43" t="n">
        <v>3931</v>
      </c>
      <c r="M10" s="40"/>
      <c r="N10" s="45" t="n">
        <v>67694</v>
      </c>
      <c r="O10" s="46" t="n">
        <f aca="false">$T$23</f>
        <v>0.4</v>
      </c>
      <c r="P10" s="47" t="str">
        <f aca="false">IF(Q10&lt;0,ABS(Q10),"")</f>
        <v/>
      </c>
      <c r="Q10" s="44" t="n">
        <f aca="false">IF(L$37&gt;0,L10-R10,J10-R10)</f>
        <v>2265</v>
      </c>
      <c r="R10" s="44" t="n">
        <f aca="false">ROUND((1-O10)*J10,0)</f>
        <v>1666</v>
      </c>
      <c r="S10" s="36"/>
      <c r="T10" s="54" t="n">
        <v>14</v>
      </c>
      <c r="U10" s="54" t="n">
        <v>6</v>
      </c>
      <c r="V10" s="54" t="n">
        <v>9</v>
      </c>
      <c r="W10" s="36"/>
      <c r="X10" s="36"/>
      <c r="Y10" s="36" t="n">
        <v>22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20</v>
      </c>
      <c r="U11" s="54" t="n">
        <v>7</v>
      </c>
      <c r="V11" s="54" t="n">
        <v>11</v>
      </c>
      <c r="W11" s="36"/>
      <c r="X11" s="36"/>
      <c r="Y11" s="36" t="n">
        <v>15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16</v>
      </c>
      <c r="U12" s="54" t="n">
        <v>8</v>
      </c>
      <c r="V12" s="54" t="n">
        <v>12</v>
      </c>
      <c r="W12" s="36"/>
      <c r="X12" s="36"/>
      <c r="Y12" s="36" t="n">
        <v>14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17</v>
      </c>
      <c r="U13" s="54" t="n">
        <v>9</v>
      </c>
      <c r="V13" s="54" t="n">
        <v>14</v>
      </c>
      <c r="W13" s="36"/>
      <c r="X13" s="36"/>
      <c r="Y13" s="36" t="n">
        <v>20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15</v>
      </c>
      <c r="G14" s="50"/>
      <c r="H14" s="40" t="n">
        <f aca="false">V5</f>
        <v>9</v>
      </c>
      <c r="I14" s="50"/>
      <c r="J14" s="43" t="n">
        <v>21602</v>
      </c>
      <c r="K14" s="43"/>
      <c r="L14" s="43" t="n">
        <v>25519</v>
      </c>
      <c r="M14" s="40"/>
      <c r="N14" s="45" t="n">
        <v>67694</v>
      </c>
      <c r="O14" s="46" t="n">
        <f aca="false">$T$23</f>
        <v>0.4</v>
      </c>
      <c r="P14" s="47" t="str">
        <f aca="false">IF(Q14&lt;0,ABS(Q14),"")</f>
        <v/>
      </c>
      <c r="Q14" s="44" t="n">
        <f aca="false">IF(L$37&gt;0,L14-R14,J14-R14)</f>
        <v>12558</v>
      </c>
      <c r="R14" s="44" t="n">
        <f aca="false">ROUND((1-O14)*J14,0)</f>
        <v>12961</v>
      </c>
      <c r="S14" s="36"/>
      <c r="T14" s="54" t="n">
        <v>17</v>
      </c>
      <c r="U14" s="54" t="n">
        <v>15</v>
      </c>
      <c r="V14" s="54" t="n">
        <v>15</v>
      </c>
      <c r="W14" s="36"/>
      <c r="X14" s="36"/>
      <c r="Y14" s="36" t="n">
        <v>16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17</v>
      </c>
      <c r="U15" s="54" t="n">
        <v>35</v>
      </c>
      <c r="V15" s="54" t="n">
        <v>18</v>
      </c>
      <c r="W15" s="36"/>
      <c r="X15" s="36"/>
      <c r="Y15" s="36" t="n">
        <v>17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/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22</v>
      </c>
      <c r="U16" s="55" t="n">
        <v>39</v>
      </c>
      <c r="V16" s="55" t="n">
        <v>13</v>
      </c>
      <c r="W16" s="36"/>
      <c r="X16" s="36"/>
      <c r="Y16" s="36" t="n">
        <v>17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/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 t="n">
        <v>17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17.75</v>
      </c>
      <c r="U18" s="36"/>
      <c r="V18" s="58" t="n">
        <f aca="false">AVERAGE(V5:V16)</f>
        <v>12.4166666666667</v>
      </c>
      <c r="W18" s="36"/>
      <c r="X18" s="36"/>
      <c r="Y18" s="36" t="n">
        <v>22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15</v>
      </c>
      <c r="G19" s="50"/>
      <c r="H19" s="40" t="n">
        <f aca="false">V7</f>
        <v>10</v>
      </c>
      <c r="I19" s="50"/>
      <c r="J19" s="43" t="n">
        <v>2653</v>
      </c>
      <c r="K19" s="43"/>
      <c r="L19" s="43" t="n">
        <v>3154</v>
      </c>
      <c r="M19" s="40"/>
      <c r="N19" s="45" t="n">
        <v>67694</v>
      </c>
      <c r="O19" s="46" t="n">
        <f aca="false">$T$23</f>
        <v>0.4</v>
      </c>
      <c r="P19" s="47" t="str">
        <f aca="false">IF(Q19&lt;0,ABS(Q19),"")</f>
        <v/>
      </c>
      <c r="Q19" s="44" t="n">
        <f aca="false">IF(L$37&gt;0,L19-R19,J19-R19)</f>
        <v>1562</v>
      </c>
      <c r="R19" s="44" t="n">
        <f aca="false">ROUND((1-O19)*J19,0)</f>
        <v>1592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22</v>
      </c>
      <c r="G21" s="50"/>
      <c r="H21" s="40" t="n">
        <f aca="false">V8</f>
        <v>13</v>
      </c>
      <c r="I21" s="50"/>
      <c r="J21" s="43" t="n">
        <v>1528</v>
      </c>
      <c r="K21" s="43"/>
      <c r="L21" s="43" t="n">
        <v>2227</v>
      </c>
      <c r="M21" s="50"/>
      <c r="N21" s="45" t="n">
        <v>67694</v>
      </c>
      <c r="O21" s="46" t="n">
        <f aca="false">$T$23</f>
        <v>0.4</v>
      </c>
      <c r="P21" s="47" t="str">
        <f aca="false">IF(Q21&lt;0,ABS(Q21),"")</f>
        <v/>
      </c>
      <c r="Q21" s="44" t="n">
        <f aca="false">IF(L$37&gt;0,L21-R21,J21-R21)</f>
        <v>1310</v>
      </c>
      <c r="R21" s="44" t="n">
        <f aca="false">ROUND((1-O21)*J21,0)</f>
        <v>917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0.4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15</v>
      </c>
      <c r="G24" s="50"/>
      <c r="H24" s="40" t="n">
        <f aca="false">V9</f>
        <v>12</v>
      </c>
      <c r="I24" s="50"/>
      <c r="J24" s="43" t="n">
        <v>21639</v>
      </c>
      <c r="K24" s="43"/>
      <c r="L24" s="43" t="n">
        <v>23513</v>
      </c>
      <c r="M24" s="40"/>
      <c r="N24" s="45" t="n">
        <v>67694</v>
      </c>
      <c r="O24" s="46" t="n">
        <f aca="false">$T$23</f>
        <v>0.4</v>
      </c>
      <c r="P24" s="47" t="str">
        <f aca="false">IF(Q24&lt;0,ABS(Q24),"")</f>
        <v/>
      </c>
      <c r="Q24" s="44" t="n">
        <f aca="false">IF(L$37&gt;0,L24-R24,J24-R24)</f>
        <v>10529.6</v>
      </c>
      <c r="R24" s="44" t="n">
        <f aca="false">(1-O24)*J24</f>
        <v>12983.4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14</v>
      </c>
      <c r="G26" s="50"/>
      <c r="H26" s="40" t="n">
        <f aca="false">V10</f>
        <v>9</v>
      </c>
      <c r="I26" s="50"/>
      <c r="J26" s="43" t="n">
        <v>3394</v>
      </c>
      <c r="K26" s="43"/>
      <c r="L26" s="43" t="n">
        <v>3919</v>
      </c>
      <c r="M26" s="40"/>
      <c r="N26" s="45" t="n">
        <v>67694</v>
      </c>
      <c r="O26" s="46" t="n">
        <f aca="false">$T$23</f>
        <v>0.4</v>
      </c>
      <c r="P26" s="47" t="str">
        <f aca="false">IF(Q26&lt;0,ABS(Q26),"")</f>
        <v/>
      </c>
      <c r="Q26" s="44" t="n">
        <f aca="false">IF(L$37&gt;0,L26-R26,J26-R26)</f>
        <v>1883</v>
      </c>
      <c r="R26" s="44" t="n">
        <f aca="false">ROUND((1-O26)*J26,0)</f>
        <v>2036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16</v>
      </c>
      <c r="G28" s="50"/>
      <c r="H28" s="40" t="n">
        <f aca="false">V12</f>
        <v>12</v>
      </c>
      <c r="I28" s="50"/>
      <c r="J28" s="43" t="n">
        <v>5643</v>
      </c>
      <c r="K28" s="43"/>
      <c r="L28" s="43" t="n">
        <v>6104</v>
      </c>
      <c r="M28" s="40"/>
      <c r="N28" s="45" t="n">
        <v>67694</v>
      </c>
      <c r="O28" s="46" t="n">
        <f aca="false">$T$23</f>
        <v>0.4</v>
      </c>
      <c r="P28" s="47" t="str">
        <f aca="false">IF(Q28&lt;0,ABS(Q28),"")</f>
        <v/>
      </c>
      <c r="Q28" s="44" t="n">
        <f aca="false">IF(L$37&gt;0,L28-R28,J28-R28)</f>
        <v>2718</v>
      </c>
      <c r="R28" s="44" t="n">
        <f aca="false">ROUND((1-O28)*J28,0)</f>
        <v>3386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17</v>
      </c>
      <c r="G30" s="50"/>
      <c r="H30" s="40" t="n">
        <f aca="false">V13</f>
        <v>14</v>
      </c>
      <c r="I30" s="50"/>
      <c r="J30" s="43" t="n">
        <v>5763</v>
      </c>
      <c r="K30" s="43"/>
      <c r="L30" s="43" t="n">
        <v>6196</v>
      </c>
      <c r="M30" s="40"/>
      <c r="N30" s="45" t="n">
        <v>67694</v>
      </c>
      <c r="O30" s="46" t="n">
        <f aca="false">$T$23</f>
        <v>0.4</v>
      </c>
      <c r="P30" s="47" t="str">
        <f aca="false">IF(Q30&lt;0,ABS(Q30),"")</f>
        <v/>
      </c>
      <c r="Q30" s="44" t="n">
        <f aca="false">IF(L$37&gt;0,L30-R30,J30-R30)</f>
        <v>2738</v>
      </c>
      <c r="R30" s="44" t="n">
        <f aca="false">ROUND((1-O30)*J30,0)</f>
        <v>3458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17</v>
      </c>
      <c r="G32" s="50"/>
      <c r="H32" s="40" t="n">
        <f aca="false">V15</f>
        <v>18</v>
      </c>
      <c r="I32" s="50"/>
      <c r="J32" s="43" t="n">
        <v>1680</v>
      </c>
      <c r="K32" s="43"/>
      <c r="L32" s="43" t="n">
        <v>1602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1602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22</v>
      </c>
      <c r="G35" s="50"/>
      <c r="H35" s="40" t="n">
        <f aca="false">V16</f>
        <v>13</v>
      </c>
      <c r="I35" s="50"/>
      <c r="J35" s="43" t="n">
        <v>50</v>
      </c>
      <c r="K35" s="43"/>
      <c r="L35" s="43" t="n">
        <v>59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59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86857</v>
      </c>
      <c r="K37" s="51"/>
      <c r="L37" s="44" t="n">
        <f aca="false">SUM(L5:L35)</f>
        <v>99661</v>
      </c>
      <c r="M37" s="40"/>
      <c r="N37" s="47" t="n">
        <f aca="false">+J37-L37</f>
        <v>-12804</v>
      </c>
      <c r="O37" s="65"/>
      <c r="P37" s="66" t="n">
        <f aca="false">SUM(P5:P35)</f>
        <v>0</v>
      </c>
      <c r="Q37" s="67" t="n">
        <f aca="false">SUM(Q5:Q35)/IF($L$37&gt;0,$L37,$J37)</f>
        <v>0.440679904877535</v>
      </c>
      <c r="R37" s="67" t="n">
        <f aca="false">SUM(R5:R35)/IF($L$37&gt;0,$L37,$J37)</f>
        <v>0.559320095122465</v>
      </c>
      <c r="S37" s="82" t="n">
        <f aca="false">Q39/(Q39+(R39-LOOKUP(J2,[1]!date,[1]!enaft)))</f>
        <v>0.499086342871429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-0.147414716142625</v>
      </c>
      <c r="O38" s="74"/>
      <c r="S38" s="75" t="n">
        <f aca="false">SUM(Q39:R39)</f>
        <v>99661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43918.6</v>
      </c>
      <c r="R39" s="75" t="n">
        <f aca="false">SUM(R5:R35)</f>
        <v>55742.4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19170.0744254519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F1" activePane="topRight" state="frozen"/>
      <selection pane="topLeft" activeCell="A2" activeCellId="0" sqref="A2"/>
      <selection pane="topRight" activeCell="T24" activeCellId="0" sqref="T2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45926.9142240461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36878</v>
      </c>
      <c r="K2" s="12"/>
      <c r="L2" s="15"/>
      <c r="M2" s="12"/>
      <c r="N2" s="12"/>
      <c r="O2" s="84" t="n">
        <f aca="true">NOW()</f>
        <v>45926.9142240465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24</v>
      </c>
      <c r="G5" s="41"/>
      <c r="H5" s="42" t="str">
        <f aca="false">V14</f>
        <v>x</v>
      </c>
      <c r="I5" s="41"/>
      <c r="J5" s="43" t="n">
        <v>1731</v>
      </c>
      <c r="K5" s="43"/>
      <c r="L5" s="43"/>
      <c r="M5" s="42"/>
      <c r="N5" s="45" t="n">
        <v>67694</v>
      </c>
      <c r="O5" s="46" t="n">
        <f aca="false">$T$23</f>
        <v>0.4</v>
      </c>
      <c r="P5" s="47" t="str">
        <f aca="false">IF(Q5&lt;0,ABS(Q5),"")</f>
        <v/>
      </c>
      <c r="Q5" s="44" t="n">
        <f aca="false">IF(L$37&gt;0,L5-R5,J5-R5)</f>
        <v>692</v>
      </c>
      <c r="R5" s="44" t="n">
        <f aca="false">ROUND((1-O5)*J5,0)</f>
        <v>1039</v>
      </c>
      <c r="S5" s="36"/>
      <c r="T5" s="48" t="n">
        <v>17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20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20</v>
      </c>
      <c r="G7" s="50"/>
      <c r="H7" s="40" t="str">
        <f aca="false">V6</f>
        <v>x</v>
      </c>
      <c r="I7" s="50"/>
      <c r="J7" s="43" t="n">
        <v>7398</v>
      </c>
      <c r="K7" s="43"/>
      <c r="L7" s="43"/>
      <c r="M7" s="40"/>
      <c r="N7" s="45" t="n">
        <v>67694</v>
      </c>
      <c r="O7" s="46" t="n">
        <f aca="false">$T$23</f>
        <v>0.4</v>
      </c>
      <c r="P7" s="47" t="str">
        <f aca="false">IF(Q7&lt;0,ABS(Q7),"")</f>
        <v/>
      </c>
      <c r="Q7" s="44" t="n">
        <f aca="false">IF(L$37&gt;0,L7-R7,J7-R7)</f>
        <v>2959</v>
      </c>
      <c r="R7" s="44" t="n">
        <f aca="false">ROUND((1-O7)*J7,0)</f>
        <v>4439</v>
      </c>
      <c r="S7" s="36"/>
      <c r="T7" s="54" t="n">
        <v>18</v>
      </c>
      <c r="U7" s="54" t="n">
        <v>3</v>
      </c>
      <c r="V7" s="54" t="s">
        <v>32</v>
      </c>
      <c r="W7" s="36"/>
      <c r="X7" s="36"/>
      <c r="Y7" s="36" t="n">
        <v>15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19</v>
      </c>
      <c r="U8" s="54" t="n">
        <v>4</v>
      </c>
      <c r="V8" s="54" t="s">
        <v>32</v>
      </c>
      <c r="W8" s="36"/>
      <c r="X8" s="36"/>
      <c r="Y8" s="36" t="n">
        <v>23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22</v>
      </c>
      <c r="U9" s="54" t="n">
        <v>5</v>
      </c>
      <c r="V9" s="54" t="s">
        <v>32</v>
      </c>
      <c r="W9" s="36"/>
      <c r="X9" s="36"/>
      <c r="Y9" s="36" t="n">
        <v>15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19</v>
      </c>
      <c r="G10" s="50"/>
      <c r="H10" s="40" t="str">
        <f aca="false">V11</f>
        <v>x</v>
      </c>
      <c r="I10" s="50"/>
      <c r="J10" s="43" t="n">
        <v>2905</v>
      </c>
      <c r="K10" s="43"/>
      <c r="L10" s="43"/>
      <c r="M10" s="40"/>
      <c r="N10" s="45" t="n">
        <v>67694</v>
      </c>
      <c r="O10" s="46" t="n">
        <f aca="false">$T$23</f>
        <v>0.4</v>
      </c>
      <c r="P10" s="47" t="str">
        <f aca="false">IF(Q10&lt;0,ABS(Q10),"")</f>
        <v/>
      </c>
      <c r="Q10" s="44" t="n">
        <f aca="false">IF(L$37&gt;0,L10-R10,J10-R10)</f>
        <v>1162</v>
      </c>
      <c r="R10" s="44" t="n">
        <f aca="false">ROUND((1-O10)*J10,0)</f>
        <v>1743</v>
      </c>
      <c r="S10" s="36"/>
      <c r="T10" s="54" t="n">
        <v>19</v>
      </c>
      <c r="U10" s="54" t="n">
        <v>6</v>
      </c>
      <c r="V10" s="54" t="s">
        <v>32</v>
      </c>
      <c r="W10" s="36"/>
      <c r="X10" s="36"/>
      <c r="Y10" s="36" t="n">
        <v>22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19</v>
      </c>
      <c r="U11" s="54" t="n">
        <v>7</v>
      </c>
      <c r="V11" s="54" t="s">
        <v>32</v>
      </c>
      <c r="W11" s="36"/>
      <c r="X11" s="36"/>
      <c r="Y11" s="36" t="n">
        <v>15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22</v>
      </c>
      <c r="U12" s="54" t="n">
        <v>8</v>
      </c>
      <c r="V12" s="54" t="s">
        <v>32</v>
      </c>
      <c r="W12" s="36"/>
      <c r="X12" s="36"/>
      <c r="Y12" s="36" t="n">
        <v>14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21</v>
      </c>
      <c r="U13" s="54" t="n">
        <v>9</v>
      </c>
      <c r="V13" s="54" t="s">
        <v>32</v>
      </c>
      <c r="W13" s="36"/>
      <c r="X13" s="36"/>
      <c r="Y13" s="36" t="n">
        <v>20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17</v>
      </c>
      <c r="G14" s="50"/>
      <c r="H14" s="40" t="str">
        <f aca="false">V5</f>
        <v>x</v>
      </c>
      <c r="I14" s="50"/>
      <c r="J14" s="43" t="n">
        <v>20297</v>
      </c>
      <c r="K14" s="43"/>
      <c r="L14" s="43"/>
      <c r="M14" s="40"/>
      <c r="N14" s="45" t="n">
        <v>67694</v>
      </c>
      <c r="O14" s="46" t="n">
        <f aca="false">$T$23</f>
        <v>0.4</v>
      </c>
      <c r="P14" s="47" t="str">
        <f aca="false">IF(Q14&lt;0,ABS(Q14),"")</f>
        <v/>
      </c>
      <c r="Q14" s="44" t="n">
        <f aca="false">IF(L$37&gt;0,L14-R14,J14-R14)</f>
        <v>8119</v>
      </c>
      <c r="R14" s="44" t="n">
        <f aca="false">ROUND((1-O14)*J14,0)</f>
        <v>12178</v>
      </c>
      <c r="S14" s="36"/>
      <c r="T14" s="54" t="n">
        <v>24</v>
      </c>
      <c r="U14" s="54" t="n">
        <v>15</v>
      </c>
      <c r="V14" s="54" t="s">
        <v>32</v>
      </c>
      <c r="W14" s="36"/>
      <c r="X14" s="36"/>
      <c r="Y14" s="36" t="n">
        <v>16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21</v>
      </c>
      <c r="U15" s="54" t="n">
        <v>35</v>
      </c>
      <c r="V15" s="54" t="s">
        <v>32</v>
      </c>
      <c r="W15" s="36"/>
      <c r="X15" s="36"/>
      <c r="Y15" s="36" t="n">
        <v>17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/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19</v>
      </c>
      <c r="U16" s="55" t="n">
        <v>39</v>
      </c>
      <c r="V16" s="55" t="s">
        <v>32</v>
      </c>
      <c r="W16" s="36"/>
      <c r="X16" s="36"/>
      <c r="Y16" s="36" t="n">
        <v>17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/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 t="n">
        <v>17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20.0833333333333</v>
      </c>
      <c r="U18" s="36"/>
      <c r="V18" s="58" t="e">
        <f aca="false">AVERAGE(V5:V16)</f>
        <v>#DIV/0!</v>
      </c>
      <c r="W18" s="36"/>
      <c r="X18" s="36"/>
      <c r="Y18" s="36" t="n">
        <v>22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18</v>
      </c>
      <c r="G19" s="50"/>
      <c r="H19" s="40" t="str">
        <f aca="false">V7</f>
        <v>x</v>
      </c>
      <c r="I19" s="50"/>
      <c r="J19" s="43" t="n">
        <v>2352</v>
      </c>
      <c r="K19" s="43"/>
      <c r="L19" s="43"/>
      <c r="M19" s="40"/>
      <c r="N19" s="45" t="n">
        <v>67694</v>
      </c>
      <c r="O19" s="46" t="n">
        <f aca="false">$T$23</f>
        <v>0.4</v>
      </c>
      <c r="P19" s="47" t="str">
        <f aca="false">IF(Q19&lt;0,ABS(Q19),"")</f>
        <v/>
      </c>
      <c r="Q19" s="44" t="n">
        <f aca="false">IF(L$37&gt;0,L19-R19,J19-R19)</f>
        <v>941</v>
      </c>
      <c r="R19" s="44" t="n">
        <f aca="false">ROUND((1-O19)*J19,0)</f>
        <v>1411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19</v>
      </c>
      <c r="G21" s="50"/>
      <c r="H21" s="40" t="str">
        <f aca="false">V8</f>
        <v>x</v>
      </c>
      <c r="I21" s="50"/>
      <c r="J21" s="43" t="n">
        <v>1761</v>
      </c>
      <c r="K21" s="43"/>
      <c r="L21" s="43"/>
      <c r="M21" s="50"/>
      <c r="N21" s="45" t="n">
        <v>67694</v>
      </c>
      <c r="O21" s="46" t="n">
        <f aca="false">$T$23</f>
        <v>0.4</v>
      </c>
      <c r="P21" s="47" t="str">
        <f aca="false">IF(Q21&lt;0,ABS(Q21),"")</f>
        <v/>
      </c>
      <c r="Q21" s="44" t="n">
        <f aca="false">IF(L$37&gt;0,L21-R21,J21-R21)</f>
        <v>704</v>
      </c>
      <c r="R21" s="44" t="n">
        <f aca="false">ROUND((1-O21)*J21,0)</f>
        <v>1057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0.4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22</v>
      </c>
      <c r="G24" s="50"/>
      <c r="H24" s="40" t="str">
        <f aca="false">V9</f>
        <v>x</v>
      </c>
      <c r="I24" s="50"/>
      <c r="J24" s="43" t="n">
        <v>17266</v>
      </c>
      <c r="K24" s="43"/>
      <c r="L24" s="43"/>
      <c r="M24" s="40"/>
      <c r="N24" s="45" t="n">
        <v>67694</v>
      </c>
      <c r="O24" s="46" t="n">
        <f aca="false">$T$23</f>
        <v>0.4</v>
      </c>
      <c r="P24" s="47" t="str">
        <f aca="false">IF(Q24&lt;0,ABS(Q24),"")</f>
        <v/>
      </c>
      <c r="Q24" s="44" t="n">
        <f aca="false">IF(L$37&gt;0,L24-R24,J24-R24)</f>
        <v>6906.4</v>
      </c>
      <c r="R24" s="44" t="n">
        <f aca="false">(1-O24)*J24</f>
        <v>10359.6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19</v>
      </c>
      <c r="G26" s="50"/>
      <c r="H26" s="40" t="str">
        <f aca="false">V10</f>
        <v>x</v>
      </c>
      <c r="I26" s="50"/>
      <c r="J26" s="43" t="n">
        <v>2870</v>
      </c>
      <c r="K26" s="43"/>
      <c r="L26" s="43"/>
      <c r="M26" s="40"/>
      <c r="N26" s="45" t="n">
        <v>67694</v>
      </c>
      <c r="O26" s="46" t="n">
        <f aca="false">$T$23</f>
        <v>0.4</v>
      </c>
      <c r="P26" s="47" t="str">
        <f aca="false">IF(Q26&lt;0,ABS(Q26),"")</f>
        <v/>
      </c>
      <c r="Q26" s="44" t="n">
        <f aca="false">IF(L$37&gt;0,L26-R26,J26-R26)</f>
        <v>1148</v>
      </c>
      <c r="R26" s="44" t="n">
        <f aca="false">ROUND((1-O26)*J26,0)</f>
        <v>1722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22</v>
      </c>
      <c r="G28" s="50"/>
      <c r="H28" s="40" t="str">
        <f aca="false">V12</f>
        <v>x</v>
      </c>
      <c r="I28" s="50"/>
      <c r="J28" s="43" t="n">
        <v>4954</v>
      </c>
      <c r="K28" s="43"/>
      <c r="L28" s="43"/>
      <c r="M28" s="40"/>
      <c r="N28" s="45" t="n">
        <v>67694</v>
      </c>
      <c r="O28" s="46" t="n">
        <f aca="false">$T$23</f>
        <v>0.4</v>
      </c>
      <c r="P28" s="47" t="str">
        <f aca="false">IF(Q28&lt;0,ABS(Q28),"")</f>
        <v/>
      </c>
      <c r="Q28" s="44" t="n">
        <f aca="false">IF(L$37&gt;0,L28-R28,J28-R28)</f>
        <v>1982</v>
      </c>
      <c r="R28" s="44" t="n">
        <f aca="false">ROUND((1-O28)*J28,0)</f>
        <v>2972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21</v>
      </c>
      <c r="G30" s="50"/>
      <c r="H30" s="40" t="str">
        <f aca="false">V13</f>
        <v>x</v>
      </c>
      <c r="I30" s="50"/>
      <c r="J30" s="43" t="n">
        <v>5184</v>
      </c>
      <c r="K30" s="43"/>
      <c r="L30" s="43"/>
      <c r="M30" s="40"/>
      <c r="N30" s="45" t="n">
        <v>67694</v>
      </c>
      <c r="O30" s="46" t="n">
        <f aca="false">$T$23</f>
        <v>0.4</v>
      </c>
      <c r="P30" s="47" t="str">
        <f aca="false">IF(Q30&lt;0,ABS(Q30),"")</f>
        <v/>
      </c>
      <c r="Q30" s="44" t="n">
        <f aca="false">IF(L$37&gt;0,L30-R30,J30-R30)</f>
        <v>2074</v>
      </c>
      <c r="R30" s="44" t="n">
        <f aca="false">ROUND((1-O30)*J30,0)</f>
        <v>3110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21</v>
      </c>
      <c r="G32" s="50"/>
      <c r="H32" s="40" t="str">
        <f aca="false">V15</f>
        <v>x</v>
      </c>
      <c r="I32" s="50"/>
      <c r="J32" s="43" t="n">
        <v>1367</v>
      </c>
      <c r="K32" s="43"/>
      <c r="L32" s="43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1367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19</v>
      </c>
      <c r="G35" s="50"/>
      <c r="H35" s="40" t="str">
        <f aca="false">V16</f>
        <v>x</v>
      </c>
      <c r="I35" s="50"/>
      <c r="J35" s="43" t="n">
        <v>53</v>
      </c>
      <c r="K35" s="43"/>
      <c r="L35" s="43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53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79801</v>
      </c>
      <c r="K37" s="51"/>
      <c r="L37" s="44" t="n">
        <f aca="false">SUM(L5:L35)</f>
        <v>0</v>
      </c>
      <c r="M37" s="40"/>
      <c r="N37" s="47" t="n">
        <f aca="false">+J37-L37</f>
        <v>79801</v>
      </c>
      <c r="O37" s="65"/>
      <c r="P37" s="66" t="n">
        <f aca="false">SUM(P5:P35)</f>
        <v>0</v>
      </c>
      <c r="Q37" s="67" t="n">
        <f aca="false">SUM(Q5:Q35)/IF($L$37&gt;0,$L37,$J37)</f>
        <v>0.352218643876643</v>
      </c>
      <c r="R37" s="67" t="n">
        <f aca="false">SUM(R5:R35)/IF($L$37&gt;0,$L37,$J37)</f>
        <v>0.647781356123357</v>
      </c>
      <c r="S37" s="82" t="n">
        <f aca="false">Q39/(Q39+(R39-LOOKUP(J2,[1]!date,[1]!enaft)))</f>
        <v>0.41250697114679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79801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28107.4</v>
      </c>
      <c r="R39" s="75" t="n">
        <f aca="false">SUM(R5:R35)</f>
        <v>51693.6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15030.8742945939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P1" activePane="topRight" state="frozen"/>
      <selection pane="topLeft" activeCell="A4" activeCellId="0" sqref="A4"/>
      <selection pane="topRight" activeCell="R40" activeCellId="0" sqref="R4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45926.9142235461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 t="n">
        <v>1</v>
      </c>
      <c r="I2" s="14"/>
      <c r="J2" s="16" t="n">
        <v>36861</v>
      </c>
      <c r="K2" s="12"/>
      <c r="L2" s="15"/>
      <c r="M2" s="12"/>
      <c r="N2" s="12"/>
      <c r="O2" s="18" t="n">
        <f aca="true">NOW()</f>
        <v>45926.9142235464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35</v>
      </c>
      <c r="G5" s="41"/>
      <c r="H5" s="42" t="str">
        <f aca="false">V14</f>
        <v>x</v>
      </c>
      <c r="I5" s="41"/>
      <c r="J5" s="43" t="n">
        <v>1254</v>
      </c>
      <c r="K5" s="43"/>
      <c r="L5" s="44" t="n">
        <v>1169</v>
      </c>
      <c r="M5" s="42"/>
      <c r="N5" s="45" t="n">
        <v>67694</v>
      </c>
      <c r="O5" s="46" t="n">
        <v>1</v>
      </c>
      <c r="P5" s="47" t="str">
        <f aca="false">IF(Q5&lt;0,ABS(Q5),"")</f>
        <v/>
      </c>
      <c r="Q5" s="44" t="n">
        <f aca="false">IF(L$37&gt;0,L5-R5,J5-R5)</f>
        <v>1169</v>
      </c>
      <c r="R5" s="44" t="n">
        <f aca="false">ROUND((1-O5)*J5,0)</f>
        <v>0</v>
      </c>
      <c r="S5" s="36"/>
      <c r="T5" s="48" t="n">
        <v>29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str">
        <f aca="false">V6</f>
        <v>x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30</v>
      </c>
      <c r="U7" s="54" t="n">
        <v>3</v>
      </c>
      <c r="V7" s="54" t="s">
        <v>32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30</v>
      </c>
      <c r="U8" s="54" t="n">
        <v>4</v>
      </c>
      <c r="V8" s="54" t="s">
        <v>32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33</v>
      </c>
      <c r="U9" s="54" t="n">
        <v>5</v>
      </c>
      <c r="V9" s="54" t="s">
        <v>32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30</v>
      </c>
      <c r="G10" s="50"/>
      <c r="H10" s="40" t="str">
        <f aca="false">V11</f>
        <v>x</v>
      </c>
      <c r="I10" s="50"/>
      <c r="J10" s="43" t="n">
        <v>1494</v>
      </c>
      <c r="K10" s="43"/>
      <c r="L10" s="44" t="n">
        <v>1366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1366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s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30</v>
      </c>
      <c r="U11" s="54" t="n">
        <v>7</v>
      </c>
      <c r="V11" s="54" t="s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33</v>
      </c>
      <c r="U12" s="54" t="n">
        <v>8</v>
      </c>
      <c r="V12" s="54" t="s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32</v>
      </c>
      <c r="U13" s="54" t="n">
        <v>9</v>
      </c>
      <c r="V13" s="54" t="s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29</v>
      </c>
      <c r="G14" s="50"/>
      <c r="H14" s="40" t="str">
        <f aca="false">V5</f>
        <v>x</v>
      </c>
      <c r="I14" s="50"/>
      <c r="J14" s="43" t="n">
        <v>12464</v>
      </c>
      <c r="K14" s="43"/>
      <c r="L14" s="44" t="n">
        <v>12464</v>
      </c>
      <c r="M14" s="40"/>
      <c r="N14" s="45" t="n">
        <v>67694</v>
      </c>
      <c r="O14" s="46" t="n">
        <v>0.75</v>
      </c>
      <c r="P14" s="47" t="str">
        <f aca="false">IF(Q14&lt;0,ABS(Q14),"")</f>
        <v/>
      </c>
      <c r="Q14" s="44" t="n">
        <f aca="false">IF(L$37&gt;0,L14-R14,J14-R14)</f>
        <v>9348</v>
      </c>
      <c r="R14" s="44" t="n">
        <f aca="false">ROUND((1-O14)*J14,0)</f>
        <v>3116</v>
      </c>
      <c r="S14" s="36"/>
      <c r="T14" s="54" t="n">
        <v>35</v>
      </c>
      <c r="U14" s="54" t="n">
        <v>15</v>
      </c>
      <c r="V14" s="54" t="s">
        <v>32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32</v>
      </c>
      <c r="U15" s="54" t="n">
        <v>35</v>
      </c>
      <c r="V15" s="54" t="s">
        <v>32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30</v>
      </c>
      <c r="U16" s="55" t="n">
        <v>39</v>
      </c>
      <c r="V16" s="55" t="s">
        <v>32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31.4166666666667</v>
      </c>
      <c r="U18" s="36"/>
      <c r="V18" s="58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30</v>
      </c>
      <c r="G19" s="50"/>
      <c r="H19" s="40" t="str">
        <f aca="false">V7</f>
        <v>x</v>
      </c>
      <c r="I19" s="50"/>
      <c r="J19" s="43" t="n">
        <v>1150</v>
      </c>
      <c r="K19" s="43"/>
      <c r="L19" s="44" t="n">
        <v>1050</v>
      </c>
      <c r="M19" s="40"/>
      <c r="N19" s="45" t="n">
        <v>67694</v>
      </c>
      <c r="O19" s="46" t="n">
        <v>0.9</v>
      </c>
      <c r="P19" s="47" t="str">
        <f aca="false">IF(Q19&lt;0,ABS(Q19),"")</f>
        <v/>
      </c>
      <c r="Q19" s="44" t="n">
        <f aca="false">IF(L$37&gt;0,L19-R19,J19-R19)</f>
        <v>935</v>
      </c>
      <c r="R19" s="44" t="n">
        <f aca="false">ROUND((1-O19)*J19,0)</f>
        <v>115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30</v>
      </c>
      <c r="G21" s="50"/>
      <c r="H21" s="40" t="str">
        <f aca="false">V8</f>
        <v>x</v>
      </c>
      <c r="I21" s="50"/>
      <c r="J21" s="43" t="n">
        <v>908</v>
      </c>
      <c r="K21" s="43"/>
      <c r="L21" s="44" t="n">
        <v>984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984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s">
        <v>46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33</v>
      </c>
      <c r="G24" s="50"/>
      <c r="H24" s="40" t="str">
        <f aca="false">V9</f>
        <v>x</v>
      </c>
      <c r="I24" s="50"/>
      <c r="J24" s="43" t="n">
        <v>10395</v>
      </c>
      <c r="K24" s="43"/>
      <c r="L24" s="44" t="n">
        <v>10395</v>
      </c>
      <c r="M24" s="40"/>
      <c r="N24" s="45" t="n">
        <v>67694</v>
      </c>
      <c r="O24" s="46" t="n">
        <v>0.6</v>
      </c>
      <c r="P24" s="47" t="str">
        <f aca="false">IF(Q24&lt;0,ABS(Q24),"")</f>
        <v/>
      </c>
      <c r="Q24" s="44" t="n">
        <f aca="false">IF(L$37&gt;0,L24-R24,J24-R24)</f>
        <v>6237</v>
      </c>
      <c r="R24" s="44" t="n">
        <f aca="false">(1-O24)*J24</f>
        <v>4158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str">
        <f aca="false">V10</f>
        <v>x</v>
      </c>
      <c r="I26" s="50"/>
      <c r="J26" s="43" t="n">
        <v>1505</v>
      </c>
      <c r="K26" s="43"/>
      <c r="L26" s="44" t="n">
        <v>1611</v>
      </c>
      <c r="M26" s="40"/>
      <c r="N26" s="45" t="n">
        <v>67694</v>
      </c>
      <c r="O26" s="46" t="n">
        <v>0.7</v>
      </c>
      <c r="P26" s="47" t="str">
        <f aca="false">IF(Q26&lt;0,ABS(Q26),"")</f>
        <v/>
      </c>
      <c r="Q26" s="44" t="n">
        <f aca="false">IF(L$37&gt;0,L26-R26,J26-R26)</f>
        <v>1159</v>
      </c>
      <c r="R26" s="44" t="n">
        <f aca="false">ROUND((1-O26)*J26,0)</f>
        <v>452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33</v>
      </c>
      <c r="G28" s="50"/>
      <c r="H28" s="40" t="str">
        <f aca="false">V12</f>
        <v>x</v>
      </c>
      <c r="I28" s="50"/>
      <c r="J28" s="43" t="n">
        <v>3689</v>
      </c>
      <c r="K28" s="43"/>
      <c r="L28" s="44" t="n">
        <v>3689</v>
      </c>
      <c r="M28" s="40"/>
      <c r="N28" s="45" t="n">
        <v>67694</v>
      </c>
      <c r="O28" s="46" t="n">
        <v>0.5</v>
      </c>
      <c r="P28" s="47" t="str">
        <f aca="false">IF(Q28&lt;0,ABS(Q28),"")</f>
        <v/>
      </c>
      <c r="Q28" s="44" t="n">
        <f aca="false">IF(L$37&gt;0,L28-R28,J28-R28)</f>
        <v>1844</v>
      </c>
      <c r="R28" s="44" t="n">
        <f aca="false">ROUND((1-O28)*J28,0)</f>
        <v>1845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32</v>
      </c>
      <c r="G30" s="50"/>
      <c r="H30" s="40" t="str">
        <f aca="false">V13</f>
        <v>x</v>
      </c>
      <c r="I30" s="50"/>
      <c r="J30" s="43" t="n">
        <v>4745</v>
      </c>
      <c r="K30" s="43"/>
      <c r="L30" s="44" t="n">
        <v>4601</v>
      </c>
      <c r="M30" s="40"/>
      <c r="N30" s="45" t="n">
        <v>67694</v>
      </c>
      <c r="O30" s="46" t="n">
        <v>0.5</v>
      </c>
      <c r="P30" s="47" t="str">
        <f aca="false">IF(Q30&lt;0,ABS(Q30),"")</f>
        <v/>
      </c>
      <c r="Q30" s="44" t="n">
        <f aca="false">IF(L$37&gt;0,L30-R30,J30-R30)</f>
        <v>2228</v>
      </c>
      <c r="R30" s="44" t="n">
        <f aca="false">ROUND((1-O30)*J30,0)</f>
        <v>2373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32</v>
      </c>
      <c r="G32" s="50"/>
      <c r="H32" s="40" t="str">
        <f aca="false">V15</f>
        <v>x</v>
      </c>
      <c r="I32" s="50"/>
      <c r="J32" s="43" t="n">
        <v>507</v>
      </c>
      <c r="K32" s="43"/>
      <c r="L32" s="44" t="n">
        <v>586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586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f aca="false">T24</f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30</v>
      </c>
      <c r="G35" s="50"/>
      <c r="H35" s="40" t="str">
        <f aca="false">V16</f>
        <v>x</v>
      </c>
      <c r="I35" s="50"/>
      <c r="J35" s="43" t="n">
        <v>41</v>
      </c>
      <c r="K35" s="43"/>
      <c r="L35" s="44" t="n">
        <v>42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53670</v>
      </c>
      <c r="K37" s="51"/>
      <c r="L37" s="44" t="n">
        <f aca="false">SUM(L5:L35)</f>
        <v>53153</v>
      </c>
      <c r="M37" s="40"/>
      <c r="N37" s="39" t="n">
        <f aca="false">+J37-L37</f>
        <v>517</v>
      </c>
      <c r="O37" s="65"/>
      <c r="P37" s="66" t="n">
        <f aca="false">SUM(P5:P35)</f>
        <v>0</v>
      </c>
      <c r="Q37" s="67" t="n">
        <f aca="false">SUM(Q5:Q35)/IF($L$37&gt;0,$L37,$J37)</f>
        <v>0.517430812936241</v>
      </c>
      <c r="R37" s="67" t="n">
        <f aca="false">SUM(R5:R35)/IF($L$37&gt;0,$L37,$J37)</f>
        <v>0.482569187063759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0.00963294205328857</v>
      </c>
      <c r="O38" s="74"/>
      <c r="S38" s="75" t="n">
        <f aca="false">SUM(Q39:R39)</f>
        <v>53153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27503</v>
      </c>
      <c r="R39" s="75" t="n">
        <f aca="false">SUM(R5:R35)</f>
        <v>25650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e">
        <f aca="false">LOOKUP(J2,[1]!date,[1]!buysell)+[1]COH!$G$124</f>
        <v>#VALUE!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e">
        <f aca="false">(R39-R40)/0.97816</f>
        <v>#VALUE!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pane xSplit="5" ySplit="0" topLeftCell="G1" activePane="topRight" state="frozen"/>
      <selection pane="topLeft" activeCell="A2" activeCellId="0" sqref="A2"/>
      <selection pane="topRight" activeCell="V5" activeCellId="0" sqref="V5:V1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45926.9142240758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36879</v>
      </c>
      <c r="K2" s="12"/>
      <c r="L2" s="15"/>
      <c r="M2" s="12"/>
      <c r="N2" s="12"/>
      <c r="O2" s="84" t="n">
        <f aca="true">NOW()</f>
        <v>45926.9142240761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14</v>
      </c>
      <c r="G5" s="41"/>
      <c r="H5" s="42" t="str">
        <f aca="false">V14</f>
        <v>x</v>
      </c>
      <c r="I5" s="41"/>
      <c r="J5" s="43" t="n">
        <v>2164</v>
      </c>
      <c r="K5" s="43"/>
      <c r="L5" s="43"/>
      <c r="M5" s="42"/>
      <c r="N5" s="45" t="n">
        <v>67694</v>
      </c>
      <c r="O5" s="46" t="n">
        <f aca="false">$T$23</f>
        <v>0.7</v>
      </c>
      <c r="P5" s="47" t="str">
        <f aca="false">IF(Q5&lt;0,ABS(Q5),"")</f>
        <v/>
      </c>
      <c r="Q5" s="44" t="n">
        <f aca="false">IF(L$37&gt;0,L5-R5,J5-R5)</f>
        <v>1515</v>
      </c>
      <c r="R5" s="44" t="n">
        <f aca="false">ROUND((1-O5)*J5,0)</f>
        <v>649</v>
      </c>
      <c r="S5" s="36"/>
      <c r="T5" s="48" t="n">
        <v>10</v>
      </c>
      <c r="U5" s="48" t="n">
        <v>1</v>
      </c>
      <c r="V5" s="48" t="s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3"/>
      <c r="M6" s="40"/>
      <c r="N6" s="52"/>
      <c r="O6" s="46"/>
      <c r="P6" s="53"/>
      <c r="Q6" s="44"/>
      <c r="R6" s="44"/>
      <c r="S6" s="36"/>
      <c r="T6" s="54" t="n">
        <v>13</v>
      </c>
      <c r="U6" s="54" t="n">
        <v>2</v>
      </c>
      <c r="V6" s="54" t="s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13</v>
      </c>
      <c r="G7" s="50"/>
      <c r="H7" s="40" t="str">
        <f aca="false">V6</f>
        <v>x</v>
      </c>
      <c r="I7" s="50"/>
      <c r="J7" s="43" t="n">
        <v>9653</v>
      </c>
      <c r="K7" s="43"/>
      <c r="L7" s="43"/>
      <c r="M7" s="40"/>
      <c r="N7" s="45" t="n">
        <v>67694</v>
      </c>
      <c r="O7" s="46" t="n">
        <f aca="false">$T$23</f>
        <v>0.7</v>
      </c>
      <c r="P7" s="47" t="str">
        <f aca="false">IF(Q7&lt;0,ABS(Q7),"")</f>
        <v/>
      </c>
      <c r="Q7" s="44" t="n">
        <f aca="false">IF(L$37&gt;0,L7-R7,J7-R7)</f>
        <v>6757</v>
      </c>
      <c r="R7" s="44" t="n">
        <f aca="false">ROUND((1-O7)*J7,0)</f>
        <v>2896</v>
      </c>
      <c r="S7" s="36"/>
      <c r="T7" s="54" t="n">
        <v>10</v>
      </c>
      <c r="U7" s="54" t="n">
        <v>3</v>
      </c>
      <c r="V7" s="54" t="s">
        <v>32</v>
      </c>
      <c r="W7" s="36"/>
      <c r="X7" s="36"/>
      <c r="Y7" s="36" t="n">
        <v>15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3"/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13</v>
      </c>
      <c r="U8" s="54" t="n">
        <v>4</v>
      </c>
      <c r="V8" s="54" t="s">
        <v>32</v>
      </c>
      <c r="W8" s="36"/>
      <c r="X8" s="36"/>
      <c r="Y8" s="36" t="n">
        <v>23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3"/>
      <c r="M9" s="40"/>
      <c r="N9" s="52"/>
      <c r="O9" s="46"/>
      <c r="P9" s="53"/>
      <c r="Q9" s="44"/>
      <c r="R9" s="44"/>
      <c r="S9" s="36"/>
      <c r="T9" s="54" t="n">
        <v>12</v>
      </c>
      <c r="U9" s="54" t="n">
        <v>5</v>
      </c>
      <c r="V9" s="54" t="s">
        <v>32</v>
      </c>
      <c r="W9" s="36"/>
      <c r="X9" s="36"/>
      <c r="Y9" s="36" t="n">
        <v>15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12</v>
      </c>
      <c r="G10" s="50"/>
      <c r="H10" s="40" t="str">
        <f aca="false">V11</f>
        <v>x</v>
      </c>
      <c r="I10" s="50"/>
      <c r="J10" s="43" t="n">
        <v>3803</v>
      </c>
      <c r="K10" s="43"/>
      <c r="L10" s="43"/>
      <c r="M10" s="40"/>
      <c r="N10" s="45" t="n">
        <v>67694</v>
      </c>
      <c r="O10" s="46" t="n">
        <f aca="false">$T$23</f>
        <v>0.7</v>
      </c>
      <c r="P10" s="47" t="str">
        <f aca="false">IF(Q10&lt;0,ABS(Q10),"")</f>
        <v/>
      </c>
      <c r="Q10" s="44" t="n">
        <f aca="false">IF(L$37&gt;0,L10-R10,J10-R10)</f>
        <v>2662</v>
      </c>
      <c r="R10" s="44" t="n">
        <f aca="false">ROUND((1-O10)*J10,0)</f>
        <v>1141</v>
      </c>
      <c r="S10" s="36"/>
      <c r="T10" s="54" t="n">
        <v>10</v>
      </c>
      <c r="U10" s="54" t="n">
        <v>6</v>
      </c>
      <c r="V10" s="54" t="s">
        <v>32</v>
      </c>
      <c r="W10" s="36"/>
      <c r="X10" s="36"/>
      <c r="Y10" s="36" t="n">
        <v>22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3"/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12</v>
      </c>
      <c r="U11" s="54" t="n">
        <v>7</v>
      </c>
      <c r="V11" s="54" t="s">
        <v>32</v>
      </c>
      <c r="W11" s="36"/>
      <c r="X11" s="36"/>
      <c r="Y11" s="36" t="n">
        <v>15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3"/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12</v>
      </c>
      <c r="U12" s="54" t="n">
        <v>8</v>
      </c>
      <c r="V12" s="54" t="s">
        <v>32</v>
      </c>
      <c r="W12" s="36"/>
      <c r="X12" s="36"/>
      <c r="Y12" s="36" t="n">
        <v>14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3"/>
      <c r="M13" s="40"/>
      <c r="N13" s="52"/>
      <c r="O13" s="46"/>
      <c r="P13" s="53"/>
      <c r="Q13" s="44"/>
      <c r="R13" s="44"/>
      <c r="S13" s="36"/>
      <c r="T13" s="54" t="n">
        <v>12</v>
      </c>
      <c r="U13" s="54" t="n">
        <v>9</v>
      </c>
      <c r="V13" s="54" t="s">
        <v>32</v>
      </c>
      <c r="W13" s="36"/>
      <c r="X13" s="36"/>
      <c r="Y13" s="36" t="n">
        <v>20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10</v>
      </c>
      <c r="G14" s="50"/>
      <c r="H14" s="40" t="str">
        <f aca="false">V5</f>
        <v>x</v>
      </c>
      <c r="I14" s="50"/>
      <c r="J14" s="43" t="n">
        <v>24866</v>
      </c>
      <c r="K14" s="43"/>
      <c r="L14" s="43"/>
      <c r="M14" s="40"/>
      <c r="N14" s="45" t="n">
        <v>67694</v>
      </c>
      <c r="O14" s="46" t="n">
        <f aca="false">$T$23</f>
        <v>0.7</v>
      </c>
      <c r="P14" s="47" t="str">
        <f aca="false">IF(Q14&lt;0,ABS(Q14),"")</f>
        <v/>
      </c>
      <c r="Q14" s="44" t="n">
        <f aca="false">IF(L$37&gt;0,L14-R14,J14-R14)</f>
        <v>17406</v>
      </c>
      <c r="R14" s="44" t="n">
        <f aca="false">ROUND((1-O14)*J14,0)</f>
        <v>7460</v>
      </c>
      <c r="S14" s="36"/>
      <c r="T14" s="54" t="n">
        <v>14</v>
      </c>
      <c r="U14" s="54" t="n">
        <v>15</v>
      </c>
      <c r="V14" s="54" t="s">
        <v>32</v>
      </c>
      <c r="W14" s="36"/>
      <c r="X14" s="36"/>
      <c r="Y14" s="36" t="n">
        <v>16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3"/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17</v>
      </c>
      <c r="U15" s="54" t="n">
        <v>35</v>
      </c>
      <c r="V15" s="54" t="s">
        <v>32</v>
      </c>
      <c r="W15" s="36"/>
      <c r="X15" s="36"/>
      <c r="Y15" s="36" t="n">
        <v>17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/>
      <c r="K16" s="43"/>
      <c r="L16" s="43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13</v>
      </c>
      <c r="U16" s="55" t="n">
        <v>39</v>
      </c>
      <c r="V16" s="55" t="s">
        <v>32</v>
      </c>
      <c r="W16" s="36"/>
      <c r="X16" s="36"/>
      <c r="Y16" s="36" t="n">
        <v>17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/>
      <c r="K17" s="43"/>
      <c r="L17" s="43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 t="n">
        <v>17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3"/>
      <c r="M18" s="40"/>
      <c r="N18" s="52"/>
      <c r="O18" s="46"/>
      <c r="P18" s="36"/>
      <c r="Q18" s="44"/>
      <c r="R18" s="44"/>
      <c r="S18" s="36"/>
      <c r="T18" s="58" t="n">
        <f aca="false">AVERAGE(T5:T16)</f>
        <v>12.3333333333333</v>
      </c>
      <c r="U18" s="36"/>
      <c r="V18" s="58" t="e">
        <f aca="false">AVERAGE(V5:V16)</f>
        <v>#DIV/0!</v>
      </c>
      <c r="W18" s="36"/>
      <c r="X18" s="36"/>
      <c r="Y18" s="36" t="n">
        <v>22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10</v>
      </c>
      <c r="G19" s="50"/>
      <c r="H19" s="40" t="str">
        <f aca="false">V7</f>
        <v>x</v>
      </c>
      <c r="I19" s="50"/>
      <c r="J19" s="43" t="n">
        <v>3154</v>
      </c>
      <c r="K19" s="43"/>
      <c r="L19" s="43"/>
      <c r="M19" s="40"/>
      <c r="N19" s="45" t="n">
        <v>67694</v>
      </c>
      <c r="O19" s="46" t="n">
        <f aca="false">$T$23</f>
        <v>0.7</v>
      </c>
      <c r="P19" s="47" t="str">
        <f aca="false">IF(Q19&lt;0,ABS(Q19),"")</f>
        <v/>
      </c>
      <c r="Q19" s="44" t="n">
        <f aca="false">IF(L$37&gt;0,L19-R19,J19-R19)</f>
        <v>2208</v>
      </c>
      <c r="R19" s="44" t="n">
        <f aca="false">ROUND((1-O19)*J19,0)</f>
        <v>946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3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13</v>
      </c>
      <c r="G21" s="50"/>
      <c r="H21" s="40" t="str">
        <f aca="false">V8</f>
        <v>x</v>
      </c>
      <c r="I21" s="50"/>
      <c r="J21" s="43" t="n">
        <v>2227</v>
      </c>
      <c r="K21" s="43"/>
      <c r="L21" s="43"/>
      <c r="M21" s="50"/>
      <c r="N21" s="45" t="n">
        <v>67694</v>
      </c>
      <c r="O21" s="46" t="n">
        <f aca="false">$T$23</f>
        <v>0.7</v>
      </c>
      <c r="P21" s="47" t="str">
        <f aca="false">IF(Q21&lt;0,ABS(Q21),"")</f>
        <v/>
      </c>
      <c r="Q21" s="44" t="n">
        <f aca="false">IF(L$37&gt;0,L21-R21,J21-R21)</f>
        <v>1559</v>
      </c>
      <c r="R21" s="44" t="n">
        <f aca="false">ROUND((1-O21)*J21,0)</f>
        <v>668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3"/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3"/>
      <c r="M23" s="40"/>
      <c r="N23" s="52"/>
      <c r="O23" s="46"/>
      <c r="P23" s="36"/>
      <c r="Q23" s="44"/>
      <c r="R23" s="44"/>
      <c r="S23" s="36"/>
      <c r="T23" s="61" t="n">
        <v>0.7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12</v>
      </c>
      <c r="G24" s="50"/>
      <c r="H24" s="40" t="str">
        <f aca="false">V9</f>
        <v>x</v>
      </c>
      <c r="I24" s="50"/>
      <c r="J24" s="43" t="n">
        <v>23513</v>
      </c>
      <c r="K24" s="43"/>
      <c r="L24" s="43"/>
      <c r="M24" s="40"/>
      <c r="N24" s="45" t="n">
        <v>67694</v>
      </c>
      <c r="O24" s="46" t="n">
        <f aca="false">$T$23</f>
        <v>0.7</v>
      </c>
      <c r="P24" s="47" t="str">
        <f aca="false">IF(Q24&lt;0,ABS(Q24),"")</f>
        <v/>
      </c>
      <c r="Q24" s="44" t="n">
        <f aca="false">IF(L$37&gt;0,L24-R24,J24-R24)</f>
        <v>16459.1</v>
      </c>
      <c r="R24" s="44" t="n">
        <f aca="false">(1-O24)*J24</f>
        <v>7053.9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3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10</v>
      </c>
      <c r="G26" s="50"/>
      <c r="H26" s="40" t="str">
        <f aca="false">V10</f>
        <v>x</v>
      </c>
      <c r="I26" s="50"/>
      <c r="J26" s="43" t="n">
        <v>3814</v>
      </c>
      <c r="K26" s="43"/>
      <c r="L26" s="43"/>
      <c r="M26" s="40"/>
      <c r="N26" s="45" t="n">
        <v>67694</v>
      </c>
      <c r="O26" s="46" t="n">
        <f aca="false">$T$23</f>
        <v>0.7</v>
      </c>
      <c r="P26" s="47" t="str">
        <f aca="false">IF(Q26&lt;0,ABS(Q26),"")</f>
        <v/>
      </c>
      <c r="Q26" s="44" t="n">
        <f aca="false">IF(L$37&gt;0,L26-R26,J26-R26)</f>
        <v>2670</v>
      </c>
      <c r="R26" s="44" t="n">
        <f aca="false">ROUND((1-O26)*J26,0)</f>
        <v>1144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3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12</v>
      </c>
      <c r="G28" s="50"/>
      <c r="H28" s="40" t="str">
        <f aca="false">V12</f>
        <v>x</v>
      </c>
      <c r="I28" s="50"/>
      <c r="J28" s="43" t="n">
        <v>6104</v>
      </c>
      <c r="K28" s="43"/>
      <c r="L28" s="43"/>
      <c r="M28" s="40"/>
      <c r="N28" s="45" t="n">
        <v>67694</v>
      </c>
      <c r="O28" s="46" t="n">
        <f aca="false">$T$23</f>
        <v>0.7</v>
      </c>
      <c r="P28" s="47" t="str">
        <f aca="false">IF(Q28&lt;0,ABS(Q28),"")</f>
        <v/>
      </c>
      <c r="Q28" s="44" t="n">
        <f aca="false">IF(L$37&gt;0,L28-R28,J28-R28)</f>
        <v>4273</v>
      </c>
      <c r="R28" s="44" t="n">
        <f aca="false">ROUND((1-O28)*J28,0)</f>
        <v>1831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3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12</v>
      </c>
      <c r="G30" s="50"/>
      <c r="H30" s="40" t="str">
        <f aca="false">V13</f>
        <v>x</v>
      </c>
      <c r="I30" s="50"/>
      <c r="J30" s="85" t="n">
        <v>7634</v>
      </c>
      <c r="K30" s="43"/>
      <c r="L30" s="43"/>
      <c r="M30" s="40"/>
      <c r="N30" s="45" t="n">
        <v>67694</v>
      </c>
      <c r="O30" s="46" t="n">
        <f aca="false">$T$23</f>
        <v>0.7</v>
      </c>
      <c r="P30" s="47" t="str">
        <f aca="false">IF(Q30&lt;0,ABS(Q30),"")</f>
        <v/>
      </c>
      <c r="Q30" s="44" t="n">
        <f aca="false">IF(L$37&gt;0,L30-R30,J30-R30)</f>
        <v>5344</v>
      </c>
      <c r="R30" s="44" t="n">
        <f aca="false">ROUND((1-O30)*J30,0)</f>
        <v>2290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3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17</v>
      </c>
      <c r="G32" s="50"/>
      <c r="H32" s="40" t="str">
        <f aca="false">V15</f>
        <v>x</v>
      </c>
      <c r="I32" s="50"/>
      <c r="J32" s="43" t="n">
        <v>1680</v>
      </c>
      <c r="K32" s="43"/>
      <c r="L32" s="43"/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1680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3"/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3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13</v>
      </c>
      <c r="G35" s="50"/>
      <c r="H35" s="40" t="str">
        <f aca="false">V16</f>
        <v>x</v>
      </c>
      <c r="I35" s="50"/>
      <c r="J35" s="43" t="n">
        <v>59</v>
      </c>
      <c r="K35" s="43"/>
      <c r="L35" s="43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59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100334</v>
      </c>
      <c r="K37" s="51"/>
      <c r="L37" s="44" t="n">
        <f aca="false">SUM(L5:L35)</f>
        <v>0</v>
      </c>
      <c r="M37" s="40"/>
      <c r="N37" s="47" t="n">
        <f aca="false">+J37-L37</f>
        <v>100334</v>
      </c>
      <c r="O37" s="65"/>
      <c r="P37" s="66" t="n">
        <f aca="false">SUM(P5:P35)</f>
        <v>0</v>
      </c>
      <c r="Q37" s="67" t="n">
        <f aca="false">SUM(Q5:Q35)/IF($L$37&gt;0,$L37,$J37)</f>
        <v>0.623837383140311</v>
      </c>
      <c r="R37" s="67" t="n">
        <f aca="false">SUM(R5:R35)/IF($L$37&gt;0,$L37,$J37)</f>
        <v>0.376162616859689</v>
      </c>
      <c r="S37" s="82" t="n">
        <f aca="false">Q39/(Q39+(R39-LOOKUP(J2,[1]!date,[1]!enaft)))</f>
        <v>0.705891441395721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1</v>
      </c>
      <c r="O38" s="74"/>
      <c r="S38" s="75" t="n">
        <f aca="false">SUM(Q39:R39)</f>
        <v>100334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62592.1</v>
      </c>
      <c r="R39" s="75" t="n">
        <f aca="false">SUM(R5:R35)</f>
        <v>37741.9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767.665821542489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pane xSplit="5" ySplit="0" topLeftCell="Q1" activePane="topRight" state="frozen"/>
      <selection pane="topLeft" activeCell="A9" activeCellId="0" sqref="A9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45926.9142235703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36862</v>
      </c>
      <c r="K2" s="12"/>
      <c r="L2" s="15"/>
      <c r="M2" s="12"/>
      <c r="N2" s="12"/>
      <c r="O2" s="18" t="n">
        <f aca="true">NOW()</f>
        <v>45926.9142235706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31</v>
      </c>
      <c r="I5" s="41"/>
      <c r="J5" s="43" t="n">
        <v>1471</v>
      </c>
      <c r="K5" s="43"/>
      <c r="L5" s="44" t="n">
        <v>1429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693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25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24</v>
      </c>
      <c r="I7" s="50"/>
      <c r="J7" s="43" t="n">
        <v>5788</v>
      </c>
      <c r="K7" s="43"/>
      <c r="L7" s="44" t="n">
        <v>6110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3216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26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24</v>
      </c>
      <c r="U8" s="54" t="n">
        <v>4</v>
      </c>
      <c r="V8" s="54" t="n">
        <v>21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24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27</v>
      </c>
      <c r="U12" s="54" t="n">
        <v>8</v>
      </c>
      <c r="V12" s="54" t="n">
        <v>27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25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25</v>
      </c>
      <c r="I14" s="50"/>
      <c r="J14" s="43" t="n">
        <v>15074</v>
      </c>
      <c r="K14" s="43"/>
      <c r="L14" s="44" t="n">
        <v>15074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7537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31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24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21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26</v>
      </c>
      <c r="I19" s="50"/>
      <c r="J19" s="43" t="n">
        <v>1651</v>
      </c>
      <c r="K19" s="43"/>
      <c r="L19" s="44" t="n">
        <v>1551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725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21</v>
      </c>
      <c r="I21" s="50"/>
      <c r="J21" s="43" t="n">
        <v>1373</v>
      </c>
      <c r="K21" s="43"/>
      <c r="L21" s="44" t="n">
        <v>1606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919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26</v>
      </c>
      <c r="I24" s="50"/>
      <c r="J24" s="43" t="n">
        <v>14768</v>
      </c>
      <c r="K24" s="43"/>
      <c r="L24" s="44" t="n">
        <v>14768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7384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24</v>
      </c>
      <c r="I26" s="50"/>
      <c r="J26" s="43" t="n">
        <v>2136</v>
      </c>
      <c r="K26" s="43"/>
      <c r="L26" s="44" t="n">
        <v>2345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1277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27</v>
      </c>
      <c r="I28" s="50"/>
      <c r="J28" s="43" t="n">
        <v>4379</v>
      </c>
      <c r="K28" s="43"/>
      <c r="L28" s="44" t="n">
        <v>4379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2189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25</v>
      </c>
      <c r="I30" s="50"/>
      <c r="J30" s="43" t="n">
        <v>5756</v>
      </c>
      <c r="K30" s="43"/>
      <c r="L30" s="44" t="n">
        <v>5756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2878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24</v>
      </c>
      <c r="I32" s="50"/>
      <c r="J32" s="43" t="n">
        <v>976</v>
      </c>
      <c r="K32" s="43"/>
      <c r="L32" s="44" t="n">
        <v>1133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1133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21</v>
      </c>
      <c r="I35" s="50"/>
      <c r="J35" s="43" t="n">
        <v>47</v>
      </c>
      <c r="K35" s="43"/>
      <c r="L35" s="44" t="n">
        <v>51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68129</v>
      </c>
      <c r="M37" s="40"/>
      <c r="N37" s="39" t="n">
        <f aca="false">+J37-L37</f>
        <v>-911</v>
      </c>
      <c r="O37" s="65"/>
      <c r="P37" s="66" t="n">
        <f aca="false">SUM(P5:P35)</f>
        <v>0</v>
      </c>
      <c r="Q37" s="67" t="n">
        <f aca="false">SUM(Q5:Q35)/IF($L$37&gt;0,$L37,$J37)</f>
        <v>0.428569331708964</v>
      </c>
      <c r="R37" s="67" t="n">
        <f aca="false">SUM(R5:R35)/IF($L$37&gt;0,$L37,$J37)</f>
        <v>0.571430668291036</v>
      </c>
      <c r="S37" s="82" t="n">
        <f aca="false">Q39/(Q39+(R39-LOOKUP(J2,[1]!date,[1]!enaft)))</f>
        <v>0.517089930223497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-0.0135529173733226</v>
      </c>
      <c r="O38" s="74"/>
      <c r="S38" s="75" t="n">
        <f aca="false">SUM(Q39:R39)</f>
        <v>68129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29198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45926.9142235946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36863</v>
      </c>
      <c r="K2" s="12"/>
      <c r="L2" s="15"/>
      <c r="M2" s="12"/>
      <c r="N2" s="12"/>
      <c r="O2" s="18" t="n">
        <f aca="true">NOW()</f>
        <v>45926.9142235949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27</v>
      </c>
      <c r="I5" s="41"/>
      <c r="J5" s="43" t="n">
        <v>1471</v>
      </c>
      <c r="K5" s="43"/>
      <c r="L5" s="44" t="n">
        <v>1602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866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25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25</v>
      </c>
      <c r="I7" s="50"/>
      <c r="J7" s="43" t="n">
        <v>5788</v>
      </c>
      <c r="K7" s="43"/>
      <c r="L7" s="44" t="n">
        <v>5788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2894</v>
      </c>
      <c r="R7" s="44" t="n">
        <f aca="false">ROUND((1-O7)*J7,0)</f>
        <v>2894</v>
      </c>
      <c r="S7" s="36"/>
      <c r="T7" s="54" t="n">
        <v>25</v>
      </c>
      <c r="U7" s="54" t="n">
        <v>3</v>
      </c>
      <c r="V7" s="54" t="n">
        <v>25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49"/>
      <c r="T8" s="54" t="n">
        <v>24</v>
      </c>
      <c r="U8" s="54" t="n">
        <v>4</v>
      </c>
      <c r="V8" s="54" t="n">
        <v>24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26</v>
      </c>
      <c r="U9" s="54" t="n">
        <v>5</v>
      </c>
      <c r="V9" s="54" t="n">
        <v>25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24</v>
      </c>
      <c r="I10" s="50"/>
      <c r="J10" s="43" t="n">
        <v>2136</v>
      </c>
      <c r="K10" s="43"/>
      <c r="L10" s="44" t="n">
        <v>2264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1196</v>
      </c>
      <c r="R10" s="44" t="n">
        <f aca="false">ROUND((1-O10)*J10,0)</f>
        <v>1068</v>
      </c>
      <c r="S10" s="36"/>
      <c r="T10" s="54" t="n">
        <v>26</v>
      </c>
      <c r="U10" s="54" t="n">
        <v>6</v>
      </c>
      <c r="V10" s="54" t="n">
        <v>25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49"/>
      <c r="T11" s="54" t="n">
        <v>25</v>
      </c>
      <c r="U11" s="54" t="n">
        <v>7</v>
      </c>
      <c r="V11" s="54" t="n">
        <v>24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49"/>
      <c r="T12" s="54" t="n">
        <v>27</v>
      </c>
      <c r="U12" s="54" t="n">
        <v>8</v>
      </c>
      <c r="V12" s="54" t="n">
        <v>25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25</v>
      </c>
      <c r="U13" s="54" t="n">
        <v>9</v>
      </c>
      <c r="V13" s="54" t="n">
        <v>23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24</v>
      </c>
      <c r="I14" s="50"/>
      <c r="J14" s="43" t="n">
        <v>15074</v>
      </c>
      <c r="K14" s="43"/>
      <c r="L14" s="44" t="n">
        <v>15728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8191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26</v>
      </c>
      <c r="U15" s="54" t="n">
        <v>35</v>
      </c>
      <c r="V15" s="54" t="n">
        <v>23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24</v>
      </c>
      <c r="U16" s="55" t="n">
        <v>39</v>
      </c>
      <c r="V16" s="55" t="n">
        <v>24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25.6666666666667</v>
      </c>
      <c r="U18" s="36"/>
      <c r="V18" s="58" t="n">
        <f aca="false">AVERAGE(V5:V16)</f>
        <v>24.5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25</v>
      </c>
      <c r="G19" s="50"/>
      <c r="H19" s="40" t="n">
        <f aca="false">V7</f>
        <v>25</v>
      </c>
      <c r="I19" s="50"/>
      <c r="J19" s="43" t="n">
        <v>1651</v>
      </c>
      <c r="K19" s="43"/>
      <c r="L19" s="44" t="n">
        <v>1651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825</v>
      </c>
      <c r="R19" s="44" t="n">
        <f aca="false">ROUND((1-O19)*J19,0)</f>
        <v>826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24</v>
      </c>
      <c r="G21" s="50"/>
      <c r="H21" s="40" t="n">
        <f aca="false">V8</f>
        <v>24</v>
      </c>
      <c r="I21" s="50"/>
      <c r="J21" s="43" t="n">
        <v>1373</v>
      </c>
      <c r="K21" s="43"/>
      <c r="L21" s="44" t="n">
        <v>1373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686</v>
      </c>
      <c r="R21" s="44" t="n">
        <f aca="false">ROUND((1-O21)*J21,0)</f>
        <v>687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26</v>
      </c>
      <c r="G24" s="50"/>
      <c r="H24" s="40" t="n">
        <f aca="false">V9</f>
        <v>25</v>
      </c>
      <c r="I24" s="50"/>
      <c r="J24" s="43" t="n">
        <v>14768</v>
      </c>
      <c r="K24" s="43"/>
      <c r="L24" s="44" t="n">
        <v>15392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8008</v>
      </c>
      <c r="R24" s="44" t="n">
        <f aca="false">(1-O24)*J24</f>
        <v>7384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26</v>
      </c>
      <c r="G26" s="50"/>
      <c r="H26" s="40" t="n">
        <f aca="false">V10</f>
        <v>25</v>
      </c>
      <c r="I26" s="50"/>
      <c r="J26" s="43" t="n">
        <v>2136</v>
      </c>
      <c r="K26" s="43"/>
      <c r="L26" s="44" t="n">
        <v>2240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1172</v>
      </c>
      <c r="R26" s="44" t="n">
        <f aca="false">ROUND((1-O26)*J26,0)</f>
        <v>1068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27</v>
      </c>
      <c r="G28" s="50"/>
      <c r="H28" s="40" t="n">
        <f aca="false">V12</f>
        <v>25</v>
      </c>
      <c r="I28" s="50"/>
      <c r="J28" s="43" t="n">
        <v>4379</v>
      </c>
      <c r="K28" s="43"/>
      <c r="L28" s="44" t="n">
        <v>4608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2418</v>
      </c>
      <c r="R28" s="44" t="n">
        <f aca="false">ROUND((1-O28)*J28,0)</f>
        <v>2190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25</v>
      </c>
      <c r="G30" s="50"/>
      <c r="H30" s="40" t="n">
        <f aca="false">V13</f>
        <v>23</v>
      </c>
      <c r="I30" s="50"/>
      <c r="J30" s="43" t="n">
        <v>5756</v>
      </c>
      <c r="K30" s="43"/>
      <c r="L30" s="44" t="n">
        <v>6046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3168</v>
      </c>
      <c r="R30" s="44" t="n">
        <f aca="false">ROUND((1-O30)*J30,0)</f>
        <v>2878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26</v>
      </c>
      <c r="G32" s="50"/>
      <c r="H32" s="40" t="n">
        <f aca="false">V15</f>
        <v>23</v>
      </c>
      <c r="I32" s="50"/>
      <c r="J32" s="43" t="n">
        <v>976</v>
      </c>
      <c r="K32" s="43"/>
      <c r="L32" s="44" t="n">
        <v>1211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1211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24</v>
      </c>
      <c r="G35" s="50"/>
      <c r="H35" s="40" t="n">
        <f aca="false">V16</f>
        <v>24</v>
      </c>
      <c r="I35" s="50"/>
      <c r="J35" s="43" t="n">
        <v>47</v>
      </c>
      <c r="K35" s="43"/>
      <c r="L35" s="44" t="n">
        <v>47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47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67218</v>
      </c>
      <c r="K37" s="51"/>
      <c r="L37" s="44" t="n">
        <f aca="false">SUM(L5:L35)</f>
        <v>69613</v>
      </c>
      <c r="M37" s="40"/>
      <c r="N37" s="39" t="n">
        <f aca="false">+J37-L37</f>
        <v>-2395</v>
      </c>
      <c r="O37" s="65"/>
      <c r="P37" s="66" t="n">
        <f aca="false">SUM(P5:P35)</f>
        <v>0</v>
      </c>
      <c r="Q37" s="67" t="n">
        <f aca="false">SUM(Q5:Q35)/IF($L$37&gt;0,$L37,$J37)</f>
        <v>0.44075100915059</v>
      </c>
      <c r="R37" s="67" t="n">
        <f aca="false">SUM(R5:R35)/IF($L$37&gt;0,$L37,$J37)</f>
        <v>0.55924899084941</v>
      </c>
      <c r="S37" s="82" t="n">
        <f aca="false">Q39/(Q39+(R39-LOOKUP(J2,[1]!date,[1]!enaft)))</f>
        <v>0.529456427955134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-0.035630337112083</v>
      </c>
      <c r="O38" s="74"/>
      <c r="S38" s="75" t="n">
        <f aca="false">SUM(Q39:R39)</f>
        <v>69613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30682</v>
      </c>
      <c r="R39" s="75" t="n">
        <f aca="false">SUM(R5:R35)</f>
        <v>38931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-3128.32256481557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45926.9142236182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36864</v>
      </c>
      <c r="K2" s="12"/>
      <c r="L2" s="15"/>
      <c r="M2" s="12"/>
      <c r="N2" s="12"/>
      <c r="O2" s="84" t="n">
        <f aca="true">NOW()</f>
        <v>45926.9142236185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34</v>
      </c>
      <c r="I5" s="41"/>
      <c r="J5" s="43" t="n">
        <v>1385</v>
      </c>
      <c r="K5" s="43"/>
      <c r="L5" s="44" t="n">
        <v>1298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605</v>
      </c>
      <c r="R5" s="44" t="n">
        <f aca="false">ROUND((1-O5)*J5,0)</f>
        <v>693</v>
      </c>
      <c r="S5" s="36"/>
      <c r="T5" s="48" t="n">
        <v>30</v>
      </c>
      <c r="U5" s="48" t="n">
        <v>1</v>
      </c>
      <c r="V5" s="48" t="n">
        <v>32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32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32</v>
      </c>
      <c r="I7" s="50"/>
      <c r="J7" s="43" t="n">
        <v>3855</v>
      </c>
      <c r="K7" s="43"/>
      <c r="L7" s="44" t="n">
        <v>3533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1605</v>
      </c>
      <c r="R7" s="44" t="n">
        <f aca="false">ROUND((1-O7)*J7,0)</f>
        <v>1928</v>
      </c>
      <c r="S7" s="36"/>
      <c r="T7" s="54" t="n">
        <v>31</v>
      </c>
      <c r="U7" s="54" t="n">
        <v>3</v>
      </c>
      <c r="V7" s="54" t="n">
        <v>31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30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32</v>
      </c>
      <c r="I10" s="50"/>
      <c r="J10" s="43" t="n">
        <v>1366</v>
      </c>
      <c r="K10" s="43"/>
      <c r="L10" s="44" t="n">
        <v>1238</v>
      </c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1238</v>
      </c>
      <c r="R10" s="44" t="n">
        <f aca="false">ROUND((1-O10)*J10,0)</f>
        <v>0</v>
      </c>
      <c r="S10" s="36"/>
      <c r="T10" s="54" t="n">
        <v>32</v>
      </c>
      <c r="U10" s="54" t="n">
        <v>6</v>
      </c>
      <c r="V10" s="54" t="n">
        <v>30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32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32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32</v>
      </c>
      <c r="I14" s="50"/>
      <c r="J14" s="43" t="n">
        <v>11811</v>
      </c>
      <c r="K14" s="43"/>
      <c r="L14" s="44" t="n">
        <v>10505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4599</v>
      </c>
      <c r="R14" s="44" t="n">
        <f aca="false">ROUND((1-O14)*J14,0)</f>
        <v>5906</v>
      </c>
      <c r="S14" s="36"/>
      <c r="T14" s="54" t="n">
        <v>32</v>
      </c>
      <c r="U14" s="54" t="n">
        <v>15</v>
      </c>
      <c r="V14" s="54" t="n">
        <v>34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33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30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31.5833333333333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31</v>
      </c>
      <c r="I19" s="50"/>
      <c r="J19" s="43" t="n">
        <v>1050</v>
      </c>
      <c r="K19" s="43"/>
      <c r="L19" s="44" t="n">
        <v>1050</v>
      </c>
      <c r="M19" s="40"/>
      <c r="N19" s="45" t="n">
        <v>67694</v>
      </c>
      <c r="O19" s="46" t="n">
        <v>1</v>
      </c>
      <c r="P19" s="47" t="str">
        <f aca="false">IF(Q19&lt;0,ABS(Q19),"")</f>
        <v/>
      </c>
      <c r="Q19" s="44" t="n">
        <f aca="false">IF(L$37&gt;0,L19-R19,J19-R19)</f>
        <v>1050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30</v>
      </c>
      <c r="I21" s="50"/>
      <c r="J21" s="43" t="n">
        <v>984</v>
      </c>
      <c r="K21" s="43"/>
      <c r="L21" s="44" t="n">
        <v>908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908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31</v>
      </c>
      <c r="I24" s="50"/>
      <c r="J24" s="43" t="n">
        <v>11020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6134</v>
      </c>
      <c r="R24" s="44" t="n">
        <f aca="false">(1-O24)*J24</f>
        <v>5510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30</v>
      </c>
      <c r="I26" s="50"/>
      <c r="J26" s="43" t="n">
        <v>1505</v>
      </c>
      <c r="K26" s="43"/>
      <c r="L26" s="44" t="n">
        <v>1716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963</v>
      </c>
      <c r="R26" s="44" t="n">
        <f aca="false">ROUND((1-O26)*J26,0)</f>
        <v>753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32</v>
      </c>
      <c r="I28" s="50"/>
      <c r="J28" s="43" t="n">
        <v>3804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1902</v>
      </c>
      <c r="R28" s="44" t="n">
        <f aca="false">ROUND((1-O28)*J28,0)</f>
        <v>1902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32</v>
      </c>
      <c r="I30" s="50"/>
      <c r="J30" s="43" t="n">
        <v>5035</v>
      </c>
      <c r="K30" s="43"/>
      <c r="L30" s="44" t="n">
        <v>4745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2227</v>
      </c>
      <c r="R30" s="44" t="n">
        <f aca="false">ROUND((1-O30)*J30,0)</f>
        <v>2518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33</v>
      </c>
      <c r="I32" s="50"/>
      <c r="J32" s="43" t="n">
        <v>664</v>
      </c>
      <c r="K32" s="43"/>
      <c r="L32" s="44" t="n">
        <v>429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429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30</v>
      </c>
      <c r="I35" s="50"/>
      <c r="J35" s="43" t="n">
        <v>42</v>
      </c>
      <c r="K35" s="43"/>
      <c r="L35" s="44" t="n">
        <v>41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54184</v>
      </c>
      <c r="K37" s="51"/>
      <c r="L37" s="44" t="n">
        <f aca="false">SUM(L5:L35)</f>
        <v>52574</v>
      </c>
      <c r="M37" s="40"/>
      <c r="N37" s="39" t="n">
        <f aca="false">+J37-L37</f>
        <v>1610</v>
      </c>
      <c r="O37" s="65"/>
      <c r="P37" s="66" t="n">
        <f aca="false">SUM(P5:P35)</f>
        <v>0</v>
      </c>
      <c r="Q37" s="67" t="n">
        <f aca="false">SUM(Q5:Q35)/IF($L$37&gt;0,$L37,$J37)</f>
        <v>0.412770571004679</v>
      </c>
      <c r="R37" s="67" t="n">
        <f aca="false">SUM(R5:R35)/IF($L$37&gt;0,$L37,$J37)</f>
        <v>0.587229428995321</v>
      </c>
      <c r="S37" s="82" t="n">
        <f aca="false">Q39/(Q39+(R39-LOOKUP(J2,[1]!date,[1]!enaft)))</f>
        <v>0.530444134829264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0.0297135685811309</v>
      </c>
      <c r="O38" s="74"/>
      <c r="S38" s="75" t="n">
        <f aca="false">SUM(Q39:R39)</f>
        <v>52574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21701</v>
      </c>
      <c r="R39" s="75" t="n">
        <f aca="false">SUM(R5:R35)</f>
        <v>30873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41991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-11366.2386521632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7" colorId="64" zoomScale="75" zoomScaleNormal="75" zoomScalePageLayoutView="100" workbookViewId="0">
      <pane xSplit="5" ySplit="0" topLeftCell="Q1" activePane="topRight" state="frozen"/>
      <selection pane="topLeft" activeCell="A37" activeCellId="0" sqref="A37"/>
      <selection pane="topRight" activeCell="R41" activeCellId="0" sqref="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45926.9142236423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36865</v>
      </c>
      <c r="K2" s="12"/>
      <c r="L2" s="15"/>
      <c r="M2" s="12"/>
      <c r="N2" s="12"/>
      <c r="O2" s="84" t="n">
        <f aca="true">NOW()</f>
        <v>45926.9142236426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32</v>
      </c>
      <c r="G5" s="41"/>
      <c r="H5" s="42" t="n">
        <f aca="false">V14</f>
        <v>28</v>
      </c>
      <c r="I5" s="41"/>
      <c r="J5" s="43" t="n">
        <v>1644</v>
      </c>
      <c r="K5" s="43"/>
      <c r="L5" s="44" t="n">
        <v>1558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736</v>
      </c>
      <c r="R5" s="44" t="n">
        <f aca="false">ROUND((1-O5)*J5,0)</f>
        <v>822</v>
      </c>
      <c r="S5" s="36"/>
      <c r="T5" s="48" t="n">
        <v>30</v>
      </c>
      <c r="U5" s="48" t="n">
        <v>1</v>
      </c>
      <c r="V5" s="48" t="n">
        <v>19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31</v>
      </c>
      <c r="U6" s="54" t="n">
        <v>2</v>
      </c>
      <c r="V6" s="54" t="n">
        <v>21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31</v>
      </c>
      <c r="G7" s="50"/>
      <c r="H7" s="40" t="n">
        <f aca="false">V6</f>
        <v>21</v>
      </c>
      <c r="I7" s="50"/>
      <c r="J7" s="43" t="n">
        <v>6754</v>
      </c>
      <c r="K7" s="43"/>
      <c r="L7" s="44" t="n">
        <v>7076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3699</v>
      </c>
      <c r="R7" s="44" t="n">
        <f aca="false">ROUND((1-O7)*J7,0)</f>
        <v>3377</v>
      </c>
      <c r="S7" s="36"/>
      <c r="T7" s="54" t="n">
        <v>31</v>
      </c>
      <c r="U7" s="54" t="n">
        <v>3</v>
      </c>
      <c r="V7" s="54" t="n">
        <v>19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29</v>
      </c>
      <c r="U8" s="54" t="n">
        <v>4</v>
      </c>
      <c r="V8" s="54" t="n">
        <v>19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32</v>
      </c>
      <c r="U9" s="54" t="n">
        <v>5</v>
      </c>
      <c r="V9" s="54" t="n">
        <v>22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31</v>
      </c>
      <c r="G10" s="50"/>
      <c r="H10" s="40" t="n">
        <f aca="false">V11</f>
        <v>20</v>
      </c>
      <c r="I10" s="50"/>
      <c r="J10" s="43" t="n">
        <v>2648</v>
      </c>
      <c r="K10" s="43"/>
      <c r="L10" s="44" t="n">
        <v>2776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1452</v>
      </c>
      <c r="R10" s="44" t="n">
        <f aca="false">ROUND((1-O10)*J10,0)</f>
        <v>1324</v>
      </c>
      <c r="S10" s="36"/>
      <c r="T10" s="54" t="n">
        <v>32</v>
      </c>
      <c r="U10" s="54" t="n">
        <v>6</v>
      </c>
      <c r="V10" s="54" t="n">
        <v>20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31</v>
      </c>
      <c r="U11" s="54" t="n">
        <v>7</v>
      </c>
      <c r="V11" s="54" t="n">
        <v>20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32</v>
      </c>
      <c r="U12" s="54" t="n">
        <v>8</v>
      </c>
      <c r="V12" s="54" t="n">
        <v>23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30</v>
      </c>
      <c r="U13" s="54" t="n">
        <v>9</v>
      </c>
      <c r="V13" s="54" t="n">
        <v>22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30</v>
      </c>
      <c r="G14" s="50"/>
      <c r="H14" s="40" t="n">
        <f aca="false">V5</f>
        <v>19</v>
      </c>
      <c r="I14" s="50"/>
      <c r="J14" s="43" t="n">
        <v>19644</v>
      </c>
      <c r="K14" s="43"/>
      <c r="L14" s="44" t="n">
        <v>18991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9169</v>
      </c>
      <c r="R14" s="44" t="n">
        <f aca="false">ROUND((1-O14)*J14,0)</f>
        <v>9822</v>
      </c>
      <c r="S14" s="36"/>
      <c r="T14" s="54" t="n">
        <v>32</v>
      </c>
      <c r="U14" s="54" t="n">
        <v>15</v>
      </c>
      <c r="V14" s="54" t="n">
        <v>28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30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29</v>
      </c>
      <c r="U16" s="55" t="n">
        <v>39</v>
      </c>
      <c r="V16" s="55" t="n">
        <v>19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30.75</v>
      </c>
      <c r="U18" s="36"/>
      <c r="V18" s="58" t="n">
        <f aca="false">AVERAGE(V5:V16)</f>
        <v>21.1666666666667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31</v>
      </c>
      <c r="G19" s="50"/>
      <c r="H19" s="40" t="n">
        <f aca="false">V7</f>
        <v>19</v>
      </c>
      <c r="I19" s="50"/>
      <c r="J19" s="43" t="n">
        <v>2352</v>
      </c>
      <c r="K19" s="43"/>
      <c r="L19" s="44" t="n">
        <v>2252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1076</v>
      </c>
      <c r="R19" s="44" t="n">
        <f aca="false">ROUND((1-O19)*J19,0)</f>
        <v>1176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29</v>
      </c>
      <c r="G21" s="50"/>
      <c r="H21" s="40" t="n">
        <f aca="false">V8</f>
        <v>19</v>
      </c>
      <c r="I21" s="50"/>
      <c r="J21" s="43" t="n">
        <v>1683</v>
      </c>
      <c r="K21" s="43"/>
      <c r="L21" s="44" t="n">
        <v>1761</v>
      </c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1761</v>
      </c>
      <c r="R21" s="44" t="n">
        <f aca="false">ROUND((1-O21)*J21,0)</f>
        <v>0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32</v>
      </c>
      <c r="G24" s="50"/>
      <c r="H24" s="40" t="n">
        <f aca="false">V9</f>
        <v>22</v>
      </c>
      <c r="I24" s="50"/>
      <c r="J24" s="43" t="n">
        <v>17266</v>
      </c>
      <c r="K24" s="43"/>
      <c r="L24" s="44" t="n">
        <v>17266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8633</v>
      </c>
      <c r="R24" s="44" t="n">
        <f aca="false">(1-O24)*J24</f>
        <v>8633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32</v>
      </c>
      <c r="G26" s="50"/>
      <c r="H26" s="40" t="n">
        <f aca="false">V10</f>
        <v>20</v>
      </c>
      <c r="I26" s="50"/>
      <c r="J26" s="43" t="n">
        <v>2765</v>
      </c>
      <c r="K26" s="43"/>
      <c r="L26" s="44" t="n">
        <v>2765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1382</v>
      </c>
      <c r="R26" s="44" t="n">
        <f aca="false">ROUND((1-O26)*J26,0)</f>
        <v>1383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32</v>
      </c>
      <c r="G28" s="50"/>
      <c r="H28" s="40" t="n">
        <f aca="false">V12</f>
        <v>23</v>
      </c>
      <c r="I28" s="50"/>
      <c r="J28" s="43" t="n">
        <v>4839</v>
      </c>
      <c r="K28" s="43"/>
      <c r="L28" s="44" t="n">
        <v>4839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2419</v>
      </c>
      <c r="R28" s="44" t="n">
        <f aca="false">ROUND((1-O28)*J28,0)</f>
        <v>2420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30</v>
      </c>
      <c r="G30" s="50"/>
      <c r="H30" s="40" t="n">
        <f aca="false">V13</f>
        <v>22</v>
      </c>
      <c r="I30" s="50"/>
      <c r="J30" s="43" t="n">
        <v>6334</v>
      </c>
      <c r="K30" s="43"/>
      <c r="L30" s="44" t="n">
        <v>6190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6190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30</v>
      </c>
      <c r="G32" s="50"/>
      <c r="H32" s="40" t="n">
        <f aca="false">V15</f>
        <v>22</v>
      </c>
      <c r="I32" s="50"/>
      <c r="J32" s="43" t="n">
        <v>1211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29</v>
      </c>
      <c r="G35" s="50"/>
      <c r="H35" s="40" t="n">
        <f aca="false">V16</f>
        <v>19</v>
      </c>
      <c r="I35" s="50"/>
      <c r="J35" s="43" t="n">
        <v>52</v>
      </c>
      <c r="K35" s="43"/>
      <c r="L35" s="44" t="n">
        <v>53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53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78855</v>
      </c>
      <c r="K37" s="51"/>
      <c r="L37" s="44" t="n">
        <f aca="false">SUM(L5:L35)</f>
        <v>78479</v>
      </c>
      <c r="M37" s="40"/>
      <c r="N37" s="39" t="n">
        <f aca="false">+J37-L37</f>
        <v>376</v>
      </c>
      <c r="O37" s="65"/>
      <c r="P37" s="66" t="n">
        <f aca="false">SUM(P5:P35)</f>
        <v>0</v>
      </c>
      <c r="Q37" s="67" t="n">
        <f aca="false">SUM(Q5:Q35)/IF($L$37&gt;0,$L37,$J37)</f>
        <v>0.482409306948356</v>
      </c>
      <c r="R37" s="67" t="n">
        <f aca="false">SUM(R5:R35)/IF($L$37&gt;0,$L37,$J37)</f>
        <v>0.517590693051644</v>
      </c>
      <c r="S37" s="82" t="n">
        <f aca="false">Q39/(Q39+(R39-LOOKUP(J2,[1]!date,[1]!enaft)))</f>
        <v>0.566615780651341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0.00476824551391797</v>
      </c>
      <c r="O38" s="74"/>
      <c r="S38" s="75" t="n">
        <f aca="false">SUM(Q39:R39)</f>
        <v>78479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37859</v>
      </c>
      <c r="R39" s="75" t="n">
        <f aca="false">SUM(R5:R35)</f>
        <v>40620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3710.02698944958</v>
      </c>
      <c r="S41" s="36" t="s">
        <v>64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S31" activeCellId="0" sqref="S3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45926.9142236668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36866</v>
      </c>
      <c r="K2" s="12"/>
      <c r="L2" s="15"/>
      <c r="M2" s="12"/>
      <c r="N2" s="12"/>
      <c r="O2" s="84" t="n">
        <f aca="true">NOW()</f>
        <v>45926.914223667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22</v>
      </c>
      <c r="G5" s="41"/>
      <c r="H5" s="42" t="n">
        <f aca="false">V14</f>
        <v>27</v>
      </c>
      <c r="I5" s="41"/>
      <c r="J5" s="43" t="n">
        <v>1818</v>
      </c>
      <c r="K5" s="43"/>
      <c r="L5" s="44" t="n">
        <v>1602</v>
      </c>
      <c r="M5" s="42"/>
      <c r="N5" s="45" t="n">
        <v>67694</v>
      </c>
      <c r="O5" s="46" t="n">
        <f aca="false">$T$23</f>
        <v>0.65</v>
      </c>
      <c r="P5" s="47" t="str">
        <f aca="false">IF(Q5&lt;0,ABS(Q5),"")</f>
        <v/>
      </c>
      <c r="Q5" s="44" t="n">
        <f aca="false">IF(L$37&gt;0,L5-R5,J5-R5)</f>
        <v>966</v>
      </c>
      <c r="R5" s="44" t="n">
        <f aca="false">ROUND((1-O5)*J5,0)</f>
        <v>636</v>
      </c>
      <c r="S5" s="36"/>
      <c r="T5" s="48" t="n">
        <v>16</v>
      </c>
      <c r="U5" s="48" t="n">
        <v>1</v>
      </c>
      <c r="V5" s="48" t="n">
        <v>22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17</v>
      </c>
      <c r="U6" s="54" t="n">
        <v>2</v>
      </c>
      <c r="V6" s="54" t="n">
        <v>22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17</v>
      </c>
      <c r="G7" s="50"/>
      <c r="H7" s="40" t="n">
        <f aca="false">V6</f>
        <v>22</v>
      </c>
      <c r="I7" s="50"/>
      <c r="J7" s="43" t="n">
        <v>8364</v>
      </c>
      <c r="K7" s="43"/>
      <c r="L7" s="44" t="n">
        <v>6754</v>
      </c>
      <c r="M7" s="40"/>
      <c r="N7" s="45" t="n">
        <v>67694</v>
      </c>
      <c r="O7" s="46" t="n">
        <f aca="false">$T$23</f>
        <v>0.65</v>
      </c>
      <c r="P7" s="47" t="str">
        <f aca="false">IF(Q7&lt;0,ABS(Q7),"")</f>
        <v/>
      </c>
      <c r="Q7" s="44" t="n">
        <f aca="false">IF(L$37&gt;0,L7-R7,J7-R7)</f>
        <v>3827</v>
      </c>
      <c r="R7" s="44" t="n">
        <f aca="false">ROUND((1-O7)*J7,0)</f>
        <v>2927</v>
      </c>
      <c r="S7" s="36"/>
      <c r="T7" s="54" t="n">
        <v>16</v>
      </c>
      <c r="U7" s="54" t="n">
        <v>3</v>
      </c>
      <c r="V7" s="54" t="n">
        <v>22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16</v>
      </c>
      <c r="U8" s="54" t="n">
        <v>4</v>
      </c>
      <c r="V8" s="54" t="n">
        <v>20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19</v>
      </c>
      <c r="U9" s="54" t="n">
        <v>5</v>
      </c>
      <c r="V9" s="54" t="n">
        <v>24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17</v>
      </c>
      <c r="G10" s="50"/>
      <c r="H10" s="40" t="n">
        <f aca="false">V11</f>
        <v>22</v>
      </c>
      <c r="I10" s="50"/>
      <c r="J10" s="43" t="n">
        <v>3161</v>
      </c>
      <c r="K10" s="43"/>
      <c r="L10" s="44" t="n">
        <v>2521</v>
      </c>
      <c r="M10" s="40"/>
      <c r="N10" s="45" t="n">
        <v>67694</v>
      </c>
      <c r="O10" s="46" t="n">
        <f aca="false">$T$23</f>
        <v>0.65</v>
      </c>
      <c r="P10" s="47" t="str">
        <f aca="false">IF(Q10&lt;0,ABS(Q10),"")</f>
        <v/>
      </c>
      <c r="Q10" s="44" t="n">
        <f aca="false">IF(L$37&gt;0,L10-R10,J10-R10)</f>
        <v>1415</v>
      </c>
      <c r="R10" s="44" t="n">
        <f aca="false">ROUND((1-O10)*J10,0)</f>
        <v>1106</v>
      </c>
      <c r="S10" s="36"/>
      <c r="T10" s="54" t="n">
        <v>17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17</v>
      </c>
      <c r="U11" s="54" t="n">
        <v>7</v>
      </c>
      <c r="V11" s="54" t="n">
        <v>22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19</v>
      </c>
      <c r="U12" s="54" t="n">
        <v>8</v>
      </c>
      <c r="V12" s="54" t="n">
        <v>24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18</v>
      </c>
      <c r="U13" s="54" t="n">
        <v>9</v>
      </c>
      <c r="V13" s="54" t="n">
        <v>24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16</v>
      </c>
      <c r="G14" s="50"/>
      <c r="H14" s="40" t="n">
        <f aca="false">V5</f>
        <v>22</v>
      </c>
      <c r="I14" s="50"/>
      <c r="J14" s="43" t="n">
        <v>20950</v>
      </c>
      <c r="K14" s="43"/>
      <c r="L14" s="44" t="n">
        <v>17033</v>
      </c>
      <c r="M14" s="40"/>
      <c r="N14" s="45" t="n">
        <v>67694</v>
      </c>
      <c r="O14" s="46" t="n">
        <f aca="false">$T$23</f>
        <v>0.65</v>
      </c>
      <c r="P14" s="47" t="str">
        <f aca="false">IF(Q14&lt;0,ABS(Q14),"")</f>
        <v/>
      </c>
      <c r="Q14" s="44" t="n">
        <f aca="false">IF(L$37&gt;0,L14-R14,J14-R14)</f>
        <v>9700</v>
      </c>
      <c r="R14" s="44" t="n">
        <f aca="false">ROUND((1-O14)*J14,0)</f>
        <v>7333</v>
      </c>
      <c r="S14" s="36"/>
      <c r="T14" s="54" t="n">
        <v>22</v>
      </c>
      <c r="U14" s="54" t="n">
        <v>15</v>
      </c>
      <c r="V14" s="54" t="n">
        <v>27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18</v>
      </c>
      <c r="U15" s="54" t="n">
        <v>35</v>
      </c>
      <c r="V15" s="54" t="n">
        <v>22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16</v>
      </c>
      <c r="U16" s="55" t="n">
        <v>39</v>
      </c>
      <c r="V16" s="55" t="n">
        <v>20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17.5833333333333</v>
      </c>
      <c r="U18" s="36"/>
      <c r="V18" s="58" t="n">
        <f aca="false">AVERAGE(V5:V16)</f>
        <v>22.6666666666667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16</v>
      </c>
      <c r="G19" s="50"/>
      <c r="H19" s="40" t="n">
        <f aca="false">V7</f>
        <v>22</v>
      </c>
      <c r="I19" s="50"/>
      <c r="J19" s="43" t="n">
        <v>2553</v>
      </c>
      <c r="K19" s="43"/>
      <c r="L19" s="44" t="n">
        <v>1952</v>
      </c>
      <c r="M19" s="40"/>
      <c r="N19" s="45" t="n">
        <v>67694</v>
      </c>
      <c r="O19" s="46" t="n">
        <f aca="false">$T$23</f>
        <v>0.65</v>
      </c>
      <c r="P19" s="47" t="str">
        <f aca="false">IF(Q19&lt;0,ABS(Q19),"")</f>
        <v/>
      </c>
      <c r="Q19" s="44" t="n">
        <f aca="false">IF(L$37&gt;0,L19-R19,J19-R19)</f>
        <v>1058</v>
      </c>
      <c r="R19" s="44" t="n">
        <f aca="false">ROUND((1-O19)*J19,0)</f>
        <v>894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16</v>
      </c>
      <c r="G21" s="50"/>
      <c r="H21" s="40" t="n">
        <f aca="false">V8</f>
        <v>20</v>
      </c>
      <c r="I21" s="50"/>
      <c r="J21" s="43" t="n">
        <v>1993</v>
      </c>
      <c r="K21" s="43"/>
      <c r="L21" s="44" t="n">
        <v>1683</v>
      </c>
      <c r="M21" s="50"/>
      <c r="N21" s="45" t="n">
        <v>67694</v>
      </c>
      <c r="O21" s="46" t="n">
        <f aca="false">$T$23</f>
        <v>0.65</v>
      </c>
      <c r="P21" s="47" t="str">
        <f aca="false">IF(Q21&lt;0,ABS(Q21),"")</f>
        <v/>
      </c>
      <c r="Q21" s="44" t="n">
        <f aca="false">IF(L$37&gt;0,L21-R21,J21-R21)</f>
        <v>985</v>
      </c>
      <c r="R21" s="44" t="n">
        <f aca="false">ROUND((1-O21)*J21,0)</f>
        <v>698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0.65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19</v>
      </c>
      <c r="G24" s="50"/>
      <c r="H24" s="40" t="n">
        <f aca="false">V9</f>
        <v>24</v>
      </c>
      <c r="I24" s="50"/>
      <c r="J24" s="43" t="n">
        <v>19140</v>
      </c>
      <c r="K24" s="43"/>
      <c r="L24" s="44" t="n">
        <v>16017</v>
      </c>
      <c r="M24" s="40"/>
      <c r="N24" s="45" t="n">
        <v>67694</v>
      </c>
      <c r="O24" s="46" t="n">
        <f aca="false">$T$23</f>
        <v>0.65</v>
      </c>
      <c r="P24" s="47" t="str">
        <f aca="false">IF(Q24&lt;0,ABS(Q24),"")</f>
        <v/>
      </c>
      <c r="Q24" s="44" t="n">
        <f aca="false">IF(L$37&gt;0,L24-R24,J24-R24)</f>
        <v>9318</v>
      </c>
      <c r="R24" s="44" t="n">
        <f aca="false">(1-O24)*J24</f>
        <v>6699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17</v>
      </c>
      <c r="G26" s="50"/>
      <c r="H26" s="40" t="n">
        <f aca="false">V10</f>
        <v>23</v>
      </c>
      <c r="I26" s="50"/>
      <c r="J26" s="43" t="n">
        <v>3079</v>
      </c>
      <c r="K26" s="43"/>
      <c r="L26" s="44" t="n">
        <v>2450</v>
      </c>
      <c r="M26" s="40"/>
      <c r="N26" s="45" t="n">
        <v>67694</v>
      </c>
      <c r="O26" s="46" t="n">
        <f aca="false">$T$23</f>
        <v>0.65</v>
      </c>
      <c r="P26" s="47" t="str">
        <f aca="false">IF(Q26&lt;0,ABS(Q26),"")</f>
        <v/>
      </c>
      <c r="Q26" s="44" t="n">
        <f aca="false">IF(L$37&gt;0,L26-R26,J26-R26)</f>
        <v>1372</v>
      </c>
      <c r="R26" s="44" t="n">
        <f aca="false">ROUND((1-O26)*J26,0)</f>
        <v>1078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19</v>
      </c>
      <c r="G28" s="50"/>
      <c r="H28" s="40" t="n">
        <f aca="false">V12</f>
        <v>24</v>
      </c>
      <c r="I28" s="50"/>
      <c r="J28" s="43" t="n">
        <v>5299</v>
      </c>
      <c r="K28" s="43"/>
      <c r="L28" s="44" t="n">
        <v>4724</v>
      </c>
      <c r="M28" s="40"/>
      <c r="N28" s="45" t="n">
        <v>67694</v>
      </c>
      <c r="O28" s="46" t="n">
        <f aca="false">$T$23</f>
        <v>0.65</v>
      </c>
      <c r="P28" s="47" t="str">
        <f aca="false">IF(Q28&lt;0,ABS(Q28),"")</f>
        <v/>
      </c>
      <c r="Q28" s="44" t="n">
        <f aca="false">IF(L$37&gt;0,L28-R28,J28-R28)</f>
        <v>2869</v>
      </c>
      <c r="R28" s="44" t="n">
        <f aca="false">ROUND((1-O28)*J28,0)</f>
        <v>1855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18</v>
      </c>
      <c r="G30" s="50"/>
      <c r="H30" s="40" t="n">
        <f aca="false">V13</f>
        <v>24</v>
      </c>
      <c r="I30" s="50"/>
      <c r="J30" s="43" t="n">
        <v>6767</v>
      </c>
      <c r="K30" s="43"/>
      <c r="L30" s="44" t="n">
        <v>5902</v>
      </c>
      <c r="M30" s="40"/>
      <c r="N30" s="45" t="n">
        <v>67694</v>
      </c>
      <c r="O30" s="46" t="n">
        <v>1</v>
      </c>
      <c r="P30" s="47" t="str">
        <f aca="false">IF(Q30&lt;0,ABS(Q30),"")</f>
        <v/>
      </c>
      <c r="Q30" s="44" t="n">
        <f aca="false">IF(L$37&gt;0,L30-R30,J30-R30)</f>
        <v>5902</v>
      </c>
      <c r="R30" s="44" t="n">
        <f aca="false">ROUND((1-O30)*J30,0)</f>
        <v>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18</v>
      </c>
      <c r="G32" s="50"/>
      <c r="H32" s="40" t="n">
        <f aca="false">V15</f>
        <v>22</v>
      </c>
      <c r="I32" s="50"/>
      <c r="J32" s="43" t="n">
        <v>1602</v>
      </c>
      <c r="K32" s="43"/>
      <c r="L32" s="44" t="n">
        <v>1289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1289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16</v>
      </c>
      <c r="G35" s="50"/>
      <c r="H35" s="40" t="n">
        <f aca="false">V16</f>
        <v>20</v>
      </c>
      <c r="I35" s="50"/>
      <c r="J35" s="43" t="n">
        <v>56</v>
      </c>
      <c r="K35" s="43"/>
      <c r="L35" s="44" t="n">
        <v>52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52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86445</v>
      </c>
      <c r="K37" s="51"/>
      <c r="L37" s="44" t="n">
        <f aca="false">SUM(L5:L35)</f>
        <v>73642</v>
      </c>
      <c r="M37" s="40"/>
      <c r="N37" s="47" t="n">
        <f aca="false">+J37-L37</f>
        <v>12803</v>
      </c>
      <c r="O37" s="65"/>
      <c r="P37" s="66" t="n">
        <f aca="false">SUM(P5:P35)</f>
        <v>0</v>
      </c>
      <c r="Q37" s="67" t="n">
        <f aca="false">SUM(Q5:Q35)/IF($L$37&gt;0,$L37,$J37)</f>
        <v>0.526235028923712</v>
      </c>
      <c r="R37" s="67" t="n">
        <f aca="false">SUM(R5:R35)/IF($L$37&gt;0,$L37,$J37)</f>
        <v>0.473764971076288</v>
      </c>
      <c r="S37" s="82" t="n">
        <f aca="false">Q39/(Q39+(R39-LOOKUP(J2,[1]!date,[1]!enaft)))</f>
        <v>0.62526016876684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0.148105731968304</v>
      </c>
      <c r="O38" s="74"/>
      <c r="S38" s="75" t="n">
        <f aca="false">SUM(Q39:R39)</f>
        <v>73642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38753</v>
      </c>
      <c r="R39" s="75" t="n">
        <f aca="false">SUM(R5:R35)</f>
        <v>34889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-2148.93268994847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pane xSplit="5" ySplit="0" topLeftCell="F1" activePane="topRight" state="frozen"/>
      <selection pane="topLeft" activeCell="A3" activeCellId="0" sqref="A3"/>
      <selection pane="topRight" activeCell="L37" activeCellId="0" sqref="L37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45926.9142236932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36867</v>
      </c>
      <c r="K2" s="12"/>
      <c r="L2" s="15"/>
      <c r="M2" s="12"/>
      <c r="N2" s="12"/>
      <c r="O2" s="84" t="n">
        <f aca="true">NOW()</f>
        <v>45926.9142236935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30</v>
      </c>
      <c r="G5" s="41"/>
      <c r="H5" s="42" t="n">
        <f aca="false">V14</f>
        <v>38</v>
      </c>
      <c r="I5" s="41"/>
      <c r="J5" s="43" t="n">
        <v>1471</v>
      </c>
      <c r="K5" s="43"/>
      <c r="L5" s="44" t="n">
        <v>1125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389</v>
      </c>
      <c r="R5" s="44" t="n">
        <f aca="false">ROUND((1-O5)*J5,0)</f>
        <v>736</v>
      </c>
      <c r="S5" s="36"/>
      <c r="T5" s="48" t="n">
        <v>25</v>
      </c>
      <c r="U5" s="48" t="n">
        <v>1</v>
      </c>
      <c r="V5" s="48" t="n">
        <v>26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24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24</v>
      </c>
      <c r="G7" s="50"/>
      <c r="H7" s="40" t="n">
        <f aca="false">V6</f>
        <v>26</v>
      </c>
      <c r="I7" s="50"/>
      <c r="J7" s="43" t="n">
        <v>6110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2411</v>
      </c>
      <c r="R7" s="44" t="n">
        <f aca="false">ROUND((1-O7)*J7,0)</f>
        <v>3055</v>
      </c>
      <c r="S7" s="36"/>
      <c r="T7" s="54" t="n">
        <v>26</v>
      </c>
      <c r="U7" s="54" t="n">
        <v>3</v>
      </c>
      <c r="V7" s="54" t="n">
        <v>29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23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28</v>
      </c>
      <c r="U9" s="54" t="n">
        <v>5</v>
      </c>
      <c r="V9" s="54" t="n">
        <v>31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24</v>
      </c>
      <c r="G10" s="50"/>
      <c r="H10" s="40" t="n">
        <f aca="false">V11</f>
        <v>25</v>
      </c>
      <c r="I10" s="50"/>
      <c r="J10" s="43" t="n">
        <v>2264</v>
      </c>
      <c r="K10" s="43"/>
      <c r="L10" s="44" t="n">
        <v>2136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1004</v>
      </c>
      <c r="R10" s="44" t="n">
        <f aca="false">ROUND((1-O10)*J10,0)</f>
        <v>1132</v>
      </c>
      <c r="S10" s="36"/>
      <c r="T10" s="54" t="n">
        <v>28</v>
      </c>
      <c r="U10" s="54" t="n">
        <v>6</v>
      </c>
      <c r="V10" s="54" t="n">
        <v>32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24</v>
      </c>
      <c r="U11" s="54" t="n">
        <v>7</v>
      </c>
      <c r="V11" s="54" t="n">
        <v>25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32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30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25</v>
      </c>
      <c r="G14" s="50"/>
      <c r="H14" s="40" t="n">
        <f aca="false">V5</f>
        <v>26</v>
      </c>
      <c r="I14" s="50"/>
      <c r="J14" s="43" t="n">
        <v>15074</v>
      </c>
      <c r="K14" s="43"/>
      <c r="L14" s="44" t="n">
        <v>14422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6885</v>
      </c>
      <c r="R14" s="44" t="n">
        <f aca="false">ROUND((1-O14)*J14,0)</f>
        <v>7537</v>
      </c>
      <c r="S14" s="36"/>
      <c r="T14" s="54" t="n">
        <v>30</v>
      </c>
      <c r="U14" s="54" t="n">
        <v>15</v>
      </c>
      <c r="V14" s="54" t="n">
        <v>38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25</v>
      </c>
      <c r="U15" s="54" t="n">
        <v>35</v>
      </c>
      <c r="V15" s="54" t="n">
        <v>27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 t="n">
        <v>0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23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 t="n">
        <v>0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25.9166666666667</v>
      </c>
      <c r="U18" s="36"/>
      <c r="V18" s="58" t="n">
        <f aca="false">AVERAGE(V5:V16)</f>
        <v>28.8333333333333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26</v>
      </c>
      <c r="G19" s="50"/>
      <c r="H19" s="40" t="n">
        <f aca="false">V7</f>
        <v>29</v>
      </c>
      <c r="I19" s="50"/>
      <c r="J19" s="43" t="n">
        <v>1551</v>
      </c>
      <c r="K19" s="43"/>
      <c r="L19" s="44" t="n">
        <v>1250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474</v>
      </c>
      <c r="R19" s="44" t="n">
        <f aca="false">ROUND((1-O19)*J19,0)</f>
        <v>776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23</v>
      </c>
      <c r="G21" s="50"/>
      <c r="H21" s="40" t="n">
        <f aca="false">V8</f>
        <v>25</v>
      </c>
      <c r="I21" s="50"/>
      <c r="J21" s="43" t="n">
        <v>1451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570</v>
      </c>
      <c r="R21" s="44" t="n">
        <f aca="false">ROUND((1-O21)*J21,0)</f>
        <v>726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28</v>
      </c>
      <c r="G24" s="50"/>
      <c r="H24" s="40" t="n">
        <f aca="false">V9</f>
        <v>31</v>
      </c>
      <c r="I24" s="50"/>
      <c r="J24" s="43" t="n">
        <v>13518</v>
      </c>
      <c r="K24" s="43"/>
      <c r="L24" s="44" t="n">
        <v>11644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4885</v>
      </c>
      <c r="R24" s="44" t="n">
        <f aca="false">(1-O24)*J24</f>
        <v>6759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28</v>
      </c>
      <c r="G26" s="50"/>
      <c r="H26" s="40" t="n">
        <f aca="false">V10</f>
        <v>32</v>
      </c>
      <c r="I26" s="50"/>
      <c r="J26" s="43" t="n">
        <v>1925</v>
      </c>
      <c r="K26" s="43"/>
      <c r="L26" s="44" t="n">
        <v>1505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542</v>
      </c>
      <c r="R26" s="44" t="n">
        <f aca="false">ROUND((1-O26)*J26,0)</f>
        <v>963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32</v>
      </c>
      <c r="I28" s="50"/>
      <c r="J28" s="43" t="n">
        <v>4264</v>
      </c>
      <c r="K28" s="43"/>
      <c r="L28" s="44" t="n">
        <v>3804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1672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30</v>
      </c>
      <c r="I30" s="50"/>
      <c r="J30" s="43" t="n">
        <v>5468</v>
      </c>
      <c r="K30" s="43"/>
      <c r="L30" s="44" t="n">
        <v>5035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2301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25</v>
      </c>
      <c r="G32" s="50"/>
      <c r="H32" s="40" t="n">
        <f aca="false">V15</f>
        <v>27</v>
      </c>
      <c r="I32" s="50"/>
      <c r="J32" s="43" t="n">
        <v>1055</v>
      </c>
      <c r="K32" s="43"/>
      <c r="L32" s="44" t="n">
        <v>898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898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23</v>
      </c>
      <c r="G35" s="50"/>
      <c r="H35" s="40" t="n">
        <f aca="false">V16</f>
        <v>25</v>
      </c>
      <c r="I35" s="50"/>
      <c r="J35" s="43" t="n">
        <v>49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65863</v>
      </c>
      <c r="K37" s="51"/>
      <c r="L37" s="44" t="n">
        <f aca="false">SUM(L5:L35)</f>
        <v>60290</v>
      </c>
      <c r="M37" s="40"/>
      <c r="N37" s="47" t="n">
        <f aca="false">+J37-L37</f>
        <v>5573</v>
      </c>
      <c r="O37" s="65"/>
      <c r="P37" s="66" t="n">
        <f aca="false">SUM(P5:P35)</f>
        <v>0</v>
      </c>
      <c r="Q37" s="67" t="n">
        <f aca="false">SUM(Q5:Q35)/IF($L$37&gt;0,$L37,$J37)</f>
        <v>0.366180129374689</v>
      </c>
      <c r="R37" s="67" t="n">
        <f aca="false">SUM(R5:R35)/IF($L$37&gt;0,$L37,$J37)</f>
        <v>0.633819870625311</v>
      </c>
      <c r="S37" s="82" t="n">
        <f aca="false">Q39/(Q39+(R39-LOOKUP(J2,[1]!date,[1]!enaft)))</f>
        <v>0.454007033129743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0.0846150342377359</v>
      </c>
      <c r="O38" s="74"/>
      <c r="S38" s="75" t="n">
        <f aca="false">SUM(Q39:R39)</f>
        <v>60290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22077</v>
      </c>
      <c r="R39" s="75" t="n">
        <f aca="false">SUM(R5:R35)</f>
        <v>38213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1249.28437065511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false" showOutlineSymbols="true" defaultGridColor="true" view="normal" topLeftCell="A4" colorId="64" zoomScale="75" zoomScaleNormal="75" zoomScalePageLayoutView="100" workbookViewId="0">
      <pane xSplit="5" ySplit="0" topLeftCell="Q1" activePane="topRight" state="frozen"/>
      <selection pane="topLeft" activeCell="A4" activeCellId="0" sqref="A4"/>
      <selection pane="topRight" activeCell="N38" activeCellId="0" sqref="N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83" t="n">
        <f aca="true">NOW()</f>
        <v>45926.9142237242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36868</v>
      </c>
      <c r="K2" s="12"/>
      <c r="L2" s="15"/>
      <c r="M2" s="12"/>
      <c r="N2" s="12"/>
      <c r="O2" s="84" t="n">
        <f aca="true">NOW()</f>
        <v>45926.9142237245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28</v>
      </c>
      <c r="U4" s="26"/>
      <c r="V4" s="26" t="s">
        <v>29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30</v>
      </c>
      <c r="C5" s="38" t="s">
        <v>31</v>
      </c>
      <c r="D5" s="39" t="n">
        <v>3342</v>
      </c>
      <c r="E5" s="40"/>
      <c r="F5" s="41" t="n">
        <f aca="false">T14</f>
        <v>31</v>
      </c>
      <c r="G5" s="41"/>
      <c r="H5" s="42" t="n">
        <f aca="false">V14</f>
        <v>33</v>
      </c>
      <c r="I5" s="41"/>
      <c r="J5" s="43" t="n">
        <v>1429</v>
      </c>
      <c r="K5" s="43"/>
      <c r="L5" s="44" t="n">
        <v>1342</v>
      </c>
      <c r="M5" s="42"/>
      <c r="N5" s="45" t="n">
        <v>67694</v>
      </c>
      <c r="O5" s="46" t="n">
        <f aca="false">$T$23</f>
        <v>0.5</v>
      </c>
      <c r="P5" s="47" t="str">
        <f aca="false">IF(Q5&lt;0,ABS(Q5),"")</f>
        <v/>
      </c>
      <c r="Q5" s="44" t="n">
        <f aca="false">IF(L$37&gt;0,L5-R5,J5-R5)</f>
        <v>627</v>
      </c>
      <c r="R5" s="44" t="n">
        <f aca="false">ROUND((1-O5)*J5,0)</f>
        <v>715</v>
      </c>
      <c r="S5" s="36"/>
      <c r="T5" s="48" t="n">
        <v>24</v>
      </c>
      <c r="U5" s="48" t="n">
        <v>1</v>
      </c>
      <c r="V5" s="48" t="n">
        <v>21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n">
        <v>25</v>
      </c>
      <c r="U6" s="54" t="n">
        <v>2</v>
      </c>
      <c r="V6" s="54" t="n">
        <v>26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33</v>
      </c>
      <c r="C7" s="38" t="s">
        <v>34</v>
      </c>
      <c r="D7" s="39" t="n">
        <v>3343</v>
      </c>
      <c r="E7" s="40"/>
      <c r="F7" s="50" t="n">
        <f aca="false">T6</f>
        <v>25</v>
      </c>
      <c r="G7" s="50"/>
      <c r="H7" s="40" t="n">
        <f aca="false">V6</f>
        <v>26</v>
      </c>
      <c r="I7" s="50"/>
      <c r="J7" s="43" t="n">
        <v>5788</v>
      </c>
      <c r="K7" s="43"/>
      <c r="L7" s="44" t="n">
        <v>5466</v>
      </c>
      <c r="M7" s="40"/>
      <c r="N7" s="45" t="n">
        <v>67694</v>
      </c>
      <c r="O7" s="46" t="n">
        <f aca="false">$T$23</f>
        <v>0.5</v>
      </c>
      <c r="P7" s="47" t="str">
        <f aca="false">IF(Q7&lt;0,ABS(Q7),"")</f>
        <v/>
      </c>
      <c r="Q7" s="44" t="n">
        <f aca="false">IF(L$37&gt;0,L7-R7,J7-R7)</f>
        <v>2572</v>
      </c>
      <c r="R7" s="44" t="n">
        <f aca="false">ROUND((1-O7)*J7,0)</f>
        <v>2894</v>
      </c>
      <c r="S7" s="36"/>
      <c r="T7" s="54" t="n">
        <v>24</v>
      </c>
      <c r="U7" s="54" t="n">
        <v>3</v>
      </c>
      <c r="V7" s="54" t="n">
        <v>23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n">
        <v>5000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n">
        <v>25</v>
      </c>
      <c r="U8" s="54" t="n">
        <v>4</v>
      </c>
      <c r="V8" s="54" t="n">
        <v>25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n">
        <v>27</v>
      </c>
      <c r="U9" s="54" t="n">
        <v>5</v>
      </c>
      <c r="V9" s="54" t="n">
        <v>27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35</v>
      </c>
      <c r="C10" s="38" t="s">
        <v>36</v>
      </c>
      <c r="D10" s="39" t="n">
        <v>3344</v>
      </c>
      <c r="E10" s="40"/>
      <c r="F10" s="50" t="n">
        <f aca="false">T11</f>
        <v>25</v>
      </c>
      <c r="G10" s="50"/>
      <c r="H10" s="40" t="n">
        <f aca="false">V11</f>
        <v>23</v>
      </c>
      <c r="I10" s="50"/>
      <c r="J10" s="43" t="n">
        <v>2136</v>
      </c>
      <c r="K10" s="43"/>
      <c r="L10" s="44" t="n">
        <v>2392</v>
      </c>
      <c r="M10" s="40"/>
      <c r="N10" s="45" t="n">
        <v>67694</v>
      </c>
      <c r="O10" s="46" t="n">
        <f aca="false">$T$23</f>
        <v>0.5</v>
      </c>
      <c r="P10" s="47" t="str">
        <f aca="false">IF(Q10&lt;0,ABS(Q10),"")</f>
        <v/>
      </c>
      <c r="Q10" s="44" t="n">
        <f aca="false">IF(L$37&gt;0,L10-R10,J10-R10)</f>
        <v>1324</v>
      </c>
      <c r="R10" s="44" t="n">
        <f aca="false">ROUND((1-O10)*J10,0)</f>
        <v>1068</v>
      </c>
      <c r="S10" s="36"/>
      <c r="T10" s="54" t="n">
        <v>25</v>
      </c>
      <c r="U10" s="54" t="n">
        <v>6</v>
      </c>
      <c r="V10" s="54" t="n">
        <v>23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n">
        <v>1535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n">
        <v>25</v>
      </c>
      <c r="U11" s="54" t="n">
        <v>7</v>
      </c>
      <c r="V11" s="54" t="n">
        <v>23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n">
        <v>1540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n">
        <v>28</v>
      </c>
      <c r="U12" s="54" t="n">
        <v>8</v>
      </c>
      <c r="V12" s="54" t="n">
        <v>28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n">
        <v>27</v>
      </c>
      <c r="U13" s="54" t="n">
        <v>9</v>
      </c>
      <c r="V13" s="54" t="n">
        <v>29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37</v>
      </c>
      <c r="C14" s="38" t="s">
        <v>38</v>
      </c>
      <c r="D14" s="39" t="n">
        <v>3788</v>
      </c>
      <c r="E14" s="40"/>
      <c r="F14" s="50" t="n">
        <f aca="false">T5</f>
        <v>24</v>
      </c>
      <c r="G14" s="50"/>
      <c r="H14" s="40" t="n">
        <f aca="false">V5</f>
        <v>21</v>
      </c>
      <c r="I14" s="50"/>
      <c r="J14" s="43" t="n">
        <v>15728</v>
      </c>
      <c r="K14" s="43"/>
      <c r="L14" s="44" t="n">
        <v>17686</v>
      </c>
      <c r="M14" s="40"/>
      <c r="N14" s="45" t="n">
        <v>67694</v>
      </c>
      <c r="O14" s="46" t="n">
        <f aca="false">$T$23</f>
        <v>0.5</v>
      </c>
      <c r="P14" s="47" t="str">
        <f aca="false">IF(Q14&lt;0,ABS(Q14),"")</f>
        <v/>
      </c>
      <c r="Q14" s="44" t="n">
        <f aca="false">IF(L$37&gt;0,L14-R14,J14-R14)</f>
        <v>9822</v>
      </c>
      <c r="R14" s="44" t="n">
        <f aca="false">ROUND((1-O14)*J14,0)</f>
        <v>7864</v>
      </c>
      <c r="S14" s="36"/>
      <c r="T14" s="54" t="n">
        <v>31</v>
      </c>
      <c r="U14" s="54" t="n">
        <v>15</v>
      </c>
      <c r="V14" s="54" t="n">
        <v>33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n">
        <v>673</v>
      </c>
      <c r="M15" s="40"/>
      <c r="N15" s="45" t="n">
        <v>69149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n">
        <v>27</v>
      </c>
      <c r="U15" s="54" t="n">
        <v>35</v>
      </c>
      <c r="V15" s="54" t="n">
        <v>29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43" t="n">
        <v>0</v>
      </c>
      <c r="K16" s="43"/>
      <c r="L16" s="44"/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5" t="n">
        <v>25</v>
      </c>
      <c r="U16" s="55" t="n">
        <v>39</v>
      </c>
      <c r="V16" s="55" t="n">
        <v>25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43" t="n">
        <v>0</v>
      </c>
      <c r="K17" s="43"/>
      <c r="L17" s="44"/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56"/>
      <c r="E18" s="57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58" t="n">
        <f aca="false">AVERAGE(T5:T16)</f>
        <v>26.0833333333333</v>
      </c>
      <c r="U18" s="36"/>
      <c r="V18" s="58" t="n">
        <f aca="false">AVERAGE(V5:V16)</f>
        <v>26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39</v>
      </c>
      <c r="C19" s="38" t="s">
        <v>40</v>
      </c>
      <c r="D19" s="39" t="n">
        <v>3789</v>
      </c>
      <c r="E19" s="40"/>
      <c r="F19" s="50" t="n">
        <f aca="false">T7</f>
        <v>24</v>
      </c>
      <c r="G19" s="50"/>
      <c r="H19" s="40" t="n">
        <f aca="false">V7</f>
        <v>23</v>
      </c>
      <c r="I19" s="50"/>
      <c r="J19" s="43" t="n">
        <v>1751</v>
      </c>
      <c r="K19" s="43"/>
      <c r="L19" s="44" t="n">
        <v>1852</v>
      </c>
      <c r="M19" s="40"/>
      <c r="N19" s="45" t="n">
        <v>67694</v>
      </c>
      <c r="O19" s="46" t="n">
        <f aca="false">$T$23</f>
        <v>0.5</v>
      </c>
      <c r="P19" s="47" t="str">
        <f aca="false">IF(Q19&lt;0,ABS(Q19),"")</f>
        <v/>
      </c>
      <c r="Q19" s="44" t="n">
        <f aca="false">IF(L$37&gt;0,L19-R19,J19-R19)</f>
        <v>976</v>
      </c>
      <c r="R19" s="44" t="n">
        <f aca="false">ROUND((1-O19)*J19,0)</f>
        <v>876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59" t="s">
        <v>41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42</v>
      </c>
      <c r="C21" s="38" t="s">
        <v>43</v>
      </c>
      <c r="D21" s="39" t="n">
        <v>3345</v>
      </c>
      <c r="E21" s="40"/>
      <c r="F21" s="50" t="n">
        <f aca="false">T8</f>
        <v>25</v>
      </c>
      <c r="G21" s="50"/>
      <c r="H21" s="40" t="n">
        <f aca="false">V8</f>
        <v>25</v>
      </c>
      <c r="I21" s="50"/>
      <c r="J21" s="43" t="n">
        <v>1296</v>
      </c>
      <c r="K21" s="43"/>
      <c r="L21" s="44" t="n">
        <v>1296</v>
      </c>
      <c r="M21" s="50"/>
      <c r="N21" s="45" t="n">
        <v>67694</v>
      </c>
      <c r="O21" s="46" t="n">
        <f aca="false">$T$23</f>
        <v>0.5</v>
      </c>
      <c r="P21" s="47" t="str">
        <f aca="false">IF(Q21&lt;0,ABS(Q21),"")</f>
        <v/>
      </c>
      <c r="Q21" s="44" t="n">
        <f aca="false">IF(L$37&gt;0,L21-R21,J21-R21)</f>
        <v>648</v>
      </c>
      <c r="R21" s="44" t="n">
        <f aca="false">ROUND((1-O21)*J21,0)</f>
        <v>648</v>
      </c>
      <c r="S21" s="36"/>
      <c r="T21" s="60" t="s">
        <v>44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n">
        <v>1915</v>
      </c>
      <c r="M22" s="50"/>
      <c r="N22" s="45" t="n">
        <v>68916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0" t="s">
        <v>45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56"/>
      <c r="E23" s="57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1" t="n">
        <v>0.5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47</v>
      </c>
      <c r="C24" s="38" t="s">
        <v>48</v>
      </c>
      <c r="D24" s="39" t="n">
        <v>2777</v>
      </c>
      <c r="E24" s="40"/>
      <c r="F24" s="50" t="n">
        <f aca="false">T9</f>
        <v>27</v>
      </c>
      <c r="G24" s="50"/>
      <c r="H24" s="40" t="n">
        <f aca="false">V9</f>
        <v>27</v>
      </c>
      <c r="I24" s="50"/>
      <c r="J24" s="43" t="n">
        <v>14143</v>
      </c>
      <c r="K24" s="43"/>
      <c r="L24" s="44" t="n">
        <v>14143</v>
      </c>
      <c r="M24" s="40"/>
      <c r="N24" s="45" t="n">
        <v>67694</v>
      </c>
      <c r="O24" s="46" t="n">
        <f aca="false">$T$23</f>
        <v>0.5</v>
      </c>
      <c r="P24" s="47" t="str">
        <f aca="false">IF(Q24&lt;0,ABS(Q24),"")</f>
        <v/>
      </c>
      <c r="Q24" s="44" t="n">
        <f aca="false">IF(L$37&gt;0,L24-R24,J24-R24)</f>
        <v>7071.5</v>
      </c>
      <c r="R24" s="44" t="n">
        <f aca="false">(1-O24)*J24</f>
        <v>7071.5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49</v>
      </c>
      <c r="C26" s="38" t="s">
        <v>50</v>
      </c>
      <c r="D26" s="39" t="n">
        <v>3346</v>
      </c>
      <c r="E26" s="40"/>
      <c r="F26" s="50" t="n">
        <f aca="false">T10</f>
        <v>25</v>
      </c>
      <c r="G26" s="50"/>
      <c r="H26" s="40" t="n">
        <f aca="false">V10</f>
        <v>23</v>
      </c>
      <c r="I26" s="50"/>
      <c r="J26" s="43" t="n">
        <v>2240</v>
      </c>
      <c r="K26" s="43"/>
      <c r="L26" s="44" t="n">
        <v>2450</v>
      </c>
      <c r="M26" s="40"/>
      <c r="N26" s="45" t="n">
        <v>67694</v>
      </c>
      <c r="O26" s="46" t="n">
        <f aca="false">$T$23</f>
        <v>0.5</v>
      </c>
      <c r="P26" s="47" t="str">
        <f aca="false">IF(Q26&lt;0,ABS(Q26),"")</f>
        <v/>
      </c>
      <c r="Q26" s="44" t="n">
        <f aca="false">IF(L$37&gt;0,L26-R26,J26-R26)</f>
        <v>1330</v>
      </c>
      <c r="R26" s="44" t="n">
        <f aca="false">ROUND((1-O26)*J26,0)</f>
        <v>1120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51</v>
      </c>
      <c r="C28" s="38" t="s">
        <v>52</v>
      </c>
      <c r="D28" s="39" t="n">
        <v>3790</v>
      </c>
      <c r="E28" s="40"/>
      <c r="F28" s="50" t="n">
        <f aca="false">T12</f>
        <v>28</v>
      </c>
      <c r="G28" s="50"/>
      <c r="H28" s="40" t="n">
        <f aca="false">V12</f>
        <v>28</v>
      </c>
      <c r="I28" s="50"/>
      <c r="J28" s="43" t="n">
        <v>4264</v>
      </c>
      <c r="K28" s="43"/>
      <c r="L28" s="44" t="n">
        <v>4264</v>
      </c>
      <c r="M28" s="40"/>
      <c r="N28" s="45" t="n">
        <v>67694</v>
      </c>
      <c r="O28" s="46" t="n">
        <f aca="false">$T$23</f>
        <v>0.5</v>
      </c>
      <c r="P28" s="47" t="str">
        <f aca="false">IF(Q28&lt;0,ABS(Q28),"")</f>
        <v/>
      </c>
      <c r="Q28" s="44" t="n">
        <f aca="false">IF(L$37&gt;0,L28-R28,J28-R28)</f>
        <v>2132</v>
      </c>
      <c r="R28" s="44" t="n">
        <f aca="false">ROUND((1-O28)*J28,0)</f>
        <v>2132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53</v>
      </c>
      <c r="C30" s="38" t="s">
        <v>54</v>
      </c>
      <c r="D30" s="39" t="n">
        <v>3791</v>
      </c>
      <c r="E30" s="40"/>
      <c r="F30" s="50" t="n">
        <f aca="false">T13</f>
        <v>27</v>
      </c>
      <c r="G30" s="50"/>
      <c r="H30" s="40" t="n">
        <f aca="false">V13</f>
        <v>29</v>
      </c>
      <c r="I30" s="50"/>
      <c r="J30" s="43" t="n">
        <v>5468</v>
      </c>
      <c r="K30" s="43"/>
      <c r="L30" s="44" t="n">
        <v>5179</v>
      </c>
      <c r="M30" s="40"/>
      <c r="N30" s="45" t="n">
        <v>67694</v>
      </c>
      <c r="O30" s="46" t="n">
        <f aca="false">$T$23</f>
        <v>0.5</v>
      </c>
      <c r="P30" s="47" t="str">
        <f aca="false">IF(Q30&lt;0,ABS(Q30),"")</f>
        <v/>
      </c>
      <c r="Q30" s="44" t="n">
        <f aca="false">IF(L$37&gt;0,L30-R30,J30-R30)</f>
        <v>2445</v>
      </c>
      <c r="R30" s="44" t="n">
        <f aca="false">ROUND((1-O30)*J30,0)</f>
        <v>2734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2"/>
    </row>
    <row r="32" customFormat="false" ht="15" hidden="false" customHeight="false" outlineLevel="0" collapsed="false">
      <c r="A32" s="36"/>
      <c r="B32" s="37" t="s">
        <v>55</v>
      </c>
      <c r="C32" s="38" t="s">
        <v>56</v>
      </c>
      <c r="D32" s="39" t="n">
        <v>3348</v>
      </c>
      <c r="E32" s="40"/>
      <c r="F32" s="50" t="n">
        <f aca="false">T15</f>
        <v>27</v>
      </c>
      <c r="G32" s="50"/>
      <c r="H32" s="40" t="n">
        <f aca="false">V15</f>
        <v>29</v>
      </c>
      <c r="I32" s="50"/>
      <c r="J32" s="43" t="n">
        <v>898</v>
      </c>
      <c r="K32" s="43"/>
      <c r="L32" s="44" t="n">
        <v>742</v>
      </c>
      <c r="M32" s="40"/>
      <c r="N32" s="45" t="n">
        <v>67694</v>
      </c>
      <c r="O32" s="46" t="n">
        <v>1</v>
      </c>
      <c r="P32" s="47" t="str">
        <f aca="false">IF(Q32&lt;0,ABS(Q32),"")</f>
        <v/>
      </c>
      <c r="Q32" s="44" t="n">
        <f aca="false">IF(L$37&gt;0,L32-R32,J32-R32)</f>
        <v>742</v>
      </c>
      <c r="R32" s="44" t="n">
        <f aca="false">ROUND((1-O32)*J32,0)</f>
        <v>0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n">
        <v>1000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2"/>
    </row>
    <row r="35" customFormat="false" ht="15" hidden="false" customHeight="false" outlineLevel="0" collapsed="false">
      <c r="A35" s="36"/>
      <c r="B35" s="37" t="s">
        <v>57</v>
      </c>
      <c r="C35" s="38" t="s">
        <v>58</v>
      </c>
      <c r="D35" s="39" t="n">
        <v>3792</v>
      </c>
      <c r="E35" s="40"/>
      <c r="F35" s="50" t="n">
        <f aca="false">T16</f>
        <v>25</v>
      </c>
      <c r="G35" s="50"/>
      <c r="H35" s="40" t="n">
        <f aca="false">V16</f>
        <v>25</v>
      </c>
      <c r="I35" s="50"/>
      <c r="J35" s="43" t="n">
        <v>46</v>
      </c>
      <c r="K35" s="43"/>
      <c r="L35" s="44" t="n">
        <v>46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46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3"/>
      <c r="J36" s="43"/>
      <c r="K36" s="51"/>
      <c r="L36" s="44"/>
      <c r="M36" s="40"/>
      <c r="N36" s="39"/>
      <c r="O36" s="64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3"/>
      <c r="I37" s="63"/>
      <c r="J37" s="43" t="n">
        <f aca="false">SUM(J5:J35)</f>
        <v>66850</v>
      </c>
      <c r="K37" s="51"/>
      <c r="L37" s="44" t="n">
        <f aca="false">SUM(L5:L35)</f>
        <v>68521</v>
      </c>
      <c r="M37" s="40"/>
      <c r="N37" s="47" t="n">
        <f aca="false">+J37-L37</f>
        <v>-1671</v>
      </c>
      <c r="O37" s="65"/>
      <c r="P37" s="66" t="n">
        <f aca="false">SUM(P5:P35)</f>
        <v>0</v>
      </c>
      <c r="Q37" s="67" t="n">
        <f aca="false">SUM(Q5:Q35)/IF($L$37&gt;0,$L37,$J37)</f>
        <v>0.433961851111338</v>
      </c>
      <c r="R37" s="67" t="n">
        <f aca="false">SUM(R5:R35)/IF($L$37&gt;0,$L37,$J37)</f>
        <v>0.566038148888662</v>
      </c>
      <c r="S37" s="82" t="n">
        <f aca="false">Q39/(Q39+(R39-LOOKUP(J2,[1]!date,[1]!enaft)))</f>
        <v>0.522978296809596</v>
      </c>
    </row>
    <row r="38" customFormat="false" ht="15.75" hidden="false" customHeight="false" outlineLevel="0" collapsed="false">
      <c r="A38" s="36"/>
      <c r="B38" s="68"/>
      <c r="C38" s="69"/>
      <c r="D38" s="69"/>
      <c r="E38" s="69"/>
      <c r="F38" s="70"/>
      <c r="G38" s="70"/>
      <c r="H38" s="71"/>
      <c r="I38" s="71"/>
      <c r="J38" s="70"/>
      <c r="K38" s="69"/>
      <c r="L38" s="72"/>
      <c r="M38" s="69"/>
      <c r="N38" s="73" t="n">
        <f aca="false">1-(+L37/J37)</f>
        <v>-0.0249962602842184</v>
      </c>
      <c r="O38" s="74"/>
      <c r="S38" s="75" t="n">
        <f aca="false">SUM(Q39:R39)</f>
        <v>68521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6"/>
      <c r="G39" s="76"/>
      <c r="H39" s="77"/>
      <c r="I39" s="77"/>
      <c r="J39" s="36"/>
      <c r="K39" s="36"/>
      <c r="L39" s="78"/>
      <c r="M39" s="36"/>
      <c r="N39" s="36"/>
      <c r="O39" s="79"/>
      <c r="P39" s="36"/>
      <c r="Q39" s="75" t="n">
        <f aca="false">SUM(Q5:Q35)</f>
        <v>29735.5</v>
      </c>
      <c r="R39" s="75" t="n">
        <f aca="false">SUM(R5:R35)</f>
        <v>38785.5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76"/>
      <c r="G40" s="76"/>
      <c r="H40" s="77"/>
      <c r="I40" s="77" t="s">
        <v>32</v>
      </c>
      <c r="J40" s="76" t="s">
        <v>59</v>
      </c>
      <c r="K40" s="36"/>
      <c r="L40" s="78" t="s">
        <v>60</v>
      </c>
      <c r="M40" s="36"/>
      <c r="N40" s="36"/>
      <c r="O40" s="79"/>
      <c r="P40" s="36"/>
      <c r="R40" s="80" t="n">
        <f aca="false">LOOKUP(J2,[1]!date,[1]!buysell)+[1]COH!$G$124</f>
        <v>36991</v>
      </c>
      <c r="S40" s="36" t="s">
        <v>61</v>
      </c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76"/>
      <c r="G41" s="76"/>
      <c r="H41" s="77"/>
      <c r="I41" s="77" t="s">
        <v>32</v>
      </c>
      <c r="J41" s="76" t="s">
        <v>62</v>
      </c>
      <c r="K41" s="36"/>
      <c r="L41" s="78" t="s">
        <v>63</v>
      </c>
      <c r="M41" s="36"/>
      <c r="N41" s="36"/>
      <c r="O41" s="79"/>
      <c r="P41" s="36"/>
      <c r="R41" s="81" t="n">
        <f aca="false">(R39-R40)/0.97816</f>
        <v>1834.56694201358</v>
      </c>
      <c r="S41" s="36" t="s">
        <v>65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6"/>
      <c r="G42" s="76"/>
      <c r="H42" s="77"/>
      <c r="I42" s="77"/>
      <c r="J42" s="76"/>
      <c r="K42" s="36"/>
      <c r="L42" s="78"/>
      <c r="M42" s="36"/>
      <c r="N42" s="36"/>
      <c r="O42" s="79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6"/>
      <c r="G43" s="76"/>
      <c r="H43" s="77"/>
      <c r="I43" s="77"/>
      <c r="J43" s="76"/>
      <c r="K43" s="36"/>
      <c r="L43" s="78"/>
      <c r="M43" s="36"/>
      <c r="N43" s="36"/>
      <c r="O43" s="79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6"/>
      <c r="G44" s="76"/>
      <c r="H44" s="77"/>
      <c r="I44" s="77"/>
      <c r="J44" s="76"/>
      <c r="K44" s="36"/>
      <c r="L44" s="78"/>
      <c r="M44" s="36"/>
      <c r="N44" s="36"/>
      <c r="O44" s="79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6"/>
      <c r="G45" s="76"/>
      <c r="H45" s="77"/>
      <c r="I45" s="77"/>
      <c r="J45" s="76"/>
      <c r="K45" s="36"/>
      <c r="L45" s="78"/>
      <c r="M45" s="36"/>
      <c r="N45" s="36"/>
      <c r="O45" s="79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6"/>
      <c r="G46" s="76"/>
      <c r="H46" s="77"/>
      <c r="I46" s="77"/>
      <c r="J46" s="36"/>
      <c r="K46" s="36"/>
      <c r="L46" s="78"/>
      <c r="M46" s="36"/>
      <c r="N46" s="36"/>
      <c r="O46" s="79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2000-11-30T11:17:48Z</cp:lastPrinted>
  <cp:revision>0</cp:revision>
  <dc:subject/>
  <dc:title>Actual Temperatures</dc:title>
</cp:coreProperties>
</file>