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1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Assumptions" sheetId="1" state="hidden" r:id="rId3"/>
    <sheet name="Summary" sheetId="2" state="visible" r:id="rId4"/>
    <sheet name="Headcount" sheetId="3" state="visible" r:id="rId5"/>
    <sheet name="Direct Expense" sheetId="4" state="visible" r:id="rId6"/>
    <sheet name="Margin" sheetId="5" state="visible" r:id="rId7"/>
    <sheet name="Assumption" sheetId="6" state="visible" r:id="rId8"/>
    <sheet name="Capital" sheetId="7" state="visible" r:id="rId9"/>
    <sheet name="Income Statement" sheetId="8" state="visible" r:id="rId10"/>
    <sheet name="Cash and Non-Cash" sheetId="9" state="visible" r:id="rId11"/>
    <sheet name="INDIRECT" sheetId="10" state="visible" r:id="rId12"/>
    <sheet name="DIRECT" sheetId="11" state="visible" r:id="rId13"/>
    <sheet name="Schedule A - Capital Exp Detail" sheetId="12" state="visible" r:id="rId14"/>
    <sheet name="Schedule B - Investing" sheetId="13" state="visible" r:id="rId15"/>
    <sheet name="Schedule C - Asset Sales" sheetId="14" state="visible" r:id="rId16"/>
    <sheet name="Schedule D - PRM Detail" sheetId="15" state="visible" r:id="rId17"/>
    <sheet name="Schedule E - Other" sheetId="16" state="visible" r:id="rId18"/>
    <sheet name="Capital Charge" sheetId="17" state="visible" r:id="rId19"/>
    <sheet name="Upload" sheetId="18" state="hidden" r:id="rId20"/>
  </sheets>
  <externalReferences>
    <externalReference r:id="rId21"/>
    <externalReference r:id="rId22"/>
  </externalReferences>
  <definedNames>
    <definedName function="false" hidden="false" localSheetId="5" name="_xlnm.Print_Area" vbProcedure="false">Assumption!$1:$65536</definedName>
    <definedName function="false" hidden="false" localSheetId="10" name="_xlnm.Print_Area" vbProcedure="false">DIRECT!$A$1:$P$68</definedName>
    <definedName function="false" hidden="false" localSheetId="3" name="_xlnm.Print_Area" vbProcedure="false">'Direct Expense'!$A$1:$P$65</definedName>
    <definedName function="false" hidden="false" localSheetId="2" name="_xlnm.Print_Area" vbProcedure="false">Headcount!$A$1:$P$44</definedName>
    <definedName function="false" hidden="false" localSheetId="9" name="_xlnm.Print_Area" vbProcedure="false">INDIRECT!$A$1:$P$76</definedName>
    <definedName function="false" hidden="false" localSheetId="4" name="_xlnm.Print_Area" vbProcedure="false">Margin!$A$1:$P$35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pmarcel:
</t>
        </r>
        <r>
          <rPr>
            <sz val="8"/>
            <color rgb="FF000000"/>
            <rFont val="Tahoma"/>
            <family val="0"/>
          </rPr>
          <t xml:space="preserve">Intern salary=clerk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50</xdr:colOff>
                <xdr:row>5</xdr:row>
                <xdr:rowOff>7</xdr:rowOff>
              </xdr:from>
              <xdr:to>
                <xdr:col>5</xdr:col>
                <xdr:colOff>-43</xdr:colOff>
                <xdr:row>8</xdr:row>
                <xdr:rowOff>11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Alisa Green:
</t>
        </r>
        <r>
          <rPr>
            <sz val="8"/>
            <color rgb="FF000000"/>
            <rFont val="Tahoma"/>
            <family val="0"/>
          </rPr>
          <t xml:space="preserve">origination value assigned after MTM deal brought 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9</xdr:row>
                <xdr:rowOff>7</xdr:rowOff>
              </xdr:from>
              <xdr:to>
                <xdr:col>5</xdr:col>
                <xdr:colOff>17</xdr:colOff>
                <xdr:row>13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<sst xmlns="http://schemas.openxmlformats.org/spreadsheetml/2006/main" count="1127" uniqueCount="615">
  <si>
    <t xml:space="preserve">+Input!C3</t>
  </si>
  <si>
    <t xml:space="preserve">2000 Plan Assumptions</t>
  </si>
  <si>
    <t xml:space="preserve">D/C</t>
  </si>
  <si>
    <t xml:space="preserve">DIRECT EXPENSES</t>
  </si>
  <si>
    <t xml:space="preserve">Assumptions</t>
  </si>
  <si>
    <t xml:space="preserve">Questions</t>
  </si>
  <si>
    <t xml:space="preserve">Answers</t>
  </si>
  <si>
    <t xml:space="preserve"> </t>
  </si>
  <si>
    <t xml:space="preserve">Included 2 interns for June-Aug and headcount of 41, added Global Liquids salary only</t>
  </si>
  <si>
    <t xml:space="preserve">052</t>
  </si>
  <si>
    <t xml:space="preserve">Based on estimated year-end; added add'l $7k for additional headcount expected</t>
  </si>
  <si>
    <t xml:space="preserve">058</t>
  </si>
  <si>
    <t xml:space="preserve">062</t>
  </si>
  <si>
    <t xml:space="preserve">Based on estimated year-end</t>
  </si>
  <si>
    <t xml:space="preserve">Based upon 26 phones @$120 and 29 pagers @ $35</t>
  </si>
  <si>
    <t xml:space="preserve">061</t>
  </si>
  <si>
    <t xml:space="preserve">Based on estimated year-end, $65kUS, 25k London, $3k based on additions; US based on estimated year-end</t>
  </si>
  <si>
    <t xml:space="preserve">056</t>
  </si>
  <si>
    <t xml:space="preserve">051</t>
  </si>
  <si>
    <t xml:space="preserve">Flowers and meals</t>
  </si>
  <si>
    <t xml:space="preserve">064</t>
  </si>
  <si>
    <t xml:space="preserve">067</t>
  </si>
  <si>
    <t xml:space="preserve">Are you going to interview?</t>
  </si>
  <si>
    <t xml:space="preserve">4-6 people</t>
  </si>
  <si>
    <t xml:space="preserve">Are you expecting any?</t>
  </si>
  <si>
    <t xml:space="preserve">065</t>
  </si>
  <si>
    <t xml:space="preserve">Expecting any relocations?</t>
  </si>
  <si>
    <t xml:space="preserve">2 relocations</t>
  </si>
  <si>
    <t xml:space="preserve">Per Geroge McClellan</t>
  </si>
  <si>
    <t xml:space="preserve">Snelling Personnel Services, Charleston office</t>
  </si>
  <si>
    <t xml:space="preserve">Pertains to Global Liquids</t>
  </si>
  <si>
    <t xml:space="preserve">Bloomberg for Dan Reck ($1,200/month) and NYSE ($25/month)</t>
  </si>
  <si>
    <t xml:space="preserve">Are others going to have Bloomberg connections?</t>
  </si>
  <si>
    <t xml:space="preserve">London office, $70/month, US $2,000/month, Australia, $50</t>
  </si>
  <si>
    <t xml:space="preserve">Are you expecting any large ad campaigns?</t>
  </si>
  <si>
    <t xml:space="preserve">No</t>
  </si>
  <si>
    <t xml:space="preserve">063</t>
  </si>
  <si>
    <t xml:space="preserve">Based on $2,287 for Pittsburgh and $2,642 for Charleston office, additional $850 for repairs, $1,500 for office in Germany</t>
  </si>
  <si>
    <t xml:space="preserve">How much is the rent for the Germany office?</t>
  </si>
  <si>
    <t xml:space="preserve">$1500/month</t>
  </si>
  <si>
    <t xml:space="preserve">Quarterly fax rental</t>
  </si>
  <si>
    <t xml:space="preserve">174/601/603/604</t>
  </si>
  <si>
    <t xml:space="preserve">Includes Bell Atlantic and Lucent charges, hardware/software purchase for new hires</t>
  </si>
  <si>
    <t xml:space="preserve">Depreciation of technology expenses related to Charleston office</t>
  </si>
  <si>
    <t xml:space="preserve">  Revenues</t>
  </si>
  <si>
    <t xml:space="preserve">Revenues</t>
  </si>
  <si>
    <t xml:space="preserve">  Cost &amp; Expenses</t>
  </si>
  <si>
    <t xml:space="preserve">Salaries &amp; Wages</t>
  </si>
  <si>
    <t xml:space="preserve">Employee Expenses</t>
  </si>
  <si>
    <t xml:space="preserve">General Business</t>
  </si>
  <si>
    <t xml:space="preserve">Supplies &amp; Expense</t>
  </si>
  <si>
    <t xml:space="preserve">Outside Services</t>
  </si>
  <si>
    <t xml:space="preserve">Other Computer Costs</t>
  </si>
  <si>
    <t xml:space="preserve">Other Business Expense</t>
  </si>
  <si>
    <t xml:space="preserve">Subtotal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</si>
  <si>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</si>
  <si>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</si>
  <si>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</si>
  <si>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</si>
  <si>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cost &amp; Expenses</t>
  </si>
  <si>
    <t xml:space="preserve">Captial Charge (Credit)</t>
  </si>
  <si>
    <t xml:space="preserve">Net Margin</t>
  </si>
  <si>
    <t xml:space="preserve">Captial Projects</t>
  </si>
  <si>
    <t xml:space="preserve">  Headcount</t>
  </si>
  <si>
    <t xml:space="preserve">Enron Employees</t>
  </si>
  <si>
    <t xml:space="preserve">Contractors</t>
  </si>
  <si>
    <t xml:space="preserve">Open</t>
  </si>
  <si>
    <t xml:space="preserve">Total Headcount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</si>
  <si>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ET WORKS</t>
    </r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</si>
  <si>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</si>
  <si>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E A D C O U N T</t>
    </r>
  </si>
  <si>
    <t xml:space="preserve">SAP PROFIT CENTER:</t>
  </si>
  <si>
    <t xml:space="preserve">10738</t>
  </si>
  <si>
    <t xml:space="preserve">PROFIT CENTER OWNER:</t>
  </si>
  <si>
    <t xml:space="preserve">Harry Arora</t>
  </si>
  <si>
    <t xml:space="preserve">SAP COST CENTER/PROJECT:</t>
  </si>
  <si>
    <t xml:space="preserve">103237</t>
  </si>
  <si>
    <t xml:space="preserve">DUE DATE:</t>
  </si>
  <si>
    <t xml:space="preserve">COST CENTER/PROJECT OWNER:</t>
  </si>
  <si>
    <t xml:space="preserve">E-mail to Elise Clark(3-4389)</t>
  </si>
  <si>
    <t xml:space="preserve">      or Amy Spoede (3-7805)</t>
  </si>
  <si>
    <t xml:space="preserve">Headcount</t>
  </si>
  <si>
    <t xml:space="preserve">STAFFING SUMMARY</t>
  </si>
  <si>
    <t xml:space="preserve">@ Yearend</t>
  </si>
  <si>
    <t xml:space="preserve">Executive</t>
  </si>
  <si>
    <t xml:space="preserve">VP</t>
  </si>
  <si>
    <t xml:space="preserve">Director</t>
  </si>
  <si>
    <t xml:space="preserve">Manager</t>
  </si>
  <si>
    <t xml:space="preserve">Sr. Specialist</t>
  </si>
  <si>
    <t xml:space="preserve">Specialist</t>
  </si>
  <si>
    <t xml:space="preserve">Staff</t>
  </si>
  <si>
    <t xml:space="preserve">Clerk</t>
  </si>
  <si>
    <t xml:space="preserve">Associate</t>
  </si>
  <si>
    <t xml:space="preserve">Analyst</t>
  </si>
  <si>
    <t xml:space="preserve">Technician</t>
  </si>
  <si>
    <t xml:space="preserve">Technician II</t>
  </si>
  <si>
    <t xml:space="preserve">Technician III</t>
  </si>
  <si>
    <t xml:space="preserve">Technical Support</t>
  </si>
  <si>
    <t xml:space="preserve">Administrative Assistant</t>
  </si>
  <si>
    <t xml:space="preserve">Subtotal Headcount</t>
  </si>
  <si>
    <t xml:space="preserve">Contractors $25-$50</t>
  </si>
  <si>
    <t xml:space="preserve">Contractors $51-$75</t>
  </si>
  <si>
    <t xml:space="preserve">Contractors $76-$100</t>
  </si>
  <si>
    <t xml:space="preserve">Contractors $101-$125</t>
  </si>
  <si>
    <t xml:space="preserve">Contractors $125-$150</t>
  </si>
  <si>
    <t xml:space="preserve">Contractors $150-$175</t>
  </si>
  <si>
    <t xml:space="preserve">Contractors $176-$200</t>
  </si>
  <si>
    <t xml:space="preserve">Contractors $201-$225</t>
  </si>
  <si>
    <t xml:space="preserve">Contractors $226-$250</t>
  </si>
  <si>
    <t xml:space="preserve">Contractors $251-$275</t>
  </si>
  <si>
    <t xml:space="preserve">Contractors $276-$300</t>
  </si>
  <si>
    <t xml:space="preserve">Contractors $301-$325</t>
  </si>
  <si>
    <t xml:space="preserve">Contractors $326-$350</t>
  </si>
  <si>
    <t xml:space="preserve">Contractors $351-$375</t>
  </si>
  <si>
    <t xml:space="preserve">Contractors $376-$400</t>
  </si>
  <si>
    <t xml:space="preserve">Subtotal Contractors</t>
  </si>
  <si>
    <t xml:space="preserve">TOTAL HEADCOUNT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</si>
  <si>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NETWORKS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</si>
  <si>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</si>
  <si>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E-mail to Elise Clark (3-4389)</t>
  </si>
  <si>
    <t xml:space="preserve">    or Amy Spoede (3-7805)</t>
  </si>
  <si>
    <t xml:space="preserve">SAP COST</t>
  </si>
  <si>
    <t xml:space="preserve">Annual</t>
  </si>
  <si>
    <t xml:space="preserve">ELEMENT</t>
  </si>
  <si>
    <t xml:space="preserve">Expense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</si>
  <si>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</si>
  <si>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</si>
  <si>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</si>
  <si>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</si>
  <si>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</si>
  <si>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</si>
  <si>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</si>
  <si>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</si>
  <si>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</si>
  <si>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</si>
  <si>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</si>
  <si>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</si>
  <si>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</si>
  <si>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</si>
  <si>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</si>
  <si>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Pager/Cellular Expenses</t>
  </si>
  <si>
    <t xml:space="preserve">52004500</t>
  </si>
  <si>
    <t xml:space="preserve">  Travel</t>
  </si>
  <si>
    <t xml:space="preserve">52002000</t>
  </si>
  <si>
    <t xml:space="preserve">  Tuition Reimbursement</t>
  </si>
  <si>
    <t xml:space="preserve">52002500</t>
  </si>
  <si>
    <t xml:space="preserve">  Other Employee Expenses</t>
  </si>
  <si>
    <t xml:space="preserve">Subtotal Employee Expenses</t>
  </si>
  <si>
    <t xml:space="preserve">  Campus Recruiting</t>
  </si>
  <si>
    <t xml:space="preserve">54005000</t>
  </si>
  <si>
    <t xml:space="preserve">  Employment Ads</t>
  </si>
  <si>
    <t xml:space="preserve">  Interview Expenses</t>
  </si>
  <si>
    <t xml:space="preserve">  Recruiting Agency Fees</t>
  </si>
  <si>
    <t xml:space="preserve">  Relocation Expenses</t>
  </si>
  <si>
    <t xml:space="preserve">  Other Recruiting &amp; Relocation Expenses</t>
  </si>
  <si>
    <t xml:space="preserve">Subtotal Recruiting &amp; Relocations</t>
  </si>
  <si>
    <t xml:space="preserve">52508000</t>
  </si>
  <si>
    <t xml:space="preserve">  Professional Consultants/Contractors</t>
  </si>
  <si>
    <t xml:space="preserve">52507500</t>
  </si>
  <si>
    <t xml:space="preserve">  Temporaries</t>
  </si>
  <si>
    <t xml:space="preserve">  Other Outside Services</t>
  </si>
  <si>
    <t xml:space="preserve">Subtotal Outside Services</t>
  </si>
  <si>
    <t xml:space="preserve">52504000</t>
  </si>
  <si>
    <t xml:space="preserve">  Company Membership &amp; Dues</t>
  </si>
  <si>
    <t xml:space="preserve">52508500</t>
  </si>
  <si>
    <t xml:space="preserve">  Non-Real Time Market Data</t>
  </si>
  <si>
    <t xml:space="preserve">53600000</t>
  </si>
  <si>
    <t xml:space="preserve">  Office Supplies</t>
  </si>
  <si>
    <t xml:space="preserve">52508100</t>
  </si>
  <si>
    <t xml:space="preserve">  Postage &amp; Freight Expense</t>
  </si>
  <si>
    <t xml:space="preserve">  Real Time Market Data</t>
  </si>
  <si>
    <t xml:space="preserve">  Subscriptions &amp; Periodicals</t>
  </si>
  <si>
    <t xml:space="preserve">  Other Supplies and Expenses</t>
  </si>
  <si>
    <t xml:space="preserve">Subtotal Supplies and Expense</t>
  </si>
  <si>
    <t xml:space="preserve">52500500</t>
  </si>
  <si>
    <t xml:space="preserve">  Advertising &amp; Promotions</t>
  </si>
  <si>
    <t xml:space="preserve">52003500</t>
  </si>
  <si>
    <t xml:space="preserve">  Client Entertainment</t>
  </si>
  <si>
    <t xml:space="preserve">  Customer Meetings</t>
  </si>
  <si>
    <t xml:space="preserve">  Other Marketing</t>
  </si>
  <si>
    <t xml:space="preserve">Subtotal Marketing</t>
  </si>
  <si>
    <t xml:space="preserve">52504100</t>
  </si>
  <si>
    <t xml:space="preserve">Charitable Contributions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</si>
  <si>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</si>
  <si>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</si>
  <si>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</si>
  <si>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</si>
  <si>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</si>
  <si>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52504500</t>
  </si>
  <si>
    <t xml:space="preserve">Technology(Input section below)</t>
  </si>
  <si>
    <t xml:space="preserve">54000000</t>
  </si>
  <si>
    <t xml:space="preserve">Transportation</t>
  </si>
  <si>
    <t xml:space="preserve">52502000</t>
  </si>
  <si>
    <t xml:space="preserve">Corporate IT</t>
  </si>
  <si>
    <t xml:space="preserve">52502500</t>
  </si>
  <si>
    <t xml:space="preserve">Corporate Rent</t>
  </si>
  <si>
    <t xml:space="preserve">A&amp;A Allocation</t>
  </si>
  <si>
    <t xml:space="preserve">Other Expenses</t>
  </si>
  <si>
    <t xml:space="preserve">Subtotal Cash Expenses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</si>
  <si>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</si>
  <si>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</si>
  <si>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</si>
  <si>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</si>
  <si>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</si>
  <si>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</si>
  <si>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</si>
  <si>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</si>
  <si>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t xml:space="preserve">Technology Detail</t>
  </si>
  <si>
    <t xml:space="preserve">  Hardware</t>
  </si>
  <si>
    <t xml:space="preserve">  Software</t>
  </si>
  <si>
    <t xml:space="preserve">  Licenses/Fees</t>
  </si>
  <si>
    <t xml:space="preserve">     Total</t>
  </si>
  <si>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G I N</t>
    </r>
  </si>
  <si>
    <t xml:space="preserve">SAP Cost</t>
  </si>
  <si>
    <t xml:space="preserve">Element</t>
  </si>
  <si>
    <t xml:space="preserve">MARGIN</t>
  </si>
  <si>
    <t xml:space="preserve">Total</t>
  </si>
  <si>
    <t xml:space="preserve">CASH</t>
  </si>
  <si>
    <t xml:space="preserve">44200000</t>
  </si>
  <si>
    <t xml:space="preserve">Services Revenues - Other Third parties</t>
  </si>
  <si>
    <t xml:space="preserve">62000000</t>
  </si>
  <si>
    <t xml:space="preserve">Interest Income - Third Party</t>
  </si>
  <si>
    <t xml:space="preserve">45019000</t>
  </si>
  <si>
    <t xml:space="preserve">Other Revenues - Third Party</t>
  </si>
  <si>
    <t xml:space="preserve">51009600</t>
  </si>
  <si>
    <t xml:space="preserve">Broker Fees</t>
  </si>
  <si>
    <t xml:space="preserve">63000000</t>
  </si>
  <si>
    <t xml:space="preserve">Dividends - Third Party</t>
  </si>
  <si>
    <t xml:space="preserve">Subtotal Cash</t>
  </si>
  <si>
    <t xml:space="preserve">NON-CASH</t>
  </si>
  <si>
    <t xml:space="preserve">40018000</t>
  </si>
  <si>
    <t xml:space="preserve">Natural Gas Revenues - Other Gas Revenues</t>
  </si>
  <si>
    <t xml:space="preserve">41026000</t>
  </si>
  <si>
    <t xml:space="preserve">Electricity Rev - Other</t>
  </si>
  <si>
    <t xml:space="preserve">42000000</t>
  </si>
  <si>
    <t xml:space="preserve">Unrealized MTM Revenue</t>
  </si>
  <si>
    <t xml:space="preserve">CS ACCOUNT</t>
  </si>
  <si>
    <t xml:space="preserve">Originations</t>
  </si>
  <si>
    <t xml:space="preserve">42005000</t>
  </si>
  <si>
    <t xml:space="preserve">Unrealized Fair Value of Merchant Assets</t>
  </si>
  <si>
    <t xml:space="preserve">45000000</t>
  </si>
  <si>
    <t xml:space="preserve">Other Commodity - Third Party</t>
  </si>
  <si>
    <t xml:space="preserve">60010000</t>
  </si>
  <si>
    <t xml:space="preserve">Equity Earnings of Unconsolidated Subs - Domestic</t>
  </si>
  <si>
    <t xml:space="preserve">45015000</t>
  </si>
  <si>
    <t xml:space="preserve">Financial Settlements - Third Party</t>
  </si>
  <si>
    <t xml:space="preserve">45016300</t>
  </si>
  <si>
    <t xml:space="preserve">Exchange Trading Income/Expense - Realized</t>
  </si>
  <si>
    <t xml:space="preserve">64020000</t>
  </si>
  <si>
    <t xml:space="preserve">Gain/Loss on Disposition of Assets *</t>
  </si>
  <si>
    <t xml:space="preserve">Depreciation ( Assets)</t>
  </si>
  <si>
    <t xml:space="preserve">Subtotal Non-cash</t>
  </si>
  <si>
    <t xml:space="preserve">* Complete the "Asset Sales Template" to provide gain/loss details</t>
  </si>
  <si>
    <t xml:space="preserve">TOTAL MARGIN</t>
  </si>
  <si>
    <t xml:space="preserve">Enron Net Works</t>
  </si>
  <si>
    <t xml:space="preserve">2001 Plan</t>
  </si>
  <si>
    <t xml:space="preserve">G &amp; A Expense/ Capital Worksheet</t>
  </si>
  <si>
    <t xml:space="preserve">MONTHLY</t>
  </si>
  <si>
    <t xml:space="preserve">TOTAL</t>
  </si>
  <si>
    <t xml:space="preserve">AMOUNT</t>
  </si>
  <si>
    <t xml:space="preserve">2000</t>
  </si>
  <si>
    <t xml:space="preserve">Staffing Summary:</t>
  </si>
  <si>
    <t xml:space="preserve">Title</t>
  </si>
  <si>
    <t xml:space="preserve">HC- Expense</t>
  </si>
  <si>
    <t xml:space="preserve">  MD &amp; VP</t>
  </si>
  <si>
    <t xml:space="preserve">  Dir</t>
  </si>
  <si>
    <t xml:space="preserve">  Mgr</t>
  </si>
  <si>
    <t xml:space="preserve">Sr Spec</t>
  </si>
  <si>
    <t xml:space="preserve">Spec</t>
  </si>
  <si>
    <t xml:space="preserve">  Total Comm.</t>
  </si>
  <si>
    <t xml:space="preserve">Assoc.</t>
  </si>
  <si>
    <t xml:space="preserve">Anal.</t>
  </si>
  <si>
    <t xml:space="preserve">Other Non Com</t>
  </si>
  <si>
    <t xml:space="preserve">Temp/ Consult</t>
  </si>
  <si>
    <t xml:space="preserve">Admin</t>
  </si>
  <si>
    <t xml:space="preserve">  Total Non-Comm.</t>
  </si>
  <si>
    <t xml:space="preserve">Total  2001Salaries Pre Merit</t>
  </si>
  <si>
    <t xml:space="preserve">  Jan Salaries</t>
  </si>
  <si>
    <t xml:space="preserve">   Merit Increase 4.00%</t>
  </si>
  <si>
    <t xml:space="preserve">   Prom, Equity,Increase 2.5%</t>
  </si>
  <si>
    <t xml:space="preserve">   Prudence 3.5%</t>
  </si>
  <si>
    <t xml:space="preserve">Total 2001 Compensation</t>
  </si>
  <si>
    <t xml:space="preserve">Other Compensation:</t>
  </si>
  <si>
    <t xml:space="preserve">Analysts/Associates</t>
  </si>
  <si>
    <t xml:space="preserve">Severance</t>
  </si>
  <si>
    <t xml:space="preserve">Personal Best Awards</t>
  </si>
  <si>
    <t xml:space="preserve">Interns &amp; Summer Hires</t>
  </si>
  <si>
    <t xml:space="preserve">Special Payments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</si>
  <si>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</si>
  <si>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</si>
  <si>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</si>
  <si>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2001 Salaries &amp; Compensation</t>
  </si>
  <si>
    <t xml:space="preserve">Benefits (excludes contract labor):</t>
  </si>
  <si>
    <t xml:space="preserve">$4800 flex &amp;Additional benefits (cash balance, saving plan…) 9.35%</t>
  </si>
  <si>
    <t xml:space="preserve">   Total Benefits</t>
  </si>
  <si>
    <t xml:space="preserve">Payroll Taxes (excludes contract labor):</t>
  </si>
  <si>
    <t xml:space="preserve">Monthly</t>
  </si>
  <si>
    <t xml:space="preserve">   Total Payroll Taxes</t>
  </si>
  <si>
    <t xml:space="preserve">Employee Expenses:</t>
  </si>
  <si>
    <t xml:space="preserve">Travel </t>
  </si>
  <si>
    <t xml:space="preserve">   Domestic</t>
  </si>
  <si>
    <t xml:space="preserve">   International</t>
  </si>
  <si>
    <t xml:space="preserve">   Consultants</t>
  </si>
  <si>
    <t xml:space="preserve">Total Travel </t>
  </si>
  <si>
    <t xml:space="preserve">Overtime/Working Meals</t>
  </si>
  <si>
    <t xml:space="preserve">Conferences &amp; Training </t>
  </si>
  <si>
    <t xml:space="preserve">Pager/Cellular Exp</t>
  </si>
  <si>
    <t xml:space="preserve">Employee Memberships &amp; Dues</t>
  </si>
  <si>
    <t xml:space="preserve">Tuition Reimbursement</t>
  </si>
  <si>
    <t xml:space="preserve">  Total Employee Expenses</t>
  </si>
  <si>
    <t xml:space="preserve">Recruiting &amp; Relocations:</t>
  </si>
  <si>
    <t xml:space="preserve">Campus Recruiting</t>
  </si>
  <si>
    <t xml:space="preserve">Employment Ads</t>
  </si>
  <si>
    <t xml:space="preserve">Recruiting Agency Fees</t>
  </si>
  <si>
    <t xml:space="preserve">Interview Expenses</t>
  </si>
  <si>
    <t xml:space="preserve">Relocation Expenses </t>
  </si>
  <si>
    <t xml:space="preserve">   Total Recruiting &amp; Relocations</t>
  </si>
  <si>
    <t xml:space="preserve">Outside Services:</t>
  </si>
  <si>
    <t xml:space="preserve">Professional Consultants &amp; Contractors</t>
  </si>
  <si>
    <t xml:space="preserve">Temporaries (Prostaff)</t>
  </si>
  <si>
    <t xml:space="preserve">Other Outside Contractors - Development Expense</t>
  </si>
  <si>
    <t xml:space="preserve">Legal </t>
  </si>
  <si>
    <t xml:space="preserve">  Total Outside Services</t>
  </si>
  <si>
    <t xml:space="preserve">Supplies &amp; Other Expenses:</t>
  </si>
  <si>
    <t xml:space="preserve">Company Memberships &amp; Dues</t>
  </si>
  <si>
    <t xml:space="preserve">  (FL Reliability, FMEA, Houston Energy)</t>
  </si>
  <si>
    <t xml:space="preserve">Non-Real Time Market Data</t>
  </si>
  <si>
    <t xml:space="preserve">  (Lexis/Nexis, Dialog, Disclosure)</t>
  </si>
  <si>
    <t xml:space="preserve">Real Time Market Data</t>
  </si>
  <si>
    <t xml:space="preserve">Office Supplies</t>
  </si>
  <si>
    <t xml:space="preserve">Postage &amp; freight</t>
  </si>
  <si>
    <t xml:space="preserve">Subscriptions &amp; Periodicals</t>
  </si>
  <si>
    <t xml:space="preserve">  Total Supplies &amp; Expenses</t>
  </si>
  <si>
    <t xml:space="preserve">Marketing:</t>
  </si>
  <si>
    <t xml:space="preserve">Advertising &amp; Promotions</t>
  </si>
  <si>
    <t xml:space="preserve">Client Entertainment</t>
  </si>
  <si>
    <t xml:space="preserve">Other Marketing</t>
  </si>
  <si>
    <t xml:space="preserve">   Total Marketing Expenses</t>
  </si>
  <si>
    <t xml:space="preserve">Charitable Contributions:</t>
  </si>
  <si>
    <t xml:space="preserve">Donations &amp; Contrib </t>
  </si>
  <si>
    <t xml:space="preserve">   Total Charitable Contributions</t>
  </si>
  <si>
    <t xml:space="preserve">Rents:</t>
  </si>
  <si>
    <t xml:space="preserve">Rent - Office &amp; Warehouse</t>
  </si>
  <si>
    <t xml:space="preserve">Equipment Rental (fax)</t>
  </si>
  <si>
    <t xml:space="preserve">Technology</t>
  </si>
  <si>
    <t xml:space="preserve">15 new computers</t>
  </si>
  <si>
    <t xml:space="preserve">Equipment Purchase</t>
  </si>
  <si>
    <t xml:space="preserve">Depreciation</t>
  </si>
  <si>
    <t xml:space="preserve">Amortization</t>
  </si>
  <si>
    <t xml:space="preserve">EPSC</t>
  </si>
  <si>
    <t xml:space="preserve">IT</t>
  </si>
  <si>
    <t xml:space="preserve">Other Expense (Development Projects)</t>
  </si>
  <si>
    <t xml:space="preserve">Total G &amp; A Expenses</t>
  </si>
  <si>
    <t xml:space="preserve">Captial Project</t>
  </si>
  <si>
    <t xml:space="preserve">Commodity Logic Platform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</si>
  <si>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</si>
  <si>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</si>
  <si>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</si>
  <si>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</si>
  <si>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</si>
  <si>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</si>
  <si>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</si>
  <si>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Hardware</t>
  </si>
  <si>
    <t xml:space="preserve">Other</t>
  </si>
  <si>
    <t xml:space="preserve">Consultants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</si>
  <si>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</si>
  <si>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</si>
  <si>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</si>
  <si>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</si>
  <si>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</si>
  <si>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</si>
  <si>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Project</t>
  </si>
  <si>
    <t xml:space="preserve">Asset Basis</t>
  </si>
  <si>
    <t xml:space="preserve">Useful Life in yrs</t>
  </si>
  <si>
    <t xml:space="preserve">Salvage Value</t>
  </si>
  <si>
    <t xml:space="preserve">Monthly Depreciation</t>
  </si>
  <si>
    <t xml:space="preserve">Est in Service</t>
  </si>
  <si>
    <t xml:space="preserve">Margin:</t>
  </si>
  <si>
    <t xml:space="preserve">Service Revenues</t>
  </si>
  <si>
    <t xml:space="preserve">Other Revenues</t>
  </si>
  <si>
    <t xml:space="preserve">Amortization/Depreciation</t>
  </si>
  <si>
    <t xml:space="preserve">Equity Earnings</t>
  </si>
  <si>
    <t xml:space="preserve">Fair Value</t>
  </si>
  <si>
    <t xml:space="preserve">Fees</t>
  </si>
  <si>
    <t xml:space="preserve">Gain/Loss on Sale of Assets</t>
  </si>
  <si>
    <t xml:space="preserve">Interest Income / Dividends</t>
  </si>
  <si>
    <t xml:space="preserve">Mark to Market</t>
  </si>
  <si>
    <t xml:space="preserve">Originations </t>
  </si>
  <si>
    <t xml:space="preserve">Overview</t>
  </si>
  <si>
    <t xml:space="preserve">Trading Margin</t>
  </si>
  <si>
    <t xml:space="preserve">Total Margin</t>
  </si>
  <si>
    <t xml:space="preserve">Capital Charge</t>
  </si>
  <si>
    <t xml:space="preserve">Margin Net of Capital Charge</t>
  </si>
  <si>
    <t xml:space="preserve">Direct Expenses:</t>
  </si>
  <si>
    <t xml:space="preserve">Compensation</t>
  </si>
  <si>
    <t xml:space="preserve">Benefits and Payroll Taxes</t>
  </si>
  <si>
    <t xml:space="preserve">Recruiting</t>
  </si>
  <si>
    <t xml:space="preserve">Supplies Expense</t>
  </si>
  <si>
    <t xml:space="preserve">Marketing</t>
  </si>
  <si>
    <t xml:space="preserve">Rent (3rd Party)</t>
  </si>
  <si>
    <t xml:space="preserve">Taxes Other Than Income</t>
  </si>
  <si>
    <t xml:space="preserve">Depreciation &amp; Amortization</t>
  </si>
  <si>
    <t xml:space="preserve">Total Direct Expenses</t>
  </si>
  <si>
    <t xml:space="preserve">Allocated Expenses:</t>
  </si>
  <si>
    <t xml:space="preserve">Information Technology</t>
  </si>
  <si>
    <t xml:space="preserve">Legal</t>
  </si>
  <si>
    <t xml:space="preserve">Energy Operations</t>
  </si>
  <si>
    <t xml:space="preserve">Enron Online</t>
  </si>
  <si>
    <t xml:space="preserve">ECM</t>
  </si>
  <si>
    <t xml:space="preserve">Risk Assessment &amp; Control</t>
  </si>
  <si>
    <t xml:space="preserve">Business Analysis &amp; Reporting</t>
  </si>
  <si>
    <t xml:space="preserve">Human Resources</t>
  </si>
  <si>
    <t xml:space="preserve">Other Allocations</t>
  </si>
  <si>
    <t xml:space="preserve">Total Allocated Expenses</t>
  </si>
  <si>
    <t xml:space="preserve">Expense Subtotal</t>
  </si>
  <si>
    <t xml:space="preserve">Unallocated Group Expenses</t>
  </si>
  <si>
    <t xml:space="preserve">Pre-Tax Income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</si>
  <si>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NET WORKS</t>
    </r>
  </si>
  <si>
    <t xml:space="preserve">Deal Bench Cash and Non-Cash</t>
  </si>
  <si>
    <t xml:space="preserve">E-mail to Amy Spoede 5-7805</t>
  </si>
  <si>
    <t xml:space="preserve">EXPENSES</t>
  </si>
  <si>
    <t xml:space="preserve">Subtotal Commercial Expenses</t>
  </si>
  <si>
    <t xml:space="preserve">Group Allocated Expenses</t>
  </si>
  <si>
    <t xml:space="preserve">Capital Charges</t>
  </si>
  <si>
    <t xml:space="preserve">TOTAL EXPENSES</t>
  </si>
  <si>
    <t xml:space="preserve">TOTAL IBIT</t>
  </si>
  <si>
    <t xml:space="preserve">Capital Charge Calculation 6.5%</t>
  </si>
  <si>
    <t xml:space="preserve">E N R O N   N ET WORKS</t>
  </si>
  <si>
    <t xml:space="preserve">Blue numbers - cells requiring input by Team owners</t>
  </si>
  <si>
    <t xml:space="preserve">2001 PLAN</t>
  </si>
  <si>
    <t xml:space="preserve">Red numbers - cells linked to IBIT file</t>
  </si>
  <si>
    <t xml:space="preserve">Cash Flow Statement  -  Indirect</t>
  </si>
  <si>
    <t xml:space="preserve">Green numbers - cells linked to support schedules in this file</t>
  </si>
  <si>
    <t xml:space="preserve">Deal Bench</t>
  </si>
  <si>
    <t xml:space="preserve">(in $000)</t>
  </si>
  <si>
    <t xml:space="preserve">Jul</t>
  </si>
  <si>
    <t xml:space="preserve">CASH FLOW FROM OPERATING ACTIVITIES</t>
  </si>
  <si>
    <t xml:space="preserve">Income Before Interest &amp; Taxes</t>
  </si>
  <si>
    <t xml:space="preserve">Items not affecting cash:</t>
  </si>
  <si>
    <t xml:space="preserve">Depreciation, depletion &amp; amortization</t>
  </si>
  <si>
    <t xml:space="preserve">Deferred income taxes  </t>
  </si>
  <si>
    <t xml:space="preserve">Unrealized (gain)/loss on price risk mgmt activities (See Schedule D)</t>
  </si>
  <si>
    <t xml:space="preserve">Oil &amp; gas exploration expenses</t>
  </si>
  <si>
    <t xml:space="preserve">Net (gain)/loss on sale of assets (See Schedule C)</t>
  </si>
  <si>
    <t xml:space="preserve">CASH FLOW FROM OPERATIONS</t>
  </si>
  <si>
    <t xml:space="preserve">Merchant Investing Activity (See Schedule B)</t>
  </si>
  <si>
    <t xml:space="preserve">Equity/Partnership Distributions</t>
  </si>
  <si>
    <t xml:space="preserve">Other Funds Flow (See Schedule E I.)</t>
  </si>
  <si>
    <t xml:space="preserve">FUNDS FLOW FROM OPERATIONS</t>
  </si>
  <si>
    <t xml:space="preserve">Working Capital Changes:</t>
  </si>
  <si>
    <t xml:space="preserve">Receivable/Payable - Corporate</t>
  </si>
  <si>
    <t xml:space="preserve">Accounts receivables/payables - Intercompany</t>
  </si>
  <si>
    <t xml:space="preserve">Receivables (Inc. Exchange Gas)</t>
  </si>
  <si>
    <t xml:space="preserve">Payables (Inc. Exchange Gas)</t>
  </si>
  <si>
    <t xml:space="preserve">Assigned Receivables (CAFCO)</t>
  </si>
  <si>
    <t xml:space="preserve">Accrued Taxes</t>
  </si>
  <si>
    <t xml:space="preserve">Accrued Interest - Third Party</t>
  </si>
  <si>
    <t xml:space="preserve">Other Working Capital (See Schedule E II.)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</si>
  <si>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</si>
  <si>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</si>
  <si>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</si>
  <si>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Deal Bench (See Schedule C)</t>
  </si>
  <si>
    <t xml:space="preserve">Capital Expenditures (See Schedule A)</t>
  </si>
  <si>
    <t xml:space="preserve">Equity Deal Bench (See Schedule B)</t>
  </si>
  <si>
    <t xml:space="preserve">Cash paid for Business Acquisitions (See Schedule B)</t>
  </si>
  <si>
    <t xml:space="preserve">Intercompany Investing Activity</t>
  </si>
  <si>
    <t xml:space="preserve">Other Investing (See Schedule B)</t>
  </si>
  <si>
    <t xml:space="preserve">NET CASH FLOW</t>
  </si>
  <si>
    <t xml:space="preserve">CASH FLOWS FROM FINANCING</t>
  </si>
  <si>
    <t xml:space="preserve">Third party debt increase/(decrease) 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</si>
  <si>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</si>
  <si>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</si>
  <si>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</si>
  <si>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</t>
  </si>
  <si>
    <t xml:space="preserve">Contributions from Parent</t>
  </si>
  <si>
    <t xml:space="preserve">Other Financing (See Schedule E III.)</t>
  </si>
  <si>
    <t xml:space="preserve">(INCREASE)/DECREASE IN CASH AND NOTE FROM CORPORATE</t>
  </si>
  <si>
    <t xml:space="preserve">Restricted/Retained Cash</t>
  </si>
  <si>
    <t xml:space="preserve">(INCREASE)/DECREASE IN CASH REQUIRED FROM CORPORATE</t>
  </si>
  <si>
    <t xml:space="preserve">(INCREASE)/DECREASE IN OTHER OBLIGATIONS (See Schedule F)</t>
  </si>
  <si>
    <t xml:space="preserve">(INCREASE)/DECREASE IN TOTAL OBLIGATIONS</t>
  </si>
  <si>
    <t xml:space="preserve">TOTAL OBLIGATIONS OPENING BALANCE</t>
  </si>
  <si>
    <t xml:space="preserve">TOTAL OBLIGATIONS ENDING BALANCE</t>
  </si>
  <si>
    <t xml:space="preserve">Hide    Indirect - Direct Check = 0</t>
  </si>
  <si>
    <t xml:space="preserve">Hide    Income Check = 0</t>
  </si>
  <si>
    <t xml:space="preserve">Hide    Template DD&amp;A Check = 0</t>
  </si>
  <si>
    <t xml:space="preserve">OK..........INDIRECT AGREES WITH DIRECT</t>
  </si>
  <si>
    <t xml:space="preserve">STOP......... INDIRECT NOT EQUAL TO DIRECT</t>
  </si>
  <si>
    <t xml:space="preserve">OK..........INCOME AGREES WITH IBIT FILE</t>
  </si>
  <si>
    <t xml:space="preserve">STOP......... INCOME NOT EQUAL TO IBIT FILE</t>
  </si>
  <si>
    <t xml:space="preserve">OK..........INDIRECT IBIT FILE DD&amp;A AGREES WITH TEMPLATE DD&amp;A</t>
  </si>
  <si>
    <t xml:space="preserve">STOP..........INDIRECT IBIT FILE DD&amp;A DOES NOT AGREE WITH TEMPLATE DD&amp;A</t>
  </si>
  <si>
    <t xml:space="preserve">E N R O N   N ET  WORKS</t>
  </si>
  <si>
    <t xml:space="preserve">Cash Flow Statement  -  Direct</t>
  </si>
  <si>
    <t xml:space="preserve">Check with</t>
  </si>
  <si>
    <t xml:space="preserve">Indirect</t>
  </si>
  <si>
    <t xml:space="preserve">CASH FLOWS FROM OPERATING ACTIVITIES:</t>
  </si>
  <si>
    <t xml:space="preserve">    Cash Received From Customers </t>
  </si>
  <si>
    <t xml:space="preserve">    Cash Paid to Customers/Suppliers</t>
  </si>
  <si>
    <t xml:space="preserve">    Net Cash (Paid)/Rec'd for Financial Settlements</t>
  </si>
  <si>
    <t xml:space="preserve">    Exchange Margin Payments/Receipts</t>
  </si>
  <si>
    <t xml:space="preserve">    OTC Margin &amp; Interest Payments/Receipts</t>
  </si>
  <si>
    <t xml:space="preserve">    Exchange Broker Fees, Realized P&amp;L, Option Premiums, etc.</t>
  </si>
  <si>
    <t xml:space="preserve">    Monetizations-Inflows</t>
  </si>
  <si>
    <t xml:space="preserve">    Monetizations-Settlements</t>
  </si>
  <si>
    <t xml:space="preserve">    Prepays-Inflows</t>
  </si>
  <si>
    <t xml:space="preserve">    Prepays-Settlements</t>
  </si>
  <si>
    <t xml:space="preserve">    Demand Charges (Internal Transfer Charge)</t>
  </si>
  <si>
    <t xml:space="preserve">    Lease/Other Fee Payments</t>
  </si>
  <si>
    <t xml:space="preserve">    Structure/Management  Fees </t>
  </si>
  <si>
    <t xml:space="preserve">    Commercial Expenses</t>
  </si>
  <si>
    <t xml:space="preserve">    Corporate Charges</t>
  </si>
  <si>
    <t xml:space="preserve">    Group Allocated Costs</t>
  </si>
  <si>
    <t xml:space="preserve">Merchant Investing Activity</t>
  </si>
  <si>
    <t xml:space="preserve">    Interest Income/(Expense)</t>
  </si>
  <si>
    <t xml:space="preserve">    Taxes - Other Than Income</t>
  </si>
  <si>
    <t xml:space="preserve">    Taxes - Income</t>
  </si>
  <si>
    <t xml:space="preserve">    Other Miscellaneous Payments (See schedule E IV)</t>
  </si>
  <si>
    <t xml:space="preserve">CASH FLOWS FROM INVESTING:</t>
  </si>
  <si>
    <t xml:space="preserve">    Proceeds from Sale of Deal Bench</t>
  </si>
  <si>
    <t xml:space="preserve">    Capital Expenditures</t>
  </si>
  <si>
    <t xml:space="preserve">    Equity Deal Bench</t>
  </si>
  <si>
    <t xml:space="preserve">    Cash paid for Business Acquisitions</t>
  </si>
  <si>
    <t xml:space="preserve">    Intercompany Investing Activity</t>
  </si>
  <si>
    <t xml:space="preserve">    Other</t>
  </si>
  <si>
    <t xml:space="preserve">    Third Party Debt Increase/(Decrease)</t>
  </si>
  <si>
    <t xml:space="preserve">    Stock (purchases) isssuances</t>
  </si>
  <si>
    <t xml:space="preserve">    Dividends to Corp</t>
  </si>
  <si>
    <t xml:space="preserve">    Dividends on Preferred Stock of Subs</t>
  </si>
  <si>
    <t xml:space="preserve">    Dividends Paid to Outside</t>
  </si>
  <si>
    <t xml:space="preserve">    Contributions from Parent</t>
  </si>
  <si>
    <t xml:space="preserve">    Restricted/Retained Cash </t>
  </si>
  <si>
    <t xml:space="preserve">Hide   Commercial Expense Check = 0</t>
  </si>
  <si>
    <t xml:space="preserve">Hide   Group Allocated Costs Check = 0</t>
  </si>
  <si>
    <t xml:space="preserve">OK..........DIRECT COMMERCIAL EXPENSE AGREES WITH IBIT FILE</t>
  </si>
  <si>
    <t xml:space="preserve">STOP..........DIRECT COMMERCIAL EXPENSE DOES NOT AGREE WITH IBIT FILE</t>
  </si>
  <si>
    <t xml:space="preserve">OK..........DIRECT GROUP ALLOCATION COSTS AGREES WITH IBIT FILE</t>
  </si>
  <si>
    <t xml:space="preserve">STOP..........DIRECT GROUP ALLOCATION COSTS DOES NOT AGREE WITH IBIT FILE</t>
  </si>
  <si>
    <t xml:space="preserve">DETAILS OF CAPITAL EXPENDITURES</t>
  </si>
  <si>
    <t xml:space="preserve">(Thousands of Dollars)</t>
  </si>
  <si>
    <t xml:space="preserve">est.</t>
  </si>
  <si>
    <t xml:space="preserve">FY</t>
  </si>
  <si>
    <t xml:space="preserve">Project / Asset</t>
  </si>
  <si>
    <t xml:space="preserve">Total Capital Expenditures</t>
  </si>
  <si>
    <t xml:space="preserve">E N R O N   NET WORKS</t>
  </si>
  <si>
    <t xml:space="preserve">DETAIL OF MERCHANT Deal Bench, EQUITY Deal Bench</t>
  </si>
  <si>
    <t xml:space="preserve">&amp; OTHER INVESTING ACTIVITIES</t>
  </si>
  <si>
    <t xml:space="preserve">Merchant Deal Bench</t>
  </si>
  <si>
    <t xml:space="preserve">Investment</t>
  </si>
  <si>
    <t xml:space="preserve">Equity Deal Bench (e.g., Invesments in JEDI)</t>
  </si>
  <si>
    <t xml:space="preserve">Cash Paid for Business Acquisitions</t>
  </si>
  <si>
    <r>
      <rPr>
        <b val="true"/>
        <sz val="11"/>
        <color rgb="FF000000"/>
        <rFont val="Arial"/>
        <family val="2"/>
      </rPr>
      <t xml:space="preserve">Other Investing Activity </t>
    </r>
    <r>
      <rPr>
        <b val="true"/>
        <sz val="10"/>
        <color rgb="FF000000"/>
        <rFont val="Arial"/>
        <family val="2"/>
      </rPr>
      <t xml:space="preserve">(e.g., Sithe)</t>
    </r>
  </si>
  <si>
    <t xml:space="preserve">Total Investing</t>
  </si>
  <si>
    <t xml:space="preserve">ANALYSIS OF ASSET SALES</t>
  </si>
  <si>
    <t xml:space="preserve">Please provide detailed descriptions of assets sold including sales price, book</t>
  </si>
  <si>
    <t xml:space="preserve">basis and resulting gain or loss.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</si>
  <si>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</si>
  <si>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</si>
  <si>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</si>
  <si>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</si>
  <si>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</si>
  <si>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</si>
  <si>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</si>
  <si>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</si>
  <si>
    <t xml:space="preserve">Description of Asset Sold</t>
  </si>
  <si>
    <t xml:space="preserve">2000 Sales (Year-end estimate)</t>
  </si>
  <si>
    <t xml:space="preserve">Asset #1</t>
  </si>
  <si>
    <t xml:space="preserve">Asset #2</t>
  </si>
  <si>
    <t xml:space="preserve">Asset #3</t>
  </si>
  <si>
    <t xml:space="preserve">Asset #4</t>
  </si>
  <si>
    <t xml:space="preserve">Asset #5</t>
  </si>
  <si>
    <t xml:space="preserve">Asset #6</t>
  </si>
  <si>
    <t xml:space="preserve">Asset #7</t>
  </si>
  <si>
    <t xml:space="preserve">Asset #8</t>
  </si>
  <si>
    <t xml:space="preserve">Asset #9</t>
  </si>
  <si>
    <t xml:space="preserve">Asset #10</t>
  </si>
  <si>
    <t xml:space="preserve">Total 2000 Sales</t>
  </si>
  <si>
    <t xml:space="preserve">2001 Sales</t>
  </si>
  <si>
    <t xml:space="preserve">Total 2001 Sales</t>
  </si>
  <si>
    <t xml:space="preserve">DETAIL OF PRICE RISK MANAGEMENT ACTIVITIES</t>
  </si>
  <si>
    <t xml:space="preserve">Other Unrealized Activity</t>
  </si>
  <si>
    <t xml:space="preserve">Other Settlements</t>
  </si>
  <si>
    <t xml:space="preserve">Monetizations - Inflows</t>
  </si>
  <si>
    <t xml:space="preserve">Monetizations - Settlements</t>
  </si>
  <si>
    <t xml:space="preserve">Prepays - Inflows</t>
  </si>
  <si>
    <t xml:space="preserve">Prepays - Settlements</t>
  </si>
  <si>
    <t xml:space="preserve">Total Change in PRM Activities</t>
  </si>
  <si>
    <t xml:space="preserve">DETAIL OF OTHER</t>
  </si>
  <si>
    <t xml:space="preserve">INDIRECT:</t>
  </si>
  <si>
    <t xml:space="preserve">I.  DETAIL OF OTHER FUNDS FLOW</t>
  </si>
  <si>
    <t xml:space="preserve">Overview (placeholder)</t>
  </si>
  <si>
    <t xml:space="preserve">detail </t>
  </si>
  <si>
    <t xml:space="preserve">detail</t>
  </si>
  <si>
    <t xml:space="preserve">II.  DETAIL OF OTHER WORKING CAPITAL</t>
  </si>
  <si>
    <t xml:space="preserve">Inventory</t>
  </si>
  <si>
    <t xml:space="preserve">III.  DETAIL OF OTHER FINANCING</t>
  </si>
  <si>
    <t xml:space="preserve">DIRECT:</t>
  </si>
  <si>
    <t xml:space="preserve">IV.  DETAIL OF OTHER MISC PAYMENTS</t>
  </si>
  <si>
    <t xml:space="preserve">CAPITAL CHARGE CALCULATION</t>
  </si>
  <si>
    <t xml:space="preserve">Projected Cash</t>
  </si>
  <si>
    <t xml:space="preserve">Investment Balance</t>
  </si>
  <si>
    <t xml:space="preserve">@ 12/31/2000</t>
  </si>
  <si>
    <t xml:space="preserve">@ 12/31/2001</t>
  </si>
  <si>
    <t xml:space="preserve">Net Cash Flow</t>
  </si>
  <si>
    <t xml:space="preserve">n/a</t>
  </si>
  <si>
    <t xml:space="preserve">Ending Balance</t>
  </si>
  <si>
    <t xml:space="preserve">1Q Total</t>
  </si>
  <si>
    <t xml:space="preserve">2Q Total</t>
  </si>
  <si>
    <t xml:space="preserve">3Q Total</t>
  </si>
  <si>
    <t xml:space="preserve">4Q Total</t>
  </si>
  <si>
    <t xml:space="preserve">Monthly capital charge calculation:  Prior month cumulative balance plus one half of current month activity at 6.5%.</t>
  </si>
  <si>
    <t xml:space="preserve">SAP COST CATEGORY:</t>
  </si>
  <si>
    <t xml:space="preserve">CENTER</t>
  </si>
  <si>
    <t xml:space="preserve">Check Totals</t>
  </si>
  <si>
    <t xml:space="preserve">Variance</t>
  </si>
</sst>
</file>

<file path=xl/styles.xml><?xml version="1.0" encoding="utf-8"?>
<styleSheet xmlns="http://schemas.openxmlformats.org/spreadsheetml/2006/main">
  <numFmts count="105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* #,##0_);_(* \(#,##0\);_(* \-_);_(@_)"/>
    <numFmt numFmtId="185" formatCode="_-* #,##0_-;\-* #,##0_-;_-* \-_-;_-@_-"/>
    <numFmt numFmtId="186" formatCode="\£#,##0.00;&quot;-£&quot;#,##0.00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_(* #,##0.0000_);_(* \(#,##0.0000\);_(* \-??_);_(@_)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_(* #,##0.000000000_);_(* \(#,##0.000000000\);_(* \-??_);_(@_)"/>
    <numFmt numFmtId="250" formatCode="#,##0_);\(#,##0\);\-"/>
    <numFmt numFmtId="251" formatCode="#,###_)"/>
    <numFmt numFmtId="252" formatCode="[$-409]#,##0_);\(#,##0\)"/>
    <numFmt numFmtId="253" formatCode="0.00_)"/>
    <numFmt numFmtId="254" formatCode=".0000%"/>
    <numFmt numFmtId="255" formatCode="#,##0.0_);\(#,##0.0\)"/>
    <numFmt numFmtId="256" formatCode="0.00000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@"/>
    <numFmt numFmtId="263" formatCode="[$-409]mmm\-yy"/>
    <numFmt numFmtId="264" formatCode="_(* #,##0_);_(* \(#,##0\);_(* \-??_);_(@_)"/>
    <numFmt numFmtId="265" formatCode="[$-409]d\-mmm"/>
    <numFmt numFmtId="266" formatCode="_(\$* #,##0_);_(\$* \(#,##0\);_(\$* \-??_);_(@_)"/>
    <numFmt numFmtId="267" formatCode="[$-409]m/d/yyyy"/>
    <numFmt numFmtId="268" formatCode="#,##0.0_);[RED]\(#,##0.0\)"/>
  </numFmts>
  <fonts count="13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0"/>
      <name val="Tahoma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Times New Roman"/>
      <family val="1"/>
    </font>
    <font>
      <b val="true"/>
      <sz val="10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Tahoma"/>
      <family val="2"/>
    </font>
    <font>
      <sz val="12"/>
      <name val="Tahoma"/>
      <family val="2"/>
    </font>
    <font>
      <sz val="28"/>
      <color rgb="FF000000"/>
      <name val="Times New Roman"/>
      <family val="0"/>
    </font>
    <font>
      <sz val="24"/>
      <color rgb="FF000000"/>
      <name val="Times New Roman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0"/>
      <name val="Arial Narrow"/>
      <family val="0"/>
    </font>
    <font>
      <sz val="12"/>
      <color rgb="FF3333CC"/>
      <name val="Arial Narrow"/>
      <family val="2"/>
    </font>
    <font>
      <b val="true"/>
      <sz val="12"/>
      <color rgb="FF3333CC"/>
      <name val="Arial Narrow"/>
      <family val="2"/>
    </font>
    <font>
      <sz val="12"/>
      <name val="Arial Narrow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  <font>
      <b val="true"/>
      <sz val="9"/>
      <color rgb="FF3333CC"/>
      <name val="Arial Narrow"/>
      <family val="2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 val="true"/>
      <sz val="8"/>
      <name val="Arial Narrow"/>
      <family val="2"/>
    </font>
    <font>
      <b val="true"/>
      <sz val="16"/>
      <name val="Arial Narrow"/>
      <family val="2"/>
    </font>
    <font>
      <b val="true"/>
      <sz val="11"/>
      <color rgb="FF3333CC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336666"/>
      <name val="Arial"/>
      <family val="2"/>
    </font>
    <font>
      <sz val="10"/>
      <color rgb="FF008080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 val="true"/>
      <sz val="14"/>
      <color rgb="FF0000FF"/>
      <name val="Arial"/>
      <family val="2"/>
    </font>
    <font>
      <b val="true"/>
      <sz val="14"/>
      <color rgb="FF000000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1"/>
      <color rgb="FF000000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u val="single"/>
      <sz val="12"/>
      <color rgb="FF0000FF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  <font>
      <b val="true"/>
      <sz val="8"/>
      <color rgb="FF000000"/>
      <name val="Arial"/>
      <family val="2"/>
    </font>
    <font>
      <sz val="11"/>
      <color rgb="FF00FF00"/>
      <name val="Arial"/>
      <family val="2"/>
    </font>
    <font>
      <sz val="10"/>
      <color rgb="FF00FF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999933"/>
        <bgColor rgb="FF969696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3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6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2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2" fontId="25" fillId="0" borderId="0" applyFont="true" applyBorder="false" applyAlignment="false" applyProtection="false"/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7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264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6" fontId="7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6" fontId="7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6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7" fontId="6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9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9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9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8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4" fontId="8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8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4" fontId="89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89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1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1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2" fontId="64" fillId="5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6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6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3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91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6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1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2" fontId="91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262" fontId="6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264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2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9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6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1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48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7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8" fontId="3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4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139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3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3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3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4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4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4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6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264" fontId="7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4" fontId="7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4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2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91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9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102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10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9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0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0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0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252" fontId="112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252" fontId="10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0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1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6" fillId="0" borderId="0" xfId="15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2" fillId="0" borderId="0" xfId="15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52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2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3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2" fillId="0" borderId="0" xfId="15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2" fontId="125" fillId="0" borderId="0" xfId="15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2" fontId="26" fillId="0" borderId="0" xfId="15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23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17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2" fontId="26" fillId="0" borderId="0" xfId="15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52" fontId="18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26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8" fillId="0" borderId="0" xfId="15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52" fontId="126" fillId="0" borderId="0" xfId="15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52" fontId="126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8" fillId="0" borderId="0" xfId="15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22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22" fillId="0" borderId="0" xfId="15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26" fillId="0" borderId="0" xfId="15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26" fillId="0" borderId="9" xfId="15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4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27" fillId="0" borderId="0" xfId="15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27" fillId="0" borderId="0" xfId="15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4" fillId="0" borderId="0" xfId="15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1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10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52" fontId="10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52" fontId="2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52" fontId="1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252" fontId="1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2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2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0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52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1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3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2" fontId="103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0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2" fontId="10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2" fontId="1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259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4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A" xfId="118"/>
    <cellStyle name="Comma [0]_A_dimon" xfId="119"/>
    <cellStyle name="Comma [0]_ACTUAL" xfId="120"/>
    <cellStyle name="Comma [0]_ACTUAL NA -OBU" xfId="121"/>
    <cellStyle name="Comma [0]_Actual vs." xfId="122"/>
    <cellStyle name="Comma [0]_algasdefault" xfId="123"/>
    <cellStyle name="Comma [0]_Alternative1" xfId="124"/>
    <cellStyle name="Comma [0]_Alternative1_1" xfId="125"/>
    <cellStyle name="Comma [0]_App E" xfId="126"/>
    <cellStyle name="Comma [0]_Apr" xfId="127"/>
    <cellStyle name="Comma [0]_Arapahoe" xfId="128"/>
    <cellStyle name="Comma [0]_Assumptions" xfId="129"/>
    <cellStyle name="Comma [0]_Assumptions_dimon" xfId="130"/>
    <cellStyle name="Comma [0]_bahiadefault" xfId="131"/>
    <cellStyle name="Comma [0]_Book3" xfId="132"/>
    <cellStyle name="Comma [0]_BOP" xfId="133"/>
    <cellStyle name="Comma [0]_BOPBAL1" xfId="134"/>
    <cellStyle name="Comma [0]_BOPCBU" xfId="135"/>
    <cellStyle name="Comma [0]_BOPCBU (2)" xfId="136"/>
    <cellStyle name="Comma [0]_BOPCBU96" xfId="137"/>
    <cellStyle name="Comma [0]_BSAPPE.XLS" xfId="138"/>
    <cellStyle name="Comma [0]_Calculations" xfId="139"/>
    <cellStyle name="Comma [0]_Calculations (2)" xfId="140"/>
    <cellStyle name="Comma [0]_Calculations (2)_dimon" xfId="141"/>
    <cellStyle name="Comma [0]_Calculations II" xfId="142"/>
    <cellStyle name="Comma [0]_Calculations II_dimon" xfId="143"/>
    <cellStyle name="Comma [0]_Calculations III" xfId="144"/>
    <cellStyle name="Comma [0]_Calculations III_dimon" xfId="145"/>
    <cellStyle name="Comma [0]_Calculations_1" xfId="146"/>
    <cellStyle name="Comma [0]_Calculations_dimon" xfId="147"/>
    <cellStyle name="Comma [0]_CAPEX" xfId="148"/>
    <cellStyle name="Comma [0]_CAPEX94" xfId="149"/>
    <cellStyle name="Comma [0]_CBU BOX CHART V PLAN" xfId="150"/>
    <cellStyle name="Comma [0]_CCA" xfId="151"/>
    <cellStyle name="Comma [0]_CCOCPX" xfId="152"/>
    <cellStyle name="Comma [0]_CHANGES.XLS" xfId="153"/>
    <cellStyle name="Comma [0]_Channel Table" xfId="154"/>
    <cellStyle name="Comma [0]_Charts" xfId="155"/>
    <cellStyle name="Comma [0]_Comm File" xfId="156"/>
    <cellStyle name="Comma [0]_coperdefault" xfId="157"/>
    <cellStyle name="Comma [0]_Corp method" xfId="158"/>
    <cellStyle name="Comma [0]_CTCUR" xfId="159"/>
    <cellStyle name="Comma [0]_CUMPLTCH" xfId="160"/>
    <cellStyle name="Comma [0]_Cur 5100" xfId="161"/>
    <cellStyle name="Comma [0]_DEFAULT" xfId="162"/>
    <cellStyle name="Comma [0]_dimon" xfId="163"/>
    <cellStyle name="Comma [0]_Dowell C1b" xfId="164"/>
    <cellStyle name="Comma [0]_Dowell-C1a" xfId="165"/>
    <cellStyle name="Comma [0]_E&amp;ONW1" xfId="166"/>
    <cellStyle name="Comma [0]_E&amp;ONW2" xfId="167"/>
    <cellStyle name="Comma [0]_E&amp;OOCPX" xfId="168"/>
    <cellStyle name="Comma [0]_emserdefault" xfId="169"/>
    <cellStyle name="Comma [0]_ENRGYOP1" xfId="170"/>
    <cellStyle name="Comma [0]_F&amp;COCPX" xfId="171"/>
    <cellStyle name="Comma [0]_FEBRUARY" xfId="172"/>
    <cellStyle name="Comma [0]_FF" xfId="173"/>
    <cellStyle name="Comma [0]_FP 20 A (1)" xfId="174"/>
    <cellStyle name="Comma [0]_FP 20 A (2)" xfId="175"/>
    <cellStyle name="Comma [0]_FP-20 (App. E)" xfId="176"/>
    <cellStyle name="Comma [0]_FP-20 (App.A) " xfId="177"/>
    <cellStyle name="Comma [0]_FP-20 (App.D)" xfId="178"/>
    <cellStyle name="Comma [0]_FP-20(App.B)" xfId="179"/>
    <cellStyle name="Comma [0]_FP-20(C1) (a)" xfId="180"/>
    <cellStyle name="Comma [0]_FP-20(C1) (a) (2)" xfId="181"/>
    <cellStyle name="Comma [0]_FP-20(C1) (b)" xfId="182"/>
    <cellStyle name="Comma [0]_FP-20(C1) (b) " xfId="183"/>
    <cellStyle name="Comma [0]_FP-20(C1) (b) (2)" xfId="184"/>
    <cellStyle name="Comma [0]_Full Year FY96" xfId="185"/>
    <cellStyle name="Comma [0]_GCM" xfId="186"/>
    <cellStyle name="Comma [0]_GenAssum" xfId="187"/>
    <cellStyle name="Comma [0]_GP C1a" xfId="188"/>
    <cellStyle name="Comma [0]_GP C1b" xfId="189"/>
    <cellStyle name="Comma [0]_GP_EI_3" xfId="190"/>
    <cellStyle name="Comma [0]_GQ C1A" xfId="191"/>
    <cellStyle name="Comma [0]_GQ C1B" xfId="192"/>
    <cellStyle name="Comma [0]_groups" xfId="193"/>
    <cellStyle name="Comma [0]_Inputs" xfId="194"/>
    <cellStyle name="Comma [0]_IPM C1b" xfId="195"/>
    <cellStyle name="Comma [0]_IPMC1a" xfId="196"/>
    <cellStyle name="Comma [0]_IS-Hold" xfId="197"/>
    <cellStyle name="Comma [0]_ITOCPX" xfId="198"/>
    <cellStyle name="Comma [0]_Janactuals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2~3SO2" xfId="207"/>
    <cellStyle name="Comma [0]_laroux_1995" xfId="208"/>
    <cellStyle name="Comma [0]_laroux_1_12~3SO2" xfId="209"/>
    <cellStyle name="Comma [0]_laroux_1_dimon" xfId="210"/>
    <cellStyle name="Comma [0]_laroux_1_dimon_1" xfId="211"/>
    <cellStyle name="Comma [0]_laroux_1_dimon_2" xfId="212"/>
    <cellStyle name="Comma [0]_laroux_1_laroux" xfId="213"/>
    <cellStyle name="Comma [0]_laroux_1_NEGS" xfId="214"/>
    <cellStyle name="Comma [0]_laroux_1_NEGS_1" xfId="215"/>
    <cellStyle name="Comma [0]_laroux_1_NEGS_~0022862" xfId="216"/>
    <cellStyle name="Comma [0]_laroux_1_pldt" xfId="217"/>
    <cellStyle name="Comma [0]_laroux_1_pldt_dimon" xfId="218"/>
    <cellStyle name="Comma [0]_laroux_1_PLDT_dimon_1" xfId="219"/>
    <cellStyle name="Comma [0]_laroux_1_VERA" xfId="220"/>
    <cellStyle name="Comma [0]_laroux_1_VIRUS-EDY" xfId="221"/>
    <cellStyle name="Comma [0]_laroux_1_~0022862" xfId="222"/>
    <cellStyle name="Comma [0]_laroux_2" xfId="223"/>
    <cellStyle name="Comma [0]_laroux_2_12~3SO2" xfId="224"/>
    <cellStyle name="Comma [0]_laroux_2_12~3SO2_NEGS" xfId="225"/>
    <cellStyle name="Comma [0]_laroux_2_12~3SO2_~0022862" xfId="226"/>
    <cellStyle name="Comma [0]_laroux_2_dimon" xfId="227"/>
    <cellStyle name="Comma [0]_laroux_2_dimon_1" xfId="228"/>
    <cellStyle name="Comma [0]_laroux_2_dimon_2" xfId="229"/>
    <cellStyle name="Comma [0]_laroux_2_laroux" xfId="230"/>
    <cellStyle name="Comma [0]_laroux_2_laroux_dimon" xfId="231"/>
    <cellStyle name="Comma [0]_laroux_2_NEGS" xfId="232"/>
    <cellStyle name="Comma [0]_laroux_2_NEGS_1" xfId="233"/>
    <cellStyle name="Comma [0]_laroux_2_pldt" xfId="234"/>
    <cellStyle name="Comma [0]_laroux_2_VERA" xfId="235"/>
    <cellStyle name="Comma [0]_laroux_3" xfId="236"/>
    <cellStyle name="Comma [0]_laroux_3_dimon" xfId="237"/>
    <cellStyle name="Comma [0]_laroux_3_dimon_1" xfId="238"/>
    <cellStyle name="Comma [0]_laroux_3_NEGS" xfId="239"/>
    <cellStyle name="Comma [0]_laroux_3_~0022862" xfId="240"/>
    <cellStyle name="Comma [0]_laroux_dimon" xfId="241"/>
    <cellStyle name="Comma [0]_laroux_dimon_1" xfId="242"/>
    <cellStyle name="Comma [0]_laroux_laroux" xfId="243"/>
    <cellStyle name="Comma [0]_laroux_laroux_1" xfId="244"/>
    <cellStyle name="Comma [0]_laroux_laroux_dimon" xfId="245"/>
    <cellStyle name="Comma [0]_laroux_MATERAL2" xfId="246"/>
    <cellStyle name="Comma [0]_laroux_MATERAL2_dimon" xfId="247"/>
    <cellStyle name="Comma [0]_laroux_MATERAL2_dimon_1" xfId="248"/>
    <cellStyle name="Comma [0]_laroux_MATERAL2_laroux" xfId="249"/>
    <cellStyle name="Comma [0]_laroux_MATERAL2_laroux_dimon" xfId="250"/>
    <cellStyle name="Comma [0]_laroux_MATERAL2_NEGS" xfId="251"/>
    <cellStyle name="Comma [0]_laroux_MATERAL2_NEGS_1" xfId="252"/>
    <cellStyle name="Comma [0]_laroux_MATERAL2_NEGS_1_~0022862" xfId="253"/>
    <cellStyle name="Comma [0]_laroux_MATERAL2_NEGS_2" xfId="254"/>
    <cellStyle name="Comma [0]_laroux_MATERAL2_NEGS_~0022862" xfId="255"/>
    <cellStyle name="Comma [0]_laroux_MATERAL2_pldt" xfId="256"/>
    <cellStyle name="Comma [0]_laroux_MATERAL2_VERA" xfId="257"/>
    <cellStyle name="Comma [0]_laroux_MATERAL2_VIRUS-EDY" xfId="258"/>
    <cellStyle name="Comma [0]_laroux_MATERAL2_~0022862" xfId="259"/>
    <cellStyle name="Comma [0]_laroux_mud plant bolted" xfId="260"/>
    <cellStyle name="Comma [0]_laroux_mud plant bolted_dimon" xfId="261"/>
    <cellStyle name="Comma [0]_laroux_mud plant bolted_dimon_1" xfId="262"/>
    <cellStyle name="Comma [0]_laroux_mud plant bolted_dimon_2" xfId="263"/>
    <cellStyle name="Comma [0]_laroux_mud plant bolted_NEGS" xfId="264"/>
    <cellStyle name="Comma [0]_laroux_mud plant bolted_NEGS_1" xfId="265"/>
    <cellStyle name="Comma [0]_laroux_mud plant bolted_NEGS_~0022862" xfId="266"/>
    <cellStyle name="Comma [0]_laroux_mud plant bolted_~0022862" xfId="267"/>
    <cellStyle name="Comma [0]_laroux_pldt" xfId="268"/>
    <cellStyle name="Comma [0]_laroux_VERA" xfId="269"/>
    <cellStyle name="Comma [0]_laroux_VERA_1" xfId="270"/>
    <cellStyle name="Comma [0]_laroux_VIRUS-EDY" xfId="271"/>
    <cellStyle name="Comma [0]_MACRO1.XLM" xfId="272"/>
    <cellStyle name="Comma [0]_MATERAL2" xfId="273"/>
    <cellStyle name="Comma [0]_MATERAL2_dimon" xfId="274"/>
    <cellStyle name="Comma [0]_MATERAL2_dimon_1" xfId="275"/>
    <cellStyle name="Comma [0]_MATERAL2_dimon_2" xfId="276"/>
    <cellStyle name="Comma [0]_MATERAL2_NEGS" xfId="277"/>
    <cellStyle name="Comma [0]_MATERAL2_NEGS_1" xfId="278"/>
    <cellStyle name="Comma [0]_MATERAL2_NEGS_~0022862" xfId="279"/>
    <cellStyle name="Comma [0]_MATERAL2_~0022862" xfId="280"/>
    <cellStyle name="Comma [0]_MKGOCPX" xfId="281"/>
    <cellStyle name="Comma [0]_MOBCPX" xfId="282"/>
    <cellStyle name="Comma [0]_mud plant bolted" xfId="283"/>
    <cellStyle name="Comma [0]_mud plant bolted_dimon" xfId="284"/>
    <cellStyle name="Comma [0]_mud plant bolted_dimon_1" xfId="285"/>
    <cellStyle name="Comma [0]_mud plant bolted_laroux" xfId="286"/>
    <cellStyle name="Comma [0]_mud plant bolted_laroux_dimon" xfId="287"/>
    <cellStyle name="Comma [0]_mud plant bolted_NEGS" xfId="288"/>
    <cellStyle name="Comma [0]_mud plant bolted_NEGS_1" xfId="289"/>
    <cellStyle name="Comma [0]_mud plant bolted_NEGS_1_~0022862" xfId="290"/>
    <cellStyle name="Comma [0]_mud plant bolted_NEGS_2" xfId="291"/>
    <cellStyle name="Comma [0]_mud plant bolted_NEGS_~0022862" xfId="292"/>
    <cellStyle name="Comma [0]_mud plant bolted_pldt" xfId="293"/>
    <cellStyle name="Comma [0]_mud plant bolted_VERA" xfId="294"/>
    <cellStyle name="Comma [0]_mud plant bolted_VIRUS-EDY" xfId="295"/>
    <cellStyle name="Comma [0]_mud plant bolted_~0022862" xfId="296"/>
    <cellStyle name="Comma [0]_NA (2)" xfId="297"/>
    <cellStyle name="Comma [0]_NA WITHOUT GOV'T &amp; PNX" xfId="298"/>
    <cellStyle name="Comma [0]_NAOBU10" xfId="299"/>
    <cellStyle name="Comma [0]_NAT ACCT" xfId="300"/>
    <cellStyle name="Comma [0]_NSACTUAL.XLS" xfId="301"/>
    <cellStyle name="Comma [0]_NX00" xfId="302"/>
    <cellStyle name="Comma [0]_Odner" xfId="303"/>
    <cellStyle name="Comma [0]_Odner (2)" xfId="304"/>
    <cellStyle name="Comma [0]_Odner (3)" xfId="305"/>
    <cellStyle name="Comma [0]_OSMOCPX" xfId="306"/>
    <cellStyle name="Comma [0]_Other Months" xfId="307"/>
    <cellStyle name="Comma [0]_Outlook" xfId="308"/>
    <cellStyle name="Comma [0]_P&amp;L" xfId="309"/>
    <cellStyle name="Comma [0]_pbdefault" xfId="310"/>
    <cellStyle name="Comma [0]_percentages" xfId="311"/>
    <cellStyle name="Comma [0]_PERSONAL" xfId="312"/>
    <cellStyle name="Comma [0]_PGMKOCPX" xfId="313"/>
    <cellStyle name="Comma [0]_PGNW1" xfId="314"/>
    <cellStyle name="Comma [0]_PGNW2" xfId="315"/>
    <cellStyle name="Comma [0]_PGNWOCPX" xfId="316"/>
    <cellStyle name="Comma [0]_Pink" xfId="317"/>
    <cellStyle name="Comma [0]_Plan" xfId="318"/>
    <cellStyle name="Comma [0]_PLAN95" xfId="319"/>
    <cellStyle name="Comma [0]_PLANT" xfId="320"/>
    <cellStyle name="Comma [0]_PLDT" xfId="321"/>
    <cellStyle name="Comma [0]_pldt_1" xfId="322"/>
    <cellStyle name="Comma [0]_pldt_1_dimon" xfId="323"/>
    <cellStyle name="Comma [0]_pldt_Calculations" xfId="324"/>
    <cellStyle name="Comma [0]_PLDT_dimon" xfId="325"/>
    <cellStyle name="Comma [0]_pldt_NEGS" xfId="326"/>
    <cellStyle name="Comma [0]_priccurv" xfId="327"/>
    <cellStyle name="Comma [0]_PROCDS&amp;G" xfId="328"/>
    <cellStyle name="Comma [0]_Product" xfId="329"/>
    <cellStyle name="Comma [0]_PROFILE4" xfId="330"/>
    <cellStyle name="Comma [0]_Projects" xfId="331"/>
    <cellStyle name="Comma [0]_Q1 FY96" xfId="332"/>
    <cellStyle name="Comma [0]_Q2 FY96" xfId="333"/>
    <cellStyle name="Comma [0]_Q3 FY96" xfId="334"/>
    <cellStyle name="Comma [0]_Q4 FY96" xfId="335"/>
    <cellStyle name="Comma [0]_QTR94_95" xfId="336"/>
    <cellStyle name="Comma [0]_Quarter End Months" xfId="337"/>
    <cellStyle name="Comma [0]_r1" xfId="338"/>
    <cellStyle name="Comma [0]_r1_dimon" xfId="339"/>
    <cellStyle name="Comma [0]_RFI" xfId="340"/>
    <cellStyle name="Comma [0]_RFI_1" xfId="341"/>
    <cellStyle name="Comma [0]_RQSTFRM" xfId="342"/>
    <cellStyle name="Comma [0]_Sales Order" xfId="343"/>
    <cellStyle name="Comma [0]_SATOCPX" xfId="344"/>
    <cellStyle name="Comma [0]_Sheet1" xfId="345"/>
    <cellStyle name="Comma [0]_Sheet1_Book6" xfId="346"/>
    <cellStyle name="Comma [0]_Sheet1_CTS - Ind excl Can" xfId="347"/>
    <cellStyle name="Comma [0]_Sheet1_dimon" xfId="348"/>
    <cellStyle name="Comma [0]_Sheet1_dimon_1" xfId="349"/>
    <cellStyle name="Comma [0]_Sheet1_ECTPLAN" xfId="350"/>
    <cellStyle name="Comma [0]_Sheet1_format1" xfId="351"/>
    <cellStyle name="Comma [0]_Sheet1_laroux" xfId="352"/>
    <cellStyle name="Comma [0]_Sheet1_NEGS" xfId="353"/>
    <cellStyle name="Comma [0]_Sheet1_Other Ind  " xfId="354"/>
    <cellStyle name="Comma [0]_Sheet1_PERSONAL" xfId="355"/>
    <cellStyle name="Comma [0]_Sheet1_PLAN0398" xfId="356"/>
    <cellStyle name="Comma [0]_Sheet1_PLDT" xfId="357"/>
    <cellStyle name="Comma [0]_Sheet1_Var_2CE" xfId="358"/>
    <cellStyle name="Comma [0]_Sheet1_~0022862" xfId="359"/>
    <cellStyle name="Comma [0]_Sheet2" xfId="360"/>
    <cellStyle name="Comma [0]_Sheet4" xfId="361"/>
    <cellStyle name="Comma [0]_Sheet4_NEGS" xfId="362"/>
    <cellStyle name="Comma [0]_Sheet4_pldt" xfId="363"/>
    <cellStyle name="Comma [0]_Sheet4_~0022862" xfId="364"/>
    <cellStyle name="Comma [0]_SHENREPT" xfId="365"/>
    <cellStyle name="Comma [0]_Shipped" xfId="366"/>
    <cellStyle name="Comma [0]_Snr. CO" xfId="367"/>
    <cellStyle name="Comma [0]_sprint contr" xfId="368"/>
    <cellStyle name="Comma [0]_stats" xfId="369"/>
    <cellStyle name="Comma [0]_Subcont File" xfId="370"/>
    <cellStyle name="Comma [0]_Summary Info" xfId="371"/>
    <cellStyle name="Comma [0]_SUMPAGE" xfId="372"/>
    <cellStyle name="Comma [0]_SYSPLN98" xfId="373"/>
    <cellStyle name="Comma [0]_Terms Defined" xfId="374"/>
    <cellStyle name="Comma [0]_TMSNW1" xfId="375"/>
    <cellStyle name="Comma [0]_TMSNW2" xfId="376"/>
    <cellStyle name="Comma [0]_TMSOCPX" xfId="377"/>
    <cellStyle name="Comma [0]_TOTAL MTH" xfId="378"/>
    <cellStyle name="Comma [0]_TOTAL YTD" xfId="379"/>
    <cellStyle name="Comma [0]_TRANSDSC.XLS" xfId="380"/>
    <cellStyle name="Comma [0]_TRANSFXA.XLS" xfId="381"/>
    <cellStyle name="Comma [0]_TRANSFXA.XLS_1" xfId="382"/>
    <cellStyle name="Comma [0]_TRANSIME.XLS" xfId="383"/>
    <cellStyle name="Comma [0]_TRANSIME.XLS_TRANSDSC.XLS" xfId="384"/>
    <cellStyle name="Comma [0]_TRANSIME.XLS_TRANSFXA.XLS" xfId="385"/>
    <cellStyle name="Comma [0]_VIRUS-EDY" xfId="386"/>
    <cellStyle name="Comma [0]_White" xfId="387"/>
    <cellStyle name="Comma [0]_WIP Chart" xfId="388"/>
    <cellStyle name="Comma [0]_WO Var. &amp; Tot. Exp." xfId="389"/>
    <cellStyle name="Comma [0]_WSP" xfId="390"/>
    <cellStyle name="Comma [0]_yrcao" xfId="391"/>
    <cellStyle name="Comma [0]_YREND55" xfId="392"/>
    <cellStyle name="Comma [0]_YREND57" xfId="393"/>
    <cellStyle name="Comma [0]_YTDCUR" xfId="394"/>
    <cellStyle name="Comma_1162" xfId="395"/>
    <cellStyle name="Comma_12matrix" xfId="396"/>
    <cellStyle name="Comma_12~3SO2" xfId="397"/>
    <cellStyle name="Comma_1995" xfId="398"/>
    <cellStyle name="Comma_1997" xfId="399"/>
    <cellStyle name="Comma_29" xfId="400"/>
    <cellStyle name="Comma_A" xfId="401"/>
    <cellStyle name="Comma_A_dimon" xfId="402"/>
    <cellStyle name="Comma_ACTUAL" xfId="403"/>
    <cellStyle name="Comma_ACTUAL NA -OBU" xfId="404"/>
    <cellStyle name="Comma_Actual vs." xfId="405"/>
    <cellStyle name="Comma_algasdefault" xfId="406"/>
    <cellStyle name="Comma_algasdefault_1" xfId="407"/>
    <cellStyle name="Comma_Alternative1" xfId="408"/>
    <cellStyle name="Comma_Alternative1_1" xfId="409"/>
    <cellStyle name="Comma_App E" xfId="410"/>
    <cellStyle name="Comma_Apr" xfId="411"/>
    <cellStyle name="Comma_Arapahoe" xfId="412"/>
    <cellStyle name="Comma_Assumptions" xfId="413"/>
    <cellStyle name="Comma_Assumptions_dimon" xfId="414"/>
    <cellStyle name="Comma_bahiadefault" xfId="415"/>
    <cellStyle name="Comma_bahiadefault_1" xfId="416"/>
    <cellStyle name="Comma_Book3" xfId="417"/>
    <cellStyle name="Comma_BOP" xfId="418"/>
    <cellStyle name="Comma_BOPBAL1" xfId="419"/>
    <cellStyle name="Comma_BOPCBU" xfId="420"/>
    <cellStyle name="Comma_BOPCBU (2)" xfId="421"/>
    <cellStyle name="Comma_BOPCBU96" xfId="422"/>
    <cellStyle name="Comma_BSAPPE.XLS" xfId="423"/>
    <cellStyle name="Comma_C-Cap intensity" xfId="424"/>
    <cellStyle name="Comma_C-Capex%rev" xfId="425"/>
    <cellStyle name="Comma_C-Line per Staff" xfId="426"/>
    <cellStyle name="Comma_C-lines distribution" xfId="427"/>
    <cellStyle name="Comma_C-Orig PLDT lines" xfId="428"/>
    <cellStyle name="Comma_C-Ret on Rev" xfId="429"/>
    <cellStyle name="Comma_C-ROACE" xfId="430"/>
    <cellStyle name="Comma_Calculations" xfId="431"/>
    <cellStyle name="Comma_Calculations (2)" xfId="432"/>
    <cellStyle name="Comma_Calculations (2)_dimon" xfId="433"/>
    <cellStyle name="Comma_Calculations II" xfId="434"/>
    <cellStyle name="Comma_Calculations II_dimon" xfId="435"/>
    <cellStyle name="Comma_Calculations III" xfId="436"/>
    <cellStyle name="Comma_Calculations III_dimon" xfId="437"/>
    <cellStyle name="Comma_Calculations_1" xfId="438"/>
    <cellStyle name="Comma_Calculations_dimon" xfId="439"/>
    <cellStyle name="Comma_Capex" xfId="440"/>
    <cellStyle name="Comma_Capex per line" xfId="441"/>
    <cellStyle name="Comma_Capex%rev" xfId="442"/>
    <cellStyle name="Comma_CAPEX94" xfId="443"/>
    <cellStyle name="Comma_CAPEX_dimon" xfId="444"/>
    <cellStyle name="Comma_CBU BOX CHART V PLAN" xfId="445"/>
    <cellStyle name="Comma_CCA" xfId="446"/>
    <cellStyle name="Comma_CCOCPX" xfId="447"/>
    <cellStyle name="Comma_CHANGES.XLS" xfId="448"/>
    <cellStyle name="Comma_Channel Table" xfId="449"/>
    <cellStyle name="Comma_Charts" xfId="450"/>
    <cellStyle name="Comma_Cht-Capex per line" xfId="451"/>
    <cellStyle name="Comma_Cht-Cum Real Opr Cf" xfId="452"/>
    <cellStyle name="Comma_Cht-Dep%Rev" xfId="453"/>
    <cellStyle name="Comma_Cht-Real Opr Cf" xfId="454"/>
    <cellStyle name="Comma_Cht-Rev dist" xfId="455"/>
    <cellStyle name="Comma_Cht-Rev p line" xfId="456"/>
    <cellStyle name="Comma_Cht-Rev per Staff" xfId="457"/>
    <cellStyle name="Comma_Cht-Staff cost%revenue" xfId="458"/>
    <cellStyle name="Comma_Comm File" xfId="459"/>
    <cellStyle name="Comma_coperdefault" xfId="460"/>
    <cellStyle name="Comma_coperdefault_1" xfId="461"/>
    <cellStyle name="Comma_Corp method" xfId="462"/>
    <cellStyle name="Comma_CROCF" xfId="463"/>
    <cellStyle name="Comma_CTCUR" xfId="464"/>
    <cellStyle name="Comma_Cum Real Opr Cf" xfId="465"/>
    <cellStyle name="Comma_CUMPLTCH" xfId="466"/>
    <cellStyle name="Comma_Cur 5100" xfId="467"/>
    <cellStyle name="Comma_DEFAULT" xfId="468"/>
    <cellStyle name="Comma_Demand Fcst." xfId="469"/>
    <cellStyle name="Comma_Dep%Rev" xfId="470"/>
    <cellStyle name="Comma_dimon" xfId="471"/>
    <cellStyle name="Comma_Dowell C1b" xfId="472"/>
    <cellStyle name="Comma_Dowell-C1a" xfId="473"/>
    <cellStyle name="Comma_E&amp;ONW1" xfId="474"/>
    <cellStyle name="Comma_E&amp;ONW2" xfId="475"/>
    <cellStyle name="Comma_E&amp;OOCPX" xfId="476"/>
    <cellStyle name="Comma_emserdefault" xfId="477"/>
    <cellStyle name="Comma_emserdefault_1" xfId="478"/>
    <cellStyle name="Comma_ENRGYOP1" xfId="479"/>
    <cellStyle name="Comma_EPS" xfId="480"/>
    <cellStyle name="Comma_F&amp;COCPX" xfId="481"/>
    <cellStyle name="Comma_FEBRUARY" xfId="482"/>
    <cellStyle name="Comma_FF" xfId="483"/>
    <cellStyle name="Comma_FP 20 A (1)" xfId="484"/>
    <cellStyle name="Comma_FP 20 A (2)" xfId="485"/>
    <cellStyle name="Comma_FP-20 (App. E)" xfId="486"/>
    <cellStyle name="Comma_FP-20 (App.A) " xfId="487"/>
    <cellStyle name="Comma_FP-20 (App.D)" xfId="488"/>
    <cellStyle name="Comma_FP-20(App.B)" xfId="489"/>
    <cellStyle name="Comma_FP-20(C1) (a)" xfId="490"/>
    <cellStyle name="Comma_FP-20(C1) (a) (2)" xfId="491"/>
    <cellStyle name="Comma_FP-20(C1) (b)" xfId="492"/>
    <cellStyle name="Comma_FP-20(C1) (b) " xfId="493"/>
    <cellStyle name="Comma_FP-20(C1) (b) (2)" xfId="494"/>
    <cellStyle name="Comma_Full Year FY96" xfId="495"/>
    <cellStyle name="Comma_GCM" xfId="496"/>
    <cellStyle name="Comma_GenAssum" xfId="497"/>
    <cellStyle name="Comma_GP C1a" xfId="498"/>
    <cellStyle name="Comma_GP C1b" xfId="499"/>
    <cellStyle name="Comma_GP_EI_3" xfId="500"/>
    <cellStyle name="Comma_GQ C1A" xfId="501"/>
    <cellStyle name="Comma_GQ C1B" xfId="502"/>
    <cellStyle name="Comma_groups" xfId="503"/>
    <cellStyle name="Comma_Inputs" xfId="504"/>
    <cellStyle name="Comma_IPM C1b" xfId="505"/>
    <cellStyle name="Comma_IPMC1a" xfId="506"/>
    <cellStyle name="Comma_IRR" xfId="507"/>
    <cellStyle name="Comma_IS-Hold" xfId="508"/>
    <cellStyle name="Comma_ITOCPX" xfId="509"/>
    <cellStyle name="Comma_Janactuals" xfId="510"/>
    <cellStyle name="Comma_jancf" xfId="511"/>
    <cellStyle name="Comma_JUNMTH55" xfId="512"/>
    <cellStyle name="Comma_JUNMTH57" xfId="513"/>
    <cellStyle name="Comma_JUNYTD55" xfId="514"/>
    <cellStyle name="Comma_JUNYTD57" xfId="515"/>
    <cellStyle name="Comma_laroux" xfId="516"/>
    <cellStyle name="Comma_laroux_1" xfId="517"/>
    <cellStyle name="Comma_laroux_12~3SO2" xfId="518"/>
    <cellStyle name="Comma_laroux_1995" xfId="519"/>
    <cellStyle name="Comma_laroux_1_12~3SO2" xfId="520"/>
    <cellStyle name="Comma_laroux_1_dimon" xfId="521"/>
    <cellStyle name="Comma_laroux_1_dimon_1" xfId="522"/>
    <cellStyle name="Comma_laroux_1_dimon_2" xfId="523"/>
    <cellStyle name="Comma_laroux_1_laroux" xfId="524"/>
    <cellStyle name="Comma_laroux_1_NEGS" xfId="525"/>
    <cellStyle name="Comma_laroux_1_NEGS_1" xfId="526"/>
    <cellStyle name="Comma_laroux_1_NEGS_1_~0022862" xfId="527"/>
    <cellStyle name="Comma_laroux_1_NEGS_2" xfId="528"/>
    <cellStyle name="Comma_laroux_1_NEGS_~0022862" xfId="529"/>
    <cellStyle name="Comma_laroux_1_pldt" xfId="530"/>
    <cellStyle name="Comma_laroux_1_pldt_1" xfId="531"/>
    <cellStyle name="Comma_laroux_1_pldt_1_dimon" xfId="532"/>
    <cellStyle name="Comma_laroux_1_pldt_dimon" xfId="533"/>
    <cellStyle name="Comma_laroux_1_PLDT_dimon_1" xfId="534"/>
    <cellStyle name="Comma_laroux_1_pldt_NEGS" xfId="535"/>
    <cellStyle name="Comma_laroux_1_pldt_~0022862" xfId="536"/>
    <cellStyle name="Comma_laroux_1_VERA" xfId="537"/>
    <cellStyle name="Comma_laroux_1_VERA_1" xfId="538"/>
    <cellStyle name="Comma_laroux_1_VIRUS-EDY" xfId="539"/>
    <cellStyle name="Comma_laroux_1_~0022862" xfId="540"/>
    <cellStyle name="Comma_laroux_2" xfId="541"/>
    <cellStyle name="Comma_laroux_2_12~3SO2" xfId="542"/>
    <cellStyle name="Comma_laroux_2_12~3SO2_NEGS" xfId="543"/>
    <cellStyle name="Comma_laroux_2_12~3SO2_~0022862" xfId="544"/>
    <cellStyle name="Comma_laroux_2_dimon" xfId="545"/>
    <cellStyle name="Comma_laroux_2_dimon_1" xfId="546"/>
    <cellStyle name="Comma_laroux_2_dimon_2" xfId="547"/>
    <cellStyle name="Comma_laroux_2_laroux" xfId="548"/>
    <cellStyle name="Comma_laroux_2_laroux_dimon" xfId="549"/>
    <cellStyle name="Comma_laroux_2_NEGS" xfId="550"/>
    <cellStyle name="Comma_laroux_2_NEGS_1" xfId="551"/>
    <cellStyle name="Comma_laroux_2_pldt" xfId="552"/>
    <cellStyle name="Comma_laroux_2_pldt_1" xfId="553"/>
    <cellStyle name="Comma_laroux_2_pldt_dimon" xfId="554"/>
    <cellStyle name="Comma_laroux_2_PLDT_dimon_1" xfId="555"/>
    <cellStyle name="Comma_laroux_2_pldt_NEGS" xfId="556"/>
    <cellStyle name="Comma_laroux_2_pldt_~0022862" xfId="557"/>
    <cellStyle name="Comma_laroux_2_VERA" xfId="558"/>
    <cellStyle name="Comma_laroux_2_VERA_1" xfId="559"/>
    <cellStyle name="Comma_laroux_3" xfId="560"/>
    <cellStyle name="Comma_laroux_3_dimon" xfId="561"/>
    <cellStyle name="Comma_laroux_3_dimon_1" xfId="562"/>
    <cellStyle name="Comma_laroux_3_dimon_2" xfId="563"/>
    <cellStyle name="Comma_laroux_3_dimon_3" xfId="564"/>
    <cellStyle name="Comma_laroux_3_NEGS" xfId="565"/>
    <cellStyle name="Comma_laroux_3_~0022862" xfId="566"/>
    <cellStyle name="Comma_laroux_dimon" xfId="567"/>
    <cellStyle name="Comma_laroux_dimon_1" xfId="568"/>
    <cellStyle name="Comma_laroux_laroux" xfId="569"/>
    <cellStyle name="Comma_laroux_laroux_1" xfId="570"/>
    <cellStyle name="Comma_laroux_laroux_dimon" xfId="571"/>
    <cellStyle name="Comma_laroux_NEGS" xfId="572"/>
    <cellStyle name="Comma_laroux_pldt" xfId="573"/>
    <cellStyle name="Comma_laroux_pldt_1" xfId="574"/>
    <cellStyle name="Comma_laroux_pldt_dimon" xfId="575"/>
    <cellStyle name="Comma_laroux_pldt_NEGS" xfId="576"/>
    <cellStyle name="Comma_laroux_pldt_~0022862" xfId="577"/>
    <cellStyle name="Comma_laroux_VERA" xfId="578"/>
    <cellStyle name="Comma_laroux_VERA_1" xfId="579"/>
    <cellStyle name="Comma_laroux_VIRUS-EDY" xfId="580"/>
    <cellStyle name="Comma_Line Inst." xfId="581"/>
    <cellStyle name="Comma_MACRO1.XLM" xfId="582"/>
    <cellStyle name="Comma_MATERAL2" xfId="583"/>
    <cellStyle name="Comma_MATERAL2_dimon" xfId="584"/>
    <cellStyle name="Comma_MATERAL2_dimon_1" xfId="585"/>
    <cellStyle name="Comma_MATERAL2_dimon_2" xfId="586"/>
    <cellStyle name="Comma_MATERAL2_NEGS" xfId="587"/>
    <cellStyle name="Comma_MATERAL2_NEGS_1" xfId="588"/>
    <cellStyle name="Comma_MATERAL2_NEGS_~0022862" xfId="589"/>
    <cellStyle name="Comma_MATERAL2_~0022862" xfId="590"/>
    <cellStyle name="Comma_MKGOCPX" xfId="591"/>
    <cellStyle name="Comma_Mkt Shr" xfId="592"/>
    <cellStyle name="Comma_MOBCPX" xfId="593"/>
    <cellStyle name="Comma_mud plant bolted" xfId="594"/>
    <cellStyle name="Comma_NA (2)" xfId="595"/>
    <cellStyle name="Comma_NA WITHOUT GOV'T &amp; PNX" xfId="596"/>
    <cellStyle name="Comma_NAOBU10" xfId="597"/>
    <cellStyle name="Comma_NAT ACCT" xfId="598"/>
    <cellStyle name="Comma_NCR-C&amp;W Val" xfId="599"/>
    <cellStyle name="Comma_NCR-Cap intensity" xfId="600"/>
    <cellStyle name="Comma_NCR-Line per Staff" xfId="601"/>
    <cellStyle name="Comma_NCR-Rev dist" xfId="602"/>
    <cellStyle name="Comma_NSACTUAL.XLS" xfId="603"/>
    <cellStyle name="Comma_NX00" xfId="604"/>
    <cellStyle name="Comma_Odner" xfId="605"/>
    <cellStyle name="Comma_Odner (2)" xfId="606"/>
    <cellStyle name="Comma_Odner (3)" xfId="607"/>
    <cellStyle name="Comma_Op Cost Break" xfId="608"/>
    <cellStyle name="Comma_OSMOCPX" xfId="609"/>
    <cellStyle name="Comma_Other Months" xfId="610"/>
    <cellStyle name="Comma_Outlook" xfId="611"/>
    <cellStyle name="Comma_P&amp;L" xfId="612"/>
    <cellStyle name="Comma_pbdefault" xfId="613"/>
    <cellStyle name="Comma_pbdefault_1" xfId="614"/>
    <cellStyle name="Comma_percentages" xfId="615"/>
    <cellStyle name="Comma_PERSONAL" xfId="616"/>
    <cellStyle name="Comma_PGMKOCPX" xfId="617"/>
    <cellStyle name="Comma_PGNW1" xfId="618"/>
    <cellStyle name="Comma_PGNW2" xfId="619"/>
    <cellStyle name="Comma_PGNWOCPX" xfId="620"/>
    <cellStyle name="Comma_Pink" xfId="621"/>
    <cellStyle name="Comma_Plan" xfId="622"/>
    <cellStyle name="Comma_PLAN95" xfId="623"/>
    <cellStyle name="Comma_PLANT" xfId="624"/>
    <cellStyle name="Comma_PLDT" xfId="625"/>
    <cellStyle name="Comma_pldt_1" xfId="626"/>
    <cellStyle name="Comma_pldt_1_dimon" xfId="627"/>
    <cellStyle name="Comma_pldt_2" xfId="628"/>
    <cellStyle name="Comma_pldt_Calculations" xfId="629"/>
    <cellStyle name="Comma_PLDT_dimon" xfId="630"/>
    <cellStyle name="Comma_pldt_NEGS" xfId="631"/>
    <cellStyle name="Comma_priccurv" xfId="632"/>
    <cellStyle name="Comma_PROCDS&amp;G" xfId="633"/>
    <cellStyle name="Comma_Product" xfId="634"/>
    <cellStyle name="Comma_PROFILE4" xfId="635"/>
    <cellStyle name="Comma_Projects" xfId="636"/>
    <cellStyle name="Comma_Q1 FY96" xfId="637"/>
    <cellStyle name="Comma_Q2 FY96" xfId="638"/>
    <cellStyle name="Comma_Q3 FY96" xfId="639"/>
    <cellStyle name="Comma_Q4 FY96" xfId="640"/>
    <cellStyle name="Comma_QTR94_95" xfId="641"/>
    <cellStyle name="Comma_Quarter End Months" xfId="642"/>
    <cellStyle name="Comma_r1" xfId="643"/>
    <cellStyle name="Comma_r1_dimon" xfId="644"/>
    <cellStyle name="Comma_Real Opr Cf" xfId="645"/>
    <cellStyle name="Comma_Real Rev per Staff (1)" xfId="646"/>
    <cellStyle name="Comma_Real Rev per Staff (2)" xfId="647"/>
    <cellStyle name="Comma_Region 2-C&amp;W" xfId="648"/>
    <cellStyle name="Comma_Return on Rev" xfId="649"/>
    <cellStyle name="Comma_Rev p line" xfId="650"/>
    <cellStyle name="Comma_RFI" xfId="651"/>
    <cellStyle name="Comma_RFI_1" xfId="652"/>
    <cellStyle name="Comma_ROACE" xfId="653"/>
    <cellStyle name="Comma_ROCF (Tot)" xfId="654"/>
    <cellStyle name="Comma_RQSTFRM" xfId="655"/>
    <cellStyle name="Comma_Sales Order" xfId="656"/>
    <cellStyle name="Comma_SATOCPX" xfId="657"/>
    <cellStyle name="Comma_Sheet1" xfId="658"/>
    <cellStyle name="Comma_Sheet1_Book6" xfId="659"/>
    <cellStyle name="Comma_Sheet1_CTS - Ind excl Can" xfId="660"/>
    <cellStyle name="Comma_Sheet1_dimon" xfId="661"/>
    <cellStyle name="Comma_Sheet1_dimon_1" xfId="662"/>
    <cellStyle name="Comma_Sheet1_ECTPLAN" xfId="663"/>
    <cellStyle name="Comma_Sheet1_format1" xfId="664"/>
    <cellStyle name="Comma_Sheet1_laroux" xfId="665"/>
    <cellStyle name="Comma_Sheet1_NEGS" xfId="666"/>
    <cellStyle name="Comma_Sheet1_Other Ind  " xfId="667"/>
    <cellStyle name="Comma_Sheet1_PERSONAL" xfId="668"/>
    <cellStyle name="Comma_Sheet1_PLAN0398" xfId="669"/>
    <cellStyle name="Comma_Sheet1_PLDT" xfId="670"/>
    <cellStyle name="Comma_Sheet1_Var_2CE" xfId="671"/>
    <cellStyle name="Comma_Sheet1_~0022862" xfId="672"/>
    <cellStyle name="Comma_Sheet2" xfId="673"/>
    <cellStyle name="Comma_Sheet4" xfId="674"/>
    <cellStyle name="Comma_Sheet4_NEGS" xfId="675"/>
    <cellStyle name="Comma_Sheet4_pldt" xfId="676"/>
    <cellStyle name="Comma_Sheet4_~0022862" xfId="677"/>
    <cellStyle name="Comma_SHENREPT" xfId="678"/>
    <cellStyle name="Comma_Shipped" xfId="679"/>
    <cellStyle name="Comma_Snr. CO" xfId="680"/>
    <cellStyle name="Comma_sprint contr" xfId="681"/>
    <cellStyle name="Comma_Staff cost%rev" xfId="682"/>
    <cellStyle name="Comma_stats" xfId="683"/>
    <cellStyle name="Comma_Subcont File" xfId="684"/>
    <cellStyle name="Comma_Summary Info" xfId="685"/>
    <cellStyle name="Comma_SUMPAGE" xfId="686"/>
    <cellStyle name="Comma_SYSPLN98" xfId="687"/>
    <cellStyle name="Comma_Terms Defined" xfId="688"/>
    <cellStyle name="Comma_TMSNW1" xfId="689"/>
    <cellStyle name="Comma_TMSNW2" xfId="690"/>
    <cellStyle name="Comma_TMSOCPX" xfId="691"/>
    <cellStyle name="Comma_TOTAL MTH" xfId="692"/>
    <cellStyle name="Comma_TOTAL YTD" xfId="693"/>
    <cellStyle name="Comma_Total-Rev dist." xfId="694"/>
    <cellStyle name="Comma_TRANSDSC.XLS" xfId="695"/>
    <cellStyle name="Comma_TRANSFXA.XLS" xfId="696"/>
    <cellStyle name="Comma_TRANSFXA.XLS_1" xfId="697"/>
    <cellStyle name="Comma_TRANSIME.XLS" xfId="698"/>
    <cellStyle name="Comma_TRANSIME.XLS_TRANSDSC.XLS" xfId="699"/>
    <cellStyle name="Comma_TRANSIME.XLS_TRANSFXA.XLS" xfId="700"/>
    <cellStyle name="Comma_VIRUS-EDY" xfId="701"/>
    <cellStyle name="Comma_White" xfId="702"/>
    <cellStyle name="Comma_WIP Chart" xfId="703"/>
    <cellStyle name="Comma_WO Var. &amp; Tot. Exp." xfId="704"/>
    <cellStyle name="Comma_WSP" xfId="705"/>
    <cellStyle name="Comma_yrcao" xfId="706"/>
    <cellStyle name="Comma_YREND55" xfId="707"/>
    <cellStyle name="Comma_YREND57" xfId="708"/>
    <cellStyle name="Comma_YTDCUR" xfId="709"/>
    <cellStyle name="Currency [0]_1162" xfId="710"/>
    <cellStyle name="Currency [0]_12matrix" xfId="711"/>
    <cellStyle name="Currency [0]_12~3SO2" xfId="712"/>
    <cellStyle name="Currency [0]_1995" xfId="713"/>
    <cellStyle name="Currency [0]_1997" xfId="714"/>
    <cellStyle name="Currency [0]_29" xfId="715"/>
    <cellStyle name="Currency [0]_A" xfId="716"/>
    <cellStyle name="Currency [0]_A_dimon" xfId="717"/>
    <cellStyle name="Currency [0]_ACTUAL" xfId="718"/>
    <cellStyle name="Currency [0]_ACTUAL NA -OBU" xfId="719"/>
    <cellStyle name="Currency [0]_Actual vs." xfId="720"/>
    <cellStyle name="Currency [0]_algasdefault" xfId="721"/>
    <cellStyle name="Currency [0]_Alternative1" xfId="722"/>
    <cellStyle name="Currency [0]_Alternative1_1" xfId="723"/>
    <cellStyle name="Currency [0]_App E" xfId="724"/>
    <cellStyle name="Currency [0]_Apr" xfId="725"/>
    <cellStyle name="Currency [0]_Arapahoe" xfId="726"/>
    <cellStyle name="Currency [0]_Assumptions" xfId="727"/>
    <cellStyle name="Currency [0]_Assumptions_dimon" xfId="728"/>
    <cellStyle name="Currency [0]_bahiadefault" xfId="729"/>
    <cellStyle name="Currency [0]_Book3" xfId="730"/>
    <cellStyle name="Currency [0]_BOP" xfId="731"/>
    <cellStyle name="Currency [0]_BOPBAL1" xfId="732"/>
    <cellStyle name="Currency [0]_BOPCBU" xfId="733"/>
    <cellStyle name="Currency [0]_BOPCBU (2)" xfId="734"/>
    <cellStyle name="Currency [0]_BOPCBU96" xfId="735"/>
    <cellStyle name="Currency [0]_BSAPPE.XLS" xfId="736"/>
    <cellStyle name="Currency [0]_Calculations" xfId="737"/>
    <cellStyle name="Currency [0]_Calculations (2)" xfId="738"/>
    <cellStyle name="Currency [0]_Calculations (2)_dimon" xfId="739"/>
    <cellStyle name="Currency [0]_Calculations II" xfId="740"/>
    <cellStyle name="Currency [0]_Calculations II_dimon" xfId="741"/>
    <cellStyle name="Currency [0]_Calculations III" xfId="742"/>
    <cellStyle name="Currency [0]_Calculations III_dimon" xfId="743"/>
    <cellStyle name="Currency [0]_Calculations_1" xfId="744"/>
    <cellStyle name="Currency [0]_Calculations_1_dimon" xfId="745"/>
    <cellStyle name="Currency [0]_Calculations_dimon" xfId="746"/>
    <cellStyle name="Currency [0]_CAPEX" xfId="747"/>
    <cellStyle name="Currency [0]_CAPEX94" xfId="748"/>
    <cellStyle name="Currency [0]_Cardig GHS" xfId="749"/>
    <cellStyle name="Currency [0]_Cash Flows" xfId="750"/>
    <cellStyle name="Currency [0]_CBU BOX CHART V PLAN" xfId="751"/>
    <cellStyle name="Currency [0]_CCA" xfId="752"/>
    <cellStyle name="Currency [0]_CCOCPX" xfId="753"/>
    <cellStyle name="Currency [0]_CHANGES.XLS" xfId="754"/>
    <cellStyle name="Currency [0]_Channel Table" xfId="755"/>
    <cellStyle name="Currency [0]_Charts" xfId="756"/>
    <cellStyle name="Currency [0]_Comm File" xfId="757"/>
    <cellStyle name="Currency [0]_coperdefault" xfId="758"/>
    <cellStyle name="Currency [0]_Corp method" xfId="759"/>
    <cellStyle name="Currency [0]_Cost Code" xfId="760"/>
    <cellStyle name="Currency [0]_CTCUR" xfId="761"/>
    <cellStyle name="Currency [0]_CUMPLTCH" xfId="762"/>
    <cellStyle name="Currency [0]_Cur 5100" xfId="763"/>
    <cellStyle name="Currency [0]_DEFAULT" xfId="764"/>
    <cellStyle name="Currency [0]_dimon" xfId="765"/>
    <cellStyle name="Currency [0]_dimon_1" xfId="766"/>
    <cellStyle name="Currency [0]_dimon_2" xfId="767"/>
    <cellStyle name="Currency [0]_Dowell C1b" xfId="768"/>
    <cellStyle name="Currency [0]_Dowell-C1a" xfId="769"/>
    <cellStyle name="Currency [0]_E&amp;ONW1" xfId="770"/>
    <cellStyle name="Currency [0]_E&amp;ONW2" xfId="771"/>
    <cellStyle name="Currency [0]_E&amp;OOCPX" xfId="772"/>
    <cellStyle name="Currency [0]_emserdefault" xfId="773"/>
    <cellStyle name="Currency [0]_ENRGYOP1" xfId="774"/>
    <cellStyle name="Currency [0]_F&amp;COCPX" xfId="775"/>
    <cellStyle name="Currency [0]_FEBRUARY" xfId="776"/>
    <cellStyle name="Currency [0]_FF" xfId="777"/>
    <cellStyle name="Currency [0]_FP 20 A (1)" xfId="778"/>
    <cellStyle name="Currency [0]_FP 20 A (2)" xfId="779"/>
    <cellStyle name="Currency [0]_FP-20 (App. E)" xfId="780"/>
    <cellStyle name="Currency [0]_FP-20 (App.A) " xfId="781"/>
    <cellStyle name="Currency [0]_FP-20 (App.D)" xfId="782"/>
    <cellStyle name="Currency [0]_FP-20(App.B)" xfId="783"/>
    <cellStyle name="Currency [0]_FP-20(C1) (a)" xfId="784"/>
    <cellStyle name="Currency [0]_FP-20(C1) (a) (2)" xfId="785"/>
    <cellStyle name="Currency [0]_FP-20(C1) (b)" xfId="786"/>
    <cellStyle name="Currency [0]_FP-20(C1) (b) " xfId="787"/>
    <cellStyle name="Currency [0]_FP-20(C1) (b) (2)" xfId="788"/>
    <cellStyle name="Currency [0]_Full Year FY96" xfId="789"/>
    <cellStyle name="Currency [0]_GCM" xfId="790"/>
    <cellStyle name="Currency [0]_GenAssum" xfId="791"/>
    <cellStyle name="Currency [0]_GP C1a" xfId="792"/>
    <cellStyle name="Currency [0]_GP C1b" xfId="793"/>
    <cellStyle name="Currency [0]_GP_EI_3" xfId="794"/>
    <cellStyle name="Currency [0]_GQ C1A" xfId="795"/>
    <cellStyle name="Currency [0]_GQ C1B" xfId="796"/>
    <cellStyle name="Currency [0]_groups" xfId="797"/>
    <cellStyle name="Currency [0]_Inputs" xfId="798"/>
    <cellStyle name="Currency [0]_Inputs_NEGS" xfId="799"/>
    <cellStyle name="Currency [0]_Inputs_~0022862" xfId="800"/>
    <cellStyle name="Currency [0]_IPM C1b" xfId="801"/>
    <cellStyle name="Currency [0]_IPMC1a" xfId="802"/>
    <cellStyle name="Currency [0]_IS-Hold" xfId="803"/>
    <cellStyle name="Currency [0]_ITOCPX" xfId="804"/>
    <cellStyle name="Currency [0]_Janactuals" xfId="805"/>
    <cellStyle name="Currency [0]_jancf" xfId="806"/>
    <cellStyle name="Currency [0]_JUNMTH55" xfId="807"/>
    <cellStyle name="Currency [0]_JUNMTH57" xfId="808"/>
    <cellStyle name="Currency [0]_JUNYTD55" xfId="809"/>
    <cellStyle name="Currency [0]_JUNYTD57" xfId="810"/>
    <cellStyle name="Currency [0]_laroux" xfId="811"/>
    <cellStyle name="Currency [0]_laroux_1" xfId="812"/>
    <cellStyle name="Currency [0]_laroux_12~3SO2" xfId="813"/>
    <cellStyle name="Currency [0]_laroux_1995" xfId="814"/>
    <cellStyle name="Currency [0]_laroux_1_12~3SO2" xfId="815"/>
    <cellStyle name="Currency [0]_laroux_1_dimon" xfId="816"/>
    <cellStyle name="Currency [0]_laroux_1_dimon_1" xfId="817"/>
    <cellStyle name="Currency [0]_laroux_1_dimon_2" xfId="818"/>
    <cellStyle name="Currency [0]_laroux_1_dimon_3" xfId="819"/>
    <cellStyle name="Currency [0]_laroux_1_dimon_4" xfId="820"/>
    <cellStyle name="Currency [0]_laroux_1_laroux" xfId="821"/>
    <cellStyle name="Currency [0]_laroux_1_laroux_1" xfId="822"/>
    <cellStyle name="Currency [0]_laroux_1_laroux_dimon" xfId="823"/>
    <cellStyle name="Currency [0]_laroux_1_Locas" xfId="824"/>
    <cellStyle name="Currency [0]_laroux_1_NEGS" xfId="825"/>
    <cellStyle name="Currency [0]_laroux_1_NEGS_1" xfId="826"/>
    <cellStyle name="Currency [0]_laroux_1_NEGS_~0022862" xfId="827"/>
    <cellStyle name="Currency [0]_laroux_1_pldt" xfId="828"/>
    <cellStyle name="Currency [0]_laroux_1_pldt_dimon" xfId="829"/>
    <cellStyle name="Currency [0]_laroux_1_PLDT_dimon_1" xfId="830"/>
    <cellStyle name="Currency [0]_laroux_1_VERA" xfId="831"/>
    <cellStyle name="Currency [0]_laroux_1_VERA_1" xfId="832"/>
    <cellStyle name="Currency [0]_laroux_1_VIRUS-EDY" xfId="833"/>
    <cellStyle name="Currency [0]_laroux_1_~0022862" xfId="834"/>
    <cellStyle name="Currency [0]_laroux_2" xfId="835"/>
    <cellStyle name="Currency [0]_laroux_2_12~3SO2" xfId="836"/>
    <cellStyle name="Currency [0]_laroux_2_12~3SO2_NEGS" xfId="837"/>
    <cellStyle name="Currency [0]_laroux_2_12~3SO2_~0022862" xfId="838"/>
    <cellStyle name="Currency [0]_laroux_2_dimon" xfId="839"/>
    <cellStyle name="Currency [0]_laroux_2_dimon_1" xfId="840"/>
    <cellStyle name="Currency [0]_laroux_2_dimon_2" xfId="841"/>
    <cellStyle name="Currency [0]_laroux_2_dimon_3" xfId="842"/>
    <cellStyle name="Currency [0]_laroux_2_dimon_4" xfId="843"/>
    <cellStyle name="Currency [0]_laroux_2_laroux" xfId="844"/>
    <cellStyle name="Currency [0]_laroux_2_laroux_dimon" xfId="845"/>
    <cellStyle name="Currency [0]_laroux_2_Locas" xfId="846"/>
    <cellStyle name="Currency [0]_laroux_2_NEGS" xfId="847"/>
    <cellStyle name="Currency [0]_laroux_2_NEGS_1" xfId="848"/>
    <cellStyle name="Currency [0]_laroux_2_NEGS_1_~0022862" xfId="849"/>
    <cellStyle name="Currency [0]_laroux_2_NEGS_2" xfId="850"/>
    <cellStyle name="Currency [0]_laroux_2_NEGS_~0022862" xfId="851"/>
    <cellStyle name="Currency [0]_laroux_2_pldt" xfId="852"/>
    <cellStyle name="Currency [0]_laroux_2_PLDT_dimon" xfId="853"/>
    <cellStyle name="Currency [0]_laroux_2_VIRUS-EDY" xfId="854"/>
    <cellStyle name="Currency [0]_laroux_2_~0022862" xfId="855"/>
    <cellStyle name="Currency [0]_laroux_3" xfId="856"/>
    <cellStyle name="Currency [0]_laroux_3_12~3SO2" xfId="857"/>
    <cellStyle name="Currency [0]_laroux_3_12~3SO2_NEGS" xfId="858"/>
    <cellStyle name="Currency [0]_laroux_3_12~3SO2_~0022862" xfId="859"/>
    <cellStyle name="Currency [0]_laroux_3_dimon" xfId="860"/>
    <cellStyle name="Currency [0]_laroux_3_dimon_1" xfId="861"/>
    <cellStyle name="Currency [0]_laroux_3_dimon_2" xfId="862"/>
    <cellStyle name="Currency [0]_laroux_3_dimon_3" xfId="863"/>
    <cellStyle name="Currency [0]_laroux_3_dimon_4" xfId="864"/>
    <cellStyle name="Currency [0]_laroux_3_NEGS" xfId="865"/>
    <cellStyle name="Currency [0]_laroux_3_~0022862" xfId="866"/>
    <cellStyle name="Currency [0]_laroux_4" xfId="867"/>
    <cellStyle name="Currency [0]_laroux_4_dimon" xfId="868"/>
    <cellStyle name="Currency [0]_laroux_4_dimon_1" xfId="869"/>
    <cellStyle name="Currency [0]_laroux_4_dimon_2" xfId="870"/>
    <cellStyle name="Currency [0]_laroux_4_NEGS" xfId="871"/>
    <cellStyle name="Currency [0]_laroux_4_~0022862" xfId="872"/>
    <cellStyle name="Currency [0]_laroux_5" xfId="873"/>
    <cellStyle name="Currency [0]_laroux_6" xfId="874"/>
    <cellStyle name="Currency [0]_laroux_7" xfId="875"/>
    <cellStyle name="Currency [0]_laroux_dimon" xfId="876"/>
    <cellStyle name="Currency [0]_laroux_dimon_1" xfId="877"/>
    <cellStyle name="Currency [0]_laroux_dimon_2" xfId="878"/>
    <cellStyle name="Currency [0]_laroux_dimon_3" xfId="879"/>
    <cellStyle name="Currency [0]_laroux_dimon_4" xfId="880"/>
    <cellStyle name="Currency [0]_laroux_laroux" xfId="881"/>
    <cellStyle name="Currency [0]_laroux_laroux_1" xfId="882"/>
    <cellStyle name="Currency [0]_laroux_laroux_1_dimon" xfId="883"/>
    <cellStyle name="Currency [0]_laroux_laroux_dimon" xfId="884"/>
    <cellStyle name="Currency [0]_laroux_Locas" xfId="885"/>
    <cellStyle name="Currency [0]_laroux_MATERAL2" xfId="886"/>
    <cellStyle name="Currency [0]_laroux_MATERAL2_dimon" xfId="887"/>
    <cellStyle name="Currency [0]_laroux_MATERAL2_dimon_1" xfId="888"/>
    <cellStyle name="Currency [0]_laroux_MATERAL2_laroux" xfId="889"/>
    <cellStyle name="Currency [0]_laroux_MATERAL2_laroux_dimon" xfId="890"/>
    <cellStyle name="Currency [0]_laroux_MATERAL2_NEGS" xfId="891"/>
    <cellStyle name="Currency [0]_laroux_MATERAL2_pldt" xfId="892"/>
    <cellStyle name="Currency [0]_laroux_MATERAL2_VERA" xfId="893"/>
    <cellStyle name="Currency [0]_laroux_MATERAL2_VIRUS-EDY" xfId="894"/>
    <cellStyle name="Currency [0]_laroux_mud plant bolted" xfId="895"/>
    <cellStyle name="Currency [0]_laroux_mud plant bolted_dimon" xfId="896"/>
    <cellStyle name="Currency [0]_laroux_mud plant bolted_dimon_1" xfId="897"/>
    <cellStyle name="Currency [0]_laroux_mud plant bolted_dimon_2" xfId="898"/>
    <cellStyle name="Currency [0]_laroux_mud plant bolted_NEGS" xfId="899"/>
    <cellStyle name="Currency [0]_laroux_mud plant bolted_NEGS_1" xfId="900"/>
    <cellStyle name="Currency [0]_laroux_mud plant bolted_NEGS_~0022862" xfId="901"/>
    <cellStyle name="Currency [0]_laroux_mud plant bolted_~0022862" xfId="902"/>
    <cellStyle name="Currency [0]_laroux_NEGS" xfId="903"/>
    <cellStyle name="Currency [0]_laroux_pldt" xfId="904"/>
    <cellStyle name="Currency [0]_laroux_pldt_1" xfId="905"/>
    <cellStyle name="Currency [0]_laroux_VERA" xfId="906"/>
    <cellStyle name="Currency [0]_laroux_VERA_1" xfId="907"/>
    <cellStyle name="Currency [0]_laroux_VIRUS-EDY" xfId="908"/>
    <cellStyle name="Currency [0]_List" xfId="909"/>
    <cellStyle name="Currency [0]_MACRO1.XLM" xfId="910"/>
    <cellStyle name="Currency [0]_MATERAL2" xfId="911"/>
    <cellStyle name="Currency [0]_MATERAL2_dimon" xfId="912"/>
    <cellStyle name="Currency [0]_MATERAL2_dimon_1" xfId="913"/>
    <cellStyle name="Currency [0]_MATERAL2_dimon_2" xfId="914"/>
    <cellStyle name="Currency [0]_MATERAL2_NEGS" xfId="915"/>
    <cellStyle name="Currency [0]_MATERAL2_NEGS_1" xfId="916"/>
    <cellStyle name="Currency [0]_MATERAL2_NEGS_~0022862" xfId="917"/>
    <cellStyle name="Currency [0]_MATERAL2_~0022862" xfId="918"/>
    <cellStyle name="Currency [0]_MKGOCPX" xfId="919"/>
    <cellStyle name="Currency [0]_MOBCPX" xfId="920"/>
    <cellStyle name="Currency [0]_mud plant bolted" xfId="921"/>
    <cellStyle name="Currency [0]_mud plant bolted_dimon" xfId="922"/>
    <cellStyle name="Currency [0]_mud plant bolted_dimon_1" xfId="923"/>
    <cellStyle name="Currency [0]_mud plant bolted_laroux" xfId="924"/>
    <cellStyle name="Currency [0]_mud plant bolted_laroux_dimon" xfId="925"/>
    <cellStyle name="Currency [0]_mud plant bolted_NEGS" xfId="926"/>
    <cellStyle name="Currency [0]_mud plant bolted_pldt" xfId="927"/>
    <cellStyle name="Currency [0]_mud plant bolted_VERA" xfId="928"/>
    <cellStyle name="Currency [0]_mud plant bolted_VIRUS-EDY" xfId="929"/>
    <cellStyle name="Currency [0]_NA (2)" xfId="930"/>
    <cellStyle name="Currency [0]_NA WITHOUT GOV'T &amp; PNX" xfId="931"/>
    <cellStyle name="Currency [0]_NAOBU10" xfId="932"/>
    <cellStyle name="Currency [0]_NAT ACCT" xfId="933"/>
    <cellStyle name="Currency [0]_NEGS" xfId="934"/>
    <cellStyle name="Currency [0]_NSACTUAL.XLS" xfId="935"/>
    <cellStyle name="Currency [0]_NX00" xfId="936"/>
    <cellStyle name="Currency [0]_Odner" xfId="937"/>
    <cellStyle name="Currency [0]_Odner (2)" xfId="938"/>
    <cellStyle name="Currency [0]_Odner (3)" xfId="939"/>
    <cellStyle name="Currency [0]_OSMOCPX" xfId="940"/>
    <cellStyle name="Currency [0]_Other Months" xfId="941"/>
    <cellStyle name="Currency [0]_Outlook" xfId="942"/>
    <cellStyle name="Currency [0]_P&amp;L" xfId="943"/>
    <cellStyle name="Currency [0]_pbdefault" xfId="944"/>
    <cellStyle name="Currency [0]_percentages" xfId="945"/>
    <cellStyle name="Currency [0]_PERSONAL" xfId="946"/>
    <cellStyle name="Currency [0]_PGMKOCPX" xfId="947"/>
    <cellStyle name="Currency [0]_PGNW1" xfId="948"/>
    <cellStyle name="Currency [0]_PGNW2" xfId="949"/>
    <cellStyle name="Currency [0]_PGNWOCPX" xfId="950"/>
    <cellStyle name="Currency [0]_Pink" xfId="951"/>
    <cellStyle name="Currency [0]_Plan" xfId="952"/>
    <cellStyle name="Currency [0]_PLAN95" xfId="953"/>
    <cellStyle name="Currency [0]_PLANT" xfId="954"/>
    <cellStyle name="Currency [0]_PLDT" xfId="955"/>
    <cellStyle name="Currency [0]_pldt_1" xfId="956"/>
    <cellStyle name="Currency [0]_pldt_1_dimon" xfId="957"/>
    <cellStyle name="Currency [0]_PLDT_1_dimon_1" xfId="958"/>
    <cellStyle name="Currency [0]_pldt_1_dimon_2" xfId="959"/>
    <cellStyle name="Currency [0]_pldt_1_NEGS" xfId="960"/>
    <cellStyle name="Currency [0]_pldt_2" xfId="961"/>
    <cellStyle name="Currency [0]_pldt_2_NEGS" xfId="962"/>
    <cellStyle name="Currency [0]_pldt_2_~0022862" xfId="963"/>
    <cellStyle name="Currency [0]_pldt_Calculations" xfId="964"/>
    <cellStyle name="Currency [0]_pldt_Calculations_dimon" xfId="965"/>
    <cellStyle name="Currency [0]_PLDT_dimon" xfId="966"/>
    <cellStyle name="Currency [0]_PLDT_dimon_1" xfId="967"/>
    <cellStyle name="Currency [0]_pldt_dimon_2" xfId="968"/>
    <cellStyle name="Currency [0]_PLDT_NEGS" xfId="969"/>
    <cellStyle name="Currency [0]_priccurv" xfId="970"/>
    <cellStyle name="Currency [0]_PROCDS&amp;G" xfId="971"/>
    <cellStyle name="Currency [0]_Product" xfId="972"/>
    <cellStyle name="Currency [0]_PROFILE4" xfId="973"/>
    <cellStyle name="Currency [0]_Projects" xfId="974"/>
    <cellStyle name="Currency [0]_Q1 FY96" xfId="975"/>
    <cellStyle name="Currency [0]_Q2 FY96" xfId="976"/>
    <cellStyle name="Currency [0]_Q3 FY96" xfId="977"/>
    <cellStyle name="Currency [0]_Q4 FY96" xfId="978"/>
    <cellStyle name="Currency [0]_QTR94_95" xfId="979"/>
    <cellStyle name="Currency [0]_Quarter End Months" xfId="980"/>
    <cellStyle name="Currency [0]_r1" xfId="981"/>
    <cellStyle name="Currency [0]_r1_dimon" xfId="982"/>
    <cellStyle name="Currency [0]_r1_NEGS" xfId="983"/>
    <cellStyle name="Currency [0]_r1_~0022862" xfId="984"/>
    <cellStyle name="Currency [0]_RFI" xfId="985"/>
    <cellStyle name="Currency [0]_RFI_1" xfId="986"/>
    <cellStyle name="Currency [0]_RQSTFRM" xfId="987"/>
    <cellStyle name="Currency [0]_Sales Order" xfId="988"/>
    <cellStyle name="Currency [0]_SATOCPX" xfId="989"/>
    <cellStyle name="Currency [0]_Sheet1" xfId="990"/>
    <cellStyle name="Currency [0]_Sheet1 (2)" xfId="991"/>
    <cellStyle name="Currency [0]_Sheet1_Book6" xfId="992"/>
    <cellStyle name="Currency [0]_Sheet1_CTS - Ind excl Can" xfId="993"/>
    <cellStyle name="Currency [0]_Sheet1_dimon" xfId="994"/>
    <cellStyle name="Currency [0]_Sheet1_dimon_1" xfId="995"/>
    <cellStyle name="Currency [0]_Sheet1_ECTPLAN" xfId="996"/>
    <cellStyle name="Currency [0]_Sheet1_format1" xfId="997"/>
    <cellStyle name="Currency [0]_Sheet1_laroux" xfId="998"/>
    <cellStyle name="Currency [0]_Sheet1_NEGS" xfId="999"/>
    <cellStyle name="Currency [0]_Sheet1_Other Ind  " xfId="1000"/>
    <cellStyle name="Currency [0]_Sheet1_PERSONAL" xfId="1001"/>
    <cellStyle name="Currency [0]_Sheet1_PLAN0398" xfId="1002"/>
    <cellStyle name="Currency [0]_Sheet1_PLDT" xfId="1003"/>
    <cellStyle name="Currency [0]_Sheet1_Var_2CE" xfId="1004"/>
    <cellStyle name="Currency [0]_Sheet1_~0022862" xfId="1005"/>
    <cellStyle name="Currency [0]_Sheet2" xfId="1006"/>
    <cellStyle name="Currency [0]_Sheet4" xfId="1007"/>
    <cellStyle name="Currency [0]_Sheet4_NEGS" xfId="1008"/>
    <cellStyle name="Currency [0]_Sheet4_pldt" xfId="1009"/>
    <cellStyle name="Currency [0]_Sheet4_~0022862" xfId="1010"/>
    <cellStyle name="Currency [0]_SHENREPT" xfId="1011"/>
    <cellStyle name="Currency [0]_Shipped" xfId="1012"/>
    <cellStyle name="Currency [0]_Snr. CO" xfId="1013"/>
    <cellStyle name="Currency [0]_sprint contr" xfId="1014"/>
    <cellStyle name="Currency [0]_stats" xfId="1015"/>
    <cellStyle name="Currency [0]_Subcont File" xfId="1016"/>
    <cellStyle name="Currency [0]_Summary Info" xfId="1017"/>
    <cellStyle name="Currency [0]_SUMPAGE" xfId="1018"/>
    <cellStyle name="Currency [0]_SYSPLN98" xfId="1019"/>
    <cellStyle name="Currency [0]_Terms Defined" xfId="1020"/>
    <cellStyle name="Currency [0]_TMSNW1" xfId="1021"/>
    <cellStyle name="Currency [0]_TMSNW2" xfId="1022"/>
    <cellStyle name="Currency [0]_TMSOCPX" xfId="1023"/>
    <cellStyle name="Currency [0]_TOTAL MTH" xfId="1024"/>
    <cellStyle name="Currency [0]_TOTAL YTD" xfId="1025"/>
    <cellStyle name="Currency [0]_TRANSDSC.XLS" xfId="1026"/>
    <cellStyle name="Currency [0]_TRANSFXA.XLS" xfId="1027"/>
    <cellStyle name="Currency [0]_TRANSFXA.XLS_1" xfId="1028"/>
    <cellStyle name="Currency [0]_TRANSIME.XLS" xfId="1029"/>
    <cellStyle name="Currency [0]_TRANSIME.XLS_TRANSDSC.XLS" xfId="1030"/>
    <cellStyle name="Currency [0]_TRANSIME.XLS_TRANSFXA.XLS" xfId="1031"/>
    <cellStyle name="Currency [0]_VERA" xfId="1032"/>
    <cellStyle name="Currency [0]_VIRUS-EDY" xfId="1033"/>
    <cellStyle name="Currency [0]_VIRUS-EDY_1" xfId="1034"/>
    <cellStyle name="Currency [0]_White" xfId="1035"/>
    <cellStyle name="Currency [0]_WIP Chart" xfId="1036"/>
    <cellStyle name="Currency [0]_WO Var. &amp; Tot. Exp." xfId="1037"/>
    <cellStyle name="Currency [0]_WSP" xfId="1038"/>
    <cellStyle name="Currency [0]_yrcao" xfId="1039"/>
    <cellStyle name="Currency [0]_YREND55" xfId="1040"/>
    <cellStyle name="Currency [0]_YREND57" xfId="1041"/>
    <cellStyle name="Currency [0]_YTDCUR" xfId="1042"/>
    <cellStyle name="Currency_1162" xfId="1043"/>
    <cellStyle name="Currency_12matrix" xfId="1044"/>
    <cellStyle name="Currency_12~3SO2" xfId="1045"/>
    <cellStyle name="Currency_1995" xfId="1046"/>
    <cellStyle name="Currency_1997" xfId="1047"/>
    <cellStyle name="Currency_29" xfId="1048"/>
    <cellStyle name="Currency_A" xfId="1049"/>
    <cellStyle name="Currency_A_dimon" xfId="1050"/>
    <cellStyle name="Currency_ACTUAL" xfId="1051"/>
    <cellStyle name="Currency_ACTUAL NA -OBU" xfId="1052"/>
    <cellStyle name="Currency_Actual vs." xfId="1053"/>
    <cellStyle name="Currency_algasdefault" xfId="1054"/>
    <cellStyle name="Currency_algasdefault_1" xfId="1055"/>
    <cellStyle name="Currency_Alternative1" xfId="1056"/>
    <cellStyle name="Currency_Alternative1_1" xfId="1057"/>
    <cellStyle name="Currency_App E" xfId="1058"/>
    <cellStyle name="Currency_Apr" xfId="1059"/>
    <cellStyle name="Currency_Arapahoe" xfId="1060"/>
    <cellStyle name="Currency_Assumptions" xfId="1061"/>
    <cellStyle name="Currency_Assumptions_dimon" xfId="1062"/>
    <cellStyle name="Currency_bahiadefault" xfId="1063"/>
    <cellStyle name="Currency_bahiadefault_1" xfId="1064"/>
    <cellStyle name="Currency_BIGOUT" xfId="1065"/>
    <cellStyle name="Currency_Book3" xfId="1066"/>
    <cellStyle name="Currency_BOP" xfId="1067"/>
    <cellStyle name="Currency_BOPBAL1" xfId="1068"/>
    <cellStyle name="Currency_BOPCBU" xfId="1069"/>
    <cellStyle name="Currency_BOPCBU (2)" xfId="1070"/>
    <cellStyle name="Currency_BOPCBU96" xfId="1071"/>
    <cellStyle name="Currency_BSAPPE.XLS" xfId="1072"/>
    <cellStyle name="Currency_Calculations" xfId="1073"/>
    <cellStyle name="Currency_Calculations (2)" xfId="1074"/>
    <cellStyle name="Currency_Calculations (2)_dimon" xfId="1075"/>
    <cellStyle name="Currency_Calculations II" xfId="1076"/>
    <cellStyle name="Currency_Calculations II_dimon" xfId="1077"/>
    <cellStyle name="Currency_Calculations III" xfId="1078"/>
    <cellStyle name="Currency_Calculations III_dimon" xfId="1079"/>
    <cellStyle name="Currency_Calculations_1" xfId="1080"/>
    <cellStyle name="Currency_Calculations_1_dimon" xfId="1081"/>
    <cellStyle name="Currency_Calculations_dimon" xfId="1082"/>
    <cellStyle name="Currency_CAPEX" xfId="1083"/>
    <cellStyle name="Currency_CAPEX94" xfId="1084"/>
    <cellStyle name="Currency_Cardig GHS" xfId="1085"/>
    <cellStyle name="Currency_Cash Flows" xfId="1086"/>
    <cellStyle name="Currency_CBU BOX CHART V PLAN" xfId="1087"/>
    <cellStyle name="Currency_CCA" xfId="1088"/>
    <cellStyle name="Currency_CCOCPX" xfId="1089"/>
    <cellStyle name="Currency_CHANGES.XLS" xfId="1090"/>
    <cellStyle name="Currency_Channel Table" xfId="1091"/>
    <cellStyle name="Currency_Charts" xfId="1092"/>
    <cellStyle name="Currency_Comm File" xfId="1093"/>
    <cellStyle name="Currency_coperdefault" xfId="1094"/>
    <cellStyle name="Currency_coperdefault_1" xfId="1095"/>
    <cellStyle name="Currency_Corp method" xfId="1096"/>
    <cellStyle name="Currency_Cost Code" xfId="1097"/>
    <cellStyle name="Currency_CTCUR" xfId="1098"/>
    <cellStyle name="Currency_CUMPLTCH" xfId="1099"/>
    <cellStyle name="Currency_Cur 5100" xfId="1100"/>
    <cellStyle name="Currency_DEFAULT" xfId="1101"/>
    <cellStyle name="Currency_dimon" xfId="1102"/>
    <cellStyle name="Currency_dimon_1" xfId="1103"/>
    <cellStyle name="Currency_dimon_2" xfId="1104"/>
    <cellStyle name="Currency_Dowell C1b" xfId="1105"/>
    <cellStyle name="Currency_Dowell-C1a" xfId="1106"/>
    <cellStyle name="Currency_E&amp;ONW1" xfId="1107"/>
    <cellStyle name="Currency_E&amp;ONW2" xfId="1108"/>
    <cellStyle name="Currency_E&amp;OOCPX" xfId="1109"/>
    <cellStyle name="Currency_emserdefault" xfId="1110"/>
    <cellStyle name="Currency_emserdefault_1" xfId="1111"/>
    <cellStyle name="Currency_ENRGYOP1" xfId="1112"/>
    <cellStyle name="Currency_F&amp;COCPX" xfId="1113"/>
    <cellStyle name="Currency_FEBRUARY" xfId="1114"/>
    <cellStyle name="Currency_FF" xfId="1115"/>
    <cellStyle name="Currency_FP 20 A (1)" xfId="1116"/>
    <cellStyle name="Currency_FP 20 A (2)" xfId="1117"/>
    <cellStyle name="Currency_FP-20 (App. E)" xfId="1118"/>
    <cellStyle name="Currency_FP-20 (App.A) " xfId="1119"/>
    <cellStyle name="Currency_FP-20 (App.D)" xfId="1120"/>
    <cellStyle name="Currency_FP-20(App.B)" xfId="1121"/>
    <cellStyle name="Currency_FP-20(C1) (a)" xfId="1122"/>
    <cellStyle name="Currency_FP-20(C1) (a) (2)" xfId="1123"/>
    <cellStyle name="Currency_FP-20(C1) (b)" xfId="1124"/>
    <cellStyle name="Currency_FP-20(C1) (b) " xfId="1125"/>
    <cellStyle name="Currency_FP-20(C1) (b) (2)" xfId="1126"/>
    <cellStyle name="Currency_Full Year FY96" xfId="1127"/>
    <cellStyle name="Currency_GCM" xfId="1128"/>
    <cellStyle name="Currency_GenAssum" xfId="1129"/>
    <cellStyle name="Currency_GP C1a" xfId="1130"/>
    <cellStyle name="Currency_GP C1b" xfId="1131"/>
    <cellStyle name="Currency_GP_EI_3" xfId="1132"/>
    <cellStyle name="Currency_GQ C1A" xfId="1133"/>
    <cellStyle name="Currency_GQ C1B" xfId="1134"/>
    <cellStyle name="Currency_groups" xfId="1135"/>
    <cellStyle name="Currency_Inputs" xfId="1136"/>
    <cellStyle name="Currency_Inputs_NEGS" xfId="1137"/>
    <cellStyle name="Currency_Inputs_~0022862" xfId="1138"/>
    <cellStyle name="Currency_IPM C1b" xfId="1139"/>
    <cellStyle name="Currency_IPMC1a" xfId="1140"/>
    <cellStyle name="Currency_IS-Hold" xfId="1141"/>
    <cellStyle name="Currency_ITOCPX" xfId="1142"/>
    <cellStyle name="Currency_Janactuals" xfId="1143"/>
    <cellStyle name="Currency_jancf" xfId="1144"/>
    <cellStyle name="Currency_JUNMTH55" xfId="1145"/>
    <cellStyle name="Currency_JUNMTH57" xfId="1146"/>
    <cellStyle name="Currency_JUNYTD55" xfId="1147"/>
    <cellStyle name="Currency_JUNYTD57" xfId="1148"/>
    <cellStyle name="Currency_laroux" xfId="1149"/>
    <cellStyle name="Currency_laroux_1" xfId="1150"/>
    <cellStyle name="Currency_laroux_12~3SO2" xfId="1151"/>
    <cellStyle name="Currency_laroux_1995" xfId="1152"/>
    <cellStyle name="Currency_laroux_1_12~3SO2" xfId="1153"/>
    <cellStyle name="Currency_laroux_1_dimon" xfId="1154"/>
    <cellStyle name="Currency_laroux_1_dimon_1" xfId="1155"/>
    <cellStyle name="Currency_laroux_1_dimon_2" xfId="1156"/>
    <cellStyle name="Currency_laroux_1_dimon_3" xfId="1157"/>
    <cellStyle name="Currency_laroux_1_dimon_4" xfId="1158"/>
    <cellStyle name="Currency_laroux_1_laroux" xfId="1159"/>
    <cellStyle name="Currency_laroux_1_laroux_1" xfId="1160"/>
    <cellStyle name="Currency_laroux_1_laroux_dimon" xfId="1161"/>
    <cellStyle name="Currency_laroux_1_Locas" xfId="1162"/>
    <cellStyle name="Currency_laroux_1_NEGS" xfId="1163"/>
    <cellStyle name="Currency_laroux_1_NEGS_1" xfId="1164"/>
    <cellStyle name="Currency_laroux_1_NEGS_~0022862" xfId="1165"/>
    <cellStyle name="Currency_laroux_1_pldt" xfId="1166"/>
    <cellStyle name="Currency_laroux_1_pldt_dimon" xfId="1167"/>
    <cellStyle name="Currency_laroux_1_PLDT_dimon_1" xfId="1168"/>
    <cellStyle name="Currency_laroux_1_VERA" xfId="1169"/>
    <cellStyle name="Currency_laroux_1_VERA_1" xfId="1170"/>
    <cellStyle name="Currency_laroux_1_VIRUS-EDY" xfId="1171"/>
    <cellStyle name="Currency_laroux_1_~0022862" xfId="1172"/>
    <cellStyle name="Currency_laroux_2" xfId="1173"/>
    <cellStyle name="Currency_laroux_2_12~3SO2" xfId="1174"/>
    <cellStyle name="Currency_laroux_2_12~3SO2_NEGS" xfId="1175"/>
    <cellStyle name="Currency_laroux_2_12~3SO2_~0022862" xfId="1176"/>
    <cellStyle name="Currency_laroux_2_dimon" xfId="1177"/>
    <cellStyle name="Currency_laroux_2_dimon_1" xfId="1178"/>
    <cellStyle name="Currency_laroux_2_dimon_2" xfId="1179"/>
    <cellStyle name="Currency_laroux_2_dimon_3" xfId="1180"/>
    <cellStyle name="Currency_laroux_2_dimon_4" xfId="1181"/>
    <cellStyle name="Currency_laroux_2_laroux" xfId="1182"/>
    <cellStyle name="Currency_laroux_2_laroux_dimon" xfId="1183"/>
    <cellStyle name="Currency_laroux_2_Locas" xfId="1184"/>
    <cellStyle name="Currency_laroux_2_NEGS" xfId="1185"/>
    <cellStyle name="Currency_laroux_2_NEGS_1" xfId="1186"/>
    <cellStyle name="Currency_laroux_2_NEGS_1_~0022862" xfId="1187"/>
    <cellStyle name="Currency_laroux_2_NEGS_2" xfId="1188"/>
    <cellStyle name="Currency_laroux_2_NEGS_~0022862" xfId="1189"/>
    <cellStyle name="Currency_laroux_2_pldt" xfId="1190"/>
    <cellStyle name="Currency_laroux_2_PLDT_dimon" xfId="1191"/>
    <cellStyle name="Currency_laroux_2_VIRUS-EDY" xfId="1192"/>
    <cellStyle name="Currency_laroux_2_~0022862" xfId="1193"/>
    <cellStyle name="Currency_laroux_3" xfId="1194"/>
    <cellStyle name="Currency_laroux_3_12~3SO2" xfId="1195"/>
    <cellStyle name="Currency_laroux_3_12~3SO2_NEGS" xfId="1196"/>
    <cellStyle name="Currency_laroux_3_12~3SO2_~0022862" xfId="1197"/>
    <cellStyle name="Currency_laroux_3_dimon" xfId="1198"/>
    <cellStyle name="Currency_laroux_3_dimon_1" xfId="1199"/>
    <cellStyle name="Currency_laroux_3_dimon_2" xfId="1200"/>
    <cellStyle name="Currency_laroux_3_dimon_3" xfId="1201"/>
    <cellStyle name="Currency_laroux_3_dimon_4" xfId="1202"/>
    <cellStyle name="Currency_laroux_3_NEGS" xfId="1203"/>
    <cellStyle name="Currency_laroux_3_~0022862" xfId="1204"/>
    <cellStyle name="Currency_laroux_4" xfId="1205"/>
    <cellStyle name="Currency_laroux_4_dimon" xfId="1206"/>
    <cellStyle name="Currency_laroux_4_dimon_1" xfId="1207"/>
    <cellStyle name="Currency_laroux_4_dimon_2" xfId="1208"/>
    <cellStyle name="Currency_laroux_4_NEGS" xfId="1209"/>
    <cellStyle name="Currency_laroux_4_~0022862" xfId="1210"/>
    <cellStyle name="Currency_laroux_5" xfId="1211"/>
    <cellStyle name="Currency_laroux_6" xfId="1212"/>
    <cellStyle name="Currency_laroux_7" xfId="1213"/>
    <cellStyle name="Currency_laroux_8" xfId="1214"/>
    <cellStyle name="Currency_laroux_dimon" xfId="1215"/>
    <cellStyle name="Currency_laroux_dimon_1" xfId="1216"/>
    <cellStyle name="Currency_laroux_dimon_2" xfId="1217"/>
    <cellStyle name="Currency_laroux_dimon_3" xfId="1218"/>
    <cellStyle name="Currency_laroux_dimon_4" xfId="1219"/>
    <cellStyle name="Currency_laroux_laroux" xfId="1220"/>
    <cellStyle name="Currency_laroux_laroux_1" xfId="1221"/>
    <cellStyle name="Currency_laroux_laroux_1_dimon" xfId="1222"/>
    <cellStyle name="Currency_laroux_laroux_dimon" xfId="1223"/>
    <cellStyle name="Currency_laroux_Locas" xfId="1224"/>
    <cellStyle name="Currency_laroux_NEGS" xfId="1225"/>
    <cellStyle name="Currency_laroux_pldt" xfId="1226"/>
    <cellStyle name="Currency_laroux_pldt_1" xfId="1227"/>
    <cellStyle name="Currency_laroux_VERA" xfId="1228"/>
    <cellStyle name="Currency_laroux_VERA_1" xfId="1229"/>
    <cellStyle name="Currency_laroux_VIRUS-EDY" xfId="1230"/>
    <cellStyle name="Currency_List" xfId="1231"/>
    <cellStyle name="Currency_MACRO1.XLM" xfId="1232"/>
    <cellStyle name="Currency_MATERAL2" xfId="1233"/>
    <cellStyle name="Currency_MATERAL2_dimon" xfId="1234"/>
    <cellStyle name="Currency_MATERAL2_dimon_1" xfId="1235"/>
    <cellStyle name="Currency_MATERAL2_dimon_2" xfId="1236"/>
    <cellStyle name="Currency_MATERAL2_NEGS" xfId="1237"/>
    <cellStyle name="Currency_MATERAL2_NEGS_1" xfId="1238"/>
    <cellStyle name="Currency_MATERAL2_NEGS_~0022862" xfId="1239"/>
    <cellStyle name="Currency_MATERAL2_~0022862" xfId="1240"/>
    <cellStyle name="Currency_MKGOCPX" xfId="1241"/>
    <cellStyle name="Currency_MOBCPX" xfId="1242"/>
    <cellStyle name="Currency_mud plant bolted" xfId="1243"/>
    <cellStyle name="Currency_mud plant bolted_dimon" xfId="1244"/>
    <cellStyle name="Currency_mud plant bolted_dimon_1" xfId="1245"/>
    <cellStyle name="Currency_mud plant bolted_dimon_2" xfId="1246"/>
    <cellStyle name="Currency_mud plant bolted_NEGS" xfId="1247"/>
    <cellStyle name="Currency_mud plant bolted_NEGS_1" xfId="1248"/>
    <cellStyle name="Currency_mud plant bolted_NEGS_~0022862" xfId="1249"/>
    <cellStyle name="Currency_mud plant bolted_PLDT" xfId="1250"/>
    <cellStyle name="Currency_mud plant bolted_VERA" xfId="1251"/>
    <cellStyle name="Currency_mud plant bolted_VERA_1" xfId="1252"/>
    <cellStyle name="Currency_mud plant bolted_~0022862" xfId="1253"/>
    <cellStyle name="Currency_NA (2)" xfId="1254"/>
    <cellStyle name="Currency_NA WITHOUT GOV'T &amp; PNX" xfId="1255"/>
    <cellStyle name="Currency_NAOBU10" xfId="1256"/>
    <cellStyle name="Currency_NAT ACCT" xfId="1257"/>
    <cellStyle name="Currency_NEGS" xfId="1258"/>
    <cellStyle name="Currency_NSACTUAL.XLS" xfId="1259"/>
    <cellStyle name="Currency_NX00" xfId="1260"/>
    <cellStyle name="Currency_Odner" xfId="1261"/>
    <cellStyle name="Currency_Odner (2)" xfId="1262"/>
    <cellStyle name="Currency_Odner (3)" xfId="1263"/>
    <cellStyle name="Currency_OSMOCPX" xfId="1264"/>
    <cellStyle name="Currency_Other Months" xfId="1265"/>
    <cellStyle name="Currency_Outlook" xfId="1266"/>
    <cellStyle name="Currency_P&amp;L" xfId="1267"/>
    <cellStyle name="Currency_pbdefault" xfId="1268"/>
    <cellStyle name="Currency_pbdefault_1" xfId="1269"/>
    <cellStyle name="Currency_percentages" xfId="1270"/>
    <cellStyle name="Currency_PERSONAL" xfId="1271"/>
    <cellStyle name="Currency_PGMKOCPX" xfId="1272"/>
    <cellStyle name="Currency_PGNW1" xfId="1273"/>
    <cellStyle name="Currency_PGNW2" xfId="1274"/>
    <cellStyle name="Currency_PGNWOCPX" xfId="1275"/>
    <cellStyle name="Currency_Pink" xfId="1276"/>
    <cellStyle name="Currency_Plan" xfId="1277"/>
    <cellStyle name="Currency_PLAN95" xfId="1278"/>
    <cellStyle name="Currency_PLANT" xfId="1279"/>
    <cellStyle name="Currency_PLDT" xfId="1280"/>
    <cellStyle name="Currency_pldt_1" xfId="1281"/>
    <cellStyle name="Currency_pldt_1_dimon" xfId="1282"/>
    <cellStyle name="Currency_PLDT_1_dimon_1" xfId="1283"/>
    <cellStyle name="Currency_pldt_1_dimon_2" xfId="1284"/>
    <cellStyle name="Currency_pldt_1_NEGS" xfId="1285"/>
    <cellStyle name="Currency_pldt_2" xfId="1286"/>
    <cellStyle name="Currency_pldt_2_NEGS" xfId="1287"/>
    <cellStyle name="Currency_pldt_2_~0022862" xfId="1288"/>
    <cellStyle name="Currency_pldt_Calculations" xfId="1289"/>
    <cellStyle name="Currency_pldt_Calculations_dimon" xfId="1290"/>
    <cellStyle name="Currency_PLDT_dimon" xfId="1291"/>
    <cellStyle name="Currency_PLDT_dimon_1" xfId="1292"/>
    <cellStyle name="Currency_pldt_dimon_2" xfId="1293"/>
    <cellStyle name="Currency_PLDT_NEGS" xfId="1294"/>
    <cellStyle name="Currency_priccurv" xfId="1295"/>
    <cellStyle name="Currency_PROCDS&amp;G" xfId="1296"/>
    <cellStyle name="Currency_Product" xfId="1297"/>
    <cellStyle name="Currency_PROFILE4" xfId="1298"/>
    <cellStyle name="Currency_Projects" xfId="1299"/>
    <cellStyle name="Currency_Q1 FY96" xfId="1300"/>
    <cellStyle name="Currency_Q2 FY96" xfId="1301"/>
    <cellStyle name="Currency_Q3 FY96" xfId="1302"/>
    <cellStyle name="Currency_Q4 FY96" xfId="1303"/>
    <cellStyle name="Currency_QTR94_95" xfId="1304"/>
    <cellStyle name="Currency_Quarter End Months" xfId="1305"/>
    <cellStyle name="Currency_r1" xfId="1306"/>
    <cellStyle name="Currency_r1_dimon" xfId="1307"/>
    <cellStyle name="Currency_r1_NEGS" xfId="1308"/>
    <cellStyle name="Currency_r1_~0022862" xfId="1309"/>
    <cellStyle name="Currency_RFI" xfId="1310"/>
    <cellStyle name="Currency_RFI_1" xfId="1311"/>
    <cellStyle name="Currency_RQSTFRM" xfId="1312"/>
    <cellStyle name="Currency_Sales Order" xfId="1313"/>
    <cellStyle name="Currency_SATOCPX" xfId="1314"/>
    <cellStyle name="Currency_Sheet1" xfId="1315"/>
    <cellStyle name="Currency_Sheet1 (2)" xfId="1316"/>
    <cellStyle name="Currency_Sheet1_Book6" xfId="1317"/>
    <cellStyle name="Currency_Sheet1_CTS - Ind excl Can" xfId="1318"/>
    <cellStyle name="Currency_Sheet1_dimon" xfId="1319"/>
    <cellStyle name="Currency_Sheet1_dimon_1" xfId="1320"/>
    <cellStyle name="Currency_Sheet1_ECTPLAN" xfId="1321"/>
    <cellStyle name="Currency_Sheet1_format1" xfId="1322"/>
    <cellStyle name="Currency_Sheet1_laroux" xfId="1323"/>
    <cellStyle name="Currency_Sheet1_NEGS" xfId="1324"/>
    <cellStyle name="Currency_Sheet1_Other Ind  " xfId="1325"/>
    <cellStyle name="Currency_Sheet1_PERSONAL" xfId="1326"/>
    <cellStyle name="Currency_Sheet1_PLAN0398" xfId="1327"/>
    <cellStyle name="Currency_Sheet1_PLDT" xfId="1328"/>
    <cellStyle name="Currency_Sheet1_Var_2CE" xfId="1329"/>
    <cellStyle name="Currency_Sheet1_~0022862" xfId="1330"/>
    <cellStyle name="Currency_Sheet2" xfId="1331"/>
    <cellStyle name="Currency_Sheet4" xfId="1332"/>
    <cellStyle name="Currency_Sheet4_NEGS" xfId="1333"/>
    <cellStyle name="Currency_Sheet4_pldt" xfId="1334"/>
    <cellStyle name="Currency_Sheet4_~0022862" xfId="1335"/>
    <cellStyle name="Currency_SHENREPT" xfId="1336"/>
    <cellStyle name="Currency_Shipped" xfId="1337"/>
    <cellStyle name="Currency_Snr. CO" xfId="1338"/>
    <cellStyle name="Currency_sprint contr" xfId="1339"/>
    <cellStyle name="Currency_stats" xfId="1340"/>
    <cellStyle name="Currency_Subcont File" xfId="1341"/>
    <cellStyle name="Currency_Summary Info" xfId="1342"/>
    <cellStyle name="Currency_SUMPAGE" xfId="1343"/>
    <cellStyle name="Currency_SYSPLN98" xfId="1344"/>
    <cellStyle name="Currency_Terms Defined" xfId="1345"/>
    <cellStyle name="Currency_TMSNW1" xfId="1346"/>
    <cellStyle name="Currency_TMSNW2" xfId="1347"/>
    <cellStyle name="Currency_TMSOCPX" xfId="1348"/>
    <cellStyle name="Currency_TOTAL MTH" xfId="1349"/>
    <cellStyle name="Currency_TOTAL YTD" xfId="1350"/>
    <cellStyle name="Currency_TRANSDSC.XLS" xfId="1351"/>
    <cellStyle name="Currency_TRANSFXA.XLS" xfId="1352"/>
    <cellStyle name="Currency_TRANSFXA.XLS_1" xfId="1353"/>
    <cellStyle name="Currency_TRANSIME.XLS" xfId="1354"/>
    <cellStyle name="Currency_TRANSIME.XLS_TRANSDSC.XLS" xfId="1355"/>
    <cellStyle name="Currency_TRANSIME.XLS_TRANSFXA.XLS" xfId="1356"/>
    <cellStyle name="Currency_VERA" xfId="1357"/>
    <cellStyle name="Currency_VIRUS-EDY" xfId="1358"/>
    <cellStyle name="Currency_VIRUS-EDY_1" xfId="1359"/>
    <cellStyle name="Currency_White" xfId="1360"/>
    <cellStyle name="Currency_WIP Chart" xfId="1361"/>
    <cellStyle name="Currency_WO Var. &amp; Tot. Exp." xfId="1362"/>
    <cellStyle name="Currency_WSP" xfId="1363"/>
    <cellStyle name="Currency_yrcao" xfId="1364"/>
    <cellStyle name="Currency_YREND55" xfId="1365"/>
    <cellStyle name="Currency_YREND57" xfId="1366"/>
    <cellStyle name="Currency_YTDCUR" xfId="1367"/>
    <cellStyle name="Date" xfId="1368"/>
    <cellStyle name="Fixed" xfId="1369"/>
    <cellStyle name="Grey" xfId="1370"/>
    <cellStyle name="HEADER" xfId="1371"/>
    <cellStyle name="Header1" xfId="1372"/>
    <cellStyle name="Header1_NEGS" xfId="1373"/>
    <cellStyle name="Header1_~0022862" xfId="1374"/>
    <cellStyle name="Header2" xfId="1375"/>
    <cellStyle name="Header2_NEGS" xfId="1376"/>
    <cellStyle name="Header2_~0022862" xfId="1377"/>
    <cellStyle name="Heading 1" xfId="1378"/>
    <cellStyle name="Heading2" xfId="1379"/>
    <cellStyle name="HIGHLIGHT" xfId="1380"/>
    <cellStyle name="Input [yellow]" xfId="1381"/>
    <cellStyle name="no dec" xfId="1382"/>
    <cellStyle name="Normal - Style1" xfId="1383"/>
    <cellStyle name="Normal - Style1_dimon" xfId="1384"/>
    <cellStyle name="Normal - Style1_NEGS" xfId="1385"/>
    <cellStyle name="Normal - Style1_~0022862" xfId="1386"/>
    <cellStyle name="Normal_      CORP OBLIG. SCHED" xfId="1387"/>
    <cellStyle name="Normal_      DETAIL FOR OBLIGATIONS   " xfId="1388"/>
    <cellStyle name="Normal_      ROLL FOWARD OF OBLIGATION" xfId="1389"/>
    <cellStyle name="Normal_#10-Headcount" xfId="1390"/>
    <cellStyle name="Normal_#5-Headcount_1" xfId="1391"/>
    <cellStyle name="Normal_#6-Headcount" xfId="1392"/>
    <cellStyle name="Normal_'94-96 PLAN" xfId="1393"/>
    <cellStyle name="Normal_0183" xfId="1394"/>
    <cellStyle name="Normal_03_06_98 list _ecm deals 030998 excel95" xfId="1395"/>
    <cellStyle name="Normal_063" xfId="1396"/>
    <cellStyle name="Normal_0635" xfId="1397"/>
    <cellStyle name="Normal_0688" xfId="1398"/>
    <cellStyle name="Normal_0758" xfId="1399"/>
    <cellStyle name="Normal_0761" xfId="1400"/>
    <cellStyle name="Normal_0834" xfId="1401"/>
    <cellStyle name="Normal_0847" xfId="1402"/>
    <cellStyle name="Normal_0929" xfId="1403"/>
    <cellStyle name="Normal_1160" xfId="1404"/>
    <cellStyle name="Normal_1162" xfId="1405"/>
    <cellStyle name="Normal_1191" xfId="1406"/>
    <cellStyle name="Normal_12" xfId="1407"/>
    <cellStyle name="Normal_12matrix" xfId="1408"/>
    <cellStyle name="Normal_12~3SO2" xfId="1409"/>
    <cellStyle name="Normal_1497" xfId="1410"/>
    <cellStyle name="Normal_1498" xfId="1411"/>
    <cellStyle name="Normal_1499" xfId="1412"/>
    <cellStyle name="Normal_1997" xfId="1413"/>
    <cellStyle name="Normal_1997C" xfId="1414"/>
    <cellStyle name="Normal_1997C_1" xfId="1415"/>
    <cellStyle name="Normal_1997D" xfId="1416"/>
    <cellStyle name="Normal_1997I" xfId="1417"/>
    <cellStyle name="Normal_1998-2000" xfId="1418"/>
    <cellStyle name="Normal_20196" xfId="1419"/>
    <cellStyle name="Normal_236" xfId="1420"/>
    <cellStyle name="Normal_29" xfId="1421"/>
    <cellStyle name="Normal_332" xfId="1422"/>
    <cellStyle name="Normal_4018fin" xfId="1423"/>
    <cellStyle name="Normal_4021fin" xfId="1424"/>
    <cellStyle name="Normal_4131251" xfId="1425"/>
    <cellStyle name="Normal_448" xfId="1426"/>
    <cellStyle name="Normal_475" xfId="1427"/>
    <cellStyle name="Normal_660 Balance" xfId="1428"/>
    <cellStyle name="Normal_661" xfId="1429"/>
    <cellStyle name="Normal_719" xfId="1430"/>
    <cellStyle name="Normal_720" xfId="1431"/>
    <cellStyle name="Normal_721" xfId="1432"/>
    <cellStyle name="Normal_818" xfId="1433"/>
    <cellStyle name="Normal_95CHART" xfId="1434"/>
    <cellStyle name="Normal_A" xfId="1435"/>
    <cellStyle name="Normal_A (2)" xfId="1436"/>
    <cellStyle name="Normal_A_dimon" xfId="1437"/>
    <cellStyle name="Normal_A_dimon_1" xfId="1438"/>
    <cellStyle name="Normal_A_format1" xfId="1439"/>
    <cellStyle name="Normal_A_oblig monthly" xfId="1440"/>
    <cellStyle name="Normal_A_obligations qtrly" xfId="1441"/>
    <cellStyle name="Normal_A_obligations qtrly (2)" xfId="1442"/>
    <cellStyle name="Normal_A_Var_2CE" xfId="1443"/>
    <cellStyle name="Normal_A_VERA" xfId="1444"/>
    <cellStyle name="Normal_ACTUAL" xfId="1445"/>
    <cellStyle name="Normal_ACTUAL NA -OBU" xfId="1446"/>
    <cellStyle name="Normal_Actual vs." xfId="1447"/>
    <cellStyle name="Normal_ACTUAL_1" xfId="1448"/>
    <cellStyle name="Normal_ACTUAL_NA WITHOUT GOV'T &amp; PNX" xfId="1449"/>
    <cellStyle name="Normal_actuals" xfId="1450"/>
    <cellStyle name="Normal_algasdefault" xfId="1451"/>
    <cellStyle name="Normal_algasdefault_1" xfId="1452"/>
    <cellStyle name="Normal_Allocation" xfId="1453"/>
    <cellStyle name="Normal_Allocation_1" xfId="1454"/>
    <cellStyle name="Normal_Alternative1" xfId="1455"/>
    <cellStyle name="Normal_Alternative1_1" xfId="1456"/>
    <cellStyle name="Normal_AOPS" xfId="1457"/>
    <cellStyle name="Normal_App E" xfId="1458"/>
    <cellStyle name="Normal_Approved_Not_Shipping_1" xfId="1459"/>
    <cellStyle name="Normal_APR" xfId="1460"/>
    <cellStyle name="Normal_APR_laroux" xfId="1461"/>
    <cellStyle name="Normal_Apr_pldt" xfId="1462"/>
    <cellStyle name="Normal_APRDSS" xfId="1463"/>
    <cellStyle name="Normal_April" xfId="1464"/>
    <cellStyle name="Normal_Apwo" xfId="1465"/>
    <cellStyle name="Normal_Arapahoe" xfId="1466"/>
    <cellStyle name="Normal_Asset Direct" xfId="1467"/>
    <cellStyle name="Normal_Asset Ind " xfId="1468"/>
    <cellStyle name="Normal_Assortment &amp; Depth" xfId="1469"/>
    <cellStyle name="Normal_Assortment-DMR" xfId="1470"/>
    <cellStyle name="Normal_Assortment-Retail" xfId="1471"/>
    <cellStyle name="Normal_Assumptions" xfId="1472"/>
    <cellStyle name="Normal_Assumptions_dimon" xfId="1473"/>
    <cellStyle name="Normal_Attach Rates" xfId="1474"/>
    <cellStyle name="Normal_B-ACEH.XLS" xfId="1475"/>
    <cellStyle name="Normal_bahiadefault" xfId="1476"/>
    <cellStyle name="Normal_bahiadefault_1" xfId="1477"/>
    <cellStyle name="Normal_Bid" xfId="1478"/>
    <cellStyle name="Normal_BIGOUT" xfId="1479"/>
    <cellStyle name="Normal_Book2" xfId="1480"/>
    <cellStyle name="Normal_Book3" xfId="1481"/>
    <cellStyle name="Normal_Book4" xfId="1482"/>
    <cellStyle name="Normal_BOP" xfId="1483"/>
    <cellStyle name="Normal_BOPBAL1" xfId="1484"/>
    <cellStyle name="Normal_BOPCBU" xfId="1485"/>
    <cellStyle name="Normal_BOPCBU (2)" xfId="1486"/>
    <cellStyle name="Normal_BOPCBU96" xfId="1487"/>
    <cellStyle name="Normal_BREPAIR" xfId="1488"/>
    <cellStyle name="Normal_BSAPPE.XLS" xfId="1489"/>
    <cellStyle name="Normal_BUDGET" xfId="1490"/>
    <cellStyle name="Normal_Budget Variance" xfId="1491"/>
    <cellStyle name="Normal_Burchfield" xfId="1492"/>
    <cellStyle name="Normal_Bus. Impact" xfId="1493"/>
    <cellStyle name="Normal_C-Cap intensity" xfId="1494"/>
    <cellStyle name="Normal_C-Capex%rev" xfId="1495"/>
    <cellStyle name="Normal_C-Line per Staff" xfId="1496"/>
    <cellStyle name="Normal_C-lines distribution" xfId="1497"/>
    <cellStyle name="Normal_C-Orig PLDT lines" xfId="1498"/>
    <cellStyle name="Normal_C-Ret on Rev" xfId="1499"/>
    <cellStyle name="Normal_C-ROACE" xfId="1500"/>
    <cellStyle name="Normal_Calculations" xfId="1501"/>
    <cellStyle name="Normal_Calculations (2)" xfId="1502"/>
    <cellStyle name="Normal_Calculations (2)_dimon" xfId="1503"/>
    <cellStyle name="Normal_Calculations II" xfId="1504"/>
    <cellStyle name="Normal_Calculations II_1" xfId="1505"/>
    <cellStyle name="Normal_Calculations II_1_dimon" xfId="1506"/>
    <cellStyle name="Normal_Calculations II_dimon" xfId="1507"/>
    <cellStyle name="Normal_Calculations III" xfId="1508"/>
    <cellStyle name="Normal_Calculations III_dimon" xfId="1509"/>
    <cellStyle name="Normal_Calculations_1" xfId="1510"/>
    <cellStyle name="Normal_Calculations_1_dimon" xfId="1511"/>
    <cellStyle name="Normal_Calculations_2" xfId="1512"/>
    <cellStyle name="Normal_Calculations_2_dimon" xfId="1513"/>
    <cellStyle name="Normal_Calculations_dimon" xfId="1514"/>
    <cellStyle name="Normal_Canada" xfId="1515"/>
    <cellStyle name="Normal_Canada Direct " xfId="1516"/>
    <cellStyle name="Normal_Canada Ind  " xfId="1517"/>
    <cellStyle name="Normal_Capex" xfId="1518"/>
    <cellStyle name="Normal_Capex per line" xfId="1519"/>
    <cellStyle name="Normal_Capex%rev" xfId="1520"/>
    <cellStyle name="Normal_CAPEX2" xfId="1521"/>
    <cellStyle name="Normal_CAPEX94" xfId="1522"/>
    <cellStyle name="Normal_CAPEX_AN" xfId="1523"/>
    <cellStyle name="Normal_CAPEX_dimon" xfId="1524"/>
    <cellStyle name="Normal_CAPEX_VERA" xfId="1525"/>
    <cellStyle name="Normal_CAPEXPWI.XLS" xfId="1526"/>
    <cellStyle name="Normal_CAPEXPWO.XLS" xfId="1527"/>
    <cellStyle name="Normal_Capital" xfId="1528"/>
    <cellStyle name="Normal_Capital (2)" xfId="1529"/>
    <cellStyle name="Normal_Cardig GHS" xfId="1530"/>
    <cellStyle name="Normal_Cash Flow" xfId="1531"/>
    <cellStyle name="Normal_Cash Flow Actual" xfId="1532"/>
    <cellStyle name="Normal_Cash Flow_1" xfId="1533"/>
    <cellStyle name="Normal_Cash Flow_Oblig Detail" xfId="1534"/>
    <cellStyle name="Normal_Cash Flows" xfId="1535"/>
    <cellStyle name="Normal_Cashflow" xfId="1536"/>
    <cellStyle name="Normal_Cashflow Financial" xfId="1537"/>
    <cellStyle name="Normal_CBU BOX CHART V PLAN" xfId="1538"/>
    <cellStyle name="Normal_CBU BOX CHART V PLAN_1" xfId="1539"/>
    <cellStyle name="Normal_CCOCPX" xfId="1540"/>
    <cellStyle name="Normal_CEL-C-CO.XLS" xfId="1541"/>
    <cellStyle name="Normal_Certs Q2" xfId="1542"/>
    <cellStyle name="Normal_Certs Q2 (2)" xfId="1543"/>
    <cellStyle name="Normal_Certs Q2 (2)_dimon" xfId="1544"/>
    <cellStyle name="Normal_Certs Q2_NEGS" xfId="1545"/>
    <cellStyle name="Normal_Certs Q2_~0022862" xfId="1546"/>
    <cellStyle name="Normal_CFMACROS.XLM" xfId="1547"/>
    <cellStyle name="Normal_CFMODEL.XLS" xfId="1548"/>
    <cellStyle name="Normal_CHANGES.XLS" xfId="1549"/>
    <cellStyle name="Normal_CHANGES.XLS_1" xfId="1550"/>
    <cellStyle name="Normal_Channel - Actual" xfId="1551"/>
    <cellStyle name="Normal_Channel Table" xfId="1552"/>
    <cellStyle name="Normal_Channel Table_1" xfId="1553"/>
    <cellStyle name="Normal_Channel Table_1_Macro2" xfId="1554"/>
    <cellStyle name="Normal_Channel Table_1_Module1" xfId="1555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ast Midstream Orig IS" xfId="0"/>
    <cellStyle name="Normal_EastMidOrig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Hyp-SAP COA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gin-4132017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DIR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esentation summary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Upload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belle1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Upload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7</xdr:col>
      <xdr:colOff>264240</xdr:colOff>
      <xdr:row>8</xdr:row>
      <xdr:rowOff>86040</xdr:rowOff>
    </xdr:to>
    <xdr:sp>
      <xdr:nvSpPr>
        <xdr:cNvPr id="0" name="AutoShape 1"/>
        <xdr:cNvSpPr/>
      </xdr:nvSpPr>
      <xdr:spPr>
        <a:xfrm>
          <a:off x="0" y="9360"/>
          <a:ext cx="6386400" cy="1371960"/>
        </a:xfrm>
        <a:prstGeom prst="rect">
          <a:avLst/>
        </a:prstGeom>
        <a:solidFill>
          <a:srgbClr val="0066ff">
            <a:alpha val="50000"/>
          </a:srgbClr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pPr algn="ctr"/>
          <a:r>
            <a:rPr b="0" lang="en-US" sz="28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Net Works</a:t>
          </a:r>
          <a:endParaRPr b="0" lang="en-US" sz="2800" strike="noStrike" u="none">
            <a:effectLst/>
            <a:uFillTx/>
            <a:latin typeface="Times New Roman"/>
          </a:endParaRPr>
        </a:p>
        <a:p>
          <a:pPr algn="ctr"/>
          <a:r>
            <a:rPr b="0" lang="en-US" sz="2800" strike="noStrike" u="none">
              <a:solidFill>
                <a:srgbClr val="000000"/>
              </a:solidFill>
              <a:effectLst/>
              <a:uFillTx/>
              <a:latin typeface="Times New Roman"/>
            </a:rPr>
            <a:t>2001 Plan</a:t>
          </a:r>
          <a:endParaRPr b="0" lang="en-US" sz="2800" strike="noStrike" u="none">
            <a:effectLst/>
            <a:uFillTx/>
            <a:latin typeface="Times New Roman"/>
          </a:endParaRPr>
        </a:p>
        <a:p>
          <a:pPr algn="ctr"/>
          <a:r>
            <a:rPr b="0" lang="en-US" sz="2400" strike="noStrike" u="none">
              <a:solidFill>
                <a:srgbClr val="000000"/>
              </a:solidFill>
              <a:effectLst/>
              <a:uFillTx/>
              <a:latin typeface="Times New Roman"/>
            </a:rPr>
            <a:t>Deal Bench - Harry Arora</a:t>
          </a:r>
          <a:endParaRPr b="0" lang="en-US" sz="2400" strike="noStrike" u="none">
            <a:effectLst/>
            <a:uFillTx/>
            <a:latin typeface="Times New Roman"/>
          </a:endParaRPr>
        </a:p>
        <a:p>
          <a:pPr algn="ctr"/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73800</xdr:colOff>
      <xdr:row>0</xdr:row>
      <xdr:rowOff>75960</xdr:rowOff>
    </xdr:from>
    <xdr:to>
      <xdr:col>11</xdr:col>
      <xdr:colOff>507960</xdr:colOff>
      <xdr:row>0</xdr:row>
      <xdr:rowOff>75960</xdr:rowOff>
    </xdr:to>
    <xdr:sp>
      <xdr:nvSpPr>
        <xdr:cNvPr id="13" name="Line 1"/>
        <xdr:cNvSpPr/>
      </xdr:nvSpPr>
      <xdr:spPr>
        <a:xfrm flipH="1">
          <a:off x="2166120" y="75960"/>
          <a:ext cx="5844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73800</xdr:colOff>
      <xdr:row>0</xdr:row>
      <xdr:rowOff>75960</xdr:rowOff>
    </xdr:from>
    <xdr:to>
      <xdr:col>11</xdr:col>
      <xdr:colOff>507240</xdr:colOff>
      <xdr:row>0</xdr:row>
      <xdr:rowOff>75960</xdr:rowOff>
    </xdr:to>
    <xdr:sp>
      <xdr:nvSpPr>
        <xdr:cNvPr id="14" name="Line 1"/>
        <xdr:cNvSpPr/>
      </xdr:nvSpPr>
      <xdr:spPr>
        <a:xfrm flipH="1">
          <a:off x="2686680" y="75960"/>
          <a:ext cx="5843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73800</xdr:colOff>
      <xdr:row>0</xdr:row>
      <xdr:rowOff>75960</xdr:rowOff>
    </xdr:from>
    <xdr:to>
      <xdr:col>11</xdr:col>
      <xdr:colOff>507960</xdr:colOff>
      <xdr:row>0</xdr:row>
      <xdr:rowOff>75960</xdr:rowOff>
    </xdr:to>
    <xdr:sp>
      <xdr:nvSpPr>
        <xdr:cNvPr id="15" name="Line 1"/>
        <xdr:cNvSpPr/>
      </xdr:nvSpPr>
      <xdr:spPr>
        <a:xfrm flipH="1">
          <a:off x="2623320" y="75960"/>
          <a:ext cx="5844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73800</xdr:colOff>
      <xdr:row>0</xdr:row>
      <xdr:rowOff>75960</xdr:rowOff>
    </xdr:from>
    <xdr:to>
      <xdr:col>11</xdr:col>
      <xdr:colOff>507240</xdr:colOff>
      <xdr:row>0</xdr:row>
      <xdr:rowOff>75960</xdr:rowOff>
    </xdr:to>
    <xdr:sp>
      <xdr:nvSpPr>
        <xdr:cNvPr id="16" name="Line 1"/>
        <xdr:cNvSpPr/>
      </xdr:nvSpPr>
      <xdr:spPr>
        <a:xfrm flipH="1">
          <a:off x="2579400" y="75960"/>
          <a:ext cx="5843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212400</xdr:colOff>
      <xdr:row>0</xdr:row>
      <xdr:rowOff>56880</xdr:rowOff>
    </xdr:to>
    <xdr:sp>
      <xdr:nvSpPr>
        <xdr:cNvPr id="1" name="Line 1"/>
        <xdr:cNvSpPr/>
      </xdr:nvSpPr>
      <xdr:spPr>
        <a:xfrm flipH="1" flipV="1">
          <a:off x="0" y="47160"/>
          <a:ext cx="856584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698040</xdr:colOff>
      <xdr:row>3</xdr:row>
      <xdr:rowOff>28800</xdr:rowOff>
    </xdr:to>
    <xdr:sp>
      <xdr:nvSpPr>
        <xdr:cNvPr id="2" name="Line 2"/>
        <xdr:cNvSpPr/>
      </xdr:nvSpPr>
      <xdr:spPr>
        <a:xfrm flipH="1">
          <a:off x="5805360" y="838440"/>
          <a:ext cx="851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9</xdr:col>
      <xdr:colOff>211680</xdr:colOff>
      <xdr:row>0</xdr:row>
      <xdr:rowOff>56880</xdr:rowOff>
    </xdr:to>
    <xdr:sp>
      <xdr:nvSpPr>
        <xdr:cNvPr id="3" name="Line 40"/>
        <xdr:cNvSpPr/>
      </xdr:nvSpPr>
      <xdr:spPr>
        <a:xfrm flipH="1" flipV="1">
          <a:off x="-360" y="47160"/>
          <a:ext cx="830052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84240</xdr:colOff>
      <xdr:row>3</xdr:row>
      <xdr:rowOff>28800</xdr:rowOff>
    </xdr:from>
    <xdr:to>
      <xdr:col>15</xdr:col>
      <xdr:colOff>698400</xdr:colOff>
      <xdr:row>3</xdr:row>
      <xdr:rowOff>28800</xdr:rowOff>
    </xdr:to>
    <xdr:sp>
      <xdr:nvSpPr>
        <xdr:cNvPr id="4" name="Line 42"/>
        <xdr:cNvSpPr/>
      </xdr:nvSpPr>
      <xdr:spPr>
        <a:xfrm flipH="1">
          <a:off x="5921280" y="838440"/>
          <a:ext cx="736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8</xdr:col>
      <xdr:colOff>201600</xdr:colOff>
      <xdr:row>0</xdr:row>
      <xdr:rowOff>56880</xdr:rowOff>
    </xdr:to>
    <xdr:sp>
      <xdr:nvSpPr>
        <xdr:cNvPr id="5" name="Line 40"/>
        <xdr:cNvSpPr/>
      </xdr:nvSpPr>
      <xdr:spPr>
        <a:xfrm flipH="1" flipV="1">
          <a:off x="0" y="47160"/>
          <a:ext cx="763560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666000</xdr:colOff>
      <xdr:row>3</xdr:row>
      <xdr:rowOff>28800</xdr:rowOff>
    </xdr:from>
    <xdr:to>
      <xdr:col>15</xdr:col>
      <xdr:colOff>529920</xdr:colOff>
      <xdr:row>3</xdr:row>
      <xdr:rowOff>28800</xdr:rowOff>
    </xdr:to>
    <xdr:sp>
      <xdr:nvSpPr>
        <xdr:cNvPr id="6" name="Line 42"/>
        <xdr:cNvSpPr/>
      </xdr:nvSpPr>
      <xdr:spPr>
        <a:xfrm flipH="1">
          <a:off x="5848200" y="838440"/>
          <a:ext cx="7369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8</xdr:col>
      <xdr:colOff>201240</xdr:colOff>
      <xdr:row>0</xdr:row>
      <xdr:rowOff>56880</xdr:rowOff>
    </xdr:to>
    <xdr:sp>
      <xdr:nvSpPr>
        <xdr:cNvPr id="7" name="Line 1"/>
        <xdr:cNvSpPr/>
      </xdr:nvSpPr>
      <xdr:spPr>
        <a:xfrm flipH="1" flipV="1">
          <a:off x="-360" y="47160"/>
          <a:ext cx="918108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666360</xdr:colOff>
      <xdr:row>3</xdr:row>
      <xdr:rowOff>28440</xdr:rowOff>
    </xdr:from>
    <xdr:to>
      <xdr:col>15</xdr:col>
      <xdr:colOff>529200</xdr:colOff>
      <xdr:row>3</xdr:row>
      <xdr:rowOff>28440</xdr:rowOff>
    </xdr:to>
    <xdr:sp>
      <xdr:nvSpPr>
        <xdr:cNvPr id="8" name="Line 2"/>
        <xdr:cNvSpPr/>
      </xdr:nvSpPr>
      <xdr:spPr>
        <a:xfrm flipH="1">
          <a:off x="7171200" y="838080"/>
          <a:ext cx="81115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56880</xdr:rowOff>
    </xdr:from>
    <xdr:to>
      <xdr:col>11</xdr:col>
      <xdr:colOff>191160</xdr:colOff>
      <xdr:row>0</xdr:row>
      <xdr:rowOff>66240</xdr:rowOff>
    </xdr:to>
    <xdr:sp>
      <xdr:nvSpPr>
        <xdr:cNvPr id="9" name="Line 1"/>
        <xdr:cNvSpPr/>
      </xdr:nvSpPr>
      <xdr:spPr>
        <a:xfrm flipH="1" flipV="1">
          <a:off x="-360" y="56880"/>
          <a:ext cx="11042280" cy="9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16</xdr:col>
      <xdr:colOff>211680</xdr:colOff>
      <xdr:row>0</xdr:row>
      <xdr:rowOff>56880</xdr:rowOff>
    </xdr:to>
    <xdr:sp>
      <xdr:nvSpPr>
        <xdr:cNvPr id="10" name="Line 1"/>
        <xdr:cNvSpPr/>
      </xdr:nvSpPr>
      <xdr:spPr>
        <a:xfrm flipH="1" flipV="1">
          <a:off x="-360" y="47520"/>
          <a:ext cx="14880600" cy="9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73440</xdr:colOff>
      <xdr:row>0</xdr:row>
      <xdr:rowOff>76320</xdr:rowOff>
    </xdr:from>
    <xdr:to>
      <xdr:col>11</xdr:col>
      <xdr:colOff>507600</xdr:colOff>
      <xdr:row>0</xdr:row>
      <xdr:rowOff>76320</xdr:rowOff>
    </xdr:to>
    <xdr:sp>
      <xdr:nvSpPr>
        <xdr:cNvPr id="11" name="Line 1"/>
        <xdr:cNvSpPr/>
      </xdr:nvSpPr>
      <xdr:spPr>
        <a:xfrm flipH="1">
          <a:off x="3330360" y="76320"/>
          <a:ext cx="5929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633960</xdr:colOff>
      <xdr:row>0</xdr:row>
      <xdr:rowOff>85680</xdr:rowOff>
    </xdr:from>
    <xdr:to>
      <xdr:col>11</xdr:col>
      <xdr:colOff>222840</xdr:colOff>
      <xdr:row>0</xdr:row>
      <xdr:rowOff>85680</xdr:rowOff>
    </xdr:to>
    <xdr:sp>
      <xdr:nvSpPr>
        <xdr:cNvPr id="12" name="Line 1"/>
        <xdr:cNvSpPr/>
      </xdr:nvSpPr>
      <xdr:spPr>
        <a:xfrm flipH="1">
          <a:off x="3861000" y="85680"/>
          <a:ext cx="58435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AES/PLAN/1999/Expense_Temps/Exp_WEATHE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1%20Plan/Corporate%20Alloc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Assumptions"/>
      <sheetName val="Input"/>
      <sheetName val="Load"/>
    </sheetNames>
    <sheetDataSet>
      <sheetData sheetId="0"/>
      <sheetData sheetId="1"/>
      <sheetData sheetId="2">
        <row r="25">
          <cell r="O25" t="str">
            <v>Total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2">
          <cell r="J262">
            <v>151.042089888454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2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4.99"/>
    <col collapsed="false" customWidth="true" hidden="false" outlineLevel="0" max="2" min="2" style="0" width="32.65"/>
    <col collapsed="false" customWidth="true" hidden="false" outlineLevel="0" max="3" min="3" style="0" width="12.82"/>
    <col collapsed="false" customWidth="true" hidden="false" outlineLevel="0" max="4" min="4" style="0" width="69.99"/>
    <col collapsed="false" customWidth="true" hidden="false" outlineLevel="0" max="5" min="5" style="0" width="35.32"/>
    <col collapsed="false" customWidth="true" hidden="false" outlineLevel="0" max="6" min="6" style="0" width="108.6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  <c r="B5" s="3" t="s">
        <v>3</v>
      </c>
      <c r="C5" s="4" t="str">
        <f aca="false">+[1]Input!O25</f>
        <v>Total</v>
      </c>
      <c r="D5" s="4" t="s">
        <v>4</v>
      </c>
      <c r="E5" s="4" t="s">
        <v>5</v>
      </c>
      <c r="F5" s="4" t="s">
        <v>6</v>
      </c>
    </row>
    <row r="6" customFormat="false" ht="12.75" hidden="false" customHeight="false" outlineLevel="0" collapsed="false">
      <c r="A6" s="5"/>
      <c r="B6" s="6"/>
      <c r="C6" s="7" t="s">
        <v>7</v>
      </c>
      <c r="D6" s="8"/>
      <c r="E6" s="8"/>
      <c r="F6" s="8"/>
    </row>
    <row r="7" customFormat="false" ht="26.25" hidden="false" customHeight="false" outlineLevel="0" collapsed="false">
      <c r="A7" s="5"/>
      <c r="B7" s="6" t="e">
        <f aca="false">+#REF!</f>
        <v>#REF!</v>
      </c>
      <c r="C7" s="9" t="e">
        <f aca="false">+#REF!</f>
        <v>#REF!</v>
      </c>
      <c r="D7" s="8" t="s">
        <v>8</v>
      </c>
      <c r="E7" s="8"/>
      <c r="F7" s="8"/>
    </row>
    <row r="8" customFormat="false" ht="13.5" hidden="false" customHeight="false" outlineLevel="0" collapsed="false">
      <c r="A8" s="5"/>
      <c r="B8" s="6" t="e">
        <f aca="false">+#REF!</f>
        <v>#REF!</v>
      </c>
      <c r="C8" s="9" t="e">
        <f aca="false">+#REF!</f>
        <v>#REF!</v>
      </c>
      <c r="D8" s="8"/>
      <c r="E8" s="8"/>
      <c r="F8" s="8"/>
    </row>
    <row r="9" customFormat="false" ht="13.5" hidden="false" customHeight="false" outlineLevel="0" collapsed="false">
      <c r="A9" s="5"/>
      <c r="B9" s="10" t="e">
        <f aca="false">+#REF!</f>
        <v>#REF!</v>
      </c>
      <c r="C9" s="9" t="e">
        <f aca="false">+#REF!</f>
        <v>#REF!</v>
      </c>
      <c r="D9" s="8"/>
      <c r="E9" s="8"/>
      <c r="F9" s="8"/>
    </row>
    <row r="10" customFormat="false" ht="13.5" hidden="false" customHeight="false" outlineLevel="0" collapsed="false">
      <c r="A10" s="5"/>
      <c r="B10" s="11" t="e">
        <f aca="false">+#REF!</f>
        <v>#REF!</v>
      </c>
      <c r="C10" s="9" t="e">
        <f aca="false">+#REF!</f>
        <v>#REF!</v>
      </c>
      <c r="D10" s="8"/>
      <c r="E10" s="8"/>
      <c r="F10" s="8"/>
    </row>
    <row r="11" customFormat="false" ht="13.5" hidden="false" customHeight="false" outlineLevel="0" collapsed="false">
      <c r="A11" s="5"/>
      <c r="B11" s="12" t="e">
        <f aca="false">+#REF!</f>
        <v>#REF!</v>
      </c>
      <c r="C11" s="9" t="e">
        <f aca="false">+#REF!</f>
        <v>#REF!</v>
      </c>
      <c r="D11" s="8"/>
      <c r="E11" s="8"/>
      <c r="F11" s="8"/>
    </row>
    <row r="12" customFormat="false" ht="13.5" hidden="false" customHeight="false" outlineLevel="0" collapsed="false">
      <c r="A12" s="5"/>
      <c r="B12" s="13" t="e">
        <f aca="false">+#REF!</f>
        <v>#REF!</v>
      </c>
      <c r="C12" s="9" t="e">
        <f aca="false">+#REF!</f>
        <v>#REF!</v>
      </c>
      <c r="D12" s="8"/>
      <c r="E12" s="8"/>
      <c r="F12" s="8"/>
    </row>
    <row r="13" customFormat="false" ht="26.25" hidden="false" customHeight="false" outlineLevel="0" collapsed="false">
      <c r="A13" s="5" t="s">
        <v>9</v>
      </c>
      <c r="B13" s="12" t="e">
        <f aca="false">+#REF!</f>
        <v>#REF!</v>
      </c>
      <c r="C13" s="9" t="e">
        <f aca="false">+#REF!</f>
        <v>#REF!</v>
      </c>
      <c r="D13" s="8" t="s">
        <v>10</v>
      </c>
      <c r="E13" s="8"/>
      <c r="F13" s="8"/>
    </row>
    <row r="14" customFormat="false" ht="13.5" hidden="false" customHeight="false" outlineLevel="0" collapsed="false">
      <c r="A14" s="5" t="s">
        <v>11</v>
      </c>
      <c r="B14" s="12" t="e">
        <f aca="false">+#REF!</f>
        <v>#REF!</v>
      </c>
      <c r="C14" s="9" t="e">
        <f aca="false">+#REF!</f>
        <v>#REF!</v>
      </c>
      <c r="D14" s="8"/>
      <c r="E14" s="8"/>
      <c r="F14" s="8"/>
    </row>
    <row r="15" customFormat="false" ht="13.5" hidden="false" customHeight="false" outlineLevel="0" collapsed="false">
      <c r="A15" s="5" t="s">
        <v>12</v>
      </c>
      <c r="B15" s="12" t="e">
        <f aca="false">+#REF!</f>
        <v>#REF!</v>
      </c>
      <c r="C15" s="9" t="e">
        <f aca="false">+#REF!</f>
        <v>#REF!</v>
      </c>
      <c r="D15" s="8" t="s">
        <v>13</v>
      </c>
      <c r="E15" s="8"/>
      <c r="F15" s="8"/>
    </row>
    <row r="16" customFormat="false" ht="13.5" hidden="false" customHeight="false" outlineLevel="0" collapsed="false">
      <c r="A16" s="5" t="n">
        <v>175</v>
      </c>
      <c r="B16" s="12" t="e">
        <f aca="false">+#REF!</f>
        <v>#REF!</v>
      </c>
      <c r="C16" s="9" t="e">
        <f aca="false">+#REF!</f>
        <v>#REF!</v>
      </c>
      <c r="D16" s="8" t="s">
        <v>14</v>
      </c>
      <c r="E16" s="8"/>
      <c r="F16" s="8"/>
    </row>
    <row r="17" customFormat="false" ht="26.25" hidden="false" customHeight="false" outlineLevel="0" collapsed="false">
      <c r="A17" s="5" t="s">
        <v>15</v>
      </c>
      <c r="B17" s="12" t="e">
        <f aca="false">+#REF!</f>
        <v>#REF!</v>
      </c>
      <c r="C17" s="9" t="e">
        <f aca="false">+#REF!</f>
        <v>#REF!</v>
      </c>
      <c r="D17" s="8" t="s">
        <v>16</v>
      </c>
      <c r="E17" s="8"/>
      <c r="F17" s="8"/>
    </row>
    <row r="18" customFormat="false" ht="13.5" hidden="false" customHeight="false" outlineLevel="0" collapsed="false">
      <c r="A18" s="5" t="s">
        <v>17</v>
      </c>
      <c r="B18" s="12" t="e">
        <f aca="false">+#REF!</f>
        <v>#REF!</v>
      </c>
      <c r="C18" s="9" t="e">
        <f aca="false">+#REF!</f>
        <v>#REF!</v>
      </c>
      <c r="D18" s="8"/>
      <c r="E18" s="8"/>
      <c r="F18" s="8"/>
    </row>
    <row r="19" customFormat="false" ht="13.5" hidden="false" customHeight="false" outlineLevel="0" collapsed="false">
      <c r="A19" s="5" t="s">
        <v>18</v>
      </c>
      <c r="B19" s="12" t="e">
        <f aca="false">+#REF!</f>
        <v>#REF!</v>
      </c>
      <c r="C19" s="9" t="e">
        <f aca="false">+#REF!</f>
        <v>#REF!</v>
      </c>
      <c r="D19" s="8" t="s">
        <v>19</v>
      </c>
      <c r="E19" s="8"/>
      <c r="F19" s="8"/>
    </row>
    <row r="20" customFormat="false" ht="13.5" hidden="false" customHeight="false" outlineLevel="0" collapsed="false">
      <c r="A20" s="5"/>
      <c r="B20" s="13" t="e">
        <f aca="false">+#REF!</f>
        <v>#REF!</v>
      </c>
      <c r="C20" s="9" t="e">
        <f aca="false">+#REF!</f>
        <v>#REF!</v>
      </c>
      <c r="D20" s="8"/>
      <c r="E20" s="8"/>
      <c r="F20" s="8"/>
    </row>
    <row r="21" customFormat="false" ht="13.5" hidden="false" customHeight="false" outlineLevel="0" collapsed="false">
      <c r="A21" s="5" t="s">
        <v>20</v>
      </c>
      <c r="B21" s="12" t="e">
        <f aca="false">+#REF!</f>
        <v>#REF!</v>
      </c>
      <c r="C21" s="9" t="e">
        <f aca="false">+#REF!</f>
        <v>#REF!</v>
      </c>
      <c r="D21" s="8"/>
      <c r="E21" s="8"/>
      <c r="F21" s="8"/>
    </row>
    <row r="22" customFormat="false" ht="13.5" hidden="false" customHeight="false" outlineLevel="0" collapsed="false">
      <c r="A22" s="5"/>
      <c r="B22" s="12" t="e">
        <f aca="false">+#REF!</f>
        <v>#REF!</v>
      </c>
      <c r="C22" s="9" t="e">
        <f aca="false">+#REF!</f>
        <v>#REF!</v>
      </c>
      <c r="D22" s="8"/>
      <c r="E22" s="8"/>
      <c r="F22" s="8"/>
    </row>
    <row r="23" customFormat="false" ht="13.5" hidden="false" customHeight="false" outlineLevel="0" collapsed="false">
      <c r="A23" s="5" t="s">
        <v>21</v>
      </c>
      <c r="B23" s="12" t="e">
        <f aca="false">+#REF!</f>
        <v>#REF!</v>
      </c>
      <c r="C23" s="9" t="e">
        <f aca="false">+#REF!</f>
        <v>#REF!</v>
      </c>
      <c r="D23" s="8"/>
      <c r="E23" s="8" t="s">
        <v>22</v>
      </c>
      <c r="F23" s="14" t="s">
        <v>23</v>
      </c>
    </row>
    <row r="24" customFormat="false" ht="13.5" hidden="false" customHeight="false" outlineLevel="0" collapsed="false">
      <c r="A24" s="5"/>
      <c r="B24" s="12" t="e">
        <f aca="false">+#REF!</f>
        <v>#REF!</v>
      </c>
      <c r="C24" s="9" t="e">
        <f aca="false">+#REF!</f>
        <v>#REF!</v>
      </c>
      <c r="D24" s="8"/>
      <c r="E24" s="8" t="s">
        <v>24</v>
      </c>
      <c r="F24" s="8"/>
    </row>
    <row r="25" customFormat="false" ht="13.5" hidden="false" customHeight="false" outlineLevel="0" collapsed="false">
      <c r="A25" s="5" t="s">
        <v>25</v>
      </c>
      <c r="B25" s="12" t="e">
        <f aca="false">+#REF!</f>
        <v>#REF!</v>
      </c>
      <c r="C25" s="9" t="e">
        <f aca="false">+#REF!</f>
        <v>#REF!</v>
      </c>
      <c r="D25" s="8"/>
      <c r="E25" s="8" t="s">
        <v>26</v>
      </c>
      <c r="F25" s="8" t="s">
        <v>27</v>
      </c>
    </row>
    <row r="26" customFormat="false" ht="13.5" hidden="false" customHeight="false" outlineLevel="0" collapsed="false">
      <c r="A26" s="5"/>
      <c r="B26" s="12" t="e">
        <f aca="false">+#REF!</f>
        <v>#REF!</v>
      </c>
      <c r="C26" s="9" t="e">
        <f aca="false">+#REF!</f>
        <v>#REF!</v>
      </c>
      <c r="D26" s="8"/>
      <c r="E26" s="8"/>
      <c r="F26" s="8"/>
    </row>
    <row r="27" customFormat="false" ht="13.5" hidden="false" customHeight="false" outlineLevel="0" collapsed="false">
      <c r="A27" s="5"/>
      <c r="B27" s="13" t="e">
        <f aca="false">+#REF!</f>
        <v>#REF!</v>
      </c>
      <c r="C27" s="9" t="e">
        <f aca="false">+#REF!</f>
        <v>#REF!</v>
      </c>
      <c r="D27" s="8"/>
      <c r="E27" s="8"/>
      <c r="F27" s="8"/>
    </row>
    <row r="28" customFormat="false" ht="13.5" hidden="false" customHeight="false" outlineLevel="0" collapsed="false">
      <c r="A28" s="5" t="n">
        <v>201</v>
      </c>
      <c r="B28" s="12" t="e">
        <f aca="false">+#REF!</f>
        <v>#REF!</v>
      </c>
      <c r="C28" s="9" t="e">
        <f aca="false">+#REF!</f>
        <v>#REF!</v>
      </c>
      <c r="D28" s="8" t="s">
        <v>28</v>
      </c>
      <c r="E28" s="8"/>
      <c r="F28" s="8"/>
    </row>
    <row r="29" customFormat="false" ht="13.5" hidden="false" customHeight="false" outlineLevel="0" collapsed="false">
      <c r="A29" s="5" t="n">
        <v>206</v>
      </c>
      <c r="B29" s="12" t="e">
        <f aca="false">+#REF!</f>
        <v>#REF!</v>
      </c>
      <c r="C29" s="9" t="e">
        <f aca="false">+#REF!</f>
        <v>#REF!</v>
      </c>
      <c r="D29" s="8" t="s">
        <v>29</v>
      </c>
      <c r="E29" s="8"/>
      <c r="F29" s="8"/>
    </row>
    <row r="30" customFormat="false" ht="13.5" hidden="false" customHeight="false" outlineLevel="0" collapsed="false">
      <c r="A30" s="5"/>
      <c r="B30" s="12" t="e">
        <f aca="false">+#REF!</f>
        <v>#REF!</v>
      </c>
      <c r="C30" s="9" t="e">
        <f aca="false">+#REF!</f>
        <v>#REF!</v>
      </c>
      <c r="D30" s="8" t="s">
        <v>30</v>
      </c>
      <c r="E30" s="8"/>
      <c r="F30" s="8"/>
    </row>
    <row r="31" customFormat="false" ht="13.5" hidden="false" customHeight="false" outlineLevel="0" collapsed="false">
      <c r="A31" s="5"/>
      <c r="B31" s="13" t="e">
        <f aca="false">+#REF!</f>
        <v>#REF!</v>
      </c>
      <c r="C31" s="9" t="e">
        <f aca="false">+#REF!</f>
        <v>#REF!</v>
      </c>
      <c r="D31" s="8"/>
      <c r="E31" s="8"/>
      <c r="F31" s="8"/>
    </row>
    <row r="32" customFormat="false" ht="13.5" hidden="false" customHeight="false" outlineLevel="0" collapsed="false">
      <c r="A32" s="5" t="n">
        <v>157</v>
      </c>
      <c r="B32" s="12" t="e">
        <f aca="false">+#REF!</f>
        <v>#REF!</v>
      </c>
      <c r="C32" s="9" t="e">
        <f aca="false">+#REF!</f>
        <v>#REF!</v>
      </c>
      <c r="D32" s="8" t="s">
        <v>13</v>
      </c>
      <c r="E32" s="8"/>
      <c r="F32" s="8"/>
    </row>
    <row r="33" customFormat="false" ht="13.5" hidden="false" customHeight="false" outlineLevel="0" collapsed="false">
      <c r="A33" s="5" t="n">
        <v>352</v>
      </c>
      <c r="B33" s="12" t="e">
        <f aca="false">+#REF!</f>
        <v>#REF!</v>
      </c>
      <c r="C33" s="9" t="e">
        <f aca="false">+#REF!</f>
        <v>#REF!</v>
      </c>
      <c r="D33" s="8"/>
      <c r="E33" s="8"/>
      <c r="F33" s="8"/>
    </row>
    <row r="34" customFormat="false" ht="13.5" hidden="false" customHeight="false" outlineLevel="0" collapsed="false">
      <c r="A34" s="5" t="n">
        <v>165</v>
      </c>
      <c r="B34" s="12" t="e">
        <f aca="false">+#REF!</f>
        <v>#REF!</v>
      </c>
      <c r="C34" s="9" t="e">
        <f aca="false">+#REF!</f>
        <v>#REF!</v>
      </c>
      <c r="D34" s="8"/>
      <c r="E34" s="8"/>
      <c r="F34" s="8"/>
    </row>
    <row r="35" customFormat="false" ht="13.5" hidden="false" customHeight="false" outlineLevel="0" collapsed="false">
      <c r="A35" s="5" t="n">
        <v>160</v>
      </c>
      <c r="B35" s="12" t="e">
        <f aca="false">+#REF!</f>
        <v>#REF!</v>
      </c>
      <c r="C35" s="9" t="e">
        <f aca="false">+#REF!</f>
        <v>#REF!</v>
      </c>
      <c r="D35" s="8"/>
      <c r="E35" s="8"/>
      <c r="F35" s="8"/>
    </row>
    <row r="36" customFormat="false" ht="26.25" hidden="false" customHeight="false" outlineLevel="0" collapsed="false">
      <c r="A36" s="5" t="n">
        <v>351</v>
      </c>
      <c r="B36" s="12" t="e">
        <f aca="false">+#REF!</f>
        <v>#REF!</v>
      </c>
      <c r="C36" s="9" t="e">
        <f aca="false">+#REF!</f>
        <v>#REF!</v>
      </c>
      <c r="D36" s="8" t="s">
        <v>31</v>
      </c>
      <c r="E36" s="8" t="s">
        <v>32</v>
      </c>
      <c r="F36" s="8"/>
    </row>
    <row r="37" customFormat="false" ht="13.5" hidden="false" customHeight="false" outlineLevel="0" collapsed="false">
      <c r="A37" s="5" t="n">
        <v>153</v>
      </c>
      <c r="B37" s="12" t="e">
        <f aca="false">+#REF!</f>
        <v>#REF!</v>
      </c>
      <c r="C37" s="9" t="e">
        <f aca="false">+#REF!</f>
        <v>#REF!</v>
      </c>
      <c r="D37" s="8"/>
      <c r="E37" s="8"/>
      <c r="F37" s="8"/>
    </row>
    <row r="38" customFormat="false" ht="13.5" hidden="false" customHeight="false" outlineLevel="0" collapsed="false">
      <c r="A38" s="5" t="n">
        <v>161</v>
      </c>
      <c r="B38" s="12" t="e">
        <f aca="false">+#REF!</f>
        <v>#REF!</v>
      </c>
      <c r="C38" s="9" t="e">
        <f aca="false">+#REF!</f>
        <v>#REF!</v>
      </c>
      <c r="D38" s="8" t="s">
        <v>13</v>
      </c>
      <c r="E38" s="8"/>
      <c r="F38" s="8"/>
    </row>
    <row r="39" customFormat="false" ht="13.5" hidden="false" customHeight="false" outlineLevel="0" collapsed="false">
      <c r="A39" s="5"/>
      <c r="B39" s="13" t="e">
        <f aca="false">+#REF!</f>
        <v>#REF!</v>
      </c>
      <c r="C39" s="9" t="e">
        <f aca="false">+#REF!</f>
        <v>#REF!</v>
      </c>
      <c r="D39" s="8" t="s">
        <v>33</v>
      </c>
      <c r="E39" s="8"/>
      <c r="F39" s="8"/>
    </row>
    <row r="40" customFormat="false" ht="26.25" hidden="false" customHeight="false" outlineLevel="0" collapsed="false">
      <c r="A40" s="5" t="n">
        <v>697</v>
      </c>
      <c r="B40" s="12" t="e">
        <f aca="false">+#REF!</f>
        <v>#REF!</v>
      </c>
      <c r="C40" s="9" t="e">
        <f aca="false">+#REF!</f>
        <v>#REF!</v>
      </c>
      <c r="D40" s="8" t="s">
        <v>13</v>
      </c>
      <c r="E40" s="8" t="s">
        <v>34</v>
      </c>
      <c r="F40" s="8" t="s">
        <v>35</v>
      </c>
    </row>
    <row r="41" customFormat="false" ht="13.5" hidden="false" customHeight="false" outlineLevel="0" collapsed="false">
      <c r="A41" s="5" t="s">
        <v>36</v>
      </c>
      <c r="B41" s="12" t="e">
        <f aca="false">+#REF!</f>
        <v>#REF!</v>
      </c>
      <c r="C41" s="9" t="e">
        <f aca="false">+#REF!</f>
        <v>#REF!</v>
      </c>
      <c r="D41" s="8" t="s">
        <v>13</v>
      </c>
      <c r="E41" s="8"/>
      <c r="F41" s="8"/>
    </row>
    <row r="42" customFormat="false" ht="13.5" hidden="false" customHeight="false" outlineLevel="0" collapsed="false">
      <c r="A42" s="5" t="n">
        <v>657</v>
      </c>
      <c r="B42" s="12" t="e">
        <f aca="false">+#REF!</f>
        <v>#REF!</v>
      </c>
      <c r="C42" s="9" t="e">
        <f aca="false">+#REF!</f>
        <v>#REF!</v>
      </c>
      <c r="D42" s="8" t="s">
        <v>13</v>
      </c>
      <c r="E42" s="8"/>
      <c r="F42" s="8"/>
    </row>
    <row r="43" customFormat="false" ht="13.5" hidden="false" customHeight="false" outlineLevel="0" collapsed="false">
      <c r="A43" s="5"/>
      <c r="B43" s="12" t="e">
        <f aca="false">+#REF!</f>
        <v>#REF!</v>
      </c>
      <c r="C43" s="9" t="e">
        <f aca="false">+#REF!</f>
        <v>#REF!</v>
      </c>
      <c r="D43" s="8"/>
      <c r="E43" s="8"/>
      <c r="F43" s="8"/>
    </row>
    <row r="44" customFormat="false" ht="13.5" hidden="false" customHeight="false" outlineLevel="0" collapsed="false">
      <c r="A44" s="5"/>
      <c r="B44" s="13" t="e">
        <f aca="false">+#REF!</f>
        <v>#REF!</v>
      </c>
      <c r="C44" s="9" t="e">
        <f aca="false">+#REF!</f>
        <v>#REF!</v>
      </c>
      <c r="D44" s="8"/>
      <c r="E44" s="8"/>
      <c r="F44" s="8"/>
    </row>
    <row r="45" customFormat="false" ht="13.5" hidden="false" customHeight="false" outlineLevel="0" collapsed="false">
      <c r="A45" s="5"/>
      <c r="B45" s="15" t="e">
        <f aca="false">+#REF!</f>
        <v>#REF!</v>
      </c>
      <c r="C45" s="9" t="e">
        <f aca="false">+#REF!</f>
        <v>#REF!</v>
      </c>
      <c r="D45" s="8"/>
      <c r="E45" s="8"/>
      <c r="F45" s="8"/>
    </row>
    <row r="46" customFormat="false" ht="26.25" hidden="false" customHeight="false" outlineLevel="0" collapsed="false">
      <c r="A46" s="5"/>
      <c r="B46" s="12" t="e">
        <f aca="false">+#REF!</f>
        <v>#REF!</v>
      </c>
      <c r="C46" s="9" t="e">
        <f aca="false">+#REF!</f>
        <v>#REF!</v>
      </c>
      <c r="D46" s="8" t="s">
        <v>37</v>
      </c>
      <c r="E46" s="8" t="s">
        <v>38</v>
      </c>
      <c r="F46" s="8" t="s">
        <v>39</v>
      </c>
    </row>
    <row r="47" customFormat="false" ht="13.5" hidden="false" customHeight="false" outlineLevel="0" collapsed="false">
      <c r="A47" s="5" t="n">
        <v>252</v>
      </c>
      <c r="B47" s="12" t="e">
        <f aca="false">+#REF!</f>
        <v>#REF!</v>
      </c>
      <c r="C47" s="9" t="e">
        <f aca="false">+#REF!</f>
        <v>#REF!</v>
      </c>
      <c r="D47" s="8" t="s">
        <v>40</v>
      </c>
      <c r="E47" s="8"/>
      <c r="F47" s="8"/>
    </row>
    <row r="48" customFormat="false" ht="13.5" hidden="false" customHeight="false" outlineLevel="0" collapsed="false">
      <c r="A48" s="5"/>
      <c r="B48" s="13" t="e">
        <f aca="false">+#REF!</f>
        <v>#REF!</v>
      </c>
      <c r="C48" s="9" t="e">
        <f aca="false">+#REF!</f>
        <v>#REF!</v>
      </c>
      <c r="D48" s="8"/>
      <c r="E48" s="8"/>
      <c r="F48" s="8"/>
    </row>
    <row r="49" customFormat="false" ht="51.75" hidden="false" customHeight="false" outlineLevel="0" collapsed="false">
      <c r="A49" s="16" t="s">
        <v>41</v>
      </c>
      <c r="B49" s="12" t="e">
        <f aca="false">+#REF!</f>
        <v>#REF!</v>
      </c>
      <c r="C49" s="9" t="e">
        <f aca="false">+#REF!</f>
        <v>#REF!</v>
      </c>
      <c r="D49" s="8" t="s">
        <v>42</v>
      </c>
      <c r="E49" s="8"/>
      <c r="F49" s="8"/>
    </row>
    <row r="50" customFormat="false" ht="13.5" hidden="false" customHeight="false" outlineLevel="0" collapsed="false">
      <c r="A50" s="5"/>
      <c r="B50" s="12" t="e">
        <f aca="false">+#REF!</f>
        <v>#REF!</v>
      </c>
      <c r="C50" s="9" t="e">
        <f aca="false">+#REF!</f>
        <v>#REF!</v>
      </c>
      <c r="D50" s="8"/>
      <c r="E50" s="8"/>
      <c r="F50" s="8"/>
    </row>
    <row r="51" customFormat="false" ht="13.5" hidden="false" customHeight="false" outlineLevel="0" collapsed="false">
      <c r="A51" s="5" t="n">
        <v>845</v>
      </c>
      <c r="B51" s="12" t="e">
        <f aca="false">+#REF!</f>
        <v>#REF!</v>
      </c>
      <c r="C51" s="9" t="e">
        <f aca="false">+#REF!</f>
        <v>#REF!</v>
      </c>
      <c r="D51" s="8"/>
      <c r="E51" s="8"/>
      <c r="F51" s="8"/>
    </row>
    <row r="52" customFormat="false" ht="13.5" hidden="false" customHeight="false" outlineLevel="0" collapsed="false">
      <c r="A52" s="5" t="n">
        <v>810</v>
      </c>
      <c r="B52" s="12" t="e">
        <f aca="false">+#REF!</f>
        <v>#REF!</v>
      </c>
      <c r="C52" s="9" t="e">
        <f aca="false">+#REF!</f>
        <v>#REF!</v>
      </c>
      <c r="D52" s="8"/>
      <c r="E52" s="8"/>
      <c r="F52" s="8"/>
    </row>
    <row r="53" customFormat="false" ht="13.5" hidden="false" customHeight="false" outlineLevel="0" collapsed="false">
      <c r="A53" s="5"/>
      <c r="B53" s="12" t="e">
        <f aca="false">+#REF!</f>
        <v>#REF!</v>
      </c>
      <c r="C53" s="9" t="e">
        <f aca="false">+#REF!</f>
        <v>#REF!</v>
      </c>
      <c r="D53" s="8"/>
      <c r="E53" s="8"/>
      <c r="F53" s="8"/>
    </row>
    <row r="54" customFormat="false" ht="13.5" hidden="false" customHeight="false" outlineLevel="0" collapsed="false">
      <c r="A54" s="5"/>
      <c r="B54" s="13" t="e">
        <f aca="false">+#REF!</f>
        <v>#REF!</v>
      </c>
      <c r="C54" s="9" t="e">
        <f aca="false">+#REF!</f>
        <v>#REF!</v>
      </c>
      <c r="D54" s="8"/>
      <c r="E54" s="8"/>
      <c r="F54" s="8"/>
    </row>
    <row r="55" customFormat="false" ht="13.5" hidden="false" customHeight="false" outlineLevel="0" collapsed="false">
      <c r="A55" s="5"/>
      <c r="B55" s="12" t="e">
        <f aca="false">+#REF!</f>
        <v>#REF!</v>
      </c>
      <c r="C55" s="9" t="e">
        <f aca="false">+#REF!</f>
        <v>#REF!</v>
      </c>
      <c r="D55" s="8" t="s">
        <v>43</v>
      </c>
      <c r="E55" s="8"/>
      <c r="F55" s="8"/>
    </row>
    <row r="56" customFormat="false" ht="13.5" hidden="false" customHeight="false" outlineLevel="0" collapsed="false">
      <c r="A56" s="5"/>
      <c r="B56" s="12" t="e">
        <f aca="false">+#REF!</f>
        <v>#REF!</v>
      </c>
      <c r="C56" s="9" t="e">
        <f aca="false">+#REF!</f>
        <v>#REF!</v>
      </c>
      <c r="D56" s="8"/>
      <c r="E56" s="8"/>
      <c r="F56" s="8"/>
    </row>
    <row r="57" customFormat="false" ht="13.5" hidden="false" customHeight="false" outlineLevel="0" collapsed="false">
      <c r="A57" s="5"/>
      <c r="B57" s="13" t="e">
        <f aca="false">+#REF!</f>
        <v>#REF!</v>
      </c>
      <c r="C57" s="9" t="e">
        <f aca="false">+#REF!</f>
        <v>#REF!</v>
      </c>
      <c r="D57" s="8"/>
      <c r="E57" s="8"/>
      <c r="F57" s="8"/>
    </row>
    <row r="58" customFormat="false" ht="13.5" hidden="false" customHeight="false" outlineLevel="0" collapsed="false">
      <c r="A58" s="5"/>
      <c r="B58" s="17" t="e">
        <f aca="false">+#REF!</f>
        <v>#REF!</v>
      </c>
      <c r="C58" s="9" t="e">
        <f aca="false">+#REF!</f>
        <v>#REF!</v>
      </c>
      <c r="D58" s="8"/>
      <c r="E58" s="8"/>
      <c r="F58" s="8"/>
    </row>
    <row r="59" customFormat="false" ht="13.5" hidden="false" customHeight="false" outlineLevel="0" collapsed="false">
      <c r="B59" s="6"/>
      <c r="C59" s="9"/>
      <c r="D59" s="8"/>
      <c r="E59" s="8"/>
      <c r="F59" s="8"/>
    </row>
    <row r="60" customFormat="false" ht="13.5" hidden="false" customHeight="false" outlineLevel="0" collapsed="false">
      <c r="B60" s="6"/>
      <c r="C60" s="9"/>
      <c r="D60" s="8"/>
      <c r="E60" s="8"/>
      <c r="F60" s="8"/>
    </row>
    <row r="61" customFormat="false" ht="12.75" hidden="false" customHeight="false" outlineLevel="0" collapsed="false">
      <c r="B61" s="15"/>
      <c r="F61" s="8"/>
    </row>
    <row r="62" customFormat="false" ht="12.75" hidden="false" customHeight="false" outlineLevel="0" collapsed="false">
      <c r="B62" s="15"/>
      <c r="F62" s="8"/>
    </row>
    <row r="63" customFormat="false" ht="12.75" hidden="false" customHeight="false" outlineLevel="0" collapsed="false">
      <c r="B63" s="18" t="str">
        <f aca="true">CELL("FILENAME")</f>
        <v>'file:///mnt/12tb/@roms/datasets/enron/EDRM Enron Email Data Set v2 XML/filtered-attachments/xls/Deal_Bench_2001_Plan.xls'#$Assumptions</v>
      </c>
      <c r="F63" s="8"/>
    </row>
    <row r="64" customFormat="false" ht="12.75" hidden="false" customHeight="false" outlineLevel="0" collapsed="false">
      <c r="F64" s="8"/>
    </row>
    <row r="65" customFormat="false" ht="12.75" hidden="false" customHeight="false" outlineLevel="0" collapsed="false">
      <c r="F65" s="8"/>
    </row>
    <row r="66" customFormat="false" ht="12.75" hidden="false" customHeight="false" outlineLevel="0" collapsed="false">
      <c r="F66" s="8"/>
    </row>
    <row r="67" customFormat="false" ht="12.75" hidden="false" customHeight="false" outlineLevel="0" collapsed="false">
      <c r="F67" s="8"/>
    </row>
  </sheetData>
  <printOptions headings="false" gridLines="true" gridLinesSet="true" horizontalCentered="false" verticalCentered="false"/>
  <pageMargins left="0.2" right="0.220138888888889" top="0.35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2" min="1" style="238" width="2.82"/>
    <col collapsed="false" customWidth="true" hidden="false" outlineLevel="0" max="3" min="3" style="238" width="64.82"/>
    <col collapsed="false" customWidth="true" hidden="false" outlineLevel="0" max="4" min="4" style="238" width="12.49"/>
    <col collapsed="false" customWidth="true" hidden="false" outlineLevel="0" max="5" min="5" style="238" width="12.99"/>
    <col collapsed="false" customWidth="true" hidden="false" outlineLevel="0" max="16" min="6" style="238" width="12.49"/>
    <col collapsed="false" customWidth="false" hidden="false" outlineLevel="0" max="257" min="17" style="238" width="10.65"/>
  </cols>
  <sheetData>
    <row r="2" customFormat="false" ht="12.75" hidden="false" customHeight="false" outlineLevel="0" collapsed="false">
      <c r="A2" s="239" t="s">
        <v>427</v>
      </c>
      <c r="E2" s="240" t="s">
        <v>428</v>
      </c>
      <c r="F2" s="240"/>
      <c r="G2" s="240"/>
      <c r="H2" s="240"/>
      <c r="I2" s="240"/>
      <c r="J2" s="240"/>
    </row>
    <row r="3" customFormat="false" ht="12.75" hidden="false" customHeight="true" outlineLevel="0" collapsed="false">
      <c r="A3" s="239" t="s">
        <v>429</v>
      </c>
      <c r="E3" s="241" t="s">
        <v>430</v>
      </c>
      <c r="F3" s="240"/>
      <c r="G3" s="240"/>
      <c r="H3" s="240"/>
      <c r="I3" s="240"/>
      <c r="J3" s="240"/>
    </row>
    <row r="4" customFormat="false" ht="12.75" hidden="false" customHeight="false" outlineLevel="0" collapsed="false">
      <c r="A4" s="242" t="s">
        <v>431</v>
      </c>
      <c r="E4" s="240" t="s">
        <v>432</v>
      </c>
      <c r="F4" s="240"/>
      <c r="G4" s="240"/>
      <c r="H4" s="240"/>
      <c r="I4" s="240"/>
      <c r="J4" s="240"/>
    </row>
    <row r="5" customFormat="false" ht="12.75" hidden="false" customHeight="false" outlineLevel="0" collapsed="false">
      <c r="A5" s="243" t="s">
        <v>433</v>
      </c>
      <c r="B5" s="240"/>
      <c r="C5" s="240"/>
    </row>
    <row r="6" customFormat="false" ht="12.75" hidden="false" customHeight="false" outlineLevel="0" collapsed="false">
      <c r="A6" s="244" t="s">
        <v>434</v>
      </c>
    </row>
    <row r="7" customFormat="false" ht="12.75" hidden="false" customHeight="false" outlineLevel="0" collapsed="false">
      <c r="D7" s="245" t="s">
        <v>365</v>
      </c>
      <c r="E7" s="245" t="s">
        <v>366</v>
      </c>
      <c r="F7" s="245" t="s">
        <v>367</v>
      </c>
      <c r="G7" s="245" t="s">
        <v>368</v>
      </c>
      <c r="H7" s="245" t="s">
        <v>369</v>
      </c>
      <c r="I7" s="245" t="s">
        <v>370</v>
      </c>
      <c r="J7" s="245" t="s">
        <v>435</v>
      </c>
      <c r="K7" s="245" t="s">
        <v>357</v>
      </c>
      <c r="L7" s="245" t="s">
        <v>358</v>
      </c>
      <c r="M7" s="245" t="s">
        <v>359</v>
      </c>
      <c r="N7" s="245" t="s">
        <v>360</v>
      </c>
      <c r="O7" s="245" t="s">
        <v>361</v>
      </c>
      <c r="P7" s="245" t="s">
        <v>216</v>
      </c>
    </row>
    <row r="8" customFormat="false" ht="12.75" hidden="false" customHeight="false" outlineLevel="0" collapsed="false">
      <c r="A8" s="246" t="s">
        <v>436</v>
      </c>
      <c r="B8" s="247"/>
      <c r="C8" s="247"/>
    </row>
    <row r="9" customFormat="false" ht="12.75" hidden="false" customHeight="false" outlineLevel="0" collapsed="false">
      <c r="A9" s="248" t="s">
        <v>437</v>
      </c>
      <c r="B9" s="248"/>
      <c r="C9" s="248"/>
      <c r="D9" s="249" t="n">
        <f aca="false">ROUND(('Cash and Non-Cash'!D93)/1000,0)</f>
        <v>-381</v>
      </c>
      <c r="E9" s="249" t="n">
        <f aca="false">ROUND(('Cash and Non-Cash'!E93)/1000,0)</f>
        <v>-372</v>
      </c>
      <c r="F9" s="249" t="n">
        <f aca="false">ROUND(('Cash and Non-Cash'!F93)/1000,0)</f>
        <v>-372</v>
      </c>
      <c r="G9" s="249" t="n">
        <f aca="false">ROUND(('Cash and Non-Cash'!G93)/1000,0)</f>
        <v>-373</v>
      </c>
      <c r="H9" s="249" t="n">
        <f aca="false">ROUND(('Cash and Non-Cash'!H93)/1000,0)</f>
        <v>-377</v>
      </c>
      <c r="I9" s="249" t="n">
        <f aca="false">ROUND(('Cash and Non-Cash'!I93)/1000,0)</f>
        <v>-374</v>
      </c>
      <c r="J9" s="249" t="n">
        <f aca="false">ROUND(('Cash and Non-Cash'!J93)/1000,0)</f>
        <v>-374</v>
      </c>
      <c r="K9" s="249" t="n">
        <f aca="false">ROUND(('Cash and Non-Cash'!K93)/1000,0)</f>
        <v>-377</v>
      </c>
      <c r="L9" s="249" t="n">
        <f aca="false">ROUND(('Cash and Non-Cash'!L93)/1000,0)</f>
        <v>-374</v>
      </c>
      <c r="M9" s="249" t="n">
        <f aca="false">ROUND(('Cash and Non-Cash'!M93)/1000,0)</f>
        <v>-374</v>
      </c>
      <c r="N9" s="249" t="n">
        <f aca="false">ROUND(('Cash and Non-Cash'!N93)/1000,0)</f>
        <v>-374</v>
      </c>
      <c r="O9" s="249" t="n">
        <f aca="false">ROUND(('Cash and Non-Cash'!O93)/1000,0)</f>
        <v>-374</v>
      </c>
      <c r="P9" s="250" t="n">
        <f aca="false">SUM(D9:O9)</f>
        <v>-4496</v>
      </c>
    </row>
    <row r="10" customFormat="false" ht="12.75" hidden="false" customHeight="false" outlineLevel="0" collapsed="false">
      <c r="A10" s="247" t="s">
        <v>438</v>
      </c>
      <c r="B10" s="247"/>
      <c r="C10" s="247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0" t="n">
        <f aca="false">SUM(D10:O10)</f>
        <v>0</v>
      </c>
    </row>
    <row r="11" customFormat="false" ht="12.75" hidden="false" customHeight="false" outlineLevel="0" collapsed="false">
      <c r="A11" s="247"/>
      <c r="B11" s="252" t="s">
        <v>439</v>
      </c>
      <c r="C11" s="247"/>
      <c r="D11" s="249" t="n">
        <f aca="false">ROUND(('Cash and Non-Cash'!D90+'Cash and Non-Cash'!D28)/1000,0)</f>
        <v>0</v>
      </c>
      <c r="E11" s="249" t="n">
        <f aca="false">ROUND(('Cash and Non-Cash'!E90+'Cash and Non-Cash'!E28)/1000,0)</f>
        <v>0</v>
      </c>
      <c r="F11" s="249" t="n">
        <f aca="false">ROUND(('Cash and Non-Cash'!F90+'Cash and Non-Cash'!F28)/1000,0)</f>
        <v>0</v>
      </c>
      <c r="G11" s="249" t="n">
        <f aca="false">ROUND(('Cash and Non-Cash'!G90+'Cash and Non-Cash'!G28)/1000,0)</f>
        <v>0</v>
      </c>
      <c r="H11" s="249" t="n">
        <f aca="false">ROUND(('Cash and Non-Cash'!H90+'Cash and Non-Cash'!H28)/1000,0)</f>
        <v>0</v>
      </c>
      <c r="I11" s="249" t="n">
        <f aca="false">ROUND(('Cash and Non-Cash'!I90+'Cash and Non-Cash'!I28)/1000,0)</f>
        <v>0</v>
      </c>
      <c r="J11" s="249" t="n">
        <f aca="false">ROUND(('Cash and Non-Cash'!J90+'Cash and Non-Cash'!J28)/1000,0)</f>
        <v>0</v>
      </c>
      <c r="K11" s="249" t="n">
        <f aca="false">ROUND(('Cash and Non-Cash'!K90+'Cash and Non-Cash'!K28)/1000,0)</f>
        <v>0</v>
      </c>
      <c r="L11" s="249" t="n">
        <f aca="false">ROUND(('Cash and Non-Cash'!L90+'Cash and Non-Cash'!L28)/1000,0)</f>
        <v>0</v>
      </c>
      <c r="M11" s="249" t="n">
        <f aca="false">ROUND(('Cash and Non-Cash'!M90+'Cash and Non-Cash'!M28)/1000,0)</f>
        <v>0</v>
      </c>
      <c r="N11" s="249" t="n">
        <f aca="false">ROUND(('Cash and Non-Cash'!N90+'Cash and Non-Cash'!N28)/1000,0)</f>
        <v>0</v>
      </c>
      <c r="O11" s="249" t="n">
        <f aca="false">ROUND(('Cash and Non-Cash'!O90+'Cash and Non-Cash'!O28)/1000,0)</f>
        <v>0</v>
      </c>
      <c r="P11" s="250" t="n">
        <f aca="false">SUM(D11:O11)</f>
        <v>0</v>
      </c>
    </row>
    <row r="12" customFormat="false" ht="12.75" hidden="true" customHeight="false" outlineLevel="0" collapsed="false">
      <c r="A12" s="247"/>
      <c r="B12" s="253" t="s">
        <v>440</v>
      </c>
      <c r="C12" s="247"/>
      <c r="D12" s="251"/>
      <c r="P12" s="250" t="n">
        <f aca="false">SUM(D12:O12)</f>
        <v>0</v>
      </c>
    </row>
    <row r="13" customFormat="false" ht="12.75" hidden="false" customHeight="false" outlineLevel="0" collapsed="false">
      <c r="A13" s="247"/>
      <c r="B13" s="254" t="s">
        <v>441</v>
      </c>
      <c r="C13" s="247"/>
      <c r="D13" s="251" t="n">
        <f aca="false">+'Schedule D - PRM Detail'!D21</f>
        <v>0</v>
      </c>
      <c r="E13" s="251" t="n">
        <f aca="false">+'Schedule D - PRM Detail'!E21</f>
        <v>0</v>
      </c>
      <c r="F13" s="251" t="n">
        <f aca="false">+'Schedule D - PRM Detail'!F21</f>
        <v>0</v>
      </c>
      <c r="G13" s="251" t="n">
        <f aca="false">+'Schedule D - PRM Detail'!G21</f>
        <v>0</v>
      </c>
      <c r="H13" s="251" t="n">
        <f aca="false">+'Schedule D - PRM Detail'!H21</f>
        <v>0</v>
      </c>
      <c r="I13" s="251" t="n">
        <f aca="false">+'Schedule D - PRM Detail'!I21</f>
        <v>0</v>
      </c>
      <c r="J13" s="251" t="n">
        <f aca="false">+'Schedule D - PRM Detail'!J21</f>
        <v>0</v>
      </c>
      <c r="K13" s="251" t="n">
        <f aca="false">+'Schedule D - PRM Detail'!K21</f>
        <v>0</v>
      </c>
      <c r="L13" s="251" t="n">
        <f aca="false">+'Schedule D - PRM Detail'!L21</f>
        <v>0</v>
      </c>
      <c r="M13" s="251" t="n">
        <f aca="false">+'Schedule D - PRM Detail'!M21</f>
        <v>0</v>
      </c>
      <c r="N13" s="251" t="n">
        <f aca="false">+'Schedule D - PRM Detail'!N21</f>
        <v>0</v>
      </c>
      <c r="O13" s="251" t="n">
        <f aca="false">+'Schedule D - PRM Detail'!O21</f>
        <v>0</v>
      </c>
      <c r="P13" s="250" t="n">
        <f aca="false">SUM(D13:O13)</f>
        <v>0</v>
      </c>
    </row>
    <row r="14" customFormat="false" ht="12.75" hidden="true" customHeight="false" outlineLevel="0" collapsed="false">
      <c r="A14" s="247"/>
      <c r="B14" s="253" t="s">
        <v>442</v>
      </c>
      <c r="C14" s="247"/>
      <c r="P14" s="250" t="n">
        <f aca="false">SUM(D14:O14)</f>
        <v>0</v>
      </c>
    </row>
    <row r="15" customFormat="false" ht="12.75" hidden="false" customHeight="false" outlineLevel="0" collapsed="false">
      <c r="A15" s="247"/>
      <c r="B15" s="247" t="s">
        <v>443</v>
      </c>
      <c r="C15" s="247"/>
      <c r="D15" s="255" t="n">
        <f aca="false">-ROUND(('Cash and Non-Cash'!D27)/1000,0)</f>
        <v>-0</v>
      </c>
      <c r="E15" s="255" t="n">
        <f aca="false">-ROUND(('Cash and Non-Cash'!E27)/1000,0)</f>
        <v>-0</v>
      </c>
      <c r="F15" s="255" t="n">
        <f aca="false">-ROUND(('Cash and Non-Cash'!F27)/1000,0)</f>
        <v>-0</v>
      </c>
      <c r="G15" s="255" t="n">
        <f aca="false">-ROUND(('Cash and Non-Cash'!G27)/1000,0)</f>
        <v>-0</v>
      </c>
      <c r="H15" s="255" t="n">
        <f aca="false">-ROUND(('Cash and Non-Cash'!H27)/1000,0)</f>
        <v>-0</v>
      </c>
      <c r="I15" s="255" t="n">
        <f aca="false">-ROUND(('Cash and Non-Cash'!I27)/1000,0)</f>
        <v>-0</v>
      </c>
      <c r="J15" s="255" t="n">
        <f aca="false">-ROUND(('Cash and Non-Cash'!J27)/1000,0)</f>
        <v>-0</v>
      </c>
      <c r="K15" s="255" t="n">
        <f aca="false">-ROUND(('Cash and Non-Cash'!K27)/1000,0)</f>
        <v>-0</v>
      </c>
      <c r="L15" s="255" t="n">
        <f aca="false">-ROUND(('Cash and Non-Cash'!L27)/1000,0)</f>
        <v>-0</v>
      </c>
      <c r="M15" s="255" t="n">
        <f aca="false">-ROUND(('Cash and Non-Cash'!M27)/1000,0)</f>
        <v>-0</v>
      </c>
      <c r="N15" s="255" t="n">
        <f aca="false">-ROUND(('Cash and Non-Cash'!N27)/1000,0)</f>
        <v>-0</v>
      </c>
      <c r="O15" s="255" t="n">
        <f aca="false">-ROUND(('Cash and Non-Cash'!O27)/1000,0)</f>
        <v>-0</v>
      </c>
      <c r="P15" s="256" t="n">
        <f aca="false">SUM(D15:O15)</f>
        <v>0</v>
      </c>
    </row>
    <row r="16" customFormat="false" ht="12.75" hidden="false" customHeight="false" outlineLevel="0" collapsed="false">
      <c r="A16" s="247"/>
      <c r="B16" s="247"/>
      <c r="C16" s="247"/>
      <c r="P16" s="257"/>
    </row>
    <row r="17" customFormat="false" ht="12.75" hidden="false" customHeight="false" outlineLevel="0" collapsed="false">
      <c r="A17" s="246"/>
      <c r="B17" s="246"/>
      <c r="C17" s="246" t="s">
        <v>444</v>
      </c>
      <c r="D17" s="246" t="n">
        <f aca="false">SUM(D9:D15)</f>
        <v>-381</v>
      </c>
      <c r="E17" s="246" t="n">
        <f aca="false">SUM(E9:E15)</f>
        <v>-372</v>
      </c>
      <c r="F17" s="246" t="n">
        <f aca="false">SUM(F9:F15)</f>
        <v>-372</v>
      </c>
      <c r="G17" s="246" t="n">
        <f aca="false">SUM(G9:G15)</f>
        <v>-373</v>
      </c>
      <c r="H17" s="246" t="n">
        <f aca="false">SUM(H9:H15)</f>
        <v>-377</v>
      </c>
      <c r="I17" s="246" t="n">
        <f aca="false">SUM(I9:I15)</f>
        <v>-374</v>
      </c>
      <c r="J17" s="246" t="n">
        <f aca="false">SUM(J9:J15)</f>
        <v>-374</v>
      </c>
      <c r="K17" s="246" t="n">
        <f aca="false">SUM(K9:K15)</f>
        <v>-377</v>
      </c>
      <c r="L17" s="246" t="n">
        <f aca="false">SUM(L9:L15)</f>
        <v>-374</v>
      </c>
      <c r="M17" s="246" t="n">
        <f aca="false">SUM(M9:M15)</f>
        <v>-374</v>
      </c>
      <c r="N17" s="246" t="n">
        <f aca="false">SUM(N9:N15)</f>
        <v>-374</v>
      </c>
      <c r="O17" s="246" t="n">
        <f aca="false">SUM(O9:O15)</f>
        <v>-374</v>
      </c>
      <c r="P17" s="246" t="n">
        <f aca="false">SUM(P9:P15)</f>
        <v>-4496</v>
      </c>
    </row>
    <row r="18" customFormat="false" ht="12.75" hidden="false" customHeight="false" outlineLevel="0" collapsed="false">
      <c r="A18" s="247"/>
      <c r="B18" s="247"/>
      <c r="C18" s="247"/>
      <c r="P18" s="257"/>
    </row>
    <row r="19" customFormat="false" ht="12.75" hidden="false" customHeight="false" outlineLevel="0" collapsed="false">
      <c r="A19" s="247"/>
      <c r="B19" s="254" t="s">
        <v>445</v>
      </c>
      <c r="C19" s="247"/>
      <c r="D19" s="251" t="n">
        <f aca="false">+'Schedule B - Investing'!D15</f>
        <v>0</v>
      </c>
      <c r="E19" s="251" t="n">
        <f aca="false">+'Schedule B - Investing'!E15</f>
        <v>0</v>
      </c>
      <c r="F19" s="251" t="n">
        <f aca="false">+'Schedule B - Investing'!F15</f>
        <v>0</v>
      </c>
      <c r="G19" s="251" t="n">
        <f aca="false">+'Schedule B - Investing'!G15</f>
        <v>0</v>
      </c>
      <c r="H19" s="251" t="n">
        <f aca="false">+'Schedule B - Investing'!H15</f>
        <v>0</v>
      </c>
      <c r="I19" s="251" t="n">
        <f aca="false">+'Schedule B - Investing'!I15</f>
        <v>0</v>
      </c>
      <c r="J19" s="251" t="n">
        <f aca="false">+'Schedule B - Investing'!J15</f>
        <v>0</v>
      </c>
      <c r="K19" s="251" t="n">
        <f aca="false">+'Schedule B - Investing'!K15</f>
        <v>0</v>
      </c>
      <c r="L19" s="251" t="n">
        <f aca="false">+'Schedule B - Investing'!L15</f>
        <v>0</v>
      </c>
      <c r="M19" s="251" t="n">
        <f aca="false">+'Schedule B - Investing'!M15</f>
        <v>0</v>
      </c>
      <c r="N19" s="251" t="n">
        <f aca="false">+'Schedule B - Investing'!N15</f>
        <v>0</v>
      </c>
      <c r="O19" s="251" t="n">
        <f aca="false">+'Schedule B - Investing'!O15</f>
        <v>0</v>
      </c>
      <c r="P19" s="250" t="n">
        <f aca="false">SUM(D19:O19)</f>
        <v>0</v>
      </c>
    </row>
    <row r="20" customFormat="false" ht="12.75" hidden="false" customHeight="false" outlineLevel="0" collapsed="false">
      <c r="A20" s="247"/>
      <c r="B20" s="247" t="s">
        <v>381</v>
      </c>
      <c r="C20" s="247"/>
      <c r="D20" s="258" t="n">
        <f aca="false">-ROUND(('Cash and Non-Cash'!D24)/1000,0)</f>
        <v>-0</v>
      </c>
      <c r="E20" s="258" t="n">
        <f aca="false">-ROUND(('Cash and Non-Cash'!E24)/1000,0)</f>
        <v>-0</v>
      </c>
      <c r="F20" s="258" t="n">
        <f aca="false">-ROUND(('Cash and Non-Cash'!F24)/1000,0)</f>
        <v>-0</v>
      </c>
      <c r="G20" s="258" t="n">
        <f aca="false">-ROUND(('Cash and Non-Cash'!G24)/1000,0)</f>
        <v>-0</v>
      </c>
      <c r="H20" s="258" t="n">
        <f aca="false">-ROUND(('Cash and Non-Cash'!H24)/1000,0)</f>
        <v>-0</v>
      </c>
      <c r="I20" s="258" t="n">
        <f aca="false">-ROUND(('Cash and Non-Cash'!I24)/1000,0)</f>
        <v>-0</v>
      </c>
      <c r="J20" s="258" t="n">
        <f aca="false">-ROUND(('Cash and Non-Cash'!J24)/1000,0)</f>
        <v>-0</v>
      </c>
      <c r="K20" s="258" t="n">
        <f aca="false">-ROUND(('Cash and Non-Cash'!K24)/1000,0)</f>
        <v>-0</v>
      </c>
      <c r="L20" s="258" t="n">
        <f aca="false">-ROUND(('Cash and Non-Cash'!L24)/1000,0)</f>
        <v>-0</v>
      </c>
      <c r="M20" s="258" t="n">
        <f aca="false">-ROUND(('Cash and Non-Cash'!M24)/1000,0)</f>
        <v>-0</v>
      </c>
      <c r="N20" s="258" t="n">
        <f aca="false">-ROUND(('Cash and Non-Cash'!N24)/1000,0)</f>
        <v>-0</v>
      </c>
      <c r="O20" s="258" t="n">
        <f aca="false">-ROUND(('Cash and Non-Cash'!O24)/1000,0)</f>
        <v>-0</v>
      </c>
      <c r="P20" s="250" t="n">
        <f aca="false">SUM(D20:O20)</f>
        <v>0</v>
      </c>
    </row>
    <row r="21" customFormat="false" ht="12.75" hidden="false" customHeight="false" outlineLevel="0" collapsed="false">
      <c r="A21" s="247"/>
      <c r="B21" s="247" t="s">
        <v>446</v>
      </c>
      <c r="C21" s="247"/>
      <c r="D21" s="259" t="n">
        <v>0</v>
      </c>
      <c r="E21" s="259" t="n">
        <v>0</v>
      </c>
      <c r="F21" s="259" t="n">
        <v>0</v>
      </c>
      <c r="G21" s="259" t="n">
        <v>0</v>
      </c>
      <c r="H21" s="259" t="n">
        <v>0</v>
      </c>
      <c r="I21" s="259" t="n">
        <v>0</v>
      </c>
      <c r="J21" s="259" t="n">
        <v>0</v>
      </c>
      <c r="K21" s="259" t="n">
        <v>0</v>
      </c>
      <c r="L21" s="259" t="n">
        <v>0</v>
      </c>
      <c r="M21" s="259" t="n">
        <v>0</v>
      </c>
      <c r="N21" s="259" t="n">
        <v>0</v>
      </c>
      <c r="O21" s="259" t="n">
        <v>0</v>
      </c>
      <c r="P21" s="250" t="n">
        <f aca="false">SUM(D21:O21)</f>
        <v>0</v>
      </c>
    </row>
    <row r="22" customFormat="false" ht="12.75" hidden="false" customHeight="false" outlineLevel="0" collapsed="false">
      <c r="A22" s="247"/>
      <c r="B22" s="247" t="s">
        <v>447</v>
      </c>
      <c r="C22" s="247"/>
      <c r="D22" s="260" t="n">
        <f aca="false">+'Schedule E - Other'!D18</f>
        <v>0</v>
      </c>
      <c r="E22" s="260" t="n">
        <f aca="false">+'Schedule E - Other'!E18</f>
        <v>0</v>
      </c>
      <c r="F22" s="260" t="n">
        <f aca="false">+'Schedule E - Other'!F18</f>
        <v>0</v>
      </c>
      <c r="G22" s="260" t="n">
        <f aca="false">+'Schedule E - Other'!G18</f>
        <v>0</v>
      </c>
      <c r="H22" s="260" t="n">
        <f aca="false">+'Schedule E - Other'!H18</f>
        <v>0</v>
      </c>
      <c r="I22" s="260" t="n">
        <f aca="false">+'Schedule E - Other'!I18</f>
        <v>0</v>
      </c>
      <c r="J22" s="260" t="n">
        <f aca="false">+'Schedule E - Other'!J18</f>
        <v>0</v>
      </c>
      <c r="K22" s="260" t="n">
        <f aca="false">+'Schedule E - Other'!K18</f>
        <v>0</v>
      </c>
      <c r="L22" s="260" t="n">
        <f aca="false">+'Schedule E - Other'!L18</f>
        <v>0</v>
      </c>
      <c r="M22" s="260" t="n">
        <f aca="false">+'Schedule E - Other'!M18</f>
        <v>0</v>
      </c>
      <c r="N22" s="260" t="n">
        <f aca="false">+'Schedule E - Other'!N18</f>
        <v>0</v>
      </c>
      <c r="O22" s="260" t="n">
        <f aca="false">+'Schedule E - Other'!O18</f>
        <v>0</v>
      </c>
      <c r="P22" s="256" t="n">
        <f aca="false">SUM(D22:O22)</f>
        <v>0</v>
      </c>
    </row>
    <row r="23" customFormat="false" ht="12.75" hidden="false" customHeight="false" outlineLevel="0" collapsed="false">
      <c r="A23" s="247"/>
      <c r="B23" s="247"/>
      <c r="C23" s="247"/>
      <c r="P23" s="257"/>
    </row>
    <row r="24" customFormat="false" ht="12.75" hidden="false" customHeight="false" outlineLevel="0" collapsed="false">
      <c r="A24" s="247"/>
      <c r="B24" s="247"/>
      <c r="C24" s="246" t="s">
        <v>448</v>
      </c>
      <c r="D24" s="246" t="n">
        <f aca="false">SUM(D17:D23)</f>
        <v>-381</v>
      </c>
      <c r="E24" s="246" t="n">
        <f aca="false">SUM(E17:E23)</f>
        <v>-372</v>
      </c>
      <c r="F24" s="246" t="n">
        <f aca="false">SUM(F17:F23)</f>
        <v>-372</v>
      </c>
      <c r="G24" s="246" t="n">
        <f aca="false">SUM(G17:G23)</f>
        <v>-373</v>
      </c>
      <c r="H24" s="246" t="n">
        <f aca="false">SUM(H17:H23)</f>
        <v>-377</v>
      </c>
      <c r="I24" s="246" t="n">
        <f aca="false">SUM(I17:I23)</f>
        <v>-374</v>
      </c>
      <c r="J24" s="246" t="n">
        <f aca="false">SUM(J17:J23)</f>
        <v>-374</v>
      </c>
      <c r="K24" s="246" t="n">
        <f aca="false">SUM(K17:K23)</f>
        <v>-377</v>
      </c>
      <c r="L24" s="246" t="n">
        <f aca="false">SUM(L17:L23)</f>
        <v>-374</v>
      </c>
      <c r="M24" s="246" t="n">
        <f aca="false">SUM(M17:M23)</f>
        <v>-374</v>
      </c>
      <c r="N24" s="246" t="n">
        <f aca="false">SUM(N17:N23)</f>
        <v>-374</v>
      </c>
      <c r="O24" s="246" t="n">
        <f aca="false">SUM(O17:O23)</f>
        <v>-374</v>
      </c>
      <c r="P24" s="246" t="n">
        <f aca="false">SUM(P17:P23)</f>
        <v>-4496</v>
      </c>
    </row>
    <row r="25" customFormat="false" ht="12.75" hidden="false" customHeight="false" outlineLevel="0" collapsed="false">
      <c r="A25" s="247"/>
      <c r="B25" s="247"/>
      <c r="C25" s="247"/>
      <c r="P25" s="257"/>
    </row>
    <row r="26" customFormat="false" ht="12.75" hidden="false" customHeight="false" outlineLevel="0" collapsed="false">
      <c r="A26" s="247" t="s">
        <v>449</v>
      </c>
      <c r="B26" s="247"/>
      <c r="C26" s="247"/>
      <c r="P26" s="257"/>
    </row>
    <row r="27" customFormat="false" ht="12.75" hidden="true" customHeight="false" outlineLevel="0" collapsed="false">
      <c r="A27" s="247"/>
      <c r="B27" s="253" t="s">
        <v>450</v>
      </c>
      <c r="C27" s="247"/>
      <c r="D27" s="259" t="n">
        <v>0</v>
      </c>
      <c r="E27" s="259" t="n">
        <v>0</v>
      </c>
      <c r="F27" s="259" t="n">
        <v>0</v>
      </c>
      <c r="G27" s="259" t="n">
        <v>0</v>
      </c>
      <c r="H27" s="259" t="n">
        <v>0</v>
      </c>
      <c r="I27" s="259" t="n">
        <v>0</v>
      </c>
      <c r="J27" s="259" t="n">
        <v>0</v>
      </c>
      <c r="K27" s="259" t="n">
        <v>0</v>
      </c>
      <c r="L27" s="259" t="n">
        <v>0</v>
      </c>
      <c r="M27" s="259" t="n">
        <v>0</v>
      </c>
      <c r="N27" s="259" t="n">
        <v>0</v>
      </c>
      <c r="O27" s="259" t="n">
        <v>0</v>
      </c>
      <c r="P27" s="250" t="n">
        <f aca="false">SUM(D27:O27)</f>
        <v>0</v>
      </c>
    </row>
    <row r="28" customFormat="false" ht="12.75" hidden="false" customHeight="false" outlineLevel="0" collapsed="false">
      <c r="A28" s="247"/>
      <c r="B28" s="252" t="s">
        <v>451</v>
      </c>
      <c r="C28" s="261"/>
      <c r="D28" s="259" t="n">
        <v>0</v>
      </c>
      <c r="E28" s="259" t="n">
        <v>0</v>
      </c>
      <c r="F28" s="259" t="n">
        <v>0</v>
      </c>
      <c r="G28" s="259" t="n">
        <v>0</v>
      </c>
      <c r="H28" s="259" t="n">
        <v>0</v>
      </c>
      <c r="I28" s="259" t="n">
        <v>0</v>
      </c>
      <c r="J28" s="259" t="n">
        <v>0</v>
      </c>
      <c r="K28" s="259" t="n">
        <v>0</v>
      </c>
      <c r="L28" s="259" t="n">
        <v>0</v>
      </c>
      <c r="M28" s="259" t="n">
        <v>0</v>
      </c>
      <c r="N28" s="259" t="n">
        <v>0</v>
      </c>
      <c r="O28" s="259" t="n">
        <v>0</v>
      </c>
      <c r="P28" s="250" t="n">
        <f aca="false">SUM(D28:O28)</f>
        <v>0</v>
      </c>
    </row>
    <row r="29" customFormat="false" ht="12.75" hidden="false" customHeight="false" outlineLevel="0" collapsed="false">
      <c r="A29" s="247"/>
      <c r="B29" s="247" t="s">
        <v>452</v>
      </c>
      <c r="C29" s="247"/>
      <c r="D29" s="259" t="n">
        <v>0</v>
      </c>
      <c r="E29" s="259" t="n">
        <v>0</v>
      </c>
      <c r="F29" s="259" t="n">
        <v>0</v>
      </c>
      <c r="G29" s="259" t="n">
        <v>0</v>
      </c>
      <c r="H29" s="259" t="n">
        <v>0</v>
      </c>
      <c r="I29" s="259" t="n">
        <v>0</v>
      </c>
      <c r="J29" s="259" t="n">
        <v>0</v>
      </c>
      <c r="K29" s="259" t="n">
        <v>0</v>
      </c>
      <c r="L29" s="259" t="n">
        <v>0</v>
      </c>
      <c r="M29" s="259" t="n">
        <v>0</v>
      </c>
      <c r="N29" s="259" t="n">
        <v>0</v>
      </c>
      <c r="O29" s="259" t="n">
        <v>0</v>
      </c>
      <c r="P29" s="250" t="n">
        <f aca="false">SUM(D29:O29)</f>
        <v>0</v>
      </c>
    </row>
    <row r="30" customFormat="false" ht="12.75" hidden="false" customHeight="false" outlineLevel="0" collapsed="false">
      <c r="A30" s="247"/>
      <c r="B30" s="247" t="s">
        <v>453</v>
      </c>
      <c r="C30" s="247"/>
      <c r="D30" s="259" t="n">
        <v>0</v>
      </c>
      <c r="E30" s="259" t="n">
        <v>0</v>
      </c>
      <c r="F30" s="259" t="n">
        <v>0</v>
      </c>
      <c r="G30" s="259" t="n">
        <v>0</v>
      </c>
      <c r="H30" s="259" t="n">
        <v>0</v>
      </c>
      <c r="I30" s="259" t="n">
        <v>0</v>
      </c>
      <c r="J30" s="259" t="n">
        <v>0</v>
      </c>
      <c r="K30" s="259" t="n">
        <v>0</v>
      </c>
      <c r="L30" s="259" t="n">
        <v>0</v>
      </c>
      <c r="M30" s="259" t="n">
        <v>0</v>
      </c>
      <c r="N30" s="259" t="n">
        <v>0</v>
      </c>
      <c r="O30" s="259" t="n">
        <v>0</v>
      </c>
      <c r="P30" s="250" t="n">
        <f aca="false">SUM(D30:O30)</f>
        <v>0</v>
      </c>
    </row>
    <row r="31" customFormat="false" ht="12.75" hidden="true" customHeight="false" outlineLevel="0" collapsed="false">
      <c r="A31" s="247"/>
      <c r="B31" s="253" t="s">
        <v>454</v>
      </c>
      <c r="C31" s="247"/>
      <c r="D31" s="259" t="n">
        <v>0</v>
      </c>
      <c r="E31" s="259" t="n">
        <v>0</v>
      </c>
      <c r="F31" s="259" t="n">
        <v>0</v>
      </c>
      <c r="G31" s="259" t="n">
        <v>0</v>
      </c>
      <c r="H31" s="259" t="n">
        <v>0</v>
      </c>
      <c r="I31" s="259" t="n">
        <v>0</v>
      </c>
      <c r="J31" s="259" t="n">
        <v>0</v>
      </c>
      <c r="K31" s="259" t="n">
        <v>0</v>
      </c>
      <c r="L31" s="259" t="n">
        <v>0</v>
      </c>
      <c r="M31" s="259" t="n">
        <v>0</v>
      </c>
      <c r="N31" s="259" t="n">
        <v>0</v>
      </c>
      <c r="O31" s="259" t="n">
        <v>0</v>
      </c>
      <c r="P31" s="250" t="n">
        <f aca="false">SUM(D31:O31)</f>
        <v>0</v>
      </c>
    </row>
    <row r="32" customFormat="false" ht="12.75" hidden="false" customHeight="false" outlineLevel="0" collapsed="false">
      <c r="A32" s="247"/>
      <c r="B32" s="252" t="s">
        <v>455</v>
      </c>
      <c r="C32" s="247"/>
      <c r="D32" s="259" t="n">
        <v>0</v>
      </c>
      <c r="E32" s="259" t="n">
        <v>0</v>
      </c>
      <c r="F32" s="259" t="n">
        <v>0</v>
      </c>
      <c r="G32" s="259" t="n">
        <v>0</v>
      </c>
      <c r="H32" s="259" t="n">
        <v>0</v>
      </c>
      <c r="I32" s="259" t="n">
        <v>0</v>
      </c>
      <c r="J32" s="259" t="n">
        <v>0</v>
      </c>
      <c r="K32" s="259" t="n">
        <v>0</v>
      </c>
      <c r="L32" s="259" t="n">
        <v>0</v>
      </c>
      <c r="M32" s="259" t="n">
        <v>0</v>
      </c>
      <c r="N32" s="259" t="n">
        <v>0</v>
      </c>
      <c r="O32" s="259" t="n">
        <v>0</v>
      </c>
      <c r="P32" s="250" t="n">
        <f aca="false">SUM(D32:O32)</f>
        <v>0</v>
      </c>
    </row>
    <row r="33" customFormat="false" ht="12.75" hidden="false" customHeight="false" outlineLevel="0" collapsed="false">
      <c r="A33" s="247"/>
      <c r="B33" s="247" t="s">
        <v>456</v>
      </c>
      <c r="C33" s="247"/>
      <c r="D33" s="259" t="n">
        <v>0</v>
      </c>
      <c r="E33" s="259" t="n">
        <v>0</v>
      </c>
      <c r="F33" s="259" t="n">
        <v>0</v>
      </c>
      <c r="G33" s="259" t="n">
        <v>0</v>
      </c>
      <c r="H33" s="259" t="n">
        <v>0</v>
      </c>
      <c r="I33" s="259" t="n">
        <v>0</v>
      </c>
      <c r="J33" s="259" t="n">
        <v>0</v>
      </c>
      <c r="K33" s="259" t="n">
        <v>0</v>
      </c>
      <c r="L33" s="259" t="n">
        <v>0</v>
      </c>
      <c r="M33" s="259" t="n">
        <v>0</v>
      </c>
      <c r="N33" s="259" t="n">
        <v>0</v>
      </c>
      <c r="O33" s="259" t="n">
        <v>0</v>
      </c>
      <c r="P33" s="250" t="n">
        <f aca="false">SUM(D33:O33)</f>
        <v>0</v>
      </c>
    </row>
    <row r="34" customFormat="false" ht="12.75" hidden="false" customHeight="false" outlineLevel="0" collapsed="false">
      <c r="A34" s="247"/>
      <c r="B34" s="247" t="s">
        <v>457</v>
      </c>
      <c r="C34" s="247"/>
      <c r="D34" s="262" t="n">
        <f aca="false">+'Schedule E - Other'!D32</f>
        <v>0</v>
      </c>
      <c r="E34" s="262" t="n">
        <f aca="false">+'Schedule E - Other'!E32</f>
        <v>0</v>
      </c>
      <c r="F34" s="262" t="n">
        <f aca="false">+'Schedule E - Other'!F32</f>
        <v>0</v>
      </c>
      <c r="G34" s="262" t="n">
        <f aca="false">+'Schedule E - Other'!G32</f>
        <v>0</v>
      </c>
      <c r="H34" s="262" t="n">
        <f aca="false">+'Schedule E - Other'!H32</f>
        <v>0</v>
      </c>
      <c r="I34" s="262" t="n">
        <f aca="false">+'Schedule E - Other'!I32</f>
        <v>0</v>
      </c>
      <c r="J34" s="262" t="n">
        <f aca="false">+'Schedule E - Other'!J32</f>
        <v>0</v>
      </c>
      <c r="K34" s="262" t="n">
        <f aca="false">+'Schedule E - Other'!K32</f>
        <v>0</v>
      </c>
      <c r="L34" s="262" t="n">
        <f aca="false">+'Schedule E - Other'!L32</f>
        <v>0</v>
      </c>
      <c r="M34" s="262" t="n">
        <f aca="false">+'Schedule E - Other'!M32</f>
        <v>0</v>
      </c>
      <c r="N34" s="262" t="n">
        <f aca="false">+'Schedule E - Other'!N32</f>
        <v>0</v>
      </c>
      <c r="O34" s="262" t="n">
        <f aca="false">+'Schedule E - Other'!O32</f>
        <v>0</v>
      </c>
      <c r="P34" s="256" t="n">
        <f aca="false">SUM(D34:O34)</f>
        <v>0</v>
      </c>
    </row>
    <row r="35" customFormat="false" ht="12.75" hidden="false" customHeight="false" outlineLevel="0" collapsed="false">
      <c r="A35" s="247"/>
      <c r="B35" s="247"/>
      <c r="C35" s="247"/>
      <c r="P35" s="257"/>
    </row>
    <row r="36" customFormat="false" ht="12.75" hidden="false" customHeight="false" outlineLevel="0" collapsed="false">
      <c r="A36" s="246"/>
      <c r="B36" s="246" t="s">
        <v>458</v>
      </c>
      <c r="C36" s="247"/>
      <c r="D36" s="263" t="n">
        <f aca="false">SUM(D27:D35)</f>
        <v>0</v>
      </c>
      <c r="E36" s="263" t="n">
        <f aca="false">SUM(E27:E35)</f>
        <v>0</v>
      </c>
      <c r="F36" s="263" t="n">
        <f aca="false">SUM(F27:F35)</f>
        <v>0</v>
      </c>
      <c r="G36" s="263" t="n">
        <f aca="false">SUM(G27:G35)</f>
        <v>0</v>
      </c>
      <c r="H36" s="263" t="n">
        <f aca="false">SUM(H27:H35)</f>
        <v>0</v>
      </c>
      <c r="I36" s="263" t="n">
        <f aca="false">SUM(I27:I35)</f>
        <v>0</v>
      </c>
      <c r="J36" s="263" t="n">
        <f aca="false">SUM(J27:J35)</f>
        <v>0</v>
      </c>
      <c r="K36" s="263" t="n">
        <f aca="false">SUM(K27:K35)</f>
        <v>0</v>
      </c>
      <c r="L36" s="263" t="n">
        <f aca="false">SUM(L27:L35)</f>
        <v>0</v>
      </c>
      <c r="M36" s="263" t="n">
        <f aca="false">SUM(M27:M35)</f>
        <v>0</v>
      </c>
      <c r="N36" s="263" t="n">
        <f aca="false">SUM(N27:N35)</f>
        <v>0</v>
      </c>
      <c r="O36" s="263" t="n">
        <f aca="false">SUM(O27:O35)</f>
        <v>0</v>
      </c>
      <c r="P36" s="263" t="n">
        <f aca="false">SUM(P27:P35)</f>
        <v>0</v>
      </c>
    </row>
    <row r="37" customFormat="false" ht="12.75" hidden="false" customHeight="false" outlineLevel="0" collapsed="false">
      <c r="A37" s="246"/>
      <c r="B37" s="247"/>
      <c r="C37" s="246"/>
      <c r="P37" s="257"/>
    </row>
    <row r="38" customFormat="false" ht="12.75" hidden="false" customHeight="false" outlineLevel="0" collapsed="false">
      <c r="A38" s="246" t="s">
        <v>459</v>
      </c>
      <c r="B38" s="247"/>
      <c r="C38" s="247"/>
      <c r="D38" s="248" t="n">
        <f aca="false">D24+D36</f>
        <v>-381</v>
      </c>
      <c r="E38" s="248" t="n">
        <f aca="false">E24+E36</f>
        <v>-372</v>
      </c>
      <c r="F38" s="248" t="n">
        <f aca="false">F24+F36</f>
        <v>-372</v>
      </c>
      <c r="G38" s="248" t="n">
        <f aca="false">G24+G36</f>
        <v>-373</v>
      </c>
      <c r="H38" s="248" t="n">
        <f aca="false">H24+H36</f>
        <v>-377</v>
      </c>
      <c r="I38" s="248" t="n">
        <f aca="false">I24+I36</f>
        <v>-374</v>
      </c>
      <c r="J38" s="248" t="n">
        <f aca="false">J24+J36</f>
        <v>-374</v>
      </c>
      <c r="K38" s="248" t="n">
        <f aca="false">K24+K36</f>
        <v>-377</v>
      </c>
      <c r="L38" s="248" t="n">
        <f aca="false">L24+L36</f>
        <v>-374</v>
      </c>
      <c r="M38" s="248" t="n">
        <f aca="false">M24+M36</f>
        <v>-374</v>
      </c>
      <c r="N38" s="248" t="n">
        <f aca="false">N24+N36</f>
        <v>-374</v>
      </c>
      <c r="O38" s="248" t="n">
        <f aca="false">O24+O36</f>
        <v>-374</v>
      </c>
      <c r="P38" s="248" t="n">
        <f aca="false">P24+P36</f>
        <v>-4496</v>
      </c>
    </row>
    <row r="39" customFormat="false" ht="12.75" hidden="false" customHeight="false" outlineLevel="0" collapsed="false">
      <c r="A39" s="247"/>
      <c r="B39" s="247"/>
      <c r="C39" s="247"/>
      <c r="P39" s="257"/>
    </row>
    <row r="40" customFormat="false" ht="12.75" hidden="false" customHeight="false" outlineLevel="0" collapsed="false">
      <c r="A40" s="247" t="s">
        <v>460</v>
      </c>
      <c r="B40" s="247"/>
      <c r="C40" s="247"/>
      <c r="P40" s="257"/>
    </row>
    <row r="41" customFormat="false" ht="12.75" hidden="false" customHeight="false" outlineLevel="0" collapsed="false">
      <c r="A41" s="247"/>
      <c r="B41" s="247" t="s">
        <v>461</v>
      </c>
      <c r="C41" s="246"/>
      <c r="D41" s="259" t="n">
        <v>0</v>
      </c>
      <c r="E41" s="259" t="n">
        <v>0</v>
      </c>
      <c r="F41" s="259" t="n">
        <v>0</v>
      </c>
      <c r="G41" s="259" t="n">
        <v>0</v>
      </c>
      <c r="H41" s="259" t="n">
        <v>0</v>
      </c>
      <c r="I41" s="259" t="n">
        <v>0</v>
      </c>
      <c r="J41" s="259" t="n">
        <v>0</v>
      </c>
      <c r="K41" s="259" t="n">
        <v>0</v>
      </c>
      <c r="L41" s="259" t="n">
        <v>0</v>
      </c>
      <c r="M41" s="259" t="n">
        <v>0</v>
      </c>
      <c r="N41" s="259" t="n">
        <v>0</v>
      </c>
      <c r="O41" s="259" t="n">
        <v>0</v>
      </c>
      <c r="P41" s="250" t="n">
        <f aca="false">SUM(D41:O41)</f>
        <v>0</v>
      </c>
    </row>
    <row r="42" customFormat="false" ht="12.75" hidden="false" customHeight="false" outlineLevel="0" collapsed="false">
      <c r="A42" s="247"/>
      <c r="B42" s="247" t="s">
        <v>462</v>
      </c>
      <c r="C42" s="247"/>
      <c r="D42" s="264" t="n">
        <f aca="false">+'Schedule A - Capital Exp Detail'!D28</f>
        <v>0</v>
      </c>
      <c r="E42" s="264" t="n">
        <f aca="false">+'Schedule A - Capital Exp Detail'!E28</f>
        <v>0</v>
      </c>
      <c r="F42" s="264" t="n">
        <f aca="false">+'Schedule A - Capital Exp Detail'!F28</f>
        <v>500</v>
      </c>
      <c r="G42" s="264" t="n">
        <f aca="false">+'Schedule A - Capital Exp Detail'!G28</f>
        <v>0</v>
      </c>
      <c r="H42" s="264" t="n">
        <f aca="false">+'Schedule A - Capital Exp Detail'!H28</f>
        <v>250</v>
      </c>
      <c r="I42" s="264" t="n">
        <f aca="false">+'Schedule A - Capital Exp Detail'!I28</f>
        <v>0</v>
      </c>
      <c r="J42" s="264" t="n">
        <f aca="false">+'Schedule A - Capital Exp Detail'!J28</f>
        <v>0</v>
      </c>
      <c r="K42" s="264" t="n">
        <f aca="false">+'Schedule A - Capital Exp Detail'!K28</f>
        <v>0</v>
      </c>
      <c r="L42" s="264" t="n">
        <f aca="false">+'Schedule A - Capital Exp Detail'!L28</f>
        <v>0</v>
      </c>
      <c r="M42" s="264" t="n">
        <f aca="false">+'Schedule A - Capital Exp Detail'!M28</f>
        <v>0</v>
      </c>
      <c r="N42" s="264" t="n">
        <f aca="false">+'Schedule A - Capital Exp Detail'!N28</f>
        <v>0</v>
      </c>
      <c r="O42" s="264" t="n">
        <f aca="false">+'Schedule A - Capital Exp Detail'!O28</f>
        <v>0</v>
      </c>
      <c r="P42" s="250" t="n">
        <f aca="false">SUM(D42:O42)</f>
        <v>750</v>
      </c>
    </row>
    <row r="43" customFormat="false" ht="12.75" hidden="false" customHeight="false" outlineLevel="0" collapsed="false">
      <c r="A43" s="247"/>
      <c r="B43" s="247" t="s">
        <v>463</v>
      </c>
      <c r="C43" s="247"/>
      <c r="D43" s="264" t="n">
        <f aca="false">+'Schedule B - Investing'!D20</f>
        <v>0</v>
      </c>
      <c r="E43" s="264" t="n">
        <f aca="false">+'Schedule B - Investing'!E20</f>
        <v>0</v>
      </c>
      <c r="F43" s="264" t="n">
        <f aca="false">+'Schedule B - Investing'!F20</f>
        <v>0</v>
      </c>
      <c r="G43" s="264" t="n">
        <f aca="false">+'Schedule B - Investing'!G20</f>
        <v>0</v>
      </c>
      <c r="H43" s="264" t="n">
        <f aca="false">+'Schedule B - Investing'!H20</f>
        <v>0</v>
      </c>
      <c r="I43" s="264" t="n">
        <f aca="false">+'Schedule B - Investing'!I20</f>
        <v>0</v>
      </c>
      <c r="J43" s="264" t="n">
        <f aca="false">+'Schedule B - Investing'!J20</f>
        <v>0</v>
      </c>
      <c r="K43" s="264" t="n">
        <f aca="false">+'Schedule B - Investing'!K20</f>
        <v>0</v>
      </c>
      <c r="L43" s="264" t="n">
        <f aca="false">+'Schedule B - Investing'!L20</f>
        <v>0</v>
      </c>
      <c r="M43" s="264" t="n">
        <f aca="false">+'Schedule B - Investing'!M20</f>
        <v>0</v>
      </c>
      <c r="N43" s="264" t="n">
        <f aca="false">+'Schedule B - Investing'!N20</f>
        <v>0</v>
      </c>
      <c r="O43" s="264" t="n">
        <f aca="false">+'Schedule B - Investing'!O20</f>
        <v>0</v>
      </c>
      <c r="P43" s="250" t="n">
        <f aca="false">SUM(D43:O43)</f>
        <v>0</v>
      </c>
    </row>
    <row r="44" customFormat="false" ht="12.75" hidden="true" customHeight="false" outlineLevel="0" collapsed="false">
      <c r="A44" s="247"/>
      <c r="B44" s="253" t="s">
        <v>464</v>
      </c>
      <c r="C44" s="247"/>
      <c r="D44" s="264" t="n">
        <f aca="false">+'Schedule B - Investing'!D25</f>
        <v>0</v>
      </c>
      <c r="E44" s="264" t="n">
        <f aca="false">+'Schedule B - Investing'!E25</f>
        <v>0</v>
      </c>
      <c r="F44" s="264" t="n">
        <f aca="false">+'Schedule B - Investing'!F25</f>
        <v>0</v>
      </c>
      <c r="G44" s="264" t="n">
        <f aca="false">+'Schedule B - Investing'!G25</f>
        <v>0</v>
      </c>
      <c r="H44" s="264" t="n">
        <f aca="false">+'Schedule B - Investing'!H25</f>
        <v>0</v>
      </c>
      <c r="I44" s="264" t="n">
        <f aca="false">+'Schedule B - Investing'!I25</f>
        <v>0</v>
      </c>
      <c r="J44" s="264" t="n">
        <f aca="false">+'Schedule B - Investing'!J25</f>
        <v>0</v>
      </c>
      <c r="K44" s="264" t="n">
        <f aca="false">+'Schedule B - Investing'!K25</f>
        <v>0</v>
      </c>
      <c r="L44" s="264" t="n">
        <f aca="false">+'Schedule B - Investing'!L25</f>
        <v>0</v>
      </c>
      <c r="M44" s="264" t="n">
        <f aca="false">+'Schedule B - Investing'!M25</f>
        <v>0</v>
      </c>
      <c r="N44" s="264" t="n">
        <f aca="false">+'Schedule B - Investing'!N25</f>
        <v>0</v>
      </c>
      <c r="O44" s="264" t="n">
        <f aca="false">+'Schedule B - Investing'!O25</f>
        <v>0</v>
      </c>
      <c r="P44" s="250" t="n">
        <f aca="false">SUM(D44:O44)</f>
        <v>0</v>
      </c>
    </row>
    <row r="45" customFormat="false" ht="12.75" hidden="true" customHeight="false" outlineLevel="0" collapsed="false">
      <c r="A45" s="247"/>
      <c r="B45" s="253" t="s">
        <v>465</v>
      </c>
      <c r="C45" s="247"/>
      <c r="D45" s="264" t="n">
        <f aca="false">+'Schedule B - Investing'!D30</f>
        <v>0</v>
      </c>
      <c r="E45" s="264" t="n">
        <f aca="false">+'Schedule B - Investing'!E30</f>
        <v>0</v>
      </c>
      <c r="F45" s="264" t="n">
        <f aca="false">+'Schedule B - Investing'!F30</f>
        <v>0</v>
      </c>
      <c r="G45" s="264" t="n">
        <f aca="false">+'Schedule B - Investing'!G30</f>
        <v>0</v>
      </c>
      <c r="H45" s="264" t="n">
        <f aca="false">+'Schedule B - Investing'!H30</f>
        <v>0</v>
      </c>
      <c r="I45" s="264" t="n">
        <f aca="false">+'Schedule B - Investing'!I30</f>
        <v>0</v>
      </c>
      <c r="J45" s="264" t="n">
        <f aca="false">+'Schedule B - Investing'!J30</f>
        <v>0</v>
      </c>
      <c r="K45" s="264" t="n">
        <f aca="false">+'Schedule B - Investing'!K30</f>
        <v>0</v>
      </c>
      <c r="L45" s="264" t="n">
        <f aca="false">+'Schedule B - Investing'!L30</f>
        <v>0</v>
      </c>
      <c r="M45" s="264" t="n">
        <f aca="false">+'Schedule B - Investing'!M30</f>
        <v>0</v>
      </c>
      <c r="N45" s="264" t="n">
        <f aca="false">+'Schedule B - Investing'!N30</f>
        <v>0</v>
      </c>
      <c r="O45" s="264" t="n">
        <f aca="false">+'Schedule B - Investing'!O30</f>
        <v>0</v>
      </c>
      <c r="P45" s="250" t="n">
        <f aca="false">SUM(D45:O45)</f>
        <v>0</v>
      </c>
    </row>
    <row r="46" customFormat="false" ht="12.75" hidden="false" customHeight="false" outlineLevel="0" collapsed="false">
      <c r="A46" s="247"/>
      <c r="B46" s="247" t="s">
        <v>466</v>
      </c>
      <c r="C46" s="247"/>
      <c r="D46" s="262" t="n">
        <f aca="false">+'Schedule B - Investing'!D35</f>
        <v>0</v>
      </c>
      <c r="E46" s="262" t="n">
        <f aca="false">+'Schedule B - Investing'!E35</f>
        <v>0</v>
      </c>
      <c r="F46" s="262" t="n">
        <f aca="false">+'Schedule B - Investing'!F35</f>
        <v>0</v>
      </c>
      <c r="G46" s="262" t="n">
        <f aca="false">+'Schedule B - Investing'!G35</f>
        <v>0</v>
      </c>
      <c r="H46" s="262" t="n">
        <f aca="false">+'Schedule B - Investing'!H35</f>
        <v>0</v>
      </c>
      <c r="I46" s="262" t="n">
        <f aca="false">+'Schedule B - Investing'!I35</f>
        <v>0</v>
      </c>
      <c r="J46" s="262" t="n">
        <f aca="false">+'Schedule B - Investing'!J35</f>
        <v>0</v>
      </c>
      <c r="K46" s="262" t="n">
        <f aca="false">+'Schedule B - Investing'!K35</f>
        <v>0</v>
      </c>
      <c r="L46" s="262" t="n">
        <f aca="false">+'Schedule B - Investing'!L35</f>
        <v>0</v>
      </c>
      <c r="M46" s="262" t="n">
        <f aca="false">+'Schedule B - Investing'!M35</f>
        <v>0</v>
      </c>
      <c r="N46" s="262" t="n">
        <f aca="false">+'Schedule B - Investing'!N35</f>
        <v>0</v>
      </c>
      <c r="O46" s="262" t="n">
        <f aca="false">+'Schedule B - Investing'!O35</f>
        <v>0</v>
      </c>
      <c r="P46" s="256" t="n">
        <f aca="false">SUM(D46:O46)</f>
        <v>0</v>
      </c>
    </row>
    <row r="47" customFormat="false" ht="12.75" hidden="false" customHeight="false" outlineLevel="0" collapsed="false">
      <c r="A47" s="247"/>
      <c r="B47" s="247"/>
      <c r="C47" s="247"/>
      <c r="P47" s="257"/>
    </row>
    <row r="48" customFormat="false" ht="12.75" hidden="false" customHeight="false" outlineLevel="0" collapsed="false">
      <c r="A48" s="247"/>
      <c r="B48" s="247" t="s">
        <v>460</v>
      </c>
      <c r="C48" s="247"/>
      <c r="D48" s="265" t="n">
        <f aca="false">SUM(D41:D46)</f>
        <v>0</v>
      </c>
      <c r="E48" s="265" t="n">
        <f aca="false">SUM(E41:E46)</f>
        <v>0</v>
      </c>
      <c r="F48" s="265" t="n">
        <f aca="false">SUM(F41:F46)</f>
        <v>500</v>
      </c>
      <c r="G48" s="265" t="n">
        <f aca="false">SUM(G41:G46)</f>
        <v>0</v>
      </c>
      <c r="H48" s="265" t="n">
        <f aca="false">SUM(H41:H46)</f>
        <v>250</v>
      </c>
      <c r="I48" s="265" t="n">
        <f aca="false">SUM(I41:I46)</f>
        <v>0</v>
      </c>
      <c r="J48" s="265" t="n">
        <f aca="false">SUM(J41:J46)</f>
        <v>0</v>
      </c>
      <c r="K48" s="265" t="n">
        <f aca="false">SUM(K41:K46)</f>
        <v>0</v>
      </c>
      <c r="L48" s="265" t="n">
        <f aca="false">SUM(L41:L46)</f>
        <v>0</v>
      </c>
      <c r="M48" s="265" t="n">
        <f aca="false">SUM(M41:M46)</f>
        <v>0</v>
      </c>
      <c r="N48" s="265" t="n">
        <f aca="false">SUM(N41:N46)</f>
        <v>0</v>
      </c>
      <c r="O48" s="265" t="n">
        <f aca="false">SUM(O41:O46)</f>
        <v>0</v>
      </c>
      <c r="P48" s="265" t="n">
        <f aca="false">SUM(P41:P46)</f>
        <v>750</v>
      </c>
    </row>
    <row r="49" customFormat="false" ht="12.75" hidden="false" customHeight="false" outlineLevel="0" collapsed="false">
      <c r="A49" s="247"/>
      <c r="B49" s="247"/>
      <c r="C49" s="247"/>
      <c r="P49" s="257"/>
    </row>
    <row r="50" customFormat="false" ht="12.75" hidden="false" customHeight="false" outlineLevel="0" collapsed="false">
      <c r="A50" s="246" t="s">
        <v>467</v>
      </c>
      <c r="B50" s="246"/>
      <c r="C50" s="246"/>
      <c r="D50" s="246" t="n">
        <f aca="false">D38+D48</f>
        <v>-381</v>
      </c>
      <c r="E50" s="246" t="n">
        <f aca="false">E38+E48</f>
        <v>-372</v>
      </c>
      <c r="F50" s="246" t="n">
        <f aca="false">F38+F48</f>
        <v>128</v>
      </c>
      <c r="G50" s="246" t="n">
        <f aca="false">G38+G48</f>
        <v>-373</v>
      </c>
      <c r="H50" s="246" t="n">
        <f aca="false">H38+H48</f>
        <v>-127</v>
      </c>
      <c r="I50" s="246" t="n">
        <f aca="false">I38+I48</f>
        <v>-374</v>
      </c>
      <c r="J50" s="246" t="n">
        <f aca="false">J38+J48</f>
        <v>-374</v>
      </c>
      <c r="K50" s="246" t="n">
        <f aca="false">K38+K48</f>
        <v>-377</v>
      </c>
      <c r="L50" s="246" t="n">
        <f aca="false">L38+L48</f>
        <v>-374</v>
      </c>
      <c r="M50" s="246" t="n">
        <f aca="false">M38+M48</f>
        <v>-374</v>
      </c>
      <c r="N50" s="246" t="n">
        <f aca="false">N38+N48</f>
        <v>-374</v>
      </c>
      <c r="O50" s="246" t="n">
        <f aca="false">O38+O48</f>
        <v>-374</v>
      </c>
      <c r="P50" s="246" t="n">
        <f aca="false">P38+P48</f>
        <v>-3746</v>
      </c>
    </row>
    <row r="51" customFormat="false" ht="12.75" hidden="false" customHeight="false" outlineLevel="0" collapsed="false">
      <c r="A51" s="247"/>
      <c r="B51" s="247"/>
      <c r="C51" s="247"/>
      <c r="P51" s="257"/>
    </row>
    <row r="52" customFormat="false" ht="12.75" hidden="false" customHeight="false" outlineLevel="0" collapsed="false">
      <c r="A52" s="247" t="s">
        <v>468</v>
      </c>
      <c r="B52" s="247"/>
      <c r="C52" s="247"/>
      <c r="P52" s="257"/>
    </row>
    <row r="53" customFormat="false" ht="12.75" hidden="false" customHeight="false" outlineLevel="0" collapsed="false">
      <c r="A53" s="247"/>
      <c r="B53" s="254" t="s">
        <v>469</v>
      </c>
      <c r="C53" s="246"/>
      <c r="D53" s="259" t="n">
        <v>0</v>
      </c>
      <c r="E53" s="259" t="n">
        <v>0</v>
      </c>
      <c r="F53" s="259" t="n">
        <v>0</v>
      </c>
      <c r="G53" s="259" t="n">
        <v>0</v>
      </c>
      <c r="H53" s="259" t="n">
        <v>0</v>
      </c>
      <c r="I53" s="259" t="n">
        <v>0</v>
      </c>
      <c r="J53" s="259" t="n">
        <v>0</v>
      </c>
      <c r="K53" s="259" t="n">
        <v>0</v>
      </c>
      <c r="L53" s="259" t="n">
        <v>0</v>
      </c>
      <c r="M53" s="259" t="n">
        <v>0</v>
      </c>
      <c r="N53" s="259" t="n">
        <v>0</v>
      </c>
      <c r="O53" s="259" t="n">
        <v>0</v>
      </c>
      <c r="P53" s="250" t="n">
        <f aca="false">SUM(D53:O53)</f>
        <v>0</v>
      </c>
    </row>
    <row r="54" customFormat="false" ht="12.75" hidden="true" customHeight="false" outlineLevel="0" collapsed="false">
      <c r="A54" s="247"/>
      <c r="B54" s="253" t="s">
        <v>470</v>
      </c>
      <c r="C54" s="246"/>
      <c r="D54" s="259" t="n">
        <v>0</v>
      </c>
      <c r="E54" s="259" t="n">
        <v>0</v>
      </c>
      <c r="F54" s="259" t="n">
        <v>0</v>
      </c>
      <c r="G54" s="259" t="n">
        <v>0</v>
      </c>
      <c r="H54" s="259" t="n">
        <v>0</v>
      </c>
      <c r="I54" s="259" t="n">
        <v>0</v>
      </c>
      <c r="J54" s="259" t="n">
        <v>0</v>
      </c>
      <c r="K54" s="259" t="n">
        <v>0</v>
      </c>
      <c r="L54" s="259" t="n">
        <v>0</v>
      </c>
      <c r="M54" s="259" t="n">
        <v>0</v>
      </c>
      <c r="N54" s="259" t="n">
        <v>0</v>
      </c>
      <c r="O54" s="259" t="n">
        <v>0</v>
      </c>
      <c r="P54" s="250" t="n">
        <f aca="false">SUM(D54:O54)</f>
        <v>0</v>
      </c>
    </row>
    <row r="55" customFormat="false" ht="12.75" hidden="true" customHeight="false" outlineLevel="0" collapsed="false">
      <c r="A55" s="247"/>
      <c r="B55" s="253" t="s">
        <v>471</v>
      </c>
      <c r="C55" s="247"/>
      <c r="D55" s="259" t="n">
        <v>0</v>
      </c>
      <c r="E55" s="259" t="n">
        <v>0</v>
      </c>
      <c r="F55" s="259" t="n">
        <v>0</v>
      </c>
      <c r="G55" s="259" t="n">
        <v>0</v>
      </c>
      <c r="H55" s="259" t="n">
        <v>0</v>
      </c>
      <c r="I55" s="259" t="n">
        <v>0</v>
      </c>
      <c r="J55" s="259" t="n">
        <v>0</v>
      </c>
      <c r="K55" s="259" t="n">
        <v>0</v>
      </c>
      <c r="L55" s="259" t="n">
        <v>0</v>
      </c>
      <c r="M55" s="259" t="n">
        <v>0</v>
      </c>
      <c r="N55" s="259" t="n">
        <v>0</v>
      </c>
      <c r="O55" s="259" t="n">
        <v>0</v>
      </c>
      <c r="P55" s="250" t="n">
        <f aca="false">SUM(D55:O55)</f>
        <v>0</v>
      </c>
    </row>
    <row r="56" customFormat="false" ht="12.75" hidden="true" customHeight="false" outlineLevel="0" collapsed="false">
      <c r="A56" s="247"/>
      <c r="B56" s="253" t="s">
        <v>472</v>
      </c>
      <c r="C56" s="247"/>
      <c r="D56" s="259" t="n">
        <v>0</v>
      </c>
      <c r="E56" s="259" t="n">
        <v>0</v>
      </c>
      <c r="F56" s="259" t="n">
        <v>0</v>
      </c>
      <c r="G56" s="259" t="n">
        <v>0</v>
      </c>
      <c r="H56" s="259" t="n">
        <v>0</v>
      </c>
      <c r="I56" s="259" t="n">
        <v>0</v>
      </c>
      <c r="J56" s="259" t="n">
        <v>0</v>
      </c>
      <c r="K56" s="259" t="n">
        <v>0</v>
      </c>
      <c r="L56" s="259" t="n">
        <v>0</v>
      </c>
      <c r="M56" s="259" t="n">
        <v>0</v>
      </c>
      <c r="N56" s="259" t="n">
        <v>0</v>
      </c>
      <c r="O56" s="259" t="n">
        <v>0</v>
      </c>
      <c r="P56" s="250" t="n">
        <f aca="false">SUM(D56:O56)</f>
        <v>0</v>
      </c>
    </row>
    <row r="57" customFormat="false" ht="12.75" hidden="true" customHeight="false" outlineLevel="0" collapsed="false">
      <c r="A57" s="247"/>
      <c r="B57" s="253" t="s">
        <v>473</v>
      </c>
      <c r="C57" s="247"/>
      <c r="D57" s="259" t="n">
        <v>0</v>
      </c>
      <c r="E57" s="259" t="n">
        <v>0</v>
      </c>
      <c r="F57" s="259" t="n">
        <v>0</v>
      </c>
      <c r="G57" s="259" t="n">
        <v>0</v>
      </c>
      <c r="H57" s="259" t="n">
        <v>0</v>
      </c>
      <c r="I57" s="259" t="n">
        <v>0</v>
      </c>
      <c r="J57" s="259" t="n">
        <v>0</v>
      </c>
      <c r="K57" s="259" t="n">
        <v>0</v>
      </c>
      <c r="L57" s="259" t="n">
        <v>0</v>
      </c>
      <c r="M57" s="259" t="n">
        <v>0</v>
      </c>
      <c r="N57" s="259" t="n">
        <v>0</v>
      </c>
      <c r="O57" s="259" t="n">
        <v>0</v>
      </c>
      <c r="P57" s="250" t="n">
        <f aca="false">SUM(D57:O57)</f>
        <v>0</v>
      </c>
    </row>
    <row r="58" customFormat="false" ht="12.75" hidden="true" customHeight="false" outlineLevel="0" collapsed="false">
      <c r="A58" s="247"/>
      <c r="B58" s="253" t="s">
        <v>474</v>
      </c>
      <c r="C58" s="247"/>
      <c r="D58" s="259" t="n">
        <v>0</v>
      </c>
      <c r="E58" s="259" t="n">
        <v>0</v>
      </c>
      <c r="F58" s="259" t="n">
        <v>0</v>
      </c>
      <c r="G58" s="259" t="n">
        <v>0</v>
      </c>
      <c r="H58" s="259" t="n">
        <v>0</v>
      </c>
      <c r="I58" s="259" t="n">
        <v>0</v>
      </c>
      <c r="J58" s="259" t="n">
        <v>0</v>
      </c>
      <c r="K58" s="259" t="n">
        <v>0</v>
      </c>
      <c r="L58" s="259" t="n">
        <v>0</v>
      </c>
      <c r="M58" s="259" t="n">
        <v>0</v>
      </c>
      <c r="N58" s="259" t="n">
        <v>0</v>
      </c>
      <c r="O58" s="259" t="n">
        <v>0</v>
      </c>
      <c r="P58" s="250" t="n">
        <f aca="false">SUM(D58:O58)</f>
        <v>0</v>
      </c>
    </row>
    <row r="59" customFormat="false" ht="12.75" hidden="false" customHeight="false" outlineLevel="0" collapsed="false">
      <c r="A59" s="247"/>
      <c r="B59" s="247" t="s">
        <v>475</v>
      </c>
      <c r="C59" s="247"/>
      <c r="D59" s="262" t="n">
        <f aca="false">+'Schedule E - Other'!D46</f>
        <v>0</v>
      </c>
      <c r="E59" s="262" t="n">
        <f aca="false">+'Schedule E - Other'!E46</f>
        <v>0</v>
      </c>
      <c r="F59" s="262" t="n">
        <f aca="false">+'Schedule E - Other'!F46</f>
        <v>0</v>
      </c>
      <c r="G59" s="262" t="n">
        <f aca="false">+'Schedule E - Other'!G46</f>
        <v>0</v>
      </c>
      <c r="H59" s="262" t="n">
        <f aca="false">+'Schedule E - Other'!H46</f>
        <v>0</v>
      </c>
      <c r="I59" s="262" t="n">
        <f aca="false">+'Schedule E - Other'!I46</f>
        <v>0</v>
      </c>
      <c r="J59" s="262" t="n">
        <f aca="false">+'Schedule E - Other'!J46</f>
        <v>0</v>
      </c>
      <c r="K59" s="262" t="n">
        <f aca="false">+'Schedule E - Other'!K46</f>
        <v>0</v>
      </c>
      <c r="L59" s="262" t="n">
        <f aca="false">+'Schedule E - Other'!L46</f>
        <v>0</v>
      </c>
      <c r="M59" s="262" t="n">
        <f aca="false">+'Schedule E - Other'!M46</f>
        <v>0</v>
      </c>
      <c r="N59" s="262" t="n">
        <f aca="false">+'Schedule E - Other'!N46</f>
        <v>0</v>
      </c>
      <c r="O59" s="262" t="n">
        <f aca="false">+'Schedule E - Other'!O46</f>
        <v>0</v>
      </c>
      <c r="P59" s="256" t="n">
        <f aca="false">SUM(D59:O59)</f>
        <v>0</v>
      </c>
    </row>
    <row r="60" customFormat="false" ht="12.75" hidden="false" customHeight="false" outlineLevel="0" collapsed="false">
      <c r="A60" s="247"/>
      <c r="B60" s="247"/>
      <c r="C60" s="247"/>
      <c r="P60" s="257"/>
    </row>
    <row r="61" customFormat="false" ht="12.75" hidden="false" customHeight="false" outlineLevel="0" collapsed="false">
      <c r="A61" s="247"/>
      <c r="B61" s="247" t="s">
        <v>468</v>
      </c>
      <c r="C61" s="247"/>
      <c r="D61" s="265" t="n">
        <f aca="false">SUM(D53:D59)</f>
        <v>0</v>
      </c>
      <c r="E61" s="265" t="n">
        <f aca="false">SUM(E53:E59)</f>
        <v>0</v>
      </c>
      <c r="F61" s="265" t="n">
        <f aca="false">SUM(F53:F59)</f>
        <v>0</v>
      </c>
      <c r="G61" s="265" t="n">
        <f aca="false">SUM(G53:G59)</f>
        <v>0</v>
      </c>
      <c r="H61" s="265" t="n">
        <f aca="false">SUM(H53:H59)</f>
        <v>0</v>
      </c>
      <c r="I61" s="265" t="n">
        <f aca="false">SUM(I53:I59)</f>
        <v>0</v>
      </c>
      <c r="J61" s="265" t="n">
        <f aca="false">SUM(J53:J59)</f>
        <v>0</v>
      </c>
      <c r="K61" s="265" t="n">
        <f aca="false">SUM(K53:K59)</f>
        <v>0</v>
      </c>
      <c r="L61" s="265" t="n">
        <f aca="false">SUM(L53:L59)</f>
        <v>0</v>
      </c>
      <c r="M61" s="265" t="n">
        <f aca="false">SUM(M53:M59)</f>
        <v>0</v>
      </c>
      <c r="N61" s="265" t="n">
        <f aca="false">SUM(N53:N59)</f>
        <v>0</v>
      </c>
      <c r="O61" s="265" t="n">
        <f aca="false">SUM(O53:O59)</f>
        <v>0</v>
      </c>
      <c r="P61" s="265" t="n">
        <f aca="false">SUM(P53:P59)</f>
        <v>0</v>
      </c>
    </row>
    <row r="62" customFormat="false" ht="12.75" hidden="false" customHeight="false" outlineLevel="0" collapsed="false">
      <c r="A62" s="247"/>
      <c r="B62" s="247"/>
      <c r="C62" s="247"/>
      <c r="P62" s="257"/>
    </row>
    <row r="63" customFormat="false" ht="12.75" hidden="false" customHeight="false" outlineLevel="0" collapsed="false">
      <c r="A63" s="247" t="s">
        <v>476</v>
      </c>
      <c r="B63" s="247"/>
      <c r="C63" s="247"/>
      <c r="D63" s="247" t="n">
        <f aca="false">D50+D61</f>
        <v>-381</v>
      </c>
      <c r="E63" s="247" t="n">
        <f aca="false">E50+E61</f>
        <v>-372</v>
      </c>
      <c r="F63" s="247" t="n">
        <f aca="false">F50+F61</f>
        <v>128</v>
      </c>
      <c r="G63" s="247" t="n">
        <f aca="false">G50+G61</f>
        <v>-373</v>
      </c>
      <c r="H63" s="247" t="n">
        <f aca="false">H50+H61</f>
        <v>-127</v>
      </c>
      <c r="I63" s="247" t="n">
        <f aca="false">I50+I61</f>
        <v>-374</v>
      </c>
      <c r="J63" s="247" t="n">
        <f aca="false">J50+J61</f>
        <v>-374</v>
      </c>
      <c r="K63" s="247" t="n">
        <f aca="false">K50+K61</f>
        <v>-377</v>
      </c>
      <c r="L63" s="247" t="n">
        <f aca="false">L50+L61</f>
        <v>-374</v>
      </c>
      <c r="M63" s="247" t="n">
        <f aca="false">M50+M61</f>
        <v>-374</v>
      </c>
      <c r="N63" s="247" t="n">
        <f aca="false">N50+N61</f>
        <v>-374</v>
      </c>
      <c r="O63" s="247" t="n">
        <f aca="false">O50+O61</f>
        <v>-374</v>
      </c>
      <c r="P63" s="247" t="n">
        <f aca="false">P50+P61</f>
        <v>-3746</v>
      </c>
    </row>
    <row r="64" customFormat="false" ht="12.75" hidden="false" customHeight="false" outlineLevel="0" collapsed="false">
      <c r="A64" s="247"/>
      <c r="B64" s="247"/>
      <c r="C64" s="247"/>
      <c r="P64" s="257"/>
    </row>
    <row r="65" customFormat="false" ht="12.75" hidden="false" customHeight="false" outlineLevel="0" collapsed="false">
      <c r="A65" s="247"/>
      <c r="B65" s="247" t="s">
        <v>477</v>
      </c>
      <c r="C65" s="247"/>
      <c r="D65" s="266" t="n">
        <f aca="false">+DIRECT!D24</f>
        <v>0</v>
      </c>
      <c r="E65" s="266" t="n">
        <f aca="false">+DIRECT!E24</f>
        <v>0</v>
      </c>
      <c r="F65" s="266" t="n">
        <f aca="false">+DIRECT!F24</f>
        <v>0</v>
      </c>
      <c r="G65" s="266" t="n">
        <f aca="false">+DIRECT!G24</f>
        <v>0</v>
      </c>
      <c r="H65" s="266" t="n">
        <f aca="false">+DIRECT!H24</f>
        <v>0</v>
      </c>
      <c r="I65" s="266" t="n">
        <f aca="false">+DIRECT!I24</f>
        <v>0</v>
      </c>
      <c r="J65" s="266" t="n">
        <f aca="false">+DIRECT!J24</f>
        <v>0</v>
      </c>
      <c r="K65" s="266" t="n">
        <f aca="false">+DIRECT!K24</f>
        <v>0</v>
      </c>
      <c r="L65" s="266" t="n">
        <f aca="false">+DIRECT!L24</f>
        <v>0</v>
      </c>
      <c r="M65" s="266" t="n">
        <f aca="false">+DIRECT!M24</f>
        <v>0</v>
      </c>
      <c r="N65" s="266" t="n">
        <f aca="false">+DIRECT!N24</f>
        <v>0</v>
      </c>
      <c r="O65" s="266" t="n">
        <f aca="false">+DIRECT!O24</f>
        <v>0</v>
      </c>
      <c r="P65" s="256" t="n">
        <f aca="false">SUM(D65:O65)</f>
        <v>0</v>
      </c>
    </row>
    <row r="66" customFormat="false" ht="12.75" hidden="false" customHeight="false" outlineLevel="0" collapsed="false">
      <c r="A66" s="247"/>
      <c r="B66" s="247"/>
      <c r="C66" s="247"/>
      <c r="P66" s="257"/>
    </row>
    <row r="67" customFormat="false" ht="12.75" hidden="false" customHeight="false" outlineLevel="0" collapsed="false">
      <c r="A67" s="246" t="s">
        <v>478</v>
      </c>
      <c r="B67" s="267"/>
      <c r="C67" s="267"/>
      <c r="D67" s="268" t="n">
        <f aca="false">D63-D65</f>
        <v>-381</v>
      </c>
      <c r="E67" s="268" t="n">
        <f aca="false">E63-E65</f>
        <v>-372</v>
      </c>
      <c r="F67" s="268" t="n">
        <f aca="false">F63-F65</f>
        <v>128</v>
      </c>
      <c r="G67" s="268" t="n">
        <f aca="false">G63-G65</f>
        <v>-373</v>
      </c>
      <c r="H67" s="268" t="n">
        <f aca="false">H63-H65</f>
        <v>-127</v>
      </c>
      <c r="I67" s="268" t="n">
        <f aca="false">I63-I65</f>
        <v>-374</v>
      </c>
      <c r="J67" s="268" t="n">
        <f aca="false">J63-J65</f>
        <v>-374</v>
      </c>
      <c r="K67" s="268" t="n">
        <f aca="false">K63-K65</f>
        <v>-377</v>
      </c>
      <c r="L67" s="268" t="n">
        <f aca="false">L63-L65</f>
        <v>-374</v>
      </c>
      <c r="M67" s="268" t="n">
        <f aca="false">M63-M65</f>
        <v>-374</v>
      </c>
      <c r="N67" s="268" t="n">
        <f aca="false">N63-N65</f>
        <v>-374</v>
      </c>
      <c r="O67" s="268" t="n">
        <f aca="false">O63-O65</f>
        <v>-374</v>
      </c>
      <c r="P67" s="268" t="n">
        <f aca="false">P63-P65</f>
        <v>-3746</v>
      </c>
    </row>
    <row r="68" customFormat="false" ht="12.75" hidden="false" customHeight="false" outlineLevel="0" collapsed="false">
      <c r="A68" s="247"/>
      <c r="B68" s="247"/>
      <c r="C68" s="247"/>
      <c r="P68" s="257"/>
    </row>
    <row r="69" customFormat="false" ht="12.75" hidden="true" customHeight="false" outlineLevel="0" collapsed="false">
      <c r="A69" s="253" t="s">
        <v>479</v>
      </c>
      <c r="B69" s="247"/>
      <c r="C69" s="247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56" t="n">
        <f aca="false">SUM(D69:O69)</f>
        <v>0</v>
      </c>
    </row>
    <row r="70" customFormat="false" ht="12.75" hidden="true" customHeight="false" outlineLevel="0" collapsed="false">
      <c r="A70" s="253"/>
      <c r="B70" s="247"/>
      <c r="C70" s="247"/>
      <c r="P70" s="257"/>
    </row>
    <row r="71" customFormat="false" ht="12.75" hidden="true" customHeight="false" outlineLevel="0" collapsed="false">
      <c r="A71" s="270" t="s">
        <v>480</v>
      </c>
      <c r="B71" s="246"/>
      <c r="C71" s="246"/>
      <c r="D71" s="246" t="n">
        <f aca="false">D67+D69</f>
        <v>-381</v>
      </c>
      <c r="E71" s="246" t="n">
        <f aca="false">E67+E69</f>
        <v>-372</v>
      </c>
      <c r="F71" s="246" t="n">
        <f aca="false">F67+F69</f>
        <v>128</v>
      </c>
      <c r="G71" s="246" t="n">
        <f aca="false">G67+G69</f>
        <v>-373</v>
      </c>
      <c r="H71" s="246" t="n">
        <f aca="false">H67+H69</f>
        <v>-127</v>
      </c>
      <c r="I71" s="246" t="n">
        <f aca="false">I67+I69</f>
        <v>-374</v>
      </c>
      <c r="J71" s="246" t="n">
        <f aca="false">J67+J69</f>
        <v>-374</v>
      </c>
      <c r="K71" s="246" t="n">
        <f aca="false">K67+K69</f>
        <v>-377</v>
      </c>
      <c r="L71" s="246" t="n">
        <f aca="false">L67+L69</f>
        <v>-374</v>
      </c>
      <c r="M71" s="246" t="n">
        <f aca="false">M67+M69</f>
        <v>-374</v>
      </c>
      <c r="N71" s="246" t="n">
        <f aca="false">N67+N69</f>
        <v>-374</v>
      </c>
      <c r="O71" s="246" t="n">
        <f aca="false">O67+O69</f>
        <v>-374</v>
      </c>
      <c r="P71" s="246" t="n">
        <f aca="false">P67+P69</f>
        <v>-3746</v>
      </c>
    </row>
    <row r="72" customFormat="false" ht="12.75" hidden="true" customHeight="false" outlineLevel="0" collapsed="false">
      <c r="A72" s="270"/>
      <c r="B72" s="246"/>
      <c r="C72" s="246"/>
      <c r="P72" s="257"/>
    </row>
    <row r="73" customFormat="false" ht="12.75" hidden="true" customHeight="false" outlineLevel="0" collapsed="false">
      <c r="A73" s="253" t="s">
        <v>481</v>
      </c>
      <c r="B73" s="247"/>
      <c r="C73" s="247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56" t="n">
        <f aca="false">SUM(D73:O73)</f>
        <v>0</v>
      </c>
    </row>
    <row r="74" customFormat="false" ht="12.75" hidden="true" customHeight="false" outlineLevel="0" collapsed="false">
      <c r="A74" s="253"/>
      <c r="B74" s="247"/>
      <c r="C74" s="247"/>
      <c r="P74" s="257"/>
    </row>
    <row r="75" customFormat="false" ht="13.5" hidden="true" customHeight="false" outlineLevel="0" collapsed="false">
      <c r="A75" s="270" t="s">
        <v>482</v>
      </c>
      <c r="B75" s="246"/>
      <c r="C75" s="246"/>
      <c r="D75" s="271" t="n">
        <f aca="false">D71+D73</f>
        <v>-381</v>
      </c>
      <c r="E75" s="271" t="n">
        <f aca="false">E71+E73</f>
        <v>-372</v>
      </c>
      <c r="F75" s="271" t="n">
        <f aca="false">F71+F73</f>
        <v>128</v>
      </c>
      <c r="G75" s="271" t="n">
        <f aca="false">G71+G73</f>
        <v>-373</v>
      </c>
      <c r="H75" s="271" t="n">
        <f aca="false">H71+H73</f>
        <v>-127</v>
      </c>
      <c r="I75" s="271" t="n">
        <f aca="false">I71+I73</f>
        <v>-374</v>
      </c>
      <c r="J75" s="271" t="n">
        <f aca="false">J71+J73</f>
        <v>-374</v>
      </c>
      <c r="K75" s="271" t="n">
        <f aca="false">K71+K73</f>
        <v>-377</v>
      </c>
      <c r="L75" s="271" t="n">
        <f aca="false">L71+L73</f>
        <v>-374</v>
      </c>
      <c r="M75" s="271" t="n">
        <f aca="false">M71+M73</f>
        <v>-374</v>
      </c>
      <c r="N75" s="271" t="n">
        <f aca="false">N71+N73</f>
        <v>-374</v>
      </c>
      <c r="O75" s="271" t="n">
        <f aca="false">O71+O73</f>
        <v>-374</v>
      </c>
      <c r="P75" s="271" t="n">
        <f aca="false">P71+P73</f>
        <v>-3746</v>
      </c>
    </row>
    <row r="76" customFormat="false" ht="19.5" hidden="false" customHeight="true" outlineLevel="0" collapsed="false">
      <c r="A76" s="247"/>
      <c r="B76" s="247"/>
      <c r="C76" s="272" t="str">
        <f aca="true">CELL("filename",D76)</f>
        <v>'file:///mnt/12tb/@roms/datasets/enron/EDRM Enron Email Data Set v2 XML/filtered-attachments/xls/Deal_Bench_2001_Plan.xls'#$INDIRECT</v>
      </c>
      <c r="E76" s="273" t="n">
        <f aca="true">NOW()</f>
        <v>45926.9235164252</v>
      </c>
    </row>
    <row r="77" customFormat="false" ht="24.75" hidden="true" customHeight="true" outlineLevel="0" collapsed="false">
      <c r="A77" s="274" t="s">
        <v>483</v>
      </c>
      <c r="B77" s="274"/>
      <c r="C77" s="274"/>
      <c r="D77" s="257" t="n">
        <f aca="false">+D67-DIRECT!D65</f>
        <v>1</v>
      </c>
      <c r="E77" s="257" t="n">
        <f aca="false">+E67-DIRECT!E65</f>
        <v>0</v>
      </c>
      <c r="F77" s="257" t="n">
        <f aca="false">+F67-DIRECT!F65</f>
        <v>1</v>
      </c>
      <c r="G77" s="257" t="n">
        <f aca="false">+G67-DIRECT!G65</f>
        <v>0</v>
      </c>
      <c r="H77" s="257" t="n">
        <f aca="false">+H67-DIRECT!H65</f>
        <v>-1</v>
      </c>
      <c r="I77" s="257" t="n">
        <f aca="false">+I67-DIRECT!I65</f>
        <v>0</v>
      </c>
      <c r="J77" s="257" t="n">
        <f aca="false">+J67-DIRECT!J65</f>
        <v>0</v>
      </c>
      <c r="K77" s="257" t="n">
        <f aca="false">+K67-DIRECT!K65</f>
        <v>0</v>
      </c>
      <c r="L77" s="257" t="n">
        <f aca="false">+L67-DIRECT!L65</f>
        <v>0</v>
      </c>
      <c r="M77" s="257" t="n">
        <f aca="false">+M67-DIRECT!M65</f>
        <v>0</v>
      </c>
      <c r="N77" s="257" t="n">
        <f aca="false">+N67-DIRECT!N65</f>
        <v>0</v>
      </c>
      <c r="O77" s="257" t="n">
        <f aca="false">+O67-DIRECT!O65</f>
        <v>0</v>
      </c>
      <c r="P77" s="257" t="n">
        <f aca="false">SUM(D77:O77)</f>
        <v>1</v>
      </c>
    </row>
    <row r="78" customFormat="false" ht="12.75" hidden="true" customHeight="false" outlineLevel="0" collapsed="false">
      <c r="A78" s="274" t="s">
        <v>484</v>
      </c>
      <c r="B78" s="274"/>
      <c r="C78" s="274"/>
      <c r="D78" s="257" t="n">
        <f aca="false">+D9-ROUND(('Income Statement'!B59)/1000,0)</f>
        <v>0</v>
      </c>
      <c r="E78" s="257" t="n">
        <f aca="false">+E9-ROUND(('Income Statement'!C59)/1000,0)</f>
        <v>0</v>
      </c>
      <c r="F78" s="257" t="n">
        <f aca="false">+F9-ROUND(('Income Statement'!D59)/1000,0)</f>
        <v>0</v>
      </c>
      <c r="G78" s="257" t="n">
        <f aca="false">+G9-ROUND(('Income Statement'!E59)/1000,0)</f>
        <v>0</v>
      </c>
      <c r="H78" s="257" t="n">
        <f aca="false">+H9-ROUND(('Income Statement'!F59)/1000,0)</f>
        <v>0</v>
      </c>
      <c r="I78" s="257" t="n">
        <f aca="false">+I9-ROUND(('Income Statement'!G59)/1000,0)</f>
        <v>0</v>
      </c>
      <c r="J78" s="257" t="n">
        <f aca="false">+J9-ROUND(('Income Statement'!H59)/1000,0)</f>
        <v>0</v>
      </c>
      <c r="K78" s="257" t="n">
        <f aca="false">+K9-ROUND(('Income Statement'!I59)/1000,0)</f>
        <v>0</v>
      </c>
      <c r="L78" s="257" t="n">
        <f aca="false">+L9-ROUND(('Income Statement'!J59)/1000,0)</f>
        <v>0</v>
      </c>
      <c r="M78" s="257" t="n">
        <f aca="false">+M9-ROUND(('Income Statement'!K59)/1000,0)</f>
        <v>0</v>
      </c>
      <c r="N78" s="257" t="n">
        <f aca="false">+N9-ROUND(('Income Statement'!L59)/1000,0)</f>
        <v>0</v>
      </c>
      <c r="O78" s="257" t="n">
        <f aca="false">+O9-ROUND(('Income Statement'!M59)/1000,0)</f>
        <v>0</v>
      </c>
      <c r="P78" s="257" t="n">
        <f aca="false">SUM(D78:O78)</f>
        <v>0</v>
      </c>
    </row>
    <row r="79" customFormat="false" ht="12.75" hidden="true" customHeight="false" outlineLevel="0" collapsed="false">
      <c r="A79" s="274"/>
      <c r="B79" s="274"/>
      <c r="C79" s="274"/>
    </row>
    <row r="80" customFormat="false" ht="12.75" hidden="true" customHeight="false" outlineLevel="0" collapsed="false">
      <c r="A80" s="274" t="s">
        <v>485</v>
      </c>
      <c r="B80" s="274"/>
      <c r="C80" s="274"/>
      <c r="D80" s="257" t="n">
        <f aca="false">+ROUND(('Cash and Non-Cash'!D90+'Cash and Non-Cash'!D28)/1000,0)+D11</f>
        <v>0</v>
      </c>
      <c r="E80" s="257" t="n">
        <f aca="false">+ROUND(('Cash and Non-Cash'!E90+'Cash and Non-Cash'!E28)/1000,0)+E11</f>
        <v>0</v>
      </c>
      <c r="F80" s="257" t="n">
        <f aca="false">+ROUND(('Cash and Non-Cash'!F90+'Cash and Non-Cash'!F28)/1000,0)+F11</f>
        <v>0</v>
      </c>
      <c r="G80" s="257" t="n">
        <f aca="false">+ROUND(('Cash and Non-Cash'!G90+'Cash and Non-Cash'!G28)/1000,0)+G11</f>
        <v>0</v>
      </c>
      <c r="H80" s="257" t="n">
        <f aca="false">+ROUND(('Cash and Non-Cash'!H90+'Cash and Non-Cash'!H28)/1000,0)+H11</f>
        <v>0</v>
      </c>
      <c r="I80" s="257" t="n">
        <f aca="false">+ROUND(('Cash and Non-Cash'!I90+'Cash and Non-Cash'!I28)/1000,0)+I11</f>
        <v>0</v>
      </c>
      <c r="J80" s="257" t="n">
        <f aca="false">+ROUND(('Cash and Non-Cash'!J90+'Cash and Non-Cash'!J28)/1000,0)+J11</f>
        <v>0</v>
      </c>
      <c r="K80" s="257" t="n">
        <f aca="false">+ROUND(('Cash and Non-Cash'!K90+'Cash and Non-Cash'!K28)/1000,0)+K11</f>
        <v>0</v>
      </c>
      <c r="L80" s="257" t="n">
        <f aca="false">+ROUND(('Cash and Non-Cash'!L90+'Cash and Non-Cash'!L28)/1000,0)+L11</f>
        <v>0</v>
      </c>
      <c r="M80" s="257" t="n">
        <f aca="false">+ROUND(('Cash and Non-Cash'!M90+'Cash and Non-Cash'!M28)/1000,0)+M11</f>
        <v>0</v>
      </c>
      <c r="N80" s="257" t="n">
        <f aca="false">+ROUND(('Cash and Non-Cash'!N90+'Cash and Non-Cash'!N28)/1000,0)+N11</f>
        <v>0</v>
      </c>
      <c r="O80" s="257" t="n">
        <f aca="false">+ROUND(('Cash and Non-Cash'!O90+'Cash and Non-Cash'!O28)/1000,0)+O11</f>
        <v>0</v>
      </c>
      <c r="P80" s="257" t="n">
        <f aca="false">SUM(D80:O80)</f>
        <v>0</v>
      </c>
    </row>
    <row r="81" customFormat="false" ht="12.75" hidden="true" customHeight="false" outlineLevel="0" collapsed="false">
      <c r="A81" s="274"/>
      <c r="B81" s="274"/>
      <c r="C81" s="274"/>
    </row>
    <row r="82" customFormat="false" ht="12.75" hidden="true" customHeight="false" outlineLevel="0" collapsed="false">
      <c r="A82" s="247"/>
      <c r="B82" s="247"/>
      <c r="C82" s="247"/>
    </row>
    <row r="83" customFormat="false" ht="12.75" hidden="true" customHeight="false" outlineLevel="0" collapsed="false">
      <c r="A83" s="247" t="s">
        <v>486</v>
      </c>
      <c r="B83" s="247"/>
      <c r="C83" s="247"/>
    </row>
    <row r="84" customFormat="false" ht="12.75" hidden="true" customHeight="false" outlineLevel="0" collapsed="false">
      <c r="A84" s="247" t="s">
        <v>487</v>
      </c>
      <c r="B84" s="247"/>
      <c r="C84" s="247"/>
    </row>
    <row r="85" customFormat="false" ht="12.75" hidden="true" customHeight="false" outlineLevel="0" collapsed="false">
      <c r="A85" s="254" t="s">
        <v>488</v>
      </c>
      <c r="B85" s="247"/>
      <c r="C85" s="247"/>
    </row>
    <row r="86" customFormat="false" ht="12.75" hidden="true" customHeight="false" outlineLevel="0" collapsed="false">
      <c r="A86" s="254" t="s">
        <v>489</v>
      </c>
      <c r="B86" s="247"/>
      <c r="C86" s="247"/>
    </row>
    <row r="87" customFormat="false" ht="12.75" hidden="true" customHeight="false" outlineLevel="0" collapsed="false">
      <c r="A87" s="247"/>
      <c r="B87" s="247"/>
      <c r="C87" s="247"/>
    </row>
    <row r="88" customFormat="false" ht="12.75" hidden="true" customHeight="false" outlineLevel="0" collapsed="false">
      <c r="A88" s="275"/>
      <c r="B88" s="275"/>
      <c r="C88" s="275"/>
    </row>
    <row r="89" customFormat="false" ht="12.75" hidden="true" customHeight="false" outlineLevel="0" collapsed="false">
      <c r="A89" s="254" t="s">
        <v>490</v>
      </c>
      <c r="B89" s="275"/>
      <c r="C89" s="275"/>
    </row>
    <row r="90" customFormat="false" ht="12.75" hidden="true" customHeight="false" outlineLevel="0" collapsed="false">
      <c r="A90" s="254" t="s">
        <v>491</v>
      </c>
      <c r="B90" s="275"/>
      <c r="C90" s="275"/>
    </row>
    <row r="91" customFormat="false" ht="12.75" hidden="false" customHeight="false" outlineLevel="0" collapsed="false">
      <c r="A91" s="275"/>
      <c r="B91" s="275"/>
      <c r="C91" s="275"/>
    </row>
    <row r="92" customFormat="false" ht="12.75" hidden="false" customHeight="false" outlineLevel="0" collapsed="false">
      <c r="A92" s="247"/>
      <c r="B92" s="275"/>
      <c r="C92" s="275"/>
    </row>
    <row r="93" customFormat="false" ht="12.75" hidden="false" customHeight="false" outlineLevel="0" collapsed="false">
      <c r="A93" s="247"/>
      <c r="B93" s="275"/>
      <c r="C93" s="275"/>
    </row>
    <row r="94" customFormat="false" ht="12.75" hidden="false" customHeight="false" outlineLevel="0" collapsed="false">
      <c r="A94" s="247"/>
      <c r="B94" s="275"/>
      <c r="C94" s="275"/>
    </row>
    <row r="95" customFormat="false" ht="12.75" hidden="false" customHeight="false" outlineLevel="0" collapsed="false">
      <c r="A95" s="247"/>
      <c r="B95" s="275"/>
      <c r="C95" s="275"/>
    </row>
    <row r="96" customFormat="false" ht="12.75" hidden="false" customHeight="false" outlineLevel="0" collapsed="false">
      <c r="A96" s="275"/>
      <c r="B96" s="275"/>
      <c r="C96" s="275"/>
    </row>
    <row r="97" customFormat="false" ht="12.75" hidden="false" customHeight="false" outlineLevel="0" collapsed="false">
      <c r="A97" s="275"/>
      <c r="B97" s="275"/>
      <c r="C97" s="275"/>
    </row>
    <row r="98" customFormat="false" ht="12.75" hidden="false" customHeight="false" outlineLevel="0" collapsed="false">
      <c r="A98" s="272"/>
      <c r="B98" s="272"/>
      <c r="C98" s="272"/>
    </row>
  </sheetData>
  <printOptions headings="false" gridLines="false" gridLinesSet="true" horizontalCentered="true" verticalCentered="false"/>
  <pageMargins left="0.3" right="0.25" top="0.3" bottom="0.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D8" activeCellId="0" sqref="D8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2" min="1" style="238" width="2.82"/>
    <col collapsed="false" customWidth="true" hidden="false" outlineLevel="0" max="3" min="3" style="238" width="62.99"/>
    <col collapsed="false" customWidth="true" hidden="false" outlineLevel="0" max="16" min="4" style="238" width="12.49"/>
    <col collapsed="false" customWidth="false" hidden="false" outlineLevel="0" max="257" min="17" style="238" width="10.65"/>
  </cols>
  <sheetData>
    <row r="2" customFormat="false" ht="12.75" hidden="false" customHeight="false" outlineLevel="0" collapsed="false">
      <c r="A2" s="239" t="s">
        <v>492</v>
      </c>
      <c r="E2" s="240" t="s">
        <v>428</v>
      </c>
      <c r="F2" s="240"/>
      <c r="G2" s="240"/>
      <c r="H2" s="240"/>
      <c r="I2" s="240"/>
      <c r="J2" s="240"/>
    </row>
    <row r="3" customFormat="false" ht="12.75" hidden="false" customHeight="false" outlineLevel="0" collapsed="false">
      <c r="A3" s="239" t="s">
        <v>429</v>
      </c>
      <c r="E3" s="241" t="s">
        <v>430</v>
      </c>
      <c r="F3" s="240"/>
      <c r="G3" s="240"/>
      <c r="H3" s="240"/>
      <c r="I3" s="240"/>
      <c r="J3" s="240"/>
    </row>
    <row r="4" customFormat="false" ht="12.75" hidden="false" customHeight="false" outlineLevel="0" collapsed="false">
      <c r="A4" s="242" t="s">
        <v>493</v>
      </c>
      <c r="E4" s="240" t="s">
        <v>432</v>
      </c>
      <c r="F4" s="240"/>
      <c r="G4" s="240"/>
      <c r="H4" s="240"/>
      <c r="I4" s="240"/>
      <c r="J4" s="240"/>
    </row>
    <row r="5" customFormat="false" ht="12.75" hidden="false" customHeight="false" outlineLevel="0" collapsed="false">
      <c r="A5" s="243" t="str">
        <f aca="false">INDIRECT!A5</f>
        <v>Deal Bench</v>
      </c>
      <c r="B5" s="240"/>
      <c r="C5" s="240"/>
    </row>
    <row r="6" customFormat="false" ht="12.75" hidden="false" customHeight="false" outlineLevel="0" collapsed="false">
      <c r="A6" s="244" t="s">
        <v>434</v>
      </c>
      <c r="R6" s="276" t="s">
        <v>494</v>
      </c>
    </row>
    <row r="7" customFormat="false" ht="12.75" hidden="false" customHeight="false" outlineLevel="0" collapsed="false">
      <c r="D7" s="245" t="s">
        <v>365</v>
      </c>
      <c r="E7" s="245" t="s">
        <v>366</v>
      </c>
      <c r="F7" s="245" t="s">
        <v>367</v>
      </c>
      <c r="G7" s="245" t="s">
        <v>368</v>
      </c>
      <c r="H7" s="245" t="s">
        <v>369</v>
      </c>
      <c r="I7" s="245" t="s">
        <v>370</v>
      </c>
      <c r="J7" s="245" t="s">
        <v>435</v>
      </c>
      <c r="K7" s="245" t="s">
        <v>357</v>
      </c>
      <c r="L7" s="245" t="s">
        <v>358</v>
      </c>
      <c r="M7" s="245" t="s">
        <v>359</v>
      </c>
      <c r="N7" s="245" t="s">
        <v>360</v>
      </c>
      <c r="O7" s="245" t="s">
        <v>361</v>
      </c>
      <c r="P7" s="245" t="s">
        <v>216</v>
      </c>
      <c r="R7" s="276" t="s">
        <v>495</v>
      </c>
    </row>
    <row r="8" customFormat="false" ht="12.75" hidden="false" customHeight="false" outlineLevel="0" collapsed="false">
      <c r="A8" s="277" t="s">
        <v>496</v>
      </c>
      <c r="B8" s="278"/>
    </row>
    <row r="9" customFormat="false" ht="12.75" hidden="false" customHeight="false" outlineLevel="0" collapsed="false">
      <c r="A9" s="278" t="s">
        <v>497</v>
      </c>
      <c r="B9" s="278"/>
      <c r="D9" s="259" t="n">
        <v>0</v>
      </c>
      <c r="E9" s="259" t="n">
        <v>0</v>
      </c>
      <c r="F9" s="259" t="n">
        <v>0</v>
      </c>
      <c r="G9" s="259" t="n">
        <v>0</v>
      </c>
      <c r="H9" s="259" t="n">
        <v>0</v>
      </c>
      <c r="I9" s="259" t="n">
        <v>0</v>
      </c>
      <c r="J9" s="259" t="n">
        <v>0</v>
      </c>
      <c r="K9" s="259" t="n">
        <v>0</v>
      </c>
      <c r="L9" s="259" t="n">
        <v>0</v>
      </c>
      <c r="M9" s="259" t="n">
        <v>0</v>
      </c>
      <c r="N9" s="259" t="n">
        <v>0</v>
      </c>
      <c r="O9" s="259" t="n">
        <v>0</v>
      </c>
      <c r="P9" s="257" t="n">
        <f aca="false">SUM(D9:O9)</f>
        <v>0</v>
      </c>
    </row>
    <row r="10" customFormat="false" ht="12.75" hidden="false" customHeight="false" outlineLevel="0" collapsed="false">
      <c r="A10" s="278" t="s">
        <v>498</v>
      </c>
      <c r="B10" s="278"/>
      <c r="D10" s="259" t="n">
        <v>0</v>
      </c>
      <c r="E10" s="259" t="n">
        <v>0</v>
      </c>
      <c r="F10" s="259" t="n">
        <v>0</v>
      </c>
      <c r="G10" s="259" t="n">
        <v>0</v>
      </c>
      <c r="H10" s="259" t="n">
        <v>0</v>
      </c>
      <c r="I10" s="259" t="n">
        <v>0</v>
      </c>
      <c r="J10" s="259" t="n">
        <v>0</v>
      </c>
      <c r="K10" s="259" t="n">
        <v>0</v>
      </c>
      <c r="L10" s="259" t="n">
        <v>0</v>
      </c>
      <c r="M10" s="259" t="n">
        <v>0</v>
      </c>
      <c r="N10" s="259" t="n">
        <v>0</v>
      </c>
      <c r="O10" s="259" t="n">
        <v>0</v>
      </c>
      <c r="P10" s="257" t="n">
        <f aca="false">SUM(D10:O10)</f>
        <v>0</v>
      </c>
    </row>
    <row r="11" customFormat="false" ht="12.75" hidden="false" customHeight="false" outlineLevel="0" collapsed="false">
      <c r="A11" s="278" t="s">
        <v>499</v>
      </c>
      <c r="B11" s="278"/>
      <c r="D11" s="259" t="n">
        <v>0</v>
      </c>
      <c r="E11" s="259" t="n">
        <v>0</v>
      </c>
      <c r="F11" s="259" t="n">
        <v>0</v>
      </c>
      <c r="G11" s="259" t="n">
        <v>0</v>
      </c>
      <c r="H11" s="259" t="n">
        <v>0</v>
      </c>
      <c r="I11" s="259" t="n">
        <v>0</v>
      </c>
      <c r="J11" s="259" t="n">
        <v>0</v>
      </c>
      <c r="K11" s="259" t="n">
        <v>0</v>
      </c>
      <c r="L11" s="259" t="n">
        <v>0</v>
      </c>
      <c r="M11" s="259" t="n">
        <v>0</v>
      </c>
      <c r="N11" s="259" t="n">
        <v>0</v>
      </c>
      <c r="O11" s="259" t="n">
        <v>0</v>
      </c>
      <c r="P11" s="257" t="n">
        <f aca="false">SUM(D11:O11)</f>
        <v>0</v>
      </c>
    </row>
    <row r="12" customFormat="false" ht="12.75" hidden="false" customHeight="false" outlineLevel="0" collapsed="false">
      <c r="A12" s="278"/>
      <c r="B12" s="278"/>
      <c r="P12" s="257"/>
    </row>
    <row r="13" customFormat="false" ht="12.75" hidden="false" customHeight="false" outlineLevel="0" collapsed="false">
      <c r="A13" s="278" t="s">
        <v>500</v>
      </c>
      <c r="B13" s="278"/>
      <c r="D13" s="259" t="n">
        <v>0</v>
      </c>
      <c r="E13" s="259" t="n">
        <v>0</v>
      </c>
      <c r="F13" s="259" t="n">
        <v>0</v>
      </c>
      <c r="G13" s="259" t="n">
        <v>0</v>
      </c>
      <c r="H13" s="259" t="n">
        <v>0</v>
      </c>
      <c r="I13" s="259" t="n">
        <v>0</v>
      </c>
      <c r="J13" s="259" t="n">
        <v>0</v>
      </c>
      <c r="K13" s="259" t="n">
        <v>0</v>
      </c>
      <c r="L13" s="259" t="n">
        <v>0</v>
      </c>
      <c r="M13" s="259" t="n">
        <v>0</v>
      </c>
      <c r="N13" s="259" t="n">
        <v>0</v>
      </c>
      <c r="O13" s="259" t="n">
        <v>0</v>
      </c>
      <c r="P13" s="257" t="n">
        <f aca="false">SUM(D13:O13)</f>
        <v>0</v>
      </c>
    </row>
    <row r="14" customFormat="false" ht="12.75" hidden="false" customHeight="false" outlineLevel="0" collapsed="false">
      <c r="A14" s="278" t="s">
        <v>501</v>
      </c>
      <c r="B14" s="278"/>
      <c r="D14" s="259" t="n">
        <v>0</v>
      </c>
      <c r="E14" s="259" t="n">
        <v>0</v>
      </c>
      <c r="F14" s="259" t="n">
        <v>0</v>
      </c>
      <c r="G14" s="259" t="n">
        <v>0</v>
      </c>
      <c r="H14" s="259" t="n">
        <v>0</v>
      </c>
      <c r="I14" s="259" t="n">
        <v>0</v>
      </c>
      <c r="J14" s="259" t="n">
        <v>0</v>
      </c>
      <c r="K14" s="259" t="n">
        <v>0</v>
      </c>
      <c r="L14" s="259" t="n">
        <v>0</v>
      </c>
      <c r="M14" s="259" t="n">
        <v>0</v>
      </c>
      <c r="N14" s="259" t="n">
        <v>0</v>
      </c>
      <c r="O14" s="259" t="n">
        <v>0</v>
      </c>
      <c r="P14" s="257" t="n">
        <f aca="false">SUM(D14:O14)</f>
        <v>0</v>
      </c>
    </row>
    <row r="15" customFormat="false" ht="12.75" hidden="false" customHeight="false" outlineLevel="0" collapsed="false">
      <c r="A15" s="278" t="s">
        <v>502</v>
      </c>
      <c r="B15" s="278"/>
      <c r="D15" s="259" t="n">
        <v>0</v>
      </c>
      <c r="E15" s="259" t="n">
        <v>0</v>
      </c>
      <c r="F15" s="259" t="n">
        <v>0</v>
      </c>
      <c r="G15" s="259" t="n">
        <v>0</v>
      </c>
      <c r="H15" s="259" t="n">
        <v>0</v>
      </c>
      <c r="I15" s="259" t="n">
        <v>0</v>
      </c>
      <c r="J15" s="259" t="n">
        <v>0</v>
      </c>
      <c r="K15" s="259" t="n">
        <v>0</v>
      </c>
      <c r="L15" s="259" t="n">
        <v>0</v>
      </c>
      <c r="M15" s="259" t="n">
        <v>0</v>
      </c>
      <c r="N15" s="259" t="n">
        <v>0</v>
      </c>
      <c r="O15" s="259" t="n">
        <v>0</v>
      </c>
      <c r="P15" s="257" t="n">
        <f aca="false">SUM(D15:O15)</f>
        <v>0</v>
      </c>
    </row>
    <row r="16" customFormat="false" ht="12.75" hidden="false" customHeight="false" outlineLevel="0" collapsed="false">
      <c r="A16" s="278"/>
      <c r="B16" s="278"/>
      <c r="P16" s="257"/>
    </row>
    <row r="17" customFormat="false" ht="12.75" hidden="false" customHeight="false" outlineLevel="0" collapsed="false">
      <c r="A17" s="278" t="s">
        <v>503</v>
      </c>
      <c r="B17" s="278"/>
      <c r="D17" s="264" t="n">
        <f aca="false">+'Schedule D - PRM Detail'!D15</f>
        <v>0</v>
      </c>
      <c r="E17" s="264" t="n">
        <f aca="false">+'Schedule D - PRM Detail'!E15</f>
        <v>0</v>
      </c>
      <c r="F17" s="264" t="n">
        <f aca="false">+'Schedule D - PRM Detail'!F15</f>
        <v>0</v>
      </c>
      <c r="G17" s="264" t="n">
        <f aca="false">+'Schedule D - PRM Detail'!G15</f>
        <v>0</v>
      </c>
      <c r="H17" s="264" t="n">
        <f aca="false">+'Schedule D - PRM Detail'!H15</f>
        <v>0</v>
      </c>
      <c r="I17" s="264" t="n">
        <f aca="false">+'Schedule D - PRM Detail'!I15</f>
        <v>0</v>
      </c>
      <c r="J17" s="264" t="n">
        <f aca="false">+'Schedule D - PRM Detail'!J15</f>
        <v>0</v>
      </c>
      <c r="K17" s="264" t="n">
        <f aca="false">+'Schedule D - PRM Detail'!K15</f>
        <v>0</v>
      </c>
      <c r="L17" s="264" t="n">
        <f aca="false">+'Schedule D - PRM Detail'!L15</f>
        <v>0</v>
      </c>
      <c r="M17" s="264" t="n">
        <f aca="false">+'Schedule D - PRM Detail'!M15</f>
        <v>0</v>
      </c>
      <c r="N17" s="264" t="n">
        <f aca="false">+'Schedule D - PRM Detail'!N15</f>
        <v>0</v>
      </c>
      <c r="O17" s="264" t="n">
        <f aca="false">+'Schedule D - PRM Detail'!O15</f>
        <v>0</v>
      </c>
      <c r="P17" s="257" t="n">
        <f aca="false">SUM(D17:O17)</f>
        <v>0</v>
      </c>
    </row>
    <row r="18" customFormat="false" ht="12.75" hidden="false" customHeight="false" outlineLevel="0" collapsed="false">
      <c r="A18" s="278" t="s">
        <v>504</v>
      </c>
      <c r="B18" s="278"/>
      <c r="D18" s="264" t="n">
        <f aca="false">+'Schedule D - PRM Detail'!D16</f>
        <v>0</v>
      </c>
      <c r="E18" s="264" t="n">
        <f aca="false">+'Schedule D - PRM Detail'!E16</f>
        <v>0</v>
      </c>
      <c r="F18" s="264" t="n">
        <f aca="false">+'Schedule D - PRM Detail'!F16</f>
        <v>0</v>
      </c>
      <c r="G18" s="264" t="n">
        <f aca="false">+'Schedule D - PRM Detail'!G16</f>
        <v>0</v>
      </c>
      <c r="H18" s="264" t="n">
        <f aca="false">+'Schedule D - PRM Detail'!H16</f>
        <v>0</v>
      </c>
      <c r="I18" s="264" t="n">
        <f aca="false">+'Schedule D - PRM Detail'!I16</f>
        <v>0</v>
      </c>
      <c r="J18" s="264" t="n">
        <f aca="false">+'Schedule D - PRM Detail'!J16</f>
        <v>0</v>
      </c>
      <c r="K18" s="264" t="n">
        <f aca="false">+'Schedule D - PRM Detail'!K16</f>
        <v>0</v>
      </c>
      <c r="L18" s="264" t="n">
        <f aca="false">+'Schedule D - PRM Detail'!L16</f>
        <v>0</v>
      </c>
      <c r="M18" s="264" t="n">
        <f aca="false">+'Schedule D - PRM Detail'!M16</f>
        <v>0</v>
      </c>
      <c r="N18" s="264" t="n">
        <f aca="false">+'Schedule D - PRM Detail'!N16</f>
        <v>0</v>
      </c>
      <c r="O18" s="264" t="n">
        <f aca="false">+'Schedule D - PRM Detail'!O16</f>
        <v>0</v>
      </c>
      <c r="P18" s="257" t="n">
        <f aca="false">SUM(D18:O18)</f>
        <v>0</v>
      </c>
    </row>
    <row r="19" customFormat="false" ht="12.75" hidden="false" customHeight="false" outlineLevel="0" collapsed="false">
      <c r="A19" s="278" t="s">
        <v>505</v>
      </c>
      <c r="B19" s="278"/>
      <c r="D19" s="264" t="n">
        <f aca="false">+'Schedule D - PRM Detail'!D17</f>
        <v>0</v>
      </c>
      <c r="E19" s="264" t="n">
        <f aca="false">+'Schedule D - PRM Detail'!E17</f>
        <v>0</v>
      </c>
      <c r="F19" s="264" t="n">
        <f aca="false">+'Schedule D - PRM Detail'!F17</f>
        <v>0</v>
      </c>
      <c r="G19" s="264" t="n">
        <f aca="false">+'Schedule D - PRM Detail'!G17</f>
        <v>0</v>
      </c>
      <c r="H19" s="264" t="n">
        <f aca="false">+'Schedule D - PRM Detail'!H17</f>
        <v>0</v>
      </c>
      <c r="I19" s="264" t="n">
        <f aca="false">+'Schedule D - PRM Detail'!I17</f>
        <v>0</v>
      </c>
      <c r="J19" s="264" t="n">
        <f aca="false">+'Schedule D - PRM Detail'!J17</f>
        <v>0</v>
      </c>
      <c r="K19" s="264" t="n">
        <f aca="false">+'Schedule D - PRM Detail'!K17</f>
        <v>0</v>
      </c>
      <c r="L19" s="264" t="n">
        <f aca="false">+'Schedule D - PRM Detail'!L17</f>
        <v>0</v>
      </c>
      <c r="M19" s="264" t="n">
        <f aca="false">+'Schedule D - PRM Detail'!M17</f>
        <v>0</v>
      </c>
      <c r="N19" s="264" t="n">
        <f aca="false">+'Schedule D - PRM Detail'!N17</f>
        <v>0</v>
      </c>
      <c r="O19" s="264" t="n">
        <f aca="false">+'Schedule D - PRM Detail'!O17</f>
        <v>0</v>
      </c>
      <c r="P19" s="257" t="n">
        <f aca="false">SUM(D19:O19)</f>
        <v>0</v>
      </c>
    </row>
    <row r="20" customFormat="false" ht="12.75" hidden="false" customHeight="false" outlineLevel="0" collapsed="false">
      <c r="A20" s="278" t="s">
        <v>506</v>
      </c>
      <c r="B20" s="278"/>
      <c r="D20" s="264" t="n">
        <f aca="false">+'Schedule D - PRM Detail'!D18</f>
        <v>0</v>
      </c>
      <c r="E20" s="264" t="n">
        <f aca="false">+'Schedule D - PRM Detail'!E18</f>
        <v>0</v>
      </c>
      <c r="F20" s="264" t="n">
        <f aca="false">+'Schedule D - PRM Detail'!F18</f>
        <v>0</v>
      </c>
      <c r="G20" s="264" t="n">
        <f aca="false">+'Schedule D - PRM Detail'!G18</f>
        <v>0</v>
      </c>
      <c r="H20" s="264" t="n">
        <f aca="false">+'Schedule D - PRM Detail'!H18</f>
        <v>0</v>
      </c>
      <c r="I20" s="264" t="n">
        <f aca="false">+'Schedule D - PRM Detail'!I18</f>
        <v>0</v>
      </c>
      <c r="J20" s="264" t="n">
        <f aca="false">+'Schedule D - PRM Detail'!J18</f>
        <v>0</v>
      </c>
      <c r="K20" s="264" t="n">
        <f aca="false">+'Schedule D - PRM Detail'!K18</f>
        <v>0</v>
      </c>
      <c r="L20" s="264" t="n">
        <f aca="false">+'Schedule D - PRM Detail'!L18</f>
        <v>0</v>
      </c>
      <c r="M20" s="264" t="n">
        <f aca="false">+'Schedule D - PRM Detail'!M18</f>
        <v>0</v>
      </c>
      <c r="N20" s="264" t="n">
        <f aca="false">+'Schedule D - PRM Detail'!N18</f>
        <v>0</v>
      </c>
      <c r="O20" s="264" t="n">
        <f aca="false">+'Schedule D - PRM Detail'!O18</f>
        <v>0</v>
      </c>
      <c r="P20" s="257" t="n">
        <f aca="false">SUM(D20:O20)</f>
        <v>0</v>
      </c>
    </row>
    <row r="21" customFormat="false" ht="12.75" hidden="false" customHeight="false" outlineLevel="0" collapsed="false">
      <c r="A21" s="278"/>
      <c r="B21" s="278"/>
      <c r="P21" s="257"/>
    </row>
    <row r="22" customFormat="false" ht="12.75" hidden="false" customHeight="false" outlineLevel="0" collapsed="false">
      <c r="A22" s="279" t="s">
        <v>507</v>
      </c>
      <c r="B22" s="279"/>
      <c r="D22" s="259" t="n">
        <v>0</v>
      </c>
      <c r="E22" s="259" t="n">
        <v>0</v>
      </c>
      <c r="F22" s="259" t="n">
        <v>0</v>
      </c>
      <c r="G22" s="259" t="n">
        <v>0</v>
      </c>
      <c r="H22" s="259" t="n">
        <v>0</v>
      </c>
      <c r="I22" s="259" t="n">
        <v>0</v>
      </c>
      <c r="J22" s="259" t="n">
        <v>0</v>
      </c>
      <c r="K22" s="259" t="n">
        <v>0</v>
      </c>
      <c r="L22" s="259" t="n">
        <v>0</v>
      </c>
      <c r="M22" s="259" t="n">
        <v>0</v>
      </c>
      <c r="N22" s="259" t="n">
        <v>0</v>
      </c>
      <c r="O22" s="259" t="n">
        <v>0</v>
      </c>
      <c r="P22" s="257" t="n">
        <f aca="false">SUM(D22:O22)</f>
        <v>0</v>
      </c>
    </row>
    <row r="23" customFormat="false" ht="12.75" hidden="false" customHeight="false" outlineLevel="0" collapsed="false">
      <c r="A23" s="279" t="s">
        <v>508</v>
      </c>
      <c r="B23" s="279"/>
      <c r="D23" s="259" t="n">
        <v>0</v>
      </c>
      <c r="E23" s="259" t="n">
        <v>0</v>
      </c>
      <c r="F23" s="259" t="n">
        <v>0</v>
      </c>
      <c r="G23" s="259" t="n">
        <v>0</v>
      </c>
      <c r="H23" s="259" t="n">
        <v>0</v>
      </c>
      <c r="I23" s="259" t="n">
        <v>0</v>
      </c>
      <c r="J23" s="259" t="n">
        <v>0</v>
      </c>
      <c r="K23" s="259" t="n">
        <v>0</v>
      </c>
      <c r="L23" s="259" t="n">
        <v>0</v>
      </c>
      <c r="M23" s="259" t="n">
        <v>0</v>
      </c>
      <c r="N23" s="259" t="n">
        <v>0</v>
      </c>
      <c r="O23" s="259" t="n">
        <v>0</v>
      </c>
      <c r="P23" s="257" t="n">
        <f aca="false">SUM(D23:O23)</f>
        <v>0</v>
      </c>
    </row>
    <row r="24" customFormat="false" ht="12.75" hidden="false" customHeight="false" outlineLevel="0" collapsed="false">
      <c r="A24" s="278" t="s">
        <v>509</v>
      </c>
      <c r="B24" s="278"/>
      <c r="D24" s="249" t="n">
        <f aca="false">ROUND(('Cash and Non-Cash'!D14)/1000,0)</f>
        <v>0</v>
      </c>
      <c r="E24" s="249" t="n">
        <f aca="false">ROUND(('Cash and Non-Cash'!E14)/1000,0)</f>
        <v>0</v>
      </c>
      <c r="F24" s="249" t="n">
        <f aca="false">ROUND(('Cash and Non-Cash'!F14)/1000,0)</f>
        <v>0</v>
      </c>
      <c r="G24" s="249" t="n">
        <f aca="false">ROUND(('Cash and Non-Cash'!G14)/1000,0)</f>
        <v>0</v>
      </c>
      <c r="H24" s="249" t="n">
        <f aca="false">ROUND(('Cash and Non-Cash'!H14)/1000,0)</f>
        <v>0</v>
      </c>
      <c r="I24" s="249" t="n">
        <f aca="false">ROUND(('Cash and Non-Cash'!I14)/1000,0)</f>
        <v>0</v>
      </c>
      <c r="J24" s="249" t="n">
        <f aca="false">ROUND(('Cash and Non-Cash'!J14)/1000,0)</f>
        <v>0</v>
      </c>
      <c r="K24" s="249" t="n">
        <f aca="false">ROUND(('Cash and Non-Cash'!K14)/1000,0)</f>
        <v>0</v>
      </c>
      <c r="L24" s="249" t="n">
        <f aca="false">ROUND(('Cash and Non-Cash'!L14)/1000,0)</f>
        <v>0</v>
      </c>
      <c r="M24" s="249" t="n">
        <f aca="false">ROUND(('Cash and Non-Cash'!M14)/1000,0)</f>
        <v>0</v>
      </c>
      <c r="N24" s="249" t="n">
        <f aca="false">ROUND(('Cash and Non-Cash'!N14)/1000,0)</f>
        <v>0</v>
      </c>
      <c r="O24" s="249" t="n">
        <f aca="false">ROUND(('Cash and Non-Cash'!O14)/1000,0)</f>
        <v>0</v>
      </c>
      <c r="P24" s="257" t="n">
        <f aca="false">SUM(D24:O24)</f>
        <v>0</v>
      </c>
    </row>
    <row r="25" customFormat="false" ht="12.75" hidden="false" customHeight="false" outlineLevel="0" collapsed="false">
      <c r="A25" s="278"/>
      <c r="B25" s="278"/>
      <c r="P25" s="257"/>
    </row>
    <row r="26" customFormat="false" ht="12.75" hidden="false" customHeight="false" outlineLevel="0" collapsed="false">
      <c r="A26" s="278" t="s">
        <v>510</v>
      </c>
      <c r="B26" s="278"/>
      <c r="D26" s="249" t="n">
        <f aca="false">-ROUND(('Cash and Non-Cash'!D84)/1000,0)</f>
        <v>-334</v>
      </c>
      <c r="E26" s="249" t="n">
        <f aca="false">-ROUND(('Cash and Non-Cash'!E84)/1000,0)</f>
        <v>-349</v>
      </c>
      <c r="F26" s="249" t="n">
        <f aca="false">-ROUND(('Cash and Non-Cash'!F84)/1000,0)</f>
        <v>-346</v>
      </c>
      <c r="G26" s="249" t="n">
        <f aca="false">-ROUND(('Cash and Non-Cash'!G84)/1000,0)</f>
        <v>-346</v>
      </c>
      <c r="H26" s="249" t="n">
        <f aca="false">-ROUND(('Cash and Non-Cash'!H84)/1000,0)</f>
        <v>-349</v>
      </c>
      <c r="I26" s="249" t="n">
        <f aca="false">-ROUND(('Cash and Non-Cash'!I84)/1000,0)</f>
        <v>-346</v>
      </c>
      <c r="J26" s="249" t="n">
        <f aca="false">-ROUND(('Cash and Non-Cash'!J84)/1000,0)</f>
        <v>-346</v>
      </c>
      <c r="K26" s="249" t="n">
        <f aca="false">-ROUND(('Cash and Non-Cash'!K84)/1000,0)</f>
        <v>-349</v>
      </c>
      <c r="L26" s="249" t="n">
        <f aca="false">-ROUND(('Cash and Non-Cash'!L84)/1000,0)</f>
        <v>-346</v>
      </c>
      <c r="M26" s="249" t="n">
        <f aca="false">-ROUND(('Cash and Non-Cash'!M84)/1000,0)</f>
        <v>-346</v>
      </c>
      <c r="N26" s="249" t="n">
        <f aca="false">-ROUND(('Cash and Non-Cash'!N84)/1000,0)</f>
        <v>-346</v>
      </c>
      <c r="O26" s="249" t="n">
        <f aca="false">-ROUND(('Cash and Non-Cash'!O84)/1000,0)</f>
        <v>-346</v>
      </c>
      <c r="P26" s="257" t="n">
        <f aca="false">SUM(D26:O26)</f>
        <v>-4149</v>
      </c>
    </row>
    <row r="27" customFormat="false" ht="12.75" hidden="true" customHeight="false" outlineLevel="0" collapsed="false">
      <c r="A27" s="278" t="s">
        <v>511</v>
      </c>
      <c r="B27" s="280"/>
      <c r="P27" s="257" t="n">
        <f aca="false">SUM(D27:O27)</f>
        <v>0</v>
      </c>
    </row>
    <row r="28" customFormat="false" ht="12.75" hidden="false" customHeight="false" outlineLevel="0" collapsed="false">
      <c r="A28" s="278" t="s">
        <v>512</v>
      </c>
      <c r="B28" s="278"/>
      <c r="D28" s="249" t="n">
        <f aca="false">-ROUND(('Cash and Non-Cash'!D85)/1000,0)</f>
        <v>-0</v>
      </c>
      <c r="E28" s="249" t="n">
        <f aca="false">-ROUND(('Cash and Non-Cash'!E85)/1000,0)</f>
        <v>-0</v>
      </c>
      <c r="F28" s="249" t="n">
        <f aca="false">-ROUND(('Cash and Non-Cash'!F85)/1000,0)</f>
        <v>-0</v>
      </c>
      <c r="G28" s="249" t="n">
        <f aca="false">-ROUND(('Cash and Non-Cash'!G85)/1000,0)</f>
        <v>-0</v>
      </c>
      <c r="H28" s="249" t="n">
        <f aca="false">-ROUND(('Cash and Non-Cash'!H85)/1000,0)</f>
        <v>-0</v>
      </c>
      <c r="I28" s="249" t="n">
        <f aca="false">-ROUND(('Cash and Non-Cash'!I85)/1000,0)</f>
        <v>-0</v>
      </c>
      <c r="J28" s="249" t="n">
        <f aca="false">-ROUND(('Cash and Non-Cash'!J85)/1000,0)</f>
        <v>-0</v>
      </c>
      <c r="K28" s="249" t="n">
        <f aca="false">-ROUND(('Cash and Non-Cash'!K85)/1000,0)</f>
        <v>-0</v>
      </c>
      <c r="L28" s="249" t="n">
        <f aca="false">-ROUND(('Cash and Non-Cash'!L85)/1000,0)</f>
        <v>-0</v>
      </c>
      <c r="M28" s="249" t="n">
        <f aca="false">-ROUND(('Cash and Non-Cash'!M85)/1000,0)</f>
        <v>-0</v>
      </c>
      <c r="N28" s="249" t="n">
        <f aca="false">-ROUND(('Cash and Non-Cash'!N85)/1000,0)</f>
        <v>-0</v>
      </c>
      <c r="O28" s="249" t="n">
        <f aca="false">-ROUND(('Cash and Non-Cash'!O85)/1000,0)</f>
        <v>-0</v>
      </c>
      <c r="P28" s="257" t="n">
        <f aca="false">SUM(D28:O28)</f>
        <v>0</v>
      </c>
    </row>
    <row r="29" customFormat="false" ht="12.75" hidden="false" customHeight="false" outlineLevel="0" collapsed="false">
      <c r="A29" s="281" t="s">
        <v>423</v>
      </c>
      <c r="B29" s="278"/>
      <c r="D29" s="249" t="n">
        <f aca="false">-ROUND(('Cash and Non-Cash'!D86)/1000,0)</f>
        <v>-48</v>
      </c>
      <c r="E29" s="249" t="n">
        <f aca="false">-ROUND(('Cash and Non-Cash'!E86)/1000,0)</f>
        <v>-23</v>
      </c>
      <c r="F29" s="249" t="n">
        <f aca="false">-ROUND(('Cash and Non-Cash'!F86)/1000,0)</f>
        <v>-27</v>
      </c>
      <c r="G29" s="249" t="n">
        <f aca="false">-ROUND(('Cash and Non-Cash'!G86)/1000,0)</f>
        <v>-27</v>
      </c>
      <c r="H29" s="249" t="n">
        <f aca="false">-ROUND(('Cash and Non-Cash'!H86)/1000,0)</f>
        <v>-27</v>
      </c>
      <c r="I29" s="249" t="n">
        <f aca="false">-ROUND(('Cash and Non-Cash'!I86)/1000,0)</f>
        <v>-28</v>
      </c>
      <c r="J29" s="249" t="n">
        <f aca="false">-ROUND(('Cash and Non-Cash'!J86)/1000,0)</f>
        <v>-28</v>
      </c>
      <c r="K29" s="249" t="n">
        <f aca="false">-ROUND(('Cash and Non-Cash'!K86)/1000,0)</f>
        <v>-28</v>
      </c>
      <c r="L29" s="249" t="n">
        <f aca="false">-ROUND(('Cash and Non-Cash'!L86)/1000,0)</f>
        <v>-28</v>
      </c>
      <c r="M29" s="249" t="n">
        <f aca="false">-ROUND(('Cash and Non-Cash'!M86)/1000,0)</f>
        <v>-28</v>
      </c>
      <c r="N29" s="249" t="n">
        <f aca="false">-ROUND(('Cash and Non-Cash'!N86)/1000,0)</f>
        <v>-28</v>
      </c>
      <c r="O29" s="249" t="n">
        <f aca="false">-ROUND(('Cash and Non-Cash'!O86)/1000,0)</f>
        <v>-28</v>
      </c>
      <c r="P29" s="257" t="n">
        <f aca="false">SUM(D29:O29)</f>
        <v>-348</v>
      </c>
    </row>
    <row r="30" customFormat="false" ht="12.75" hidden="false" customHeight="false" outlineLevel="0" collapsed="false">
      <c r="A30" s="282" t="s">
        <v>513</v>
      </c>
      <c r="B30" s="279"/>
      <c r="D30" s="283" t="n">
        <f aca="false">+INDIRECT!D19</f>
        <v>0</v>
      </c>
      <c r="E30" s="283" t="n">
        <f aca="false">+INDIRECT!E19</f>
        <v>0</v>
      </c>
      <c r="F30" s="283" t="n">
        <f aca="false">+INDIRECT!F19</f>
        <v>0</v>
      </c>
      <c r="G30" s="283" t="n">
        <f aca="false">+INDIRECT!G19</f>
        <v>0</v>
      </c>
      <c r="H30" s="283" t="n">
        <f aca="false">+INDIRECT!H19</f>
        <v>0</v>
      </c>
      <c r="I30" s="283" t="n">
        <f aca="false">+INDIRECT!I19</f>
        <v>0</v>
      </c>
      <c r="J30" s="283" t="n">
        <f aca="false">+INDIRECT!J19</f>
        <v>0</v>
      </c>
      <c r="K30" s="283" t="n">
        <f aca="false">+INDIRECT!K19</f>
        <v>0</v>
      </c>
      <c r="L30" s="283" t="n">
        <f aca="false">+INDIRECT!L19</f>
        <v>0</v>
      </c>
      <c r="M30" s="283" t="n">
        <f aca="false">+INDIRECT!M19</f>
        <v>0</v>
      </c>
      <c r="N30" s="283" t="n">
        <f aca="false">+INDIRECT!N19</f>
        <v>0</v>
      </c>
      <c r="O30" s="283" t="n">
        <f aca="false">+INDIRECT!O19</f>
        <v>0</v>
      </c>
      <c r="P30" s="257" t="n">
        <f aca="false">SUM(D30:O30)</f>
        <v>0</v>
      </c>
    </row>
    <row r="31" customFormat="false" ht="12.75" hidden="false" customHeight="false" outlineLevel="0" collapsed="false">
      <c r="A31" s="278"/>
      <c r="B31" s="278"/>
      <c r="P31" s="257"/>
    </row>
    <row r="32" customFormat="false" ht="12.75" hidden="false" customHeight="false" outlineLevel="0" collapsed="false">
      <c r="A32" s="278" t="s">
        <v>514</v>
      </c>
      <c r="B32" s="278"/>
      <c r="D32" s="259" t="n">
        <v>0</v>
      </c>
      <c r="E32" s="259" t="n">
        <v>0</v>
      </c>
      <c r="F32" s="259" t="n">
        <v>0</v>
      </c>
      <c r="G32" s="259" t="n">
        <v>0</v>
      </c>
      <c r="H32" s="259" t="n">
        <v>0</v>
      </c>
      <c r="I32" s="259" t="n">
        <v>0</v>
      </c>
      <c r="J32" s="259" t="n">
        <v>0</v>
      </c>
      <c r="K32" s="259" t="n">
        <v>0</v>
      </c>
      <c r="L32" s="259" t="n">
        <v>0</v>
      </c>
      <c r="M32" s="259" t="n">
        <v>0</v>
      </c>
      <c r="N32" s="259" t="n">
        <v>0</v>
      </c>
      <c r="O32" s="259" t="n">
        <v>0</v>
      </c>
      <c r="P32" s="257" t="n">
        <f aca="false">SUM(D32:O32)</f>
        <v>0</v>
      </c>
    </row>
    <row r="33" customFormat="false" ht="12.75" hidden="false" customHeight="false" outlineLevel="0" collapsed="false">
      <c r="A33" s="279" t="s">
        <v>515</v>
      </c>
      <c r="B33" s="279"/>
      <c r="D33" s="259" t="n">
        <v>0</v>
      </c>
      <c r="E33" s="259" t="n">
        <v>0</v>
      </c>
      <c r="F33" s="259" t="n">
        <v>0</v>
      </c>
      <c r="G33" s="259" t="n">
        <v>0</v>
      </c>
      <c r="H33" s="259" t="n">
        <v>0</v>
      </c>
      <c r="I33" s="259" t="n">
        <v>0</v>
      </c>
      <c r="J33" s="259" t="n">
        <v>0</v>
      </c>
      <c r="K33" s="259" t="n">
        <v>0</v>
      </c>
      <c r="L33" s="259" t="n">
        <v>0</v>
      </c>
      <c r="M33" s="259" t="n">
        <v>0</v>
      </c>
      <c r="N33" s="259" t="n">
        <v>0</v>
      </c>
      <c r="O33" s="259" t="n">
        <v>0</v>
      </c>
      <c r="P33" s="257" t="n">
        <f aca="false">SUM(D33:O33)</f>
        <v>0</v>
      </c>
    </row>
    <row r="34" customFormat="false" ht="12.75" hidden="false" customHeight="false" outlineLevel="0" collapsed="false">
      <c r="A34" s="279" t="s">
        <v>516</v>
      </c>
      <c r="B34" s="279"/>
      <c r="D34" s="259" t="n">
        <v>0</v>
      </c>
      <c r="E34" s="259" t="n">
        <v>0</v>
      </c>
      <c r="F34" s="259" t="n">
        <v>0</v>
      </c>
      <c r="G34" s="259" t="n">
        <v>0</v>
      </c>
      <c r="H34" s="259" t="n">
        <v>0</v>
      </c>
      <c r="I34" s="259" t="n">
        <v>0</v>
      </c>
      <c r="J34" s="259" t="n">
        <v>0</v>
      </c>
      <c r="K34" s="259" t="n">
        <v>0</v>
      </c>
      <c r="L34" s="259" t="n">
        <v>0</v>
      </c>
      <c r="M34" s="259" t="n">
        <v>0</v>
      </c>
      <c r="N34" s="259" t="n">
        <v>0</v>
      </c>
      <c r="O34" s="259" t="n">
        <v>0</v>
      </c>
      <c r="P34" s="257" t="n">
        <f aca="false">SUM(D34:O34)</f>
        <v>0</v>
      </c>
    </row>
    <row r="35" customFormat="false" ht="12.75" hidden="false" customHeight="false" outlineLevel="0" collapsed="false">
      <c r="A35" s="278"/>
      <c r="B35" s="278"/>
      <c r="P35" s="257"/>
    </row>
    <row r="36" customFormat="false" ht="12.75" hidden="false" customHeight="false" outlineLevel="0" collapsed="false">
      <c r="A36" s="278" t="s">
        <v>517</v>
      </c>
      <c r="B36" s="278"/>
      <c r="D36" s="266" t="n">
        <f aca="false">+'Schedule E - Other'!D60</f>
        <v>0</v>
      </c>
      <c r="E36" s="266" t="n">
        <f aca="false">+'Schedule E - Other'!E60</f>
        <v>0</v>
      </c>
      <c r="F36" s="266" t="n">
        <f aca="false">+'Schedule E - Other'!F60</f>
        <v>0</v>
      </c>
      <c r="G36" s="266" t="n">
        <f aca="false">+'Schedule E - Other'!G60</f>
        <v>0</v>
      </c>
      <c r="H36" s="266" t="n">
        <f aca="false">+'Schedule E - Other'!H60</f>
        <v>0</v>
      </c>
      <c r="I36" s="266" t="n">
        <f aca="false">+'Schedule E - Other'!I60</f>
        <v>0</v>
      </c>
      <c r="J36" s="266" t="n">
        <f aca="false">+'Schedule E - Other'!J60</f>
        <v>0</v>
      </c>
      <c r="K36" s="266" t="n">
        <f aca="false">+'Schedule E - Other'!K60</f>
        <v>0</v>
      </c>
      <c r="L36" s="266" t="n">
        <f aca="false">+'Schedule E - Other'!L60</f>
        <v>0</v>
      </c>
      <c r="M36" s="266" t="n">
        <f aca="false">+'Schedule E - Other'!M60</f>
        <v>0</v>
      </c>
      <c r="N36" s="266" t="n">
        <f aca="false">+'Schedule E - Other'!N60</f>
        <v>0</v>
      </c>
      <c r="O36" s="266" t="n">
        <f aca="false">+'Schedule E - Other'!O60</f>
        <v>0</v>
      </c>
      <c r="P36" s="284" t="n">
        <f aca="false">SUM(D36:O36)</f>
        <v>0</v>
      </c>
    </row>
    <row r="37" customFormat="false" ht="12.75" hidden="false" customHeight="false" outlineLevel="0" collapsed="false">
      <c r="A37" s="278"/>
      <c r="B37" s="278"/>
      <c r="P37" s="257"/>
    </row>
    <row r="38" customFormat="false" ht="12.75" hidden="false" customHeight="false" outlineLevel="0" collapsed="false">
      <c r="A38" s="277"/>
      <c r="B38" s="277" t="s">
        <v>448</v>
      </c>
      <c r="D38" s="257" t="n">
        <f aca="false">SUM(D9:D36)</f>
        <v>-382</v>
      </c>
      <c r="E38" s="257" t="n">
        <f aca="false">SUM(E9:E36)</f>
        <v>-372</v>
      </c>
      <c r="F38" s="257" t="n">
        <f aca="false">SUM(F9:F36)</f>
        <v>-373</v>
      </c>
      <c r="G38" s="257" t="n">
        <f aca="false">SUM(G9:G36)</f>
        <v>-373</v>
      </c>
      <c r="H38" s="257" t="n">
        <f aca="false">SUM(H9:H36)</f>
        <v>-376</v>
      </c>
      <c r="I38" s="257" t="n">
        <f aca="false">SUM(I9:I36)</f>
        <v>-374</v>
      </c>
      <c r="J38" s="257" t="n">
        <f aca="false">SUM(J9:J36)</f>
        <v>-374</v>
      </c>
      <c r="K38" s="257" t="n">
        <f aca="false">SUM(K9:K36)</f>
        <v>-377</v>
      </c>
      <c r="L38" s="257" t="n">
        <f aca="false">SUM(L9:L36)</f>
        <v>-374</v>
      </c>
      <c r="M38" s="257" t="n">
        <f aca="false">SUM(M9:M36)</f>
        <v>-374</v>
      </c>
      <c r="N38" s="257" t="n">
        <f aca="false">SUM(N9:N36)</f>
        <v>-374</v>
      </c>
      <c r="O38" s="257" t="n">
        <f aca="false">SUM(O9:O36)</f>
        <v>-374</v>
      </c>
      <c r="P38" s="257" t="n">
        <f aca="false">SUM(P9:P36)</f>
        <v>-4497</v>
      </c>
      <c r="R38" s="257" t="n">
        <f aca="false">+P38-INDIRECT!P24</f>
        <v>-1</v>
      </c>
    </row>
    <row r="39" customFormat="false" ht="12.75" hidden="false" customHeight="false" outlineLevel="0" collapsed="false">
      <c r="A39" s="278"/>
      <c r="B39" s="278"/>
      <c r="P39" s="257"/>
    </row>
    <row r="40" customFormat="false" ht="12.75" hidden="false" customHeight="false" outlineLevel="0" collapsed="false">
      <c r="A40" s="277" t="s">
        <v>518</v>
      </c>
      <c r="B40" s="278"/>
      <c r="P40" s="257"/>
    </row>
    <row r="41" customFormat="false" ht="12.75" hidden="false" customHeight="false" outlineLevel="0" collapsed="false">
      <c r="A41" s="275" t="s">
        <v>519</v>
      </c>
      <c r="B41" s="278"/>
      <c r="D41" s="285" t="n">
        <f aca="false">+INDIRECT!D41</f>
        <v>0</v>
      </c>
      <c r="E41" s="285" t="n">
        <f aca="false">+INDIRECT!E41</f>
        <v>0</v>
      </c>
      <c r="F41" s="285" t="n">
        <f aca="false">+INDIRECT!F41</f>
        <v>0</v>
      </c>
      <c r="G41" s="285" t="n">
        <f aca="false">+INDIRECT!G41</f>
        <v>0</v>
      </c>
      <c r="H41" s="285" t="n">
        <f aca="false">+INDIRECT!H41</f>
        <v>0</v>
      </c>
      <c r="I41" s="285" t="n">
        <f aca="false">+INDIRECT!I41</f>
        <v>0</v>
      </c>
      <c r="J41" s="285" t="n">
        <f aca="false">+INDIRECT!J41</f>
        <v>0</v>
      </c>
      <c r="K41" s="285" t="n">
        <f aca="false">+INDIRECT!K41</f>
        <v>0</v>
      </c>
      <c r="L41" s="285" t="n">
        <f aca="false">+INDIRECT!L41</f>
        <v>0</v>
      </c>
      <c r="M41" s="285" t="n">
        <f aca="false">+INDIRECT!M41</f>
        <v>0</v>
      </c>
      <c r="N41" s="285" t="n">
        <f aca="false">+INDIRECT!N41</f>
        <v>0</v>
      </c>
      <c r="O41" s="285" t="n">
        <f aca="false">+INDIRECT!O41</f>
        <v>0</v>
      </c>
      <c r="P41" s="257" t="n">
        <f aca="false">SUM(D41:O41)</f>
        <v>0</v>
      </c>
    </row>
    <row r="42" customFormat="false" ht="12.75" hidden="false" customHeight="false" outlineLevel="0" collapsed="false">
      <c r="A42" s="275" t="s">
        <v>520</v>
      </c>
      <c r="B42" s="278"/>
      <c r="D42" s="285" t="n">
        <f aca="false">+INDIRECT!D42</f>
        <v>0</v>
      </c>
      <c r="E42" s="285" t="n">
        <f aca="false">+INDIRECT!E42</f>
        <v>0</v>
      </c>
      <c r="F42" s="285" t="n">
        <f aca="false">+INDIRECT!F42</f>
        <v>500</v>
      </c>
      <c r="G42" s="285" t="n">
        <f aca="false">+INDIRECT!G42</f>
        <v>0</v>
      </c>
      <c r="H42" s="285" t="n">
        <f aca="false">+INDIRECT!H42</f>
        <v>250</v>
      </c>
      <c r="I42" s="285" t="n">
        <f aca="false">+INDIRECT!I42</f>
        <v>0</v>
      </c>
      <c r="J42" s="285" t="n">
        <f aca="false">+INDIRECT!J42</f>
        <v>0</v>
      </c>
      <c r="K42" s="285" t="n">
        <f aca="false">+INDIRECT!K42</f>
        <v>0</v>
      </c>
      <c r="L42" s="285" t="n">
        <f aca="false">+INDIRECT!L42</f>
        <v>0</v>
      </c>
      <c r="M42" s="285" t="n">
        <f aca="false">+INDIRECT!M42</f>
        <v>0</v>
      </c>
      <c r="N42" s="285" t="n">
        <f aca="false">+INDIRECT!N42</f>
        <v>0</v>
      </c>
      <c r="O42" s="285" t="n">
        <f aca="false">+INDIRECT!O42</f>
        <v>0</v>
      </c>
      <c r="P42" s="257" t="n">
        <f aca="false">SUM(D42:O42)</f>
        <v>750</v>
      </c>
    </row>
    <row r="43" customFormat="false" ht="12.75" hidden="false" customHeight="false" outlineLevel="0" collapsed="false">
      <c r="A43" s="275" t="s">
        <v>521</v>
      </c>
      <c r="B43" s="278"/>
      <c r="D43" s="285" t="n">
        <f aca="false">+INDIRECT!D43</f>
        <v>0</v>
      </c>
      <c r="E43" s="285" t="n">
        <f aca="false">+INDIRECT!E43</f>
        <v>0</v>
      </c>
      <c r="F43" s="285" t="n">
        <f aca="false">+INDIRECT!F43</f>
        <v>0</v>
      </c>
      <c r="G43" s="285" t="n">
        <f aca="false">+INDIRECT!G43</f>
        <v>0</v>
      </c>
      <c r="H43" s="285" t="n">
        <f aca="false">+INDIRECT!H43</f>
        <v>0</v>
      </c>
      <c r="I43" s="285" t="n">
        <f aca="false">+INDIRECT!I43</f>
        <v>0</v>
      </c>
      <c r="J43" s="285" t="n">
        <f aca="false">+INDIRECT!J43</f>
        <v>0</v>
      </c>
      <c r="K43" s="285" t="n">
        <f aca="false">+INDIRECT!K43</f>
        <v>0</v>
      </c>
      <c r="L43" s="285" t="n">
        <f aca="false">+INDIRECT!L43</f>
        <v>0</v>
      </c>
      <c r="M43" s="285" t="n">
        <f aca="false">+INDIRECT!M43</f>
        <v>0</v>
      </c>
      <c r="N43" s="285" t="n">
        <f aca="false">+INDIRECT!N43</f>
        <v>0</v>
      </c>
      <c r="O43" s="285" t="n">
        <f aca="false">+INDIRECT!O43</f>
        <v>0</v>
      </c>
      <c r="P43" s="257" t="n">
        <f aca="false">SUM(D43:O43)</f>
        <v>0</v>
      </c>
    </row>
    <row r="44" customFormat="false" ht="12.75" hidden="true" customHeight="false" outlineLevel="0" collapsed="false">
      <c r="A44" s="275" t="s">
        <v>522</v>
      </c>
      <c r="B44" s="280"/>
      <c r="D44" s="285" t="n">
        <f aca="false">+INDIRECT!D44</f>
        <v>0</v>
      </c>
      <c r="E44" s="285" t="n">
        <f aca="false">+INDIRECT!E44</f>
        <v>0</v>
      </c>
      <c r="F44" s="285" t="n">
        <f aca="false">+INDIRECT!F44</f>
        <v>0</v>
      </c>
      <c r="G44" s="285" t="n">
        <f aca="false">+INDIRECT!G44</f>
        <v>0</v>
      </c>
      <c r="H44" s="285" t="n">
        <f aca="false">+INDIRECT!H44</f>
        <v>0</v>
      </c>
      <c r="I44" s="285" t="n">
        <f aca="false">+INDIRECT!I44</f>
        <v>0</v>
      </c>
      <c r="J44" s="285" t="n">
        <f aca="false">+INDIRECT!J44</f>
        <v>0</v>
      </c>
      <c r="K44" s="285" t="n">
        <f aca="false">+INDIRECT!K44</f>
        <v>0</v>
      </c>
      <c r="L44" s="285" t="n">
        <f aca="false">+INDIRECT!L44</f>
        <v>0</v>
      </c>
      <c r="M44" s="285" t="n">
        <f aca="false">+INDIRECT!M44</f>
        <v>0</v>
      </c>
      <c r="N44" s="285" t="n">
        <f aca="false">+INDIRECT!N44</f>
        <v>0</v>
      </c>
      <c r="O44" s="285" t="n">
        <f aca="false">+INDIRECT!O44</f>
        <v>0</v>
      </c>
      <c r="P44" s="257" t="n">
        <f aca="false">SUM(D44:O44)</f>
        <v>0</v>
      </c>
    </row>
    <row r="45" customFormat="false" ht="12.75" hidden="true" customHeight="false" outlineLevel="0" collapsed="false">
      <c r="A45" s="275" t="s">
        <v>523</v>
      </c>
      <c r="B45" s="280"/>
      <c r="D45" s="285" t="n">
        <f aca="false">+INDIRECT!D45</f>
        <v>0</v>
      </c>
      <c r="E45" s="285" t="n">
        <f aca="false">+INDIRECT!E45</f>
        <v>0</v>
      </c>
      <c r="F45" s="285" t="n">
        <f aca="false">+INDIRECT!F45</f>
        <v>0</v>
      </c>
      <c r="G45" s="285" t="n">
        <f aca="false">+INDIRECT!G45</f>
        <v>0</v>
      </c>
      <c r="H45" s="285" t="n">
        <f aca="false">+INDIRECT!H45</f>
        <v>0</v>
      </c>
      <c r="I45" s="285" t="n">
        <f aca="false">+INDIRECT!I45</f>
        <v>0</v>
      </c>
      <c r="J45" s="285" t="n">
        <f aca="false">+INDIRECT!J45</f>
        <v>0</v>
      </c>
      <c r="K45" s="285" t="n">
        <f aca="false">+INDIRECT!K45</f>
        <v>0</v>
      </c>
      <c r="L45" s="285" t="n">
        <f aca="false">+INDIRECT!L45</f>
        <v>0</v>
      </c>
      <c r="M45" s="285" t="n">
        <f aca="false">+INDIRECT!M45</f>
        <v>0</v>
      </c>
      <c r="N45" s="285" t="n">
        <f aca="false">+INDIRECT!N45</f>
        <v>0</v>
      </c>
      <c r="O45" s="285" t="n">
        <f aca="false">+INDIRECT!O45</f>
        <v>0</v>
      </c>
      <c r="P45" s="257" t="n">
        <f aca="false">SUM(D45:O45)</f>
        <v>0</v>
      </c>
    </row>
    <row r="46" customFormat="false" ht="12.75" hidden="false" customHeight="false" outlineLevel="0" collapsed="false">
      <c r="A46" s="275" t="s">
        <v>524</v>
      </c>
      <c r="B46" s="278"/>
      <c r="D46" s="266" t="n">
        <f aca="false">+INDIRECT!D46</f>
        <v>0</v>
      </c>
      <c r="E46" s="266" t="n">
        <f aca="false">+INDIRECT!E46</f>
        <v>0</v>
      </c>
      <c r="F46" s="266" t="n">
        <f aca="false">+INDIRECT!F46</f>
        <v>0</v>
      </c>
      <c r="G46" s="266" t="n">
        <f aca="false">+INDIRECT!G46</f>
        <v>0</v>
      </c>
      <c r="H46" s="266" t="n">
        <f aca="false">+INDIRECT!H46</f>
        <v>0</v>
      </c>
      <c r="I46" s="266" t="n">
        <f aca="false">+INDIRECT!I46</f>
        <v>0</v>
      </c>
      <c r="J46" s="266" t="n">
        <f aca="false">+INDIRECT!J46</f>
        <v>0</v>
      </c>
      <c r="K46" s="266" t="n">
        <f aca="false">+INDIRECT!K46</f>
        <v>0</v>
      </c>
      <c r="L46" s="266" t="n">
        <f aca="false">+INDIRECT!L46</f>
        <v>0</v>
      </c>
      <c r="M46" s="266" t="n">
        <f aca="false">+INDIRECT!M46</f>
        <v>0</v>
      </c>
      <c r="N46" s="266" t="n">
        <f aca="false">+INDIRECT!N46</f>
        <v>0</v>
      </c>
      <c r="O46" s="266" t="n">
        <f aca="false">+INDIRECT!O46</f>
        <v>0</v>
      </c>
      <c r="P46" s="284" t="n">
        <f aca="false">SUM(D46:O46)</f>
        <v>0</v>
      </c>
    </row>
    <row r="47" customFormat="false" ht="12.75" hidden="false" customHeight="false" outlineLevel="0" collapsed="false">
      <c r="A47" s="277"/>
      <c r="B47" s="277" t="s">
        <v>460</v>
      </c>
      <c r="D47" s="257" t="n">
        <f aca="false">SUM(D41:D46)</f>
        <v>0</v>
      </c>
      <c r="E47" s="257" t="n">
        <f aca="false">SUM(E41:E46)</f>
        <v>0</v>
      </c>
      <c r="F47" s="257" t="n">
        <f aca="false">SUM(F41:F46)</f>
        <v>500</v>
      </c>
      <c r="G47" s="257" t="n">
        <f aca="false">SUM(G41:G46)</f>
        <v>0</v>
      </c>
      <c r="H47" s="257" t="n">
        <f aca="false">SUM(H41:H46)</f>
        <v>250</v>
      </c>
      <c r="I47" s="257" t="n">
        <f aca="false">SUM(I41:I46)</f>
        <v>0</v>
      </c>
      <c r="J47" s="257" t="n">
        <f aca="false">SUM(J41:J46)</f>
        <v>0</v>
      </c>
      <c r="K47" s="257" t="n">
        <f aca="false">SUM(K41:K46)</f>
        <v>0</v>
      </c>
      <c r="L47" s="257" t="n">
        <f aca="false">SUM(L41:L46)</f>
        <v>0</v>
      </c>
      <c r="M47" s="257" t="n">
        <f aca="false">SUM(M41:M46)</f>
        <v>0</v>
      </c>
      <c r="N47" s="257" t="n">
        <f aca="false">SUM(N41:N46)</f>
        <v>0</v>
      </c>
      <c r="O47" s="257" t="n">
        <f aca="false">SUM(O41:O46)</f>
        <v>0</v>
      </c>
      <c r="P47" s="257" t="n">
        <f aca="false">SUM(P41:P46)</f>
        <v>750</v>
      </c>
      <c r="R47" s="257" t="n">
        <f aca="false">+P47-INDIRECT!P48</f>
        <v>0</v>
      </c>
    </row>
    <row r="48" customFormat="false" ht="12.75" hidden="false" customHeight="false" outlineLevel="0" collapsed="false">
      <c r="A48" s="277"/>
      <c r="B48" s="277"/>
      <c r="P48" s="257"/>
    </row>
    <row r="49" customFormat="false" ht="12.75" hidden="false" customHeight="false" outlineLevel="0" collapsed="false">
      <c r="A49" s="286" t="s">
        <v>467</v>
      </c>
      <c r="B49" s="277"/>
      <c r="D49" s="257" t="n">
        <f aca="false">+D38+D47</f>
        <v>-382</v>
      </c>
      <c r="E49" s="257" t="n">
        <f aca="false">+E38+E47</f>
        <v>-372</v>
      </c>
      <c r="F49" s="257" t="n">
        <f aca="false">+F38+F47</f>
        <v>127</v>
      </c>
      <c r="G49" s="257" t="n">
        <f aca="false">+G38+G47</f>
        <v>-373</v>
      </c>
      <c r="H49" s="257" t="n">
        <f aca="false">+H38+H47</f>
        <v>-126</v>
      </c>
      <c r="I49" s="257" t="n">
        <f aca="false">+I38+I47</f>
        <v>-374</v>
      </c>
      <c r="J49" s="257" t="n">
        <f aca="false">+J38+J47</f>
        <v>-374</v>
      </c>
      <c r="K49" s="257" t="n">
        <f aca="false">+K38+K47</f>
        <v>-377</v>
      </c>
      <c r="L49" s="257" t="n">
        <f aca="false">+L38+L47</f>
        <v>-374</v>
      </c>
      <c r="M49" s="257" t="n">
        <f aca="false">+M38+M47</f>
        <v>-374</v>
      </c>
      <c r="N49" s="257" t="n">
        <f aca="false">+N38+N47</f>
        <v>-374</v>
      </c>
      <c r="O49" s="257" t="n">
        <f aca="false">+O38+O47</f>
        <v>-374</v>
      </c>
      <c r="P49" s="257" t="n">
        <f aca="false">+P38+P47</f>
        <v>-3747</v>
      </c>
      <c r="R49" s="257" t="n">
        <f aca="false">+P49-INDIRECT!P50</f>
        <v>-1</v>
      </c>
    </row>
    <row r="50" customFormat="false" ht="12.75" hidden="false" customHeight="false" outlineLevel="0" collapsed="false">
      <c r="A50" s="278"/>
      <c r="B50" s="278"/>
      <c r="P50" s="257"/>
    </row>
    <row r="51" customFormat="false" ht="12.75" hidden="false" customHeight="false" outlineLevel="0" collapsed="false">
      <c r="A51" s="277" t="s">
        <v>468</v>
      </c>
      <c r="B51" s="278"/>
      <c r="P51" s="257"/>
    </row>
    <row r="52" customFormat="false" ht="12.75" hidden="false" customHeight="false" outlineLevel="0" collapsed="false">
      <c r="A52" s="275" t="s">
        <v>525</v>
      </c>
      <c r="B52" s="278"/>
      <c r="D52" s="285" t="n">
        <f aca="false">+INDIRECT!D53</f>
        <v>0</v>
      </c>
      <c r="E52" s="285" t="n">
        <f aca="false">+INDIRECT!E53</f>
        <v>0</v>
      </c>
      <c r="F52" s="285" t="n">
        <f aca="false">+INDIRECT!F53</f>
        <v>0</v>
      </c>
      <c r="G52" s="285" t="n">
        <f aca="false">+INDIRECT!G53</f>
        <v>0</v>
      </c>
      <c r="H52" s="285" t="n">
        <f aca="false">+INDIRECT!H53</f>
        <v>0</v>
      </c>
      <c r="I52" s="285" t="n">
        <f aca="false">+INDIRECT!I53</f>
        <v>0</v>
      </c>
      <c r="J52" s="285" t="n">
        <f aca="false">+INDIRECT!J53</f>
        <v>0</v>
      </c>
      <c r="K52" s="285" t="n">
        <f aca="false">+INDIRECT!K53</f>
        <v>0</v>
      </c>
      <c r="L52" s="285" t="n">
        <f aca="false">+INDIRECT!L53</f>
        <v>0</v>
      </c>
      <c r="M52" s="285" t="n">
        <f aca="false">+INDIRECT!M53</f>
        <v>0</v>
      </c>
      <c r="N52" s="285" t="n">
        <f aca="false">+INDIRECT!N53</f>
        <v>0</v>
      </c>
      <c r="O52" s="285" t="n">
        <f aca="false">+INDIRECT!O53</f>
        <v>0</v>
      </c>
      <c r="P52" s="257" t="n">
        <f aca="false">SUM(D52:O52)</f>
        <v>0</v>
      </c>
    </row>
    <row r="53" customFormat="false" ht="12.75" hidden="true" customHeight="false" outlineLevel="0" collapsed="false">
      <c r="A53" s="275" t="s">
        <v>526</v>
      </c>
      <c r="B53" s="280"/>
      <c r="D53" s="285" t="n">
        <f aca="false">+INDIRECT!D54</f>
        <v>0</v>
      </c>
      <c r="E53" s="285" t="n">
        <f aca="false">+INDIRECT!E54</f>
        <v>0</v>
      </c>
      <c r="F53" s="285" t="n">
        <f aca="false">+INDIRECT!F54</f>
        <v>0</v>
      </c>
      <c r="G53" s="285" t="n">
        <f aca="false">+INDIRECT!G54</f>
        <v>0</v>
      </c>
      <c r="H53" s="285" t="n">
        <f aca="false">+INDIRECT!H54</f>
        <v>0</v>
      </c>
      <c r="I53" s="285" t="n">
        <f aca="false">+INDIRECT!I54</f>
        <v>0</v>
      </c>
      <c r="J53" s="285" t="n">
        <f aca="false">+INDIRECT!J54</f>
        <v>0</v>
      </c>
      <c r="K53" s="285" t="n">
        <f aca="false">+INDIRECT!K54</f>
        <v>0</v>
      </c>
      <c r="L53" s="285" t="n">
        <f aca="false">+INDIRECT!L54</f>
        <v>0</v>
      </c>
      <c r="M53" s="285" t="n">
        <f aca="false">+INDIRECT!M54</f>
        <v>0</v>
      </c>
      <c r="N53" s="285" t="n">
        <f aca="false">+INDIRECT!N54</f>
        <v>0</v>
      </c>
      <c r="O53" s="285" t="n">
        <f aca="false">+INDIRECT!O54</f>
        <v>0</v>
      </c>
      <c r="P53" s="257" t="n">
        <f aca="false">SUM(D53:O53)</f>
        <v>0</v>
      </c>
    </row>
    <row r="54" customFormat="false" ht="12.75" hidden="true" customHeight="false" outlineLevel="0" collapsed="false">
      <c r="A54" s="275" t="s">
        <v>527</v>
      </c>
      <c r="B54" s="280"/>
      <c r="D54" s="285" t="n">
        <f aca="false">+INDIRECT!D55</f>
        <v>0</v>
      </c>
      <c r="E54" s="285" t="n">
        <f aca="false">+INDIRECT!E55</f>
        <v>0</v>
      </c>
      <c r="F54" s="285" t="n">
        <f aca="false">+INDIRECT!F55</f>
        <v>0</v>
      </c>
      <c r="G54" s="285" t="n">
        <f aca="false">+INDIRECT!G55</f>
        <v>0</v>
      </c>
      <c r="H54" s="285" t="n">
        <f aca="false">+INDIRECT!H55</f>
        <v>0</v>
      </c>
      <c r="I54" s="285" t="n">
        <f aca="false">+INDIRECT!I55</f>
        <v>0</v>
      </c>
      <c r="J54" s="285" t="n">
        <f aca="false">+INDIRECT!J55</f>
        <v>0</v>
      </c>
      <c r="K54" s="285" t="n">
        <f aca="false">+INDIRECT!K55</f>
        <v>0</v>
      </c>
      <c r="L54" s="285" t="n">
        <f aca="false">+INDIRECT!L55</f>
        <v>0</v>
      </c>
      <c r="M54" s="285" t="n">
        <f aca="false">+INDIRECT!M55</f>
        <v>0</v>
      </c>
      <c r="N54" s="285" t="n">
        <f aca="false">+INDIRECT!N55</f>
        <v>0</v>
      </c>
      <c r="O54" s="285" t="n">
        <f aca="false">+INDIRECT!O55</f>
        <v>0</v>
      </c>
      <c r="P54" s="257" t="n">
        <f aca="false">SUM(D54:O54)</f>
        <v>0</v>
      </c>
    </row>
    <row r="55" customFormat="false" ht="12.75" hidden="true" customHeight="false" outlineLevel="0" collapsed="false">
      <c r="A55" s="275" t="s">
        <v>528</v>
      </c>
      <c r="B55" s="280"/>
      <c r="D55" s="285" t="n">
        <f aca="false">+INDIRECT!D56</f>
        <v>0</v>
      </c>
      <c r="E55" s="285" t="n">
        <f aca="false">+INDIRECT!E56</f>
        <v>0</v>
      </c>
      <c r="F55" s="285" t="n">
        <f aca="false">+INDIRECT!F56</f>
        <v>0</v>
      </c>
      <c r="G55" s="285" t="n">
        <f aca="false">+INDIRECT!G56</f>
        <v>0</v>
      </c>
      <c r="H55" s="285" t="n">
        <f aca="false">+INDIRECT!H56</f>
        <v>0</v>
      </c>
      <c r="I55" s="285" t="n">
        <f aca="false">+INDIRECT!I56</f>
        <v>0</v>
      </c>
      <c r="J55" s="285" t="n">
        <f aca="false">+INDIRECT!J56</f>
        <v>0</v>
      </c>
      <c r="K55" s="285" t="n">
        <f aca="false">+INDIRECT!K56</f>
        <v>0</v>
      </c>
      <c r="L55" s="285" t="n">
        <f aca="false">+INDIRECT!L56</f>
        <v>0</v>
      </c>
      <c r="M55" s="285" t="n">
        <f aca="false">+INDIRECT!M56</f>
        <v>0</v>
      </c>
      <c r="N55" s="285" t="n">
        <f aca="false">+INDIRECT!N56</f>
        <v>0</v>
      </c>
      <c r="O55" s="285" t="n">
        <f aca="false">+INDIRECT!O56</f>
        <v>0</v>
      </c>
      <c r="P55" s="257" t="n">
        <f aca="false">SUM(D55:O55)</f>
        <v>0</v>
      </c>
    </row>
    <row r="56" customFormat="false" ht="12.75" hidden="true" customHeight="false" outlineLevel="0" collapsed="false">
      <c r="A56" s="275" t="s">
        <v>529</v>
      </c>
      <c r="B56" s="280"/>
      <c r="D56" s="285" t="n">
        <f aca="false">+INDIRECT!D57</f>
        <v>0</v>
      </c>
      <c r="E56" s="285" t="n">
        <f aca="false">+INDIRECT!E57</f>
        <v>0</v>
      </c>
      <c r="F56" s="285" t="n">
        <f aca="false">+INDIRECT!F57</f>
        <v>0</v>
      </c>
      <c r="G56" s="285" t="n">
        <f aca="false">+INDIRECT!G57</f>
        <v>0</v>
      </c>
      <c r="H56" s="285" t="n">
        <f aca="false">+INDIRECT!H57</f>
        <v>0</v>
      </c>
      <c r="I56" s="285" t="n">
        <f aca="false">+INDIRECT!I57</f>
        <v>0</v>
      </c>
      <c r="J56" s="285" t="n">
        <f aca="false">+INDIRECT!J57</f>
        <v>0</v>
      </c>
      <c r="K56" s="285" t="n">
        <f aca="false">+INDIRECT!K57</f>
        <v>0</v>
      </c>
      <c r="L56" s="285" t="n">
        <f aca="false">+INDIRECT!L57</f>
        <v>0</v>
      </c>
      <c r="M56" s="285" t="n">
        <f aca="false">+INDIRECT!M57</f>
        <v>0</v>
      </c>
      <c r="N56" s="285" t="n">
        <f aca="false">+INDIRECT!N57</f>
        <v>0</v>
      </c>
      <c r="O56" s="285" t="n">
        <f aca="false">+INDIRECT!O57</f>
        <v>0</v>
      </c>
      <c r="P56" s="257" t="n">
        <f aca="false">SUM(D56:O56)</f>
        <v>0</v>
      </c>
    </row>
    <row r="57" customFormat="false" ht="12.75" hidden="true" customHeight="false" outlineLevel="0" collapsed="false">
      <c r="A57" s="275" t="s">
        <v>530</v>
      </c>
      <c r="B57" s="280"/>
      <c r="D57" s="285" t="n">
        <f aca="false">+INDIRECT!D58</f>
        <v>0</v>
      </c>
      <c r="E57" s="285" t="n">
        <f aca="false">+INDIRECT!E58</f>
        <v>0</v>
      </c>
      <c r="F57" s="285" t="n">
        <f aca="false">+INDIRECT!F58</f>
        <v>0</v>
      </c>
      <c r="G57" s="285" t="n">
        <f aca="false">+INDIRECT!G58</f>
        <v>0</v>
      </c>
      <c r="H57" s="285" t="n">
        <f aca="false">+INDIRECT!H58</f>
        <v>0</v>
      </c>
      <c r="I57" s="285" t="n">
        <f aca="false">+INDIRECT!I58</f>
        <v>0</v>
      </c>
      <c r="J57" s="285" t="n">
        <f aca="false">+INDIRECT!J58</f>
        <v>0</v>
      </c>
      <c r="K57" s="285" t="n">
        <f aca="false">+INDIRECT!K58</f>
        <v>0</v>
      </c>
      <c r="L57" s="285" t="n">
        <f aca="false">+INDIRECT!L58</f>
        <v>0</v>
      </c>
      <c r="M57" s="285" t="n">
        <f aca="false">+INDIRECT!M58</f>
        <v>0</v>
      </c>
      <c r="N57" s="285" t="n">
        <f aca="false">+INDIRECT!N58</f>
        <v>0</v>
      </c>
      <c r="O57" s="285" t="n">
        <f aca="false">+INDIRECT!O58</f>
        <v>0</v>
      </c>
      <c r="P57" s="257" t="n">
        <f aca="false">SUM(D57:O57)</f>
        <v>0</v>
      </c>
    </row>
    <row r="58" customFormat="false" ht="12.75" hidden="false" customHeight="false" outlineLevel="0" collapsed="false">
      <c r="A58" s="275" t="s">
        <v>524</v>
      </c>
      <c r="B58" s="278"/>
      <c r="D58" s="266" t="n">
        <f aca="false">+INDIRECT!D59</f>
        <v>0</v>
      </c>
      <c r="E58" s="266" t="n">
        <f aca="false">+INDIRECT!E59</f>
        <v>0</v>
      </c>
      <c r="F58" s="266" t="n">
        <f aca="false">+INDIRECT!F59</f>
        <v>0</v>
      </c>
      <c r="G58" s="266" t="n">
        <f aca="false">+INDIRECT!G59</f>
        <v>0</v>
      </c>
      <c r="H58" s="266" t="n">
        <f aca="false">+INDIRECT!H59</f>
        <v>0</v>
      </c>
      <c r="I58" s="266" t="n">
        <f aca="false">+INDIRECT!I59</f>
        <v>0</v>
      </c>
      <c r="J58" s="266" t="n">
        <f aca="false">+INDIRECT!J59</f>
        <v>0</v>
      </c>
      <c r="K58" s="266" t="n">
        <f aca="false">+INDIRECT!K59</f>
        <v>0</v>
      </c>
      <c r="L58" s="266" t="n">
        <f aca="false">+INDIRECT!L59</f>
        <v>0</v>
      </c>
      <c r="M58" s="266" t="n">
        <f aca="false">+INDIRECT!M59</f>
        <v>0</v>
      </c>
      <c r="N58" s="266" t="n">
        <f aca="false">+INDIRECT!N59</f>
        <v>0</v>
      </c>
      <c r="O58" s="266" t="n">
        <f aca="false">+INDIRECT!O59</f>
        <v>0</v>
      </c>
      <c r="P58" s="284" t="n">
        <f aca="false">SUM(D58:O58)</f>
        <v>0</v>
      </c>
    </row>
    <row r="59" customFormat="false" ht="12.75" hidden="false" customHeight="false" outlineLevel="0" collapsed="false">
      <c r="A59" s="277"/>
      <c r="B59" s="277" t="s">
        <v>468</v>
      </c>
      <c r="D59" s="257" t="n">
        <f aca="false">SUM(D52:D58)</f>
        <v>0</v>
      </c>
      <c r="E59" s="257" t="n">
        <f aca="false">SUM(E52:E58)</f>
        <v>0</v>
      </c>
      <c r="F59" s="257" t="n">
        <f aca="false">SUM(F52:F58)</f>
        <v>0</v>
      </c>
      <c r="G59" s="257" t="n">
        <f aca="false">SUM(G52:G58)</f>
        <v>0</v>
      </c>
      <c r="H59" s="257" t="n">
        <f aca="false">SUM(H52:H58)</f>
        <v>0</v>
      </c>
      <c r="I59" s="257" t="n">
        <f aca="false">SUM(I52:I58)</f>
        <v>0</v>
      </c>
      <c r="J59" s="257" t="n">
        <f aca="false">SUM(J52:J58)</f>
        <v>0</v>
      </c>
      <c r="K59" s="257" t="n">
        <f aca="false">SUM(K52:K58)</f>
        <v>0</v>
      </c>
      <c r="L59" s="257" t="n">
        <f aca="false">SUM(L52:L58)</f>
        <v>0</v>
      </c>
      <c r="M59" s="257" t="n">
        <f aca="false">SUM(M52:M58)</f>
        <v>0</v>
      </c>
      <c r="N59" s="257" t="n">
        <f aca="false">SUM(N52:N58)</f>
        <v>0</v>
      </c>
      <c r="O59" s="257" t="n">
        <f aca="false">SUM(O52:O58)</f>
        <v>0</v>
      </c>
      <c r="P59" s="257" t="n">
        <f aca="false">SUM(P52:P58)</f>
        <v>0</v>
      </c>
      <c r="R59" s="257" t="n">
        <f aca="false">+P59-INDIRECT!P61</f>
        <v>0</v>
      </c>
    </row>
    <row r="60" customFormat="false" ht="12.75" hidden="false" customHeight="false" outlineLevel="0" collapsed="false">
      <c r="A60" s="278"/>
      <c r="B60" s="278"/>
      <c r="P60" s="257"/>
    </row>
    <row r="61" customFormat="false" ht="12.75" hidden="false" customHeight="false" outlineLevel="0" collapsed="false">
      <c r="A61" s="246" t="s">
        <v>476</v>
      </c>
      <c r="B61" s="277"/>
      <c r="D61" s="287" t="n">
        <f aca="false">+D59+D47+D38</f>
        <v>-382</v>
      </c>
      <c r="E61" s="287" t="n">
        <f aca="false">+E59+E47+E38</f>
        <v>-372</v>
      </c>
      <c r="F61" s="287" t="n">
        <f aca="false">+F59+F47+F38</f>
        <v>127</v>
      </c>
      <c r="G61" s="287" t="n">
        <f aca="false">+G59+G47+G38</f>
        <v>-373</v>
      </c>
      <c r="H61" s="287" t="n">
        <f aca="false">+H59+H47+H38</f>
        <v>-126</v>
      </c>
      <c r="I61" s="287" t="n">
        <f aca="false">+I59+I47+I38</f>
        <v>-374</v>
      </c>
      <c r="J61" s="287" t="n">
        <f aca="false">+J59+J47+J38</f>
        <v>-374</v>
      </c>
      <c r="K61" s="287" t="n">
        <f aca="false">+K59+K47+K38</f>
        <v>-377</v>
      </c>
      <c r="L61" s="287" t="n">
        <f aca="false">+L59+L47+L38</f>
        <v>-374</v>
      </c>
      <c r="M61" s="287" t="n">
        <f aca="false">+M59+M47+M38</f>
        <v>-374</v>
      </c>
      <c r="N61" s="287" t="n">
        <f aca="false">+N59+N47+N38</f>
        <v>-374</v>
      </c>
      <c r="O61" s="287" t="n">
        <f aca="false">+O59+O47+O38</f>
        <v>-374</v>
      </c>
      <c r="P61" s="257" t="n">
        <f aca="false">+P59+P47+P38</f>
        <v>-3747</v>
      </c>
      <c r="R61" s="257" t="n">
        <f aca="false">+P61-INDIRECT!P63</f>
        <v>-1</v>
      </c>
    </row>
    <row r="62" customFormat="false" ht="12.75" hidden="false" customHeight="false" outlineLevel="0" collapsed="false">
      <c r="A62" s="278"/>
      <c r="B62" s="278"/>
      <c r="P62" s="257"/>
    </row>
    <row r="63" customFormat="false" ht="12.75" hidden="false" customHeight="false" outlineLevel="0" collapsed="false">
      <c r="A63" s="278" t="s">
        <v>531</v>
      </c>
      <c r="B63" s="278"/>
      <c r="D63" s="266" t="n">
        <f aca="false">+INDIRECT!D65</f>
        <v>0</v>
      </c>
      <c r="E63" s="266" t="n">
        <f aca="false">+INDIRECT!E65</f>
        <v>0</v>
      </c>
      <c r="F63" s="266" t="n">
        <f aca="false">+INDIRECT!F65</f>
        <v>0</v>
      </c>
      <c r="G63" s="266" t="n">
        <f aca="false">+INDIRECT!G65</f>
        <v>0</v>
      </c>
      <c r="H63" s="266" t="n">
        <f aca="false">+INDIRECT!H65</f>
        <v>0</v>
      </c>
      <c r="I63" s="266" t="n">
        <f aca="false">+INDIRECT!I65</f>
        <v>0</v>
      </c>
      <c r="J63" s="266" t="n">
        <f aca="false">+INDIRECT!J65</f>
        <v>0</v>
      </c>
      <c r="K63" s="266" t="n">
        <f aca="false">+INDIRECT!K65</f>
        <v>0</v>
      </c>
      <c r="L63" s="266" t="n">
        <f aca="false">+INDIRECT!L65</f>
        <v>0</v>
      </c>
      <c r="M63" s="266" t="n">
        <f aca="false">+INDIRECT!M65</f>
        <v>0</v>
      </c>
      <c r="N63" s="266" t="n">
        <f aca="false">+INDIRECT!N65</f>
        <v>0</v>
      </c>
      <c r="O63" s="266" t="n">
        <f aca="false">+INDIRECT!O65</f>
        <v>0</v>
      </c>
      <c r="P63" s="284" t="n">
        <f aca="false">SUM(D63:O63)</f>
        <v>0</v>
      </c>
    </row>
    <row r="64" customFormat="false" ht="12.75" hidden="false" customHeight="false" outlineLevel="0" collapsed="false">
      <c r="A64" s="278"/>
      <c r="B64" s="278"/>
      <c r="P64" s="257"/>
    </row>
    <row r="65" customFormat="false" ht="13.5" hidden="false" customHeight="false" outlineLevel="0" collapsed="false">
      <c r="A65" s="246" t="s">
        <v>478</v>
      </c>
      <c r="B65" s="278"/>
      <c r="D65" s="288" t="n">
        <f aca="false">D61-D63</f>
        <v>-382</v>
      </c>
      <c r="E65" s="288" t="n">
        <f aca="false">E61-E63</f>
        <v>-372</v>
      </c>
      <c r="F65" s="288" t="n">
        <f aca="false">F61-F63</f>
        <v>127</v>
      </c>
      <c r="G65" s="288" t="n">
        <f aca="false">G61-G63</f>
        <v>-373</v>
      </c>
      <c r="H65" s="288" t="n">
        <f aca="false">H61-H63</f>
        <v>-126</v>
      </c>
      <c r="I65" s="288" t="n">
        <f aca="false">I61-I63</f>
        <v>-374</v>
      </c>
      <c r="J65" s="288" t="n">
        <f aca="false">J61-J63</f>
        <v>-374</v>
      </c>
      <c r="K65" s="288" t="n">
        <f aca="false">K61-K63</f>
        <v>-377</v>
      </c>
      <c r="L65" s="288" t="n">
        <f aca="false">L61-L63</f>
        <v>-374</v>
      </c>
      <c r="M65" s="288" t="n">
        <f aca="false">M61-M63</f>
        <v>-374</v>
      </c>
      <c r="N65" s="288" t="n">
        <f aca="false">N61-N63</f>
        <v>-374</v>
      </c>
      <c r="O65" s="288" t="n">
        <f aca="false">O61-O63</f>
        <v>-374</v>
      </c>
      <c r="P65" s="289" t="n">
        <f aca="false">P61-P63</f>
        <v>-3747</v>
      </c>
      <c r="R65" s="257" t="n">
        <f aca="false">+P65-INDIRECT!P67</f>
        <v>-1</v>
      </c>
    </row>
    <row r="66" customFormat="false" ht="13.5" hidden="false" customHeight="false" outlineLevel="0" collapsed="false">
      <c r="A66" s="278"/>
      <c r="B66" s="278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</row>
    <row r="67" customFormat="false" ht="12.75" hidden="false" customHeight="false" outlineLevel="0" collapsed="false">
      <c r="A67" s="278" t="str">
        <f aca="true">CELL("filename",A2)</f>
        <v>'file:///mnt/12tb/@roms/datasets/enron/EDRM Enron Email Data Set v2 XML/filtered-attachments/xls/Deal_Bench_2001_Plan.xls'#$DIRECT</v>
      </c>
      <c r="B67" s="291"/>
      <c r="C67" s="292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2"/>
      <c r="Q67" s="292"/>
      <c r="R67" s="292"/>
      <c r="S67" s="292"/>
      <c r="T67" s="292"/>
    </row>
    <row r="68" customFormat="false" ht="12.75" hidden="false" customHeight="false" outlineLevel="0" collapsed="false">
      <c r="A68" s="278"/>
      <c r="B68" s="278"/>
      <c r="C68" s="273" t="n">
        <f aca="true">NOW()</f>
        <v>45926.9235164548</v>
      </c>
    </row>
    <row r="69" customFormat="false" ht="12.75" hidden="true" customHeight="false" outlineLevel="0" collapsed="false">
      <c r="A69" s="294" t="s">
        <v>532</v>
      </c>
      <c r="B69" s="294"/>
      <c r="D69" s="249" t="n">
        <f aca="false">ROUND(('Cash and Non-Cash'!D84)/1000,0)+D26</f>
        <v>0</v>
      </c>
      <c r="E69" s="249" t="n">
        <f aca="false">ROUND(('Cash and Non-Cash'!E84)/1000,0)+E26</f>
        <v>0</v>
      </c>
      <c r="F69" s="249" t="n">
        <f aca="false">ROUND(('Cash and Non-Cash'!F84)/1000,0)+F26</f>
        <v>0</v>
      </c>
      <c r="G69" s="249" t="n">
        <f aca="false">ROUND(('Cash and Non-Cash'!G84)/1000,0)+G26</f>
        <v>0</v>
      </c>
      <c r="H69" s="249" t="n">
        <f aca="false">ROUND(('Cash and Non-Cash'!H84)/1000,0)+H26</f>
        <v>0</v>
      </c>
      <c r="I69" s="249" t="n">
        <f aca="false">ROUND(('Cash and Non-Cash'!I84)/1000,0)+I26</f>
        <v>0</v>
      </c>
      <c r="J69" s="249" t="n">
        <f aca="false">ROUND(('Cash and Non-Cash'!J84)/1000,0)+J26</f>
        <v>0</v>
      </c>
      <c r="K69" s="249" t="n">
        <f aca="false">ROUND(('Cash and Non-Cash'!K84)/1000,0)+K26</f>
        <v>0</v>
      </c>
      <c r="L69" s="249" t="n">
        <f aca="false">ROUND(('Cash and Non-Cash'!L84)/1000,0)+L26</f>
        <v>0</v>
      </c>
      <c r="M69" s="249" t="n">
        <f aca="false">ROUND(('Cash and Non-Cash'!M84)/1000,0)+M26</f>
        <v>0</v>
      </c>
      <c r="N69" s="249" t="n">
        <f aca="false">ROUND(('Cash and Non-Cash'!N84)/1000,0)+N26</f>
        <v>0</v>
      </c>
      <c r="O69" s="249" t="n">
        <f aca="false">ROUND(('Cash and Non-Cash'!O84)/1000,0)+O26</f>
        <v>0</v>
      </c>
      <c r="P69" s="257" t="n">
        <f aca="false">SUM(D69:O69)</f>
        <v>0</v>
      </c>
    </row>
    <row r="70" customFormat="false" ht="12.75" hidden="true" customHeight="false" outlineLevel="0" collapsed="false">
      <c r="A70" s="294" t="s">
        <v>533</v>
      </c>
      <c r="B70" s="294"/>
      <c r="D70" s="249" t="n">
        <f aca="false">ROUND(('Cash and Non-Cash'!D85)/1000,0)+D28</f>
        <v>0</v>
      </c>
      <c r="E70" s="249" t="n">
        <f aca="false">ROUND(('Cash and Non-Cash'!E85)/1000,0)+E28</f>
        <v>0</v>
      </c>
      <c r="F70" s="249" t="n">
        <f aca="false">ROUND(('Cash and Non-Cash'!F85)/1000,0)+F28</f>
        <v>0</v>
      </c>
      <c r="G70" s="249" t="n">
        <f aca="false">ROUND(('Cash and Non-Cash'!G85)/1000,0)+G28</f>
        <v>0</v>
      </c>
      <c r="H70" s="249" t="n">
        <f aca="false">ROUND(('Cash and Non-Cash'!H85)/1000,0)+H28</f>
        <v>0</v>
      </c>
      <c r="I70" s="249" t="n">
        <f aca="false">ROUND(('Cash and Non-Cash'!I85)/1000,0)+I28</f>
        <v>0</v>
      </c>
      <c r="J70" s="249" t="n">
        <f aca="false">ROUND(('Cash and Non-Cash'!J85)/1000,0)+J28</f>
        <v>0</v>
      </c>
      <c r="K70" s="249" t="n">
        <f aca="false">ROUND(('Cash and Non-Cash'!K85)/1000,0)+K28</f>
        <v>0</v>
      </c>
      <c r="L70" s="249" t="n">
        <f aca="false">ROUND(('Cash and Non-Cash'!L85)/1000,0)+L28</f>
        <v>0</v>
      </c>
      <c r="M70" s="249" t="n">
        <f aca="false">ROUND(('Cash and Non-Cash'!M85)/1000,0)+M28</f>
        <v>0</v>
      </c>
      <c r="N70" s="249" t="n">
        <f aca="false">ROUND(('Cash and Non-Cash'!N85)/1000,0)+N28</f>
        <v>0</v>
      </c>
      <c r="O70" s="249" t="n">
        <f aca="false">ROUND(('Cash and Non-Cash'!O85)/1000,0)+O28</f>
        <v>0</v>
      </c>
      <c r="P70" s="257" t="n">
        <f aca="false">SUM(D70:O70)</f>
        <v>0</v>
      </c>
    </row>
    <row r="71" customFormat="false" ht="12.75" hidden="true" customHeight="false" outlineLevel="0" collapsed="false">
      <c r="A71" s="278"/>
      <c r="B71" s="278"/>
    </row>
    <row r="72" customFormat="false" ht="12.75" hidden="true" customHeight="false" outlineLevel="0" collapsed="false">
      <c r="A72" s="275"/>
      <c r="B72" s="278"/>
    </row>
    <row r="73" customFormat="false" ht="12.75" hidden="true" customHeight="false" outlineLevel="0" collapsed="false">
      <c r="A73" s="275"/>
      <c r="B73" s="278"/>
    </row>
    <row r="74" customFormat="false" ht="12.75" hidden="true" customHeight="false" outlineLevel="0" collapsed="false">
      <c r="A74" s="295" t="s">
        <v>534</v>
      </c>
      <c r="B74" s="278"/>
    </row>
    <row r="75" customFormat="false" ht="12.75" hidden="true" customHeight="false" outlineLevel="0" collapsed="false">
      <c r="A75" s="295" t="s">
        <v>535</v>
      </c>
      <c r="B75" s="278"/>
    </row>
    <row r="76" customFormat="false" ht="12.75" hidden="true" customHeight="false" outlineLevel="0" collapsed="false">
      <c r="A76" s="275"/>
      <c r="B76" s="278"/>
    </row>
    <row r="77" customFormat="false" ht="12.75" hidden="true" customHeight="false" outlineLevel="0" collapsed="false">
      <c r="A77" s="275"/>
      <c r="B77" s="278"/>
    </row>
    <row r="78" customFormat="false" ht="12.75" hidden="true" customHeight="false" outlineLevel="0" collapsed="false">
      <c r="A78" s="295" t="s">
        <v>536</v>
      </c>
      <c r="B78" s="278"/>
    </row>
    <row r="79" customFormat="false" ht="12.75" hidden="true" customHeight="false" outlineLevel="0" collapsed="false">
      <c r="A79" s="295" t="s">
        <v>537</v>
      </c>
      <c r="B79" s="278"/>
    </row>
    <row r="80" customFormat="false" ht="12.75" hidden="false" customHeight="false" outlineLevel="0" collapsed="false">
      <c r="A80" s="275"/>
      <c r="B80" s="278"/>
    </row>
    <row r="81" customFormat="false" ht="12.75" hidden="false" customHeight="false" outlineLevel="0" collapsed="false">
      <c r="A81" s="275"/>
      <c r="B81" s="278"/>
    </row>
    <row r="82" customFormat="false" ht="12.75" hidden="false" customHeight="false" outlineLevel="0" collapsed="false">
      <c r="A82" s="278"/>
      <c r="B82" s="278"/>
    </row>
    <row r="83" customFormat="false" ht="12.75" hidden="false" customHeight="false" outlineLevel="0" collapsed="false">
      <c r="B83" s="278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238" width="38.15"/>
    <col collapsed="false" customWidth="false" hidden="false" outlineLevel="0" max="2" min="2" style="238" width="10.65"/>
    <col collapsed="false" customWidth="true" hidden="false" outlineLevel="0" max="3" min="3" style="238" width="2.49"/>
    <col collapsed="false" customWidth="false" hidden="false" outlineLevel="0" max="5" min="4" style="238" width="10.65"/>
    <col collapsed="false" customWidth="true" hidden="false" outlineLevel="0" max="6" min="6" style="238" width="11.32"/>
    <col collapsed="false" customWidth="false" hidden="false" outlineLevel="0" max="8" min="7" style="238" width="10.65"/>
    <col collapsed="false" customWidth="true" hidden="false" outlineLevel="0" max="9" min="9" style="238" width="11.32"/>
    <col collapsed="false" customWidth="false" hidden="false" outlineLevel="0" max="11" min="10" style="238" width="10.65"/>
    <col collapsed="false" customWidth="true" hidden="false" outlineLevel="0" max="12" min="12" style="238" width="11.32"/>
    <col collapsed="false" customWidth="false" hidden="false" outlineLevel="0" max="14" min="13" style="238" width="10.65"/>
    <col collapsed="false" customWidth="true" hidden="false" outlineLevel="0" max="15" min="15" style="238" width="12.49"/>
    <col collapsed="false" customWidth="true" hidden="false" outlineLevel="0" max="16" min="16" style="238" width="11.32"/>
    <col collapsed="false" customWidth="false" hidden="false" outlineLevel="0" max="257" min="17" style="238" width="10.65"/>
  </cols>
  <sheetData>
    <row r="1" customFormat="false" ht="12" hidden="false" customHeight="tru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427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538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8" hidden="false" customHeight="true" outlineLevel="0" collapsed="false">
      <c r="A5" s="300" t="s">
        <v>539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customFormat="false" ht="15.75" hidden="false" customHeight="false" outlineLevel="0" collapsed="false">
      <c r="A6" s="301" t="str">
        <f aca="false">+INDIRECT!A5</f>
        <v>Deal Bench</v>
      </c>
      <c r="B6" s="302"/>
    </row>
    <row r="7" customFormat="false" ht="14.25" hidden="false" customHeight="false" outlineLevel="0" collapsed="false">
      <c r="A7" s="303"/>
      <c r="B7" s="303"/>
    </row>
    <row r="8" customFormat="false" ht="15" hidden="false" customHeight="false" outlineLevel="0" collapsed="false">
      <c r="A8" s="303"/>
      <c r="B8" s="304" t="s">
        <v>540</v>
      </c>
    </row>
    <row r="9" customFormat="false" ht="15" hidden="false" customHeight="false" outlineLevel="0" collapsed="false">
      <c r="B9" s="304" t="s">
        <v>541</v>
      </c>
    </row>
    <row r="10" customFormat="false" ht="15" hidden="false" customHeight="false" outlineLevel="0" collapsed="false">
      <c r="A10" s="305"/>
      <c r="B10" s="306" t="s">
        <v>260</v>
      </c>
      <c r="D10" s="245" t="s">
        <v>365</v>
      </c>
      <c r="E10" s="245" t="s">
        <v>366</v>
      </c>
      <c r="F10" s="245" t="s">
        <v>367</v>
      </c>
      <c r="G10" s="245" t="s">
        <v>368</v>
      </c>
      <c r="H10" s="245" t="s">
        <v>369</v>
      </c>
      <c r="I10" s="245" t="s">
        <v>370</v>
      </c>
      <c r="J10" s="245" t="s">
        <v>435</v>
      </c>
      <c r="K10" s="245" t="s">
        <v>357</v>
      </c>
      <c r="L10" s="245" t="s">
        <v>358</v>
      </c>
      <c r="M10" s="245" t="s">
        <v>359</v>
      </c>
      <c r="N10" s="245" t="s">
        <v>360</v>
      </c>
      <c r="O10" s="245" t="s">
        <v>361</v>
      </c>
      <c r="P10" s="245" t="s">
        <v>216</v>
      </c>
    </row>
    <row r="11" customFormat="false" ht="14.25" hidden="false" customHeight="false" outlineLevel="0" collapsed="false">
      <c r="A11" s="307"/>
      <c r="B11" s="307"/>
    </row>
    <row r="12" customFormat="false" ht="14.25" hidden="false" customHeight="false" outlineLevel="0" collapsed="false">
      <c r="A12" s="307"/>
      <c r="B12" s="307"/>
    </row>
    <row r="13" customFormat="false" ht="15" hidden="false" customHeight="false" outlineLevel="0" collapsed="false">
      <c r="A13" s="308" t="s">
        <v>362</v>
      </c>
      <c r="B13" s="309" t="n">
        <v>0</v>
      </c>
      <c r="D13" s="309" t="n">
        <v>0</v>
      </c>
      <c r="E13" s="309" t="n">
        <v>0</v>
      </c>
      <c r="F13" s="309" t="n">
        <v>500</v>
      </c>
      <c r="G13" s="309" t="n">
        <v>0</v>
      </c>
      <c r="H13" s="309" t="n">
        <v>250</v>
      </c>
      <c r="I13" s="309" t="n">
        <v>0</v>
      </c>
      <c r="J13" s="309" t="n">
        <v>0</v>
      </c>
      <c r="K13" s="309" t="n">
        <v>0</v>
      </c>
      <c r="L13" s="309" t="n">
        <v>0</v>
      </c>
      <c r="M13" s="309" t="n">
        <v>0</v>
      </c>
      <c r="N13" s="309" t="n">
        <v>0</v>
      </c>
      <c r="O13" s="309" t="n">
        <v>0</v>
      </c>
      <c r="P13" s="257" t="n">
        <f aca="false">SUM(D13:O13)</f>
        <v>750</v>
      </c>
    </row>
    <row r="14" customFormat="false" ht="15" hidden="false" customHeight="false" outlineLevel="0" collapsed="false">
      <c r="A14" s="308" t="s">
        <v>542</v>
      </c>
      <c r="B14" s="309" t="n">
        <v>0</v>
      </c>
      <c r="D14" s="309" t="n">
        <v>0</v>
      </c>
      <c r="E14" s="309" t="n">
        <v>0</v>
      </c>
      <c r="F14" s="309" t="n">
        <v>0</v>
      </c>
      <c r="G14" s="309" t="n">
        <v>0</v>
      </c>
      <c r="H14" s="309" t="n">
        <v>0</v>
      </c>
      <c r="I14" s="309" t="n">
        <v>0</v>
      </c>
      <c r="J14" s="309" t="n">
        <v>0</v>
      </c>
      <c r="K14" s="309" t="n">
        <v>0</v>
      </c>
      <c r="L14" s="309" t="n">
        <v>0</v>
      </c>
      <c r="M14" s="309" t="n">
        <v>0</v>
      </c>
      <c r="N14" s="309" t="n">
        <v>0</v>
      </c>
      <c r="O14" s="309" t="n">
        <v>0</v>
      </c>
      <c r="P14" s="257" t="n">
        <f aca="false">SUM(D14:O14)</f>
        <v>0</v>
      </c>
    </row>
    <row r="15" customFormat="false" ht="15" hidden="false" customHeight="false" outlineLevel="0" collapsed="false">
      <c r="A15" s="308" t="s">
        <v>542</v>
      </c>
      <c r="B15" s="309" t="n">
        <v>0</v>
      </c>
      <c r="D15" s="309" t="n">
        <v>0</v>
      </c>
      <c r="E15" s="309" t="n">
        <v>0</v>
      </c>
      <c r="F15" s="309" t="n">
        <v>0</v>
      </c>
      <c r="G15" s="309" t="n">
        <v>0</v>
      </c>
      <c r="H15" s="309" t="n">
        <v>0</v>
      </c>
      <c r="I15" s="309" t="n">
        <v>0</v>
      </c>
      <c r="J15" s="309" t="n">
        <v>0</v>
      </c>
      <c r="K15" s="309" t="n">
        <v>0</v>
      </c>
      <c r="L15" s="309" t="n">
        <v>0</v>
      </c>
      <c r="M15" s="309" t="n">
        <v>0</v>
      </c>
      <c r="N15" s="309" t="n">
        <v>0</v>
      </c>
      <c r="O15" s="309" t="n">
        <v>0</v>
      </c>
      <c r="P15" s="257" t="n">
        <f aca="false">SUM(D15:O15)</f>
        <v>0</v>
      </c>
    </row>
    <row r="16" customFormat="false" ht="15" hidden="false" customHeight="false" outlineLevel="0" collapsed="false">
      <c r="A16" s="308" t="s">
        <v>542</v>
      </c>
      <c r="B16" s="309" t="n">
        <v>0</v>
      </c>
      <c r="D16" s="309" t="n">
        <v>0</v>
      </c>
      <c r="E16" s="309" t="n">
        <v>0</v>
      </c>
      <c r="F16" s="309" t="n">
        <v>0</v>
      </c>
      <c r="G16" s="309" t="n">
        <v>0</v>
      </c>
      <c r="H16" s="309" t="n">
        <v>0</v>
      </c>
      <c r="I16" s="309" t="n">
        <v>0</v>
      </c>
      <c r="J16" s="309" t="n">
        <v>0</v>
      </c>
      <c r="K16" s="309" t="n">
        <v>0</v>
      </c>
      <c r="L16" s="309" t="n">
        <v>0</v>
      </c>
      <c r="M16" s="309" t="n">
        <v>0</v>
      </c>
      <c r="N16" s="309" t="n">
        <v>0</v>
      </c>
      <c r="O16" s="309" t="n">
        <v>0</v>
      </c>
      <c r="P16" s="257" t="n">
        <f aca="false">SUM(D16:O16)</f>
        <v>0</v>
      </c>
    </row>
    <row r="17" customFormat="false" ht="15" hidden="false" customHeight="false" outlineLevel="0" collapsed="false">
      <c r="A17" s="308" t="s">
        <v>542</v>
      </c>
      <c r="B17" s="309" t="n">
        <v>0</v>
      </c>
      <c r="D17" s="309" t="n">
        <v>0</v>
      </c>
      <c r="E17" s="309" t="n">
        <v>0</v>
      </c>
      <c r="F17" s="309" t="n">
        <v>0</v>
      </c>
      <c r="G17" s="309" t="n">
        <v>0</v>
      </c>
      <c r="H17" s="309" t="n">
        <v>0</v>
      </c>
      <c r="I17" s="309" t="n">
        <v>0</v>
      </c>
      <c r="J17" s="309" t="n">
        <v>0</v>
      </c>
      <c r="K17" s="309" t="n">
        <v>0</v>
      </c>
      <c r="L17" s="309" t="n">
        <v>0</v>
      </c>
      <c r="M17" s="309" t="n">
        <v>0</v>
      </c>
      <c r="N17" s="309" t="n">
        <v>0</v>
      </c>
      <c r="O17" s="309" t="n">
        <v>0</v>
      </c>
      <c r="P17" s="257" t="n">
        <f aca="false">SUM(D17:O17)</f>
        <v>0</v>
      </c>
    </row>
    <row r="18" customFormat="false" ht="15" hidden="false" customHeight="false" outlineLevel="0" collapsed="false">
      <c r="A18" s="308" t="s">
        <v>542</v>
      </c>
      <c r="B18" s="309" t="n">
        <v>0</v>
      </c>
      <c r="D18" s="309" t="n">
        <v>0</v>
      </c>
      <c r="E18" s="309" t="n">
        <v>0</v>
      </c>
      <c r="F18" s="309" t="n">
        <v>0</v>
      </c>
      <c r="G18" s="309" t="n">
        <v>0</v>
      </c>
      <c r="H18" s="309" t="n">
        <v>0</v>
      </c>
      <c r="I18" s="309" t="n">
        <v>0</v>
      </c>
      <c r="J18" s="309" t="n">
        <v>0</v>
      </c>
      <c r="K18" s="309" t="n">
        <v>0</v>
      </c>
      <c r="L18" s="309" t="n">
        <v>0</v>
      </c>
      <c r="M18" s="309" t="n">
        <v>0</v>
      </c>
      <c r="N18" s="309" t="n">
        <v>0</v>
      </c>
      <c r="O18" s="309" t="n">
        <v>0</v>
      </c>
      <c r="P18" s="257" t="n">
        <f aca="false">SUM(D18:O18)</f>
        <v>0</v>
      </c>
    </row>
    <row r="19" customFormat="false" ht="15" hidden="false" customHeight="false" outlineLevel="0" collapsed="false">
      <c r="A19" s="308" t="s">
        <v>542</v>
      </c>
      <c r="B19" s="309" t="n">
        <v>0</v>
      </c>
      <c r="D19" s="309" t="n">
        <v>0</v>
      </c>
      <c r="E19" s="309" t="n">
        <v>0</v>
      </c>
      <c r="F19" s="309" t="n">
        <v>0</v>
      </c>
      <c r="G19" s="309" t="n">
        <v>0</v>
      </c>
      <c r="H19" s="309" t="n">
        <v>0</v>
      </c>
      <c r="I19" s="309" t="n">
        <v>0</v>
      </c>
      <c r="J19" s="309" t="n">
        <v>0</v>
      </c>
      <c r="K19" s="309" t="n">
        <v>0</v>
      </c>
      <c r="L19" s="309" t="n">
        <v>0</v>
      </c>
      <c r="M19" s="309" t="n">
        <v>0</v>
      </c>
      <c r="N19" s="309" t="n">
        <v>0</v>
      </c>
      <c r="O19" s="309" t="n">
        <v>0</v>
      </c>
      <c r="P19" s="257" t="n">
        <f aca="false">SUM(D19:O19)</f>
        <v>0</v>
      </c>
    </row>
    <row r="20" customFormat="false" ht="15" hidden="false" customHeight="false" outlineLevel="0" collapsed="false">
      <c r="A20" s="308" t="s">
        <v>542</v>
      </c>
      <c r="B20" s="309" t="n">
        <v>0</v>
      </c>
      <c r="D20" s="309" t="n">
        <v>0</v>
      </c>
      <c r="E20" s="309" t="n">
        <v>0</v>
      </c>
      <c r="F20" s="309" t="n">
        <v>0</v>
      </c>
      <c r="G20" s="309" t="n">
        <v>0</v>
      </c>
      <c r="H20" s="309" t="n">
        <v>0</v>
      </c>
      <c r="I20" s="309" t="n">
        <v>0</v>
      </c>
      <c r="J20" s="309" t="n">
        <v>0</v>
      </c>
      <c r="K20" s="309" t="n">
        <v>0</v>
      </c>
      <c r="L20" s="309" t="n">
        <v>0</v>
      </c>
      <c r="M20" s="309" t="n">
        <v>0</v>
      </c>
      <c r="N20" s="309" t="n">
        <v>0</v>
      </c>
      <c r="O20" s="309" t="n">
        <v>0</v>
      </c>
      <c r="P20" s="257" t="n">
        <f aca="false">SUM(D20:O20)</f>
        <v>0</v>
      </c>
    </row>
    <row r="21" customFormat="false" ht="15" hidden="false" customHeight="false" outlineLevel="0" collapsed="false">
      <c r="A21" s="308" t="s">
        <v>542</v>
      </c>
      <c r="B21" s="309" t="n">
        <v>0</v>
      </c>
      <c r="D21" s="309" t="n">
        <v>0</v>
      </c>
      <c r="E21" s="309" t="n">
        <v>0</v>
      </c>
      <c r="F21" s="309" t="n">
        <v>0</v>
      </c>
      <c r="G21" s="309" t="n">
        <v>0</v>
      </c>
      <c r="H21" s="309" t="n">
        <v>0</v>
      </c>
      <c r="I21" s="309" t="n">
        <v>0</v>
      </c>
      <c r="J21" s="309" t="n">
        <v>0</v>
      </c>
      <c r="K21" s="309" t="n">
        <v>0</v>
      </c>
      <c r="L21" s="309" t="n">
        <v>0</v>
      </c>
      <c r="M21" s="309" t="n">
        <v>0</v>
      </c>
      <c r="N21" s="309" t="n">
        <v>0</v>
      </c>
      <c r="O21" s="309" t="n">
        <v>0</v>
      </c>
      <c r="P21" s="257" t="n">
        <f aca="false">SUM(D21:O21)</f>
        <v>0</v>
      </c>
    </row>
    <row r="22" customFormat="false" ht="15" hidden="false" customHeight="false" outlineLevel="0" collapsed="false">
      <c r="A22" s="308" t="s">
        <v>542</v>
      </c>
      <c r="B22" s="309" t="n">
        <v>0</v>
      </c>
      <c r="D22" s="309" t="n">
        <v>0</v>
      </c>
      <c r="E22" s="309" t="n">
        <v>0</v>
      </c>
      <c r="F22" s="309" t="n">
        <v>0</v>
      </c>
      <c r="G22" s="309" t="n">
        <v>0</v>
      </c>
      <c r="H22" s="309" t="n">
        <v>0</v>
      </c>
      <c r="I22" s="309" t="n">
        <v>0</v>
      </c>
      <c r="J22" s="309" t="n">
        <v>0</v>
      </c>
      <c r="K22" s="309" t="n">
        <v>0</v>
      </c>
      <c r="L22" s="309" t="n">
        <v>0</v>
      </c>
      <c r="M22" s="309" t="n">
        <v>0</v>
      </c>
      <c r="N22" s="309" t="n">
        <v>0</v>
      </c>
      <c r="O22" s="309" t="n">
        <v>0</v>
      </c>
      <c r="P22" s="257" t="n">
        <f aca="false">SUM(D22:O22)</f>
        <v>0</v>
      </c>
    </row>
    <row r="23" customFormat="false" ht="15" hidden="false" customHeight="false" outlineLevel="0" collapsed="false">
      <c r="A23" s="308" t="s">
        <v>542</v>
      </c>
      <c r="B23" s="309" t="n">
        <v>0</v>
      </c>
      <c r="D23" s="309" t="n">
        <v>0</v>
      </c>
      <c r="E23" s="309" t="n">
        <v>0</v>
      </c>
      <c r="F23" s="309" t="n">
        <v>0</v>
      </c>
      <c r="G23" s="309" t="n">
        <v>0</v>
      </c>
      <c r="H23" s="309" t="n">
        <v>0</v>
      </c>
      <c r="I23" s="309" t="n">
        <v>0</v>
      </c>
      <c r="J23" s="309" t="n">
        <v>0</v>
      </c>
      <c r="K23" s="309" t="n">
        <v>0</v>
      </c>
      <c r="L23" s="309" t="n">
        <v>0</v>
      </c>
      <c r="M23" s="309" t="n">
        <v>0</v>
      </c>
      <c r="N23" s="309" t="n">
        <v>0</v>
      </c>
      <c r="O23" s="309" t="n">
        <v>0</v>
      </c>
      <c r="P23" s="257" t="n">
        <f aca="false">SUM(D23:O23)</f>
        <v>0</v>
      </c>
    </row>
    <row r="24" customFormat="false" ht="15" hidden="false" customHeight="false" outlineLevel="0" collapsed="false">
      <c r="A24" s="308" t="s">
        <v>542</v>
      </c>
      <c r="B24" s="309" t="n">
        <v>0</v>
      </c>
      <c r="D24" s="309" t="n">
        <v>0</v>
      </c>
      <c r="E24" s="309" t="n">
        <v>0</v>
      </c>
      <c r="F24" s="309" t="n">
        <v>0</v>
      </c>
      <c r="G24" s="309" t="n">
        <v>0</v>
      </c>
      <c r="H24" s="309" t="n">
        <v>0</v>
      </c>
      <c r="I24" s="309" t="n">
        <v>0</v>
      </c>
      <c r="J24" s="309" t="n">
        <v>0</v>
      </c>
      <c r="K24" s="309" t="n">
        <v>0</v>
      </c>
      <c r="L24" s="309" t="n">
        <v>0</v>
      </c>
      <c r="M24" s="309" t="n">
        <v>0</v>
      </c>
      <c r="N24" s="309" t="n">
        <v>0</v>
      </c>
      <c r="O24" s="309" t="n">
        <v>0</v>
      </c>
      <c r="P24" s="257" t="n">
        <f aca="false">SUM(D24:O24)</f>
        <v>0</v>
      </c>
    </row>
    <row r="25" customFormat="false" ht="15" hidden="false" customHeight="false" outlineLevel="0" collapsed="false">
      <c r="A25" s="308" t="s">
        <v>542</v>
      </c>
      <c r="B25" s="309" t="n">
        <v>0</v>
      </c>
      <c r="D25" s="309" t="n">
        <v>0</v>
      </c>
      <c r="E25" s="309" t="n">
        <v>0</v>
      </c>
      <c r="F25" s="309" t="n">
        <v>0</v>
      </c>
      <c r="G25" s="309" t="n">
        <v>0</v>
      </c>
      <c r="H25" s="309" t="n">
        <v>0</v>
      </c>
      <c r="I25" s="309" t="n">
        <v>0</v>
      </c>
      <c r="J25" s="309" t="n">
        <v>0</v>
      </c>
      <c r="K25" s="309" t="n">
        <v>0</v>
      </c>
      <c r="L25" s="309" t="n">
        <v>0</v>
      </c>
      <c r="M25" s="309" t="n">
        <v>0</v>
      </c>
      <c r="N25" s="309" t="n">
        <v>0</v>
      </c>
      <c r="O25" s="309" t="n">
        <v>0</v>
      </c>
      <c r="P25" s="257" t="n">
        <f aca="false">SUM(D25:O25)</f>
        <v>0</v>
      </c>
    </row>
    <row r="26" customFormat="false" ht="15" hidden="false" customHeight="false" outlineLevel="0" collapsed="false">
      <c r="A26" s="308" t="s">
        <v>542</v>
      </c>
      <c r="B26" s="310" t="n">
        <v>0</v>
      </c>
      <c r="D26" s="310" t="n">
        <v>0</v>
      </c>
      <c r="E26" s="310" t="n">
        <v>0</v>
      </c>
      <c r="F26" s="310" t="n">
        <v>0</v>
      </c>
      <c r="G26" s="310" t="n">
        <v>0</v>
      </c>
      <c r="H26" s="310" t="n">
        <v>0</v>
      </c>
      <c r="I26" s="310" t="n">
        <v>0</v>
      </c>
      <c r="J26" s="310" t="n">
        <v>0</v>
      </c>
      <c r="K26" s="310" t="n">
        <v>0</v>
      </c>
      <c r="L26" s="310" t="n">
        <v>0</v>
      </c>
      <c r="M26" s="310" t="n">
        <v>0</v>
      </c>
      <c r="N26" s="310" t="n">
        <v>0</v>
      </c>
      <c r="O26" s="310" t="n">
        <v>0</v>
      </c>
      <c r="P26" s="284" t="n">
        <f aca="false">SUM(D26:O26)</f>
        <v>0</v>
      </c>
    </row>
    <row r="27" customFormat="false" ht="14.25" hidden="false" customHeight="false" outlineLevel="0" collapsed="false">
      <c r="A27" s="303"/>
      <c r="B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</row>
    <row r="28" customFormat="false" ht="15.75" hidden="false" customHeight="false" outlineLevel="0" collapsed="false">
      <c r="A28" s="312" t="s">
        <v>543</v>
      </c>
      <c r="B28" s="313" t="n">
        <f aca="false">SUM(B13:B26)</f>
        <v>0</v>
      </c>
      <c r="D28" s="313" t="n">
        <f aca="false">SUM(D13:D26)</f>
        <v>0</v>
      </c>
      <c r="E28" s="313" t="n">
        <f aca="false">SUM(E13:E26)</f>
        <v>0</v>
      </c>
      <c r="F28" s="313" t="n">
        <f aca="false">SUM(F13:F26)</f>
        <v>500</v>
      </c>
      <c r="G28" s="313" t="n">
        <f aca="false">SUM(G13:G26)</f>
        <v>0</v>
      </c>
      <c r="H28" s="313" t="n">
        <f aca="false">SUM(H13:H26)</f>
        <v>250</v>
      </c>
      <c r="I28" s="313" t="n">
        <f aca="false">SUM(I13:I26)</f>
        <v>0</v>
      </c>
      <c r="J28" s="313" t="n">
        <f aca="false">SUM(J13:J26)</f>
        <v>0</v>
      </c>
      <c r="K28" s="313" t="n">
        <f aca="false">SUM(K13:K26)</f>
        <v>0</v>
      </c>
      <c r="L28" s="313" t="n">
        <f aca="false">SUM(L13:L26)</f>
        <v>0</v>
      </c>
      <c r="M28" s="313" t="n">
        <f aca="false">SUM(M13:M26)</f>
        <v>0</v>
      </c>
      <c r="N28" s="313" t="n">
        <f aca="false">SUM(N13:N26)</f>
        <v>0</v>
      </c>
      <c r="O28" s="313" t="n">
        <f aca="false">SUM(O13:O26)</f>
        <v>0</v>
      </c>
      <c r="P28" s="313" t="n">
        <f aca="false">SUM(P13:P26)</f>
        <v>750</v>
      </c>
    </row>
    <row r="29" customFormat="false" ht="15.75" hidden="false" customHeight="false" outlineLevel="0" collapsed="false">
      <c r="A29" s="302"/>
      <c r="B29" s="302"/>
    </row>
    <row r="30" customFormat="false" ht="15" hidden="false" customHeight="false" outlineLevel="0" collapsed="false">
      <c r="A30" s="314" t="str">
        <f aca="true">CELL("filename",A1)</f>
        <v>'file:///mnt/12tb/@roms/datasets/enron/EDRM Enron Email Data Set v2 XML/filtered-attachments/xls/Deal_Bench_2001_Plan.xls'#$Schedule A - Capital Exp Detail</v>
      </c>
      <c r="B30" s="315"/>
    </row>
    <row r="31" customFormat="false" ht="15" hidden="false" customHeight="false" outlineLevel="0" collapsed="false">
      <c r="A31" s="316" t="n">
        <f aca="true">NOW()</f>
        <v>45926.9235164791</v>
      </c>
      <c r="B31" s="315"/>
    </row>
  </sheetData>
  <mergeCells count="4">
    <mergeCell ref="A2:P2"/>
    <mergeCell ref="A3:P3"/>
    <mergeCell ref="A4:P4"/>
    <mergeCell ref="A5:P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238" width="50.82"/>
    <col collapsed="false" customWidth="false" hidden="false" outlineLevel="0" max="2" min="2" style="238" width="10.65"/>
    <col collapsed="false" customWidth="true" hidden="false" outlineLevel="0" max="3" min="3" style="238" width="2.65"/>
    <col collapsed="false" customWidth="false" hidden="false" outlineLevel="0" max="257" min="4" style="238" width="10.65"/>
  </cols>
  <sheetData>
    <row r="1" customFormat="false" ht="18" hidden="false" customHeight="fals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544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545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8" hidden="false" customHeight="false" outlineLevel="0" collapsed="false">
      <c r="A5" s="299" t="s">
        <v>546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</row>
    <row r="6" customFormat="false" ht="15.75" hidden="false" customHeight="false" outlineLevel="0" collapsed="false">
      <c r="A6" s="300" t="s">
        <v>539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customFormat="false" ht="15.75" hidden="false" customHeight="false" outlineLevel="0" collapsed="false">
      <c r="A7" s="301" t="s">
        <v>433</v>
      </c>
      <c r="B7" s="302"/>
    </row>
    <row r="8" customFormat="false" ht="14.25" hidden="false" customHeight="false" outlineLevel="0" collapsed="false">
      <c r="A8" s="303"/>
      <c r="B8" s="303"/>
    </row>
    <row r="9" customFormat="false" ht="15" hidden="false" customHeight="false" outlineLevel="0" collapsed="false">
      <c r="A9" s="303"/>
      <c r="B9" s="304" t="s">
        <v>540</v>
      </c>
    </row>
    <row r="10" customFormat="false" ht="15" hidden="false" customHeight="false" outlineLevel="0" collapsed="false">
      <c r="B10" s="304" t="s">
        <v>541</v>
      </c>
    </row>
    <row r="11" customFormat="false" ht="15" hidden="false" customHeight="false" outlineLevel="0" collapsed="false">
      <c r="A11" s="305"/>
      <c r="B11" s="306" t="s">
        <v>260</v>
      </c>
      <c r="D11" s="245" t="s">
        <v>365</v>
      </c>
      <c r="E11" s="245" t="s">
        <v>366</v>
      </c>
      <c r="F11" s="245" t="s">
        <v>367</v>
      </c>
      <c r="G11" s="245" t="s">
        <v>368</v>
      </c>
      <c r="H11" s="245" t="s">
        <v>369</v>
      </c>
      <c r="I11" s="245" t="s">
        <v>370</v>
      </c>
      <c r="J11" s="245" t="s">
        <v>435</v>
      </c>
      <c r="K11" s="245" t="s">
        <v>357</v>
      </c>
      <c r="L11" s="245" t="s">
        <v>358</v>
      </c>
      <c r="M11" s="245" t="s">
        <v>359</v>
      </c>
      <c r="N11" s="245" t="s">
        <v>360</v>
      </c>
      <c r="O11" s="245" t="s">
        <v>361</v>
      </c>
      <c r="P11" s="245" t="s">
        <v>216</v>
      </c>
    </row>
    <row r="12" customFormat="false" ht="15" hidden="false" customHeight="false" outlineLevel="0" collapsed="false">
      <c r="A12" s="317" t="s">
        <v>547</v>
      </c>
    </row>
    <row r="13" customFormat="false" ht="15" hidden="false" customHeight="false" outlineLevel="0" collapsed="false">
      <c r="A13" s="318" t="s">
        <v>548</v>
      </c>
      <c r="B13" s="309" t="n">
        <v>0</v>
      </c>
      <c r="D13" s="309" t="n">
        <v>0</v>
      </c>
      <c r="E13" s="309" t="n">
        <v>0</v>
      </c>
      <c r="F13" s="309" t="n">
        <f aca="false">-Margin!F16/1000</f>
        <v>-0</v>
      </c>
      <c r="G13" s="309" t="n">
        <f aca="false">-Margin!G16/1000</f>
        <v>-0</v>
      </c>
      <c r="H13" s="309" t="n">
        <f aca="false">-Margin!H16/1000</f>
        <v>-0</v>
      </c>
      <c r="I13" s="309" t="n">
        <f aca="false">-Margin!I16/1000</f>
        <v>-0</v>
      </c>
      <c r="J13" s="309" t="n">
        <f aca="false">-Margin!J16/1000</f>
        <v>-0</v>
      </c>
      <c r="K13" s="309" t="n">
        <f aca="false">-Margin!K16/1000</f>
        <v>-0</v>
      </c>
      <c r="L13" s="309" t="n">
        <f aca="false">-Margin!L16/1000</f>
        <v>-0</v>
      </c>
      <c r="M13" s="309" t="n">
        <f aca="false">-Margin!M16/1000</f>
        <v>-0</v>
      </c>
      <c r="N13" s="309" t="n">
        <f aca="false">-Margin!N16/1000</f>
        <v>-0</v>
      </c>
      <c r="O13" s="309" t="n">
        <f aca="false">-Margin!O16/1000</f>
        <v>-0</v>
      </c>
      <c r="P13" s="257" t="n">
        <f aca="false">SUM(D13:O13)</f>
        <v>0</v>
      </c>
    </row>
    <row r="14" customFormat="false" ht="15" hidden="false" customHeight="false" outlineLevel="0" collapsed="false">
      <c r="A14" s="319" t="s">
        <v>548</v>
      </c>
      <c r="B14" s="309" t="n">
        <v>0</v>
      </c>
      <c r="D14" s="309" t="n">
        <v>0</v>
      </c>
      <c r="E14" s="309" t="n">
        <v>0</v>
      </c>
      <c r="F14" s="309" t="n">
        <v>0</v>
      </c>
      <c r="G14" s="309" t="n">
        <v>0</v>
      </c>
      <c r="H14" s="309" t="n">
        <v>0</v>
      </c>
      <c r="I14" s="309" t="n">
        <v>0</v>
      </c>
      <c r="J14" s="309" t="n">
        <v>0</v>
      </c>
      <c r="K14" s="309" t="n">
        <v>0</v>
      </c>
      <c r="L14" s="309" t="n">
        <v>0</v>
      </c>
      <c r="M14" s="309" t="n">
        <v>0</v>
      </c>
      <c r="N14" s="309" t="n">
        <v>0</v>
      </c>
      <c r="O14" s="309" t="n">
        <v>0</v>
      </c>
      <c r="P14" s="257" t="n">
        <f aca="false">SUM(D14:O14)</f>
        <v>0</v>
      </c>
    </row>
    <row r="15" customFormat="false" ht="15.75" hidden="false" customHeight="false" outlineLevel="0" collapsed="false">
      <c r="A15" s="320" t="s">
        <v>216</v>
      </c>
      <c r="B15" s="321" t="n">
        <f aca="false">SUM(B13:B14)</f>
        <v>0</v>
      </c>
      <c r="D15" s="321" t="n">
        <f aca="false">SUM(D13:D14)</f>
        <v>0</v>
      </c>
      <c r="E15" s="321" t="n">
        <f aca="false">SUM(E13:E14)</f>
        <v>0</v>
      </c>
      <c r="F15" s="321" t="n">
        <f aca="false">SUM(F13:F14)</f>
        <v>0</v>
      </c>
      <c r="G15" s="321" t="n">
        <f aca="false">SUM(G13:G14)</f>
        <v>0</v>
      </c>
      <c r="H15" s="321" t="n">
        <f aca="false">SUM(H13:H14)</f>
        <v>0</v>
      </c>
      <c r="I15" s="321" t="n">
        <f aca="false">SUM(I13:I14)</f>
        <v>0</v>
      </c>
      <c r="J15" s="321" t="n">
        <f aca="false">SUM(J13:J14)</f>
        <v>0</v>
      </c>
      <c r="K15" s="321" t="n">
        <f aca="false">SUM(K13:K14)</f>
        <v>0</v>
      </c>
      <c r="L15" s="321" t="n">
        <f aca="false">SUM(L13:L14)</f>
        <v>0</v>
      </c>
      <c r="M15" s="321" t="n">
        <f aca="false">SUM(M13:M14)</f>
        <v>0</v>
      </c>
      <c r="N15" s="321" t="n">
        <f aca="false">SUM(N13:N14)</f>
        <v>0</v>
      </c>
      <c r="O15" s="321" t="n">
        <f aca="false">SUM(O13:O14)</f>
        <v>0</v>
      </c>
      <c r="P15" s="321" t="n">
        <f aca="false">SUM(P13:P14)</f>
        <v>0</v>
      </c>
    </row>
    <row r="16" customFormat="false" ht="15" hidden="false" customHeight="false" outlineLevel="0" collapsed="false">
      <c r="A16" s="307"/>
      <c r="B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</row>
    <row r="17" customFormat="false" ht="15" hidden="false" customHeight="false" outlineLevel="0" collapsed="false">
      <c r="A17" s="317" t="s">
        <v>549</v>
      </c>
      <c r="B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</row>
    <row r="18" customFormat="false" ht="15" hidden="false" customHeight="false" outlineLevel="0" collapsed="false">
      <c r="A18" s="318" t="s">
        <v>548</v>
      </c>
      <c r="B18" s="309" t="n">
        <v>0</v>
      </c>
      <c r="D18" s="309" t="n">
        <v>0</v>
      </c>
      <c r="E18" s="309" t="n">
        <v>0</v>
      </c>
      <c r="F18" s="309" t="n">
        <v>0</v>
      </c>
      <c r="G18" s="309" t="n">
        <v>0</v>
      </c>
      <c r="H18" s="309" t="n">
        <v>0</v>
      </c>
      <c r="I18" s="309" t="n">
        <v>0</v>
      </c>
      <c r="J18" s="309" t="n">
        <v>0</v>
      </c>
      <c r="K18" s="309" t="n">
        <v>0</v>
      </c>
      <c r="L18" s="309" t="n">
        <v>0</v>
      </c>
      <c r="M18" s="309" t="n">
        <v>0</v>
      </c>
      <c r="N18" s="309" t="n">
        <v>0</v>
      </c>
      <c r="O18" s="309" t="n">
        <v>0</v>
      </c>
      <c r="P18" s="257" t="n">
        <f aca="false">SUM(D18:O18)</f>
        <v>0</v>
      </c>
    </row>
    <row r="19" customFormat="false" ht="15" hidden="false" customHeight="false" outlineLevel="0" collapsed="false">
      <c r="A19" s="319" t="s">
        <v>548</v>
      </c>
      <c r="B19" s="309" t="n">
        <v>0</v>
      </c>
      <c r="D19" s="309" t="n">
        <v>0</v>
      </c>
      <c r="E19" s="309" t="n">
        <v>0</v>
      </c>
      <c r="F19" s="309" t="n">
        <v>0</v>
      </c>
      <c r="G19" s="309" t="n">
        <v>0</v>
      </c>
      <c r="H19" s="309" t="n">
        <v>0</v>
      </c>
      <c r="I19" s="309" t="n">
        <v>0</v>
      </c>
      <c r="J19" s="309" t="n">
        <v>0</v>
      </c>
      <c r="K19" s="309" t="n">
        <v>0</v>
      </c>
      <c r="L19" s="309" t="n">
        <v>0</v>
      </c>
      <c r="M19" s="309" t="n">
        <v>0</v>
      </c>
      <c r="N19" s="309" t="n">
        <v>0</v>
      </c>
      <c r="O19" s="309" t="n">
        <v>0</v>
      </c>
      <c r="P19" s="257" t="n">
        <f aca="false">SUM(D19:O19)</f>
        <v>0</v>
      </c>
    </row>
    <row r="20" customFormat="false" ht="15.75" hidden="false" customHeight="false" outlineLevel="0" collapsed="false">
      <c r="A20" s="320" t="s">
        <v>216</v>
      </c>
      <c r="B20" s="321" t="n">
        <f aca="false">SUM(B18:B19)</f>
        <v>0</v>
      </c>
      <c r="D20" s="321" t="n">
        <f aca="false">SUM(D18:D19)</f>
        <v>0</v>
      </c>
      <c r="E20" s="321" t="n">
        <f aca="false">SUM(E18:E19)</f>
        <v>0</v>
      </c>
      <c r="F20" s="321" t="n">
        <f aca="false">SUM(F18:F19)</f>
        <v>0</v>
      </c>
      <c r="G20" s="321" t="n">
        <f aca="false">SUM(G18:G19)</f>
        <v>0</v>
      </c>
      <c r="H20" s="321" t="n">
        <f aca="false">SUM(H18:H19)</f>
        <v>0</v>
      </c>
      <c r="I20" s="321" t="n">
        <f aca="false">SUM(I18:I19)</f>
        <v>0</v>
      </c>
      <c r="J20" s="321" t="n">
        <f aca="false">SUM(J18:J19)</f>
        <v>0</v>
      </c>
      <c r="K20" s="321" t="n">
        <f aca="false">SUM(K18:K19)</f>
        <v>0</v>
      </c>
      <c r="L20" s="321" t="n">
        <f aca="false">SUM(L18:L19)</f>
        <v>0</v>
      </c>
      <c r="M20" s="321" t="n">
        <f aca="false">SUM(M18:M19)</f>
        <v>0</v>
      </c>
      <c r="N20" s="321" t="n">
        <f aca="false">SUM(N18:N19)</f>
        <v>0</v>
      </c>
      <c r="O20" s="321" t="n">
        <f aca="false">SUM(O18:O19)</f>
        <v>0</v>
      </c>
      <c r="P20" s="321" t="n">
        <f aca="false">SUM(P18:P19)</f>
        <v>0</v>
      </c>
    </row>
    <row r="21" customFormat="false" ht="15.75" hidden="false" customHeight="false" outlineLevel="0" collapsed="false">
      <c r="A21" s="320"/>
      <c r="B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</row>
    <row r="22" customFormat="false" ht="15" hidden="false" customHeight="false" outlineLevel="0" collapsed="false">
      <c r="A22" s="317" t="s">
        <v>550</v>
      </c>
      <c r="B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</row>
    <row r="23" customFormat="false" ht="15" hidden="false" customHeight="false" outlineLevel="0" collapsed="false">
      <c r="A23" s="318" t="s">
        <v>548</v>
      </c>
      <c r="B23" s="309" t="n">
        <v>0</v>
      </c>
      <c r="D23" s="309" t="n">
        <v>0</v>
      </c>
      <c r="E23" s="309" t="n">
        <v>0</v>
      </c>
      <c r="F23" s="309" t="n">
        <v>0</v>
      </c>
      <c r="G23" s="309" t="n">
        <v>0</v>
      </c>
      <c r="H23" s="309" t="n">
        <v>0</v>
      </c>
      <c r="I23" s="309" t="n">
        <v>0</v>
      </c>
      <c r="J23" s="309" t="n">
        <v>0</v>
      </c>
      <c r="K23" s="309" t="n">
        <v>0</v>
      </c>
      <c r="L23" s="309" t="n">
        <v>0</v>
      </c>
      <c r="M23" s="309" t="n">
        <v>0</v>
      </c>
      <c r="N23" s="309" t="n">
        <v>0</v>
      </c>
      <c r="O23" s="309" t="n">
        <v>0</v>
      </c>
      <c r="P23" s="257" t="n">
        <f aca="false">SUM(D23:O23)</f>
        <v>0</v>
      </c>
    </row>
    <row r="24" customFormat="false" ht="15" hidden="false" customHeight="false" outlineLevel="0" collapsed="false">
      <c r="A24" s="319" t="s">
        <v>548</v>
      </c>
      <c r="B24" s="309" t="n">
        <v>0</v>
      </c>
      <c r="D24" s="309" t="n">
        <v>0</v>
      </c>
      <c r="E24" s="309" t="n">
        <v>0</v>
      </c>
      <c r="F24" s="309" t="n">
        <v>0</v>
      </c>
      <c r="G24" s="309" t="n">
        <v>0</v>
      </c>
      <c r="H24" s="309" t="n">
        <v>0</v>
      </c>
      <c r="I24" s="309" t="n">
        <v>0</v>
      </c>
      <c r="J24" s="309" t="n">
        <v>0</v>
      </c>
      <c r="K24" s="309" t="n">
        <v>0</v>
      </c>
      <c r="L24" s="309" t="n">
        <v>0</v>
      </c>
      <c r="M24" s="309" t="n">
        <v>0</v>
      </c>
      <c r="N24" s="309" t="n">
        <v>0</v>
      </c>
      <c r="O24" s="309" t="n">
        <v>0</v>
      </c>
      <c r="P24" s="257" t="n">
        <f aca="false">SUM(D24:O24)</f>
        <v>0</v>
      </c>
    </row>
    <row r="25" customFormat="false" ht="15.75" hidden="false" customHeight="false" outlineLevel="0" collapsed="false">
      <c r="A25" s="320" t="s">
        <v>216</v>
      </c>
      <c r="B25" s="321" t="n">
        <f aca="false">SUM(B23:B24)</f>
        <v>0</v>
      </c>
      <c r="D25" s="321" t="n">
        <f aca="false">SUM(D23:D24)</f>
        <v>0</v>
      </c>
      <c r="E25" s="321" t="n">
        <f aca="false">SUM(E23:E24)</f>
        <v>0</v>
      </c>
      <c r="F25" s="321" t="n">
        <f aca="false">SUM(F23:F24)</f>
        <v>0</v>
      </c>
      <c r="G25" s="321" t="n">
        <f aca="false">SUM(G23:G24)</f>
        <v>0</v>
      </c>
      <c r="H25" s="321" t="n">
        <f aca="false">SUM(H23:H24)</f>
        <v>0</v>
      </c>
      <c r="I25" s="321" t="n">
        <f aca="false">SUM(I23:I24)</f>
        <v>0</v>
      </c>
      <c r="J25" s="321" t="n">
        <f aca="false">SUM(J23:J24)</f>
        <v>0</v>
      </c>
      <c r="K25" s="321" t="n">
        <f aca="false">SUM(K23:K24)</f>
        <v>0</v>
      </c>
      <c r="L25" s="321" t="n">
        <f aca="false">SUM(L23:L24)</f>
        <v>0</v>
      </c>
      <c r="M25" s="321" t="n">
        <f aca="false">SUM(M23:M24)</f>
        <v>0</v>
      </c>
      <c r="N25" s="321" t="n">
        <f aca="false">SUM(N23:N24)</f>
        <v>0</v>
      </c>
      <c r="O25" s="321" t="n">
        <f aca="false">SUM(O23:O24)</f>
        <v>0</v>
      </c>
      <c r="P25" s="321" t="n">
        <f aca="false">SUM(P23:P24)</f>
        <v>0</v>
      </c>
    </row>
    <row r="26" customFormat="false" ht="15.75" hidden="false" customHeight="false" outlineLevel="0" collapsed="false">
      <c r="A26" s="320"/>
      <c r="B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</row>
    <row r="27" customFormat="false" ht="15" hidden="false" customHeight="false" outlineLevel="0" collapsed="false">
      <c r="A27" s="317" t="s">
        <v>465</v>
      </c>
      <c r="B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</row>
    <row r="28" customFormat="false" ht="15" hidden="false" customHeight="false" outlineLevel="0" collapsed="false">
      <c r="A28" s="318" t="s">
        <v>548</v>
      </c>
      <c r="B28" s="309" t="n">
        <v>0</v>
      </c>
      <c r="D28" s="309" t="n">
        <v>0</v>
      </c>
      <c r="E28" s="309" t="n">
        <v>0</v>
      </c>
      <c r="F28" s="309" t="n">
        <v>0</v>
      </c>
      <c r="G28" s="309" t="n">
        <v>0</v>
      </c>
      <c r="H28" s="309" t="n">
        <v>0</v>
      </c>
      <c r="I28" s="309" t="n">
        <v>0</v>
      </c>
      <c r="J28" s="309" t="n">
        <v>0</v>
      </c>
      <c r="K28" s="309" t="n">
        <v>0</v>
      </c>
      <c r="L28" s="309" t="n">
        <v>0</v>
      </c>
      <c r="M28" s="309" t="n">
        <v>0</v>
      </c>
      <c r="N28" s="309" t="n">
        <v>0</v>
      </c>
      <c r="O28" s="309" t="n">
        <v>0</v>
      </c>
      <c r="P28" s="257" t="n">
        <f aca="false">SUM(D28:O28)</f>
        <v>0</v>
      </c>
    </row>
    <row r="29" customFormat="false" ht="15" hidden="false" customHeight="false" outlineLevel="0" collapsed="false">
      <c r="A29" s="319" t="s">
        <v>548</v>
      </c>
      <c r="B29" s="309" t="n">
        <v>0</v>
      </c>
      <c r="D29" s="309" t="n">
        <v>0</v>
      </c>
      <c r="E29" s="309" t="n">
        <v>0</v>
      </c>
      <c r="F29" s="309" t="n">
        <v>0</v>
      </c>
      <c r="G29" s="309" t="n">
        <v>0</v>
      </c>
      <c r="H29" s="309" t="n">
        <v>0</v>
      </c>
      <c r="I29" s="309" t="n">
        <v>0</v>
      </c>
      <c r="J29" s="309" t="n">
        <v>0</v>
      </c>
      <c r="K29" s="309" t="n">
        <v>0</v>
      </c>
      <c r="L29" s="309" t="n">
        <v>0</v>
      </c>
      <c r="M29" s="309" t="n">
        <v>0</v>
      </c>
      <c r="N29" s="309" t="n">
        <v>0</v>
      </c>
      <c r="O29" s="309" t="n">
        <v>0</v>
      </c>
      <c r="P29" s="257" t="n">
        <f aca="false">SUM(D29:O29)</f>
        <v>0</v>
      </c>
    </row>
    <row r="30" customFormat="false" ht="15.75" hidden="false" customHeight="false" outlineLevel="0" collapsed="false">
      <c r="A30" s="320" t="s">
        <v>216</v>
      </c>
      <c r="B30" s="321" t="n">
        <f aca="false">SUM(B28:B29)</f>
        <v>0</v>
      </c>
      <c r="D30" s="321" t="n">
        <f aca="false">SUM(D28:D29)</f>
        <v>0</v>
      </c>
      <c r="E30" s="321" t="n">
        <f aca="false">SUM(E28:E29)</f>
        <v>0</v>
      </c>
      <c r="F30" s="321" t="n">
        <f aca="false">SUM(F28:F29)</f>
        <v>0</v>
      </c>
      <c r="G30" s="321" t="n">
        <f aca="false">SUM(G28:G29)</f>
        <v>0</v>
      </c>
      <c r="H30" s="321" t="n">
        <f aca="false">SUM(H28:H29)</f>
        <v>0</v>
      </c>
      <c r="I30" s="321" t="n">
        <f aca="false">SUM(I28:I29)</f>
        <v>0</v>
      </c>
      <c r="J30" s="321" t="n">
        <f aca="false">SUM(J28:J29)</f>
        <v>0</v>
      </c>
      <c r="K30" s="321" t="n">
        <f aca="false">SUM(K28:K29)</f>
        <v>0</v>
      </c>
      <c r="L30" s="321" t="n">
        <f aca="false">SUM(L28:L29)</f>
        <v>0</v>
      </c>
      <c r="M30" s="321" t="n">
        <f aca="false">SUM(M28:M29)</f>
        <v>0</v>
      </c>
      <c r="N30" s="321" t="n">
        <f aca="false">SUM(N28:N29)</f>
        <v>0</v>
      </c>
      <c r="O30" s="321" t="n">
        <f aca="false">SUM(O28:O29)</f>
        <v>0</v>
      </c>
      <c r="P30" s="321" t="n">
        <f aca="false">SUM(P28:P29)</f>
        <v>0</v>
      </c>
    </row>
    <row r="31" customFormat="false" ht="15.75" hidden="false" customHeight="false" outlineLevel="0" collapsed="false">
      <c r="A31" s="320"/>
      <c r="B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</row>
    <row r="32" customFormat="false" ht="15" hidden="false" customHeight="false" outlineLevel="0" collapsed="false">
      <c r="A32" s="317" t="s">
        <v>551</v>
      </c>
      <c r="B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</row>
    <row r="33" customFormat="false" ht="15" hidden="false" customHeight="false" outlineLevel="0" collapsed="false">
      <c r="A33" s="318" t="s">
        <v>548</v>
      </c>
      <c r="B33" s="309" t="n">
        <v>0</v>
      </c>
      <c r="D33" s="309" t="n">
        <v>0</v>
      </c>
      <c r="E33" s="309" t="n">
        <v>0</v>
      </c>
      <c r="F33" s="309" t="n">
        <v>0</v>
      </c>
      <c r="G33" s="309" t="n">
        <v>0</v>
      </c>
      <c r="H33" s="309" t="n">
        <v>0</v>
      </c>
      <c r="I33" s="309" t="n">
        <v>0</v>
      </c>
      <c r="J33" s="309" t="n">
        <v>0</v>
      </c>
      <c r="K33" s="309" t="n">
        <v>0</v>
      </c>
      <c r="L33" s="309" t="n">
        <v>0</v>
      </c>
      <c r="M33" s="309" t="n">
        <v>0</v>
      </c>
      <c r="N33" s="309" t="n">
        <v>0</v>
      </c>
      <c r="O33" s="309" t="n">
        <v>0</v>
      </c>
      <c r="P33" s="257" t="n">
        <f aca="false">SUM(D33:O33)</f>
        <v>0</v>
      </c>
    </row>
    <row r="34" customFormat="false" ht="15" hidden="false" customHeight="false" outlineLevel="0" collapsed="false">
      <c r="A34" s="319" t="s">
        <v>548</v>
      </c>
      <c r="B34" s="309" t="n">
        <v>0</v>
      </c>
      <c r="D34" s="309" t="n">
        <v>0</v>
      </c>
      <c r="E34" s="309" t="n">
        <v>0</v>
      </c>
      <c r="F34" s="309" t="n">
        <v>0</v>
      </c>
      <c r="G34" s="309" t="n">
        <v>0</v>
      </c>
      <c r="H34" s="309" t="n">
        <v>0</v>
      </c>
      <c r="I34" s="309" t="n">
        <v>0</v>
      </c>
      <c r="J34" s="309" t="n">
        <v>0</v>
      </c>
      <c r="K34" s="309" t="n">
        <v>0</v>
      </c>
      <c r="L34" s="309" t="n">
        <v>0</v>
      </c>
      <c r="M34" s="309" t="n">
        <v>0</v>
      </c>
      <c r="N34" s="309" t="n">
        <v>0</v>
      </c>
      <c r="O34" s="309" t="n">
        <v>0</v>
      </c>
      <c r="P34" s="257" t="n">
        <f aca="false">SUM(D34:O34)</f>
        <v>0</v>
      </c>
    </row>
    <row r="35" customFormat="false" ht="15.75" hidden="false" customHeight="false" outlineLevel="0" collapsed="false">
      <c r="A35" s="320" t="s">
        <v>216</v>
      </c>
      <c r="B35" s="321" t="n">
        <f aca="false">SUM(B33:B34)</f>
        <v>0</v>
      </c>
      <c r="D35" s="321" t="n">
        <f aca="false">SUM(D33:D34)</f>
        <v>0</v>
      </c>
      <c r="E35" s="321" t="n">
        <f aca="false">SUM(E33:E34)</f>
        <v>0</v>
      </c>
      <c r="F35" s="321" t="n">
        <f aca="false">SUM(F33:F34)</f>
        <v>0</v>
      </c>
      <c r="G35" s="321" t="n">
        <f aca="false">SUM(G33:G34)</f>
        <v>0</v>
      </c>
      <c r="H35" s="321" t="n">
        <f aca="false">SUM(H33:H34)</f>
        <v>0</v>
      </c>
      <c r="I35" s="321" t="n">
        <f aca="false">SUM(I33:I34)</f>
        <v>0</v>
      </c>
      <c r="J35" s="321" t="n">
        <f aca="false">SUM(J33:J34)</f>
        <v>0</v>
      </c>
      <c r="K35" s="321" t="n">
        <f aca="false">SUM(K33:K34)</f>
        <v>0</v>
      </c>
      <c r="L35" s="321" t="n">
        <f aca="false">SUM(L33:L34)</f>
        <v>0</v>
      </c>
      <c r="M35" s="321" t="n">
        <f aca="false">SUM(M33:M34)</f>
        <v>0</v>
      </c>
      <c r="N35" s="321" t="n">
        <f aca="false">SUM(N33:N34)</f>
        <v>0</v>
      </c>
      <c r="O35" s="321" t="n">
        <f aca="false">SUM(O33:O34)</f>
        <v>0</v>
      </c>
      <c r="P35" s="321" t="n">
        <f aca="false">SUM(P33:P34)</f>
        <v>0</v>
      </c>
    </row>
    <row r="36" customFormat="false" ht="15.75" hidden="false" customHeight="false" outlineLevel="0" collapsed="false">
      <c r="A36" s="320"/>
      <c r="B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</row>
    <row r="37" customFormat="false" ht="14.25" hidden="false" customHeight="false" outlineLevel="0" collapsed="false">
      <c r="A37" s="303"/>
      <c r="B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</row>
    <row r="38" customFormat="false" ht="15.75" hidden="false" customHeight="false" outlineLevel="0" collapsed="false">
      <c r="A38" s="312" t="s">
        <v>552</v>
      </c>
      <c r="B38" s="313" t="n">
        <f aca="false">B15+B20+B25+B30+B35</f>
        <v>0</v>
      </c>
      <c r="D38" s="313" t="n">
        <f aca="false">D15+D20+D25+D30+D35</f>
        <v>0</v>
      </c>
      <c r="E38" s="313" t="n">
        <f aca="false">E15+E20+E25+E30+E35</f>
        <v>0</v>
      </c>
      <c r="F38" s="313" t="n">
        <f aca="false">F15+F20+F25+F30+F35</f>
        <v>0</v>
      </c>
      <c r="G38" s="313" t="n">
        <f aca="false">G15+G20+G25+G30+G35</f>
        <v>0</v>
      </c>
      <c r="H38" s="313" t="n">
        <f aca="false">H15+H20+H25+H30+H35</f>
        <v>0</v>
      </c>
      <c r="I38" s="313" t="n">
        <f aca="false">I15+I20+I25+I30+I35</f>
        <v>0</v>
      </c>
      <c r="J38" s="313" t="n">
        <f aca="false">J15+J20+J25+J30+J35</f>
        <v>0</v>
      </c>
      <c r="K38" s="313" t="n">
        <f aca="false">K15+K20+K25+K30+K35</f>
        <v>0</v>
      </c>
      <c r="L38" s="313" t="n">
        <f aca="false">L15+L20+L25+L30+L35</f>
        <v>0</v>
      </c>
      <c r="M38" s="313" t="n">
        <f aca="false">M15+M20+M25+M30+M35</f>
        <v>0</v>
      </c>
      <c r="N38" s="313" t="n">
        <f aca="false">N15+N20+N25+N30+N35</f>
        <v>0</v>
      </c>
      <c r="O38" s="313" t="n">
        <f aca="false">O15+O20+O25+O30+O35</f>
        <v>0</v>
      </c>
      <c r="P38" s="313" t="n">
        <f aca="false">P15+P20+P25+P30+P35</f>
        <v>0</v>
      </c>
    </row>
    <row r="39" customFormat="false" ht="13.5" hidden="false" customHeight="false" outlineLevel="0" collapsed="false"/>
    <row r="40" customFormat="false" ht="15" hidden="false" customHeight="false" outlineLevel="0" collapsed="false">
      <c r="A40" s="302"/>
    </row>
    <row r="41" customFormat="false" ht="12.75" hidden="false" customHeight="false" outlineLevel="0" collapsed="false">
      <c r="A41" s="314" t="str">
        <f aca="true">CELL("filename",A1)</f>
        <v>'file:///mnt/12tb/@roms/datasets/enron/EDRM Enron Email Data Set v2 XML/filtered-attachments/xls/Deal_Bench_2001_Plan.xls'#$Schedule B - Investing</v>
      </c>
    </row>
    <row r="42" customFormat="false" ht="12.75" hidden="false" customHeight="false" outlineLevel="0" collapsed="false">
      <c r="A42" s="316" t="n">
        <f aca="true">NOW()</f>
        <v>45926.9235165033</v>
      </c>
    </row>
  </sheetData>
  <mergeCells count="5">
    <mergeCell ref="A2:P2"/>
    <mergeCell ref="A3:P3"/>
    <mergeCell ref="A4:P4"/>
    <mergeCell ref="A5:P5"/>
    <mergeCell ref="A6:P6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2" min="1" style="238" width="10.65"/>
    <col collapsed="false" customWidth="true" hidden="false" outlineLevel="0" max="3" min="3" style="238" width="11.65"/>
    <col collapsed="false" customWidth="false" hidden="false" outlineLevel="0" max="257" min="4" style="238" width="10.65"/>
  </cols>
  <sheetData>
    <row r="1" customFormat="false" ht="18" hidden="false" customHeight="fals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492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553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5.75" hidden="false" customHeight="false" outlineLevel="0" collapsed="false">
      <c r="A5" s="300" t="s">
        <v>539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customFormat="false" ht="15.75" hidden="false" customHeight="false" outlineLevel="0" collapsed="false">
      <c r="A6" s="323" t="s">
        <v>433</v>
      </c>
      <c r="B6" s="302"/>
    </row>
    <row r="7" customFormat="false" ht="15" hidden="false" customHeight="false" outlineLevel="0" collapsed="false">
      <c r="B7" s="324" t="s">
        <v>554</v>
      </c>
    </row>
    <row r="8" customFormat="false" ht="15" hidden="false" customHeight="false" outlineLevel="0" collapsed="false">
      <c r="B8" s="324" t="s">
        <v>555</v>
      </c>
    </row>
    <row r="11" customFormat="false" ht="15.75" hidden="false" customHeight="false" outlineLevel="0" collapsed="false">
      <c r="A11" s="325"/>
      <c r="B11" s="326"/>
      <c r="C11" s="326"/>
      <c r="D11" s="326"/>
      <c r="E11" s="327" t="s">
        <v>556</v>
      </c>
      <c r="F11" s="326"/>
      <c r="G11" s="327" t="s">
        <v>557</v>
      </c>
      <c r="H11" s="326"/>
      <c r="I11" s="327" t="s">
        <v>558</v>
      </c>
      <c r="J11" s="326"/>
      <c r="K11" s="327" t="s">
        <v>559</v>
      </c>
    </row>
    <row r="12" customFormat="false" ht="15.75" hidden="false" customHeight="false" outlineLevel="0" collapsed="false">
      <c r="A12" s="326"/>
      <c r="B12" s="326"/>
      <c r="C12" s="326"/>
      <c r="D12" s="326"/>
      <c r="E12" s="328" t="s">
        <v>560</v>
      </c>
      <c r="F12" s="326"/>
      <c r="G12" s="328" t="s">
        <v>561</v>
      </c>
      <c r="H12" s="326"/>
      <c r="I12" s="328" t="s">
        <v>562</v>
      </c>
      <c r="J12" s="326"/>
      <c r="K12" s="328" t="s">
        <v>563</v>
      </c>
    </row>
    <row r="13" customFormat="false" ht="15.75" hidden="false" customHeight="false" outlineLevel="0" collapsed="false">
      <c r="A13" s="329" t="s">
        <v>564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Format="false" ht="15" hidden="false" customHeight="false" outlineLevel="0" collapsed="false">
      <c r="A14" s="326"/>
      <c r="B14" s="326"/>
      <c r="C14" s="326"/>
      <c r="D14" s="326"/>
      <c r="E14" s="326"/>
      <c r="F14" s="326"/>
      <c r="G14" s="326"/>
      <c r="H14" s="326"/>
      <c r="I14" s="326"/>
      <c r="J14" s="326"/>
      <c r="K14" s="326"/>
    </row>
    <row r="15" customFormat="false" ht="15.75" hidden="false" customHeight="false" outlineLevel="0" collapsed="false">
      <c r="A15" s="330" t="s">
        <v>565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</row>
    <row r="16" customFormat="false" ht="15" hidden="false" customHeight="false" outlineLevel="0" collapsed="false">
      <c r="A16" s="326"/>
      <c r="B16" s="308" t="s">
        <v>566</v>
      </c>
      <c r="C16" s="308"/>
      <c r="D16" s="326"/>
      <c r="E16" s="331"/>
      <c r="F16" s="331"/>
      <c r="G16" s="308" t="n">
        <v>0</v>
      </c>
      <c r="H16" s="308"/>
      <c r="I16" s="308" t="n">
        <v>0</v>
      </c>
      <c r="J16" s="331"/>
      <c r="K16" s="326" t="n">
        <f aca="false">G16-I16</f>
        <v>0</v>
      </c>
    </row>
    <row r="17" customFormat="false" ht="15" hidden="false" customHeight="false" outlineLevel="0" collapsed="false">
      <c r="A17" s="326"/>
      <c r="B17" s="308" t="s">
        <v>567</v>
      </c>
      <c r="C17" s="308"/>
      <c r="D17" s="326"/>
      <c r="E17" s="332"/>
      <c r="F17" s="331"/>
      <c r="G17" s="308" t="n">
        <v>0</v>
      </c>
      <c r="H17" s="308"/>
      <c r="I17" s="308" t="n">
        <v>0</v>
      </c>
      <c r="J17" s="331"/>
      <c r="K17" s="326" t="n">
        <f aca="false">G17-I17</f>
        <v>0</v>
      </c>
    </row>
    <row r="18" customFormat="false" ht="15" hidden="false" customHeight="false" outlineLevel="0" collapsed="false">
      <c r="A18" s="326"/>
      <c r="B18" s="308" t="s">
        <v>568</v>
      </c>
      <c r="C18" s="308"/>
      <c r="D18" s="326"/>
      <c r="E18" s="332"/>
      <c r="F18" s="331"/>
      <c r="G18" s="308" t="n">
        <v>0</v>
      </c>
      <c r="H18" s="308"/>
      <c r="I18" s="308" t="n">
        <v>0</v>
      </c>
      <c r="J18" s="331"/>
      <c r="K18" s="326" t="n">
        <f aca="false">G18-I18</f>
        <v>0</v>
      </c>
    </row>
    <row r="19" customFormat="false" ht="15" hidden="false" customHeight="false" outlineLevel="0" collapsed="false">
      <c r="A19" s="326"/>
      <c r="B19" s="308" t="s">
        <v>569</v>
      </c>
      <c r="C19" s="308"/>
      <c r="D19" s="326"/>
      <c r="E19" s="332"/>
      <c r="F19" s="331"/>
      <c r="G19" s="308" t="n">
        <v>0</v>
      </c>
      <c r="H19" s="308"/>
      <c r="I19" s="308" t="n">
        <v>0</v>
      </c>
      <c r="J19" s="331"/>
      <c r="K19" s="326" t="n">
        <f aca="false">G19-I19</f>
        <v>0</v>
      </c>
    </row>
    <row r="20" customFormat="false" ht="15" hidden="false" customHeight="false" outlineLevel="0" collapsed="false">
      <c r="A20" s="326"/>
      <c r="B20" s="308" t="s">
        <v>570</v>
      </c>
      <c r="C20" s="308"/>
      <c r="D20" s="326"/>
      <c r="E20" s="332"/>
      <c r="F20" s="331"/>
      <c r="G20" s="308" t="n">
        <v>0</v>
      </c>
      <c r="H20" s="308"/>
      <c r="I20" s="308" t="n">
        <v>0</v>
      </c>
      <c r="J20" s="331"/>
      <c r="K20" s="326" t="n">
        <f aca="false">G20-I20</f>
        <v>0</v>
      </c>
    </row>
    <row r="21" customFormat="false" ht="15" hidden="false" customHeight="false" outlineLevel="0" collapsed="false">
      <c r="A21" s="326"/>
      <c r="B21" s="308" t="s">
        <v>571</v>
      </c>
      <c r="C21" s="308"/>
      <c r="D21" s="326"/>
      <c r="E21" s="332"/>
      <c r="F21" s="331"/>
      <c r="G21" s="308" t="n">
        <v>0</v>
      </c>
      <c r="H21" s="308"/>
      <c r="I21" s="308" t="n">
        <v>0</v>
      </c>
      <c r="J21" s="331"/>
      <c r="K21" s="326" t="n">
        <f aca="false">G21-I21</f>
        <v>0</v>
      </c>
    </row>
    <row r="22" customFormat="false" ht="15" hidden="false" customHeight="false" outlineLevel="0" collapsed="false">
      <c r="A22" s="326"/>
      <c r="B22" s="308" t="s">
        <v>572</v>
      </c>
      <c r="C22" s="308"/>
      <c r="D22" s="326"/>
      <c r="E22" s="332"/>
      <c r="F22" s="331"/>
      <c r="G22" s="308" t="n">
        <v>0</v>
      </c>
      <c r="H22" s="308"/>
      <c r="I22" s="308" t="n">
        <v>0</v>
      </c>
      <c r="J22" s="331"/>
      <c r="K22" s="326" t="n">
        <f aca="false">G22-I22</f>
        <v>0</v>
      </c>
    </row>
    <row r="23" customFormat="false" ht="15" hidden="false" customHeight="false" outlineLevel="0" collapsed="false">
      <c r="A23" s="326"/>
      <c r="B23" s="308" t="s">
        <v>573</v>
      </c>
      <c r="C23" s="308"/>
      <c r="D23" s="326"/>
      <c r="E23" s="332"/>
      <c r="F23" s="331"/>
      <c r="G23" s="308" t="n">
        <v>0</v>
      </c>
      <c r="H23" s="308"/>
      <c r="I23" s="308" t="n">
        <v>0</v>
      </c>
      <c r="J23" s="331"/>
      <c r="K23" s="326" t="n">
        <f aca="false">G23-I23</f>
        <v>0</v>
      </c>
    </row>
    <row r="24" customFormat="false" ht="15" hidden="false" customHeight="false" outlineLevel="0" collapsed="false">
      <c r="A24" s="326"/>
      <c r="B24" s="308" t="s">
        <v>574</v>
      </c>
      <c r="C24" s="308"/>
      <c r="D24" s="326"/>
      <c r="E24" s="332"/>
      <c r="F24" s="331"/>
      <c r="G24" s="308" t="n">
        <v>0</v>
      </c>
      <c r="H24" s="308"/>
      <c r="I24" s="308" t="n">
        <v>0</v>
      </c>
      <c r="J24" s="331"/>
      <c r="K24" s="326" t="n">
        <f aca="false">G24-I24</f>
        <v>0</v>
      </c>
    </row>
    <row r="25" customFormat="false" ht="15" hidden="false" customHeight="false" outlineLevel="0" collapsed="false">
      <c r="A25" s="326"/>
      <c r="B25" s="308" t="s">
        <v>575</v>
      </c>
      <c r="C25" s="308"/>
      <c r="D25" s="326"/>
      <c r="E25" s="332"/>
      <c r="F25" s="331"/>
      <c r="G25" s="308" t="n">
        <v>0</v>
      </c>
      <c r="H25" s="308"/>
      <c r="I25" s="308" t="n">
        <v>0</v>
      </c>
      <c r="J25" s="331"/>
      <c r="K25" s="326" t="n">
        <f aca="false">G25-I25</f>
        <v>0</v>
      </c>
    </row>
    <row r="26" customFormat="false" ht="16.5" hidden="false" customHeight="false" outlineLevel="0" collapsed="false">
      <c r="A26" s="326"/>
      <c r="B26" s="326"/>
      <c r="C26" s="330" t="s">
        <v>576</v>
      </c>
      <c r="D26" s="326"/>
      <c r="E26" s="333"/>
      <c r="F26" s="326"/>
      <c r="G26" s="334" t="n">
        <f aca="false">SUM(G16:G25)</f>
        <v>0</v>
      </c>
      <c r="H26" s="326"/>
      <c r="I26" s="334" t="n">
        <f aca="false">SUM(I16:I25)</f>
        <v>0</v>
      </c>
      <c r="J26" s="326"/>
      <c r="K26" s="334" t="n">
        <f aca="false">SUM(K16:K25)</f>
        <v>0</v>
      </c>
    </row>
    <row r="27" customFormat="false" ht="15.75" hidden="false" customHeight="false" outlineLevel="0" collapsed="false">
      <c r="A27" s="326"/>
      <c r="B27" s="326"/>
      <c r="C27" s="326"/>
      <c r="D27" s="326"/>
      <c r="E27" s="333"/>
      <c r="F27" s="326"/>
      <c r="G27" s="326"/>
      <c r="H27" s="326"/>
      <c r="I27" s="326"/>
      <c r="J27" s="326"/>
      <c r="K27" s="326"/>
    </row>
    <row r="28" customFormat="false" ht="15.75" hidden="false" customHeight="false" outlineLevel="0" collapsed="false">
      <c r="A28" s="330" t="s">
        <v>577</v>
      </c>
      <c r="B28" s="326"/>
      <c r="C28" s="326"/>
      <c r="D28" s="326"/>
      <c r="E28" s="333"/>
      <c r="F28" s="326"/>
      <c r="G28" s="326"/>
      <c r="H28" s="326"/>
      <c r="I28" s="326"/>
      <c r="J28" s="326"/>
      <c r="K28" s="326"/>
    </row>
    <row r="29" customFormat="false" ht="15" hidden="false" customHeight="false" outlineLevel="0" collapsed="false">
      <c r="A29" s="326"/>
      <c r="B29" s="308" t="s">
        <v>566</v>
      </c>
      <c r="C29" s="308"/>
      <c r="D29" s="326"/>
      <c r="E29" s="332"/>
      <c r="F29" s="331"/>
      <c r="G29" s="308" t="n">
        <v>0</v>
      </c>
      <c r="H29" s="308"/>
      <c r="I29" s="308" t="n">
        <v>0</v>
      </c>
      <c r="J29" s="331"/>
      <c r="K29" s="326" t="n">
        <f aca="false">G29-I29</f>
        <v>0</v>
      </c>
    </row>
    <row r="30" customFormat="false" ht="15" hidden="false" customHeight="false" outlineLevel="0" collapsed="false">
      <c r="A30" s="326"/>
      <c r="B30" s="308" t="s">
        <v>567</v>
      </c>
      <c r="C30" s="308"/>
      <c r="D30" s="326"/>
      <c r="E30" s="332"/>
      <c r="F30" s="331"/>
      <c r="G30" s="308" t="n">
        <v>0</v>
      </c>
      <c r="H30" s="308"/>
      <c r="I30" s="308" t="n">
        <v>0</v>
      </c>
      <c r="J30" s="331"/>
      <c r="K30" s="326" t="n">
        <f aca="false">G30-I30</f>
        <v>0</v>
      </c>
    </row>
    <row r="31" customFormat="false" ht="15" hidden="false" customHeight="false" outlineLevel="0" collapsed="false">
      <c r="A31" s="326"/>
      <c r="B31" s="308" t="s">
        <v>568</v>
      </c>
      <c r="C31" s="308"/>
      <c r="D31" s="326"/>
      <c r="E31" s="332"/>
      <c r="F31" s="331"/>
      <c r="G31" s="308" t="n">
        <v>0</v>
      </c>
      <c r="H31" s="308"/>
      <c r="I31" s="308" t="n">
        <v>0</v>
      </c>
      <c r="J31" s="331"/>
      <c r="K31" s="326" t="n">
        <f aca="false">G31-I31</f>
        <v>0</v>
      </c>
    </row>
    <row r="32" customFormat="false" ht="15" hidden="false" customHeight="false" outlineLevel="0" collapsed="false">
      <c r="A32" s="326"/>
      <c r="B32" s="308" t="s">
        <v>569</v>
      </c>
      <c r="C32" s="308"/>
      <c r="D32" s="326"/>
      <c r="E32" s="332"/>
      <c r="F32" s="331"/>
      <c r="G32" s="308" t="n">
        <v>0</v>
      </c>
      <c r="H32" s="308"/>
      <c r="I32" s="308" t="n">
        <v>0</v>
      </c>
      <c r="J32" s="331"/>
      <c r="K32" s="326" t="n">
        <f aca="false">G32-I32</f>
        <v>0</v>
      </c>
    </row>
    <row r="33" customFormat="false" ht="15" hidden="false" customHeight="false" outlineLevel="0" collapsed="false">
      <c r="A33" s="326"/>
      <c r="B33" s="308" t="s">
        <v>570</v>
      </c>
      <c r="C33" s="308"/>
      <c r="D33" s="326"/>
      <c r="E33" s="332"/>
      <c r="F33" s="331"/>
      <c r="G33" s="308" t="n">
        <v>0</v>
      </c>
      <c r="H33" s="308"/>
      <c r="I33" s="308" t="n">
        <v>0</v>
      </c>
      <c r="J33" s="331"/>
      <c r="K33" s="326" t="n">
        <f aca="false">G33-I33</f>
        <v>0</v>
      </c>
    </row>
    <row r="34" customFormat="false" ht="15" hidden="false" customHeight="false" outlineLevel="0" collapsed="false">
      <c r="A34" s="326"/>
      <c r="B34" s="308" t="s">
        <v>571</v>
      </c>
      <c r="C34" s="308"/>
      <c r="D34" s="326"/>
      <c r="E34" s="332"/>
      <c r="F34" s="331"/>
      <c r="G34" s="308" t="n">
        <v>0</v>
      </c>
      <c r="H34" s="308"/>
      <c r="I34" s="308" t="n">
        <v>0</v>
      </c>
      <c r="J34" s="331"/>
      <c r="K34" s="326" t="n">
        <f aca="false">G34-I34</f>
        <v>0</v>
      </c>
    </row>
    <row r="35" customFormat="false" ht="15" hidden="false" customHeight="false" outlineLevel="0" collapsed="false">
      <c r="A35" s="326"/>
      <c r="B35" s="308" t="s">
        <v>572</v>
      </c>
      <c r="C35" s="308"/>
      <c r="D35" s="326"/>
      <c r="E35" s="332"/>
      <c r="F35" s="331"/>
      <c r="G35" s="308" t="n">
        <v>0</v>
      </c>
      <c r="H35" s="308"/>
      <c r="I35" s="308" t="n">
        <v>0</v>
      </c>
      <c r="J35" s="331"/>
      <c r="K35" s="326" t="n">
        <f aca="false">G35-I35</f>
        <v>0</v>
      </c>
    </row>
    <row r="36" customFormat="false" ht="15" hidden="false" customHeight="false" outlineLevel="0" collapsed="false">
      <c r="A36" s="326"/>
      <c r="B36" s="308" t="s">
        <v>573</v>
      </c>
      <c r="C36" s="308"/>
      <c r="D36" s="326"/>
      <c r="E36" s="332"/>
      <c r="F36" s="331"/>
      <c r="G36" s="308" t="n">
        <v>0</v>
      </c>
      <c r="H36" s="308"/>
      <c r="I36" s="308" t="n">
        <v>0</v>
      </c>
      <c r="J36" s="331"/>
      <c r="K36" s="326" t="n">
        <f aca="false">G36-I36</f>
        <v>0</v>
      </c>
    </row>
    <row r="37" customFormat="false" ht="15" hidden="false" customHeight="false" outlineLevel="0" collapsed="false">
      <c r="A37" s="326"/>
      <c r="B37" s="308" t="s">
        <v>574</v>
      </c>
      <c r="C37" s="308"/>
      <c r="D37" s="326"/>
      <c r="E37" s="332"/>
      <c r="F37" s="331"/>
      <c r="G37" s="308" t="n">
        <v>0</v>
      </c>
      <c r="H37" s="308"/>
      <c r="I37" s="308" t="n">
        <v>0</v>
      </c>
      <c r="J37" s="331"/>
      <c r="K37" s="326" t="n">
        <f aca="false">G37-I37</f>
        <v>0</v>
      </c>
    </row>
    <row r="38" customFormat="false" ht="15" hidden="false" customHeight="false" outlineLevel="0" collapsed="false">
      <c r="A38" s="326"/>
      <c r="B38" s="308" t="s">
        <v>575</v>
      </c>
      <c r="C38" s="308"/>
      <c r="D38" s="326"/>
      <c r="E38" s="332"/>
      <c r="F38" s="331"/>
      <c r="G38" s="308" t="n">
        <v>0</v>
      </c>
      <c r="H38" s="308"/>
      <c r="I38" s="308" t="n">
        <v>0</v>
      </c>
      <c r="J38" s="331"/>
      <c r="K38" s="326" t="n">
        <f aca="false">G38-I38</f>
        <v>0</v>
      </c>
    </row>
    <row r="39" customFormat="false" ht="16.5" hidden="false" customHeight="false" outlineLevel="0" collapsed="false">
      <c r="A39" s="326"/>
      <c r="B39" s="326"/>
      <c r="C39" s="330" t="s">
        <v>578</v>
      </c>
      <c r="D39" s="326"/>
      <c r="E39" s="333"/>
      <c r="F39" s="326"/>
      <c r="G39" s="334" t="n">
        <f aca="false">SUM(G38)</f>
        <v>0</v>
      </c>
      <c r="H39" s="326"/>
      <c r="I39" s="334" t="n">
        <f aca="false">SUM(I38)</f>
        <v>0</v>
      </c>
      <c r="J39" s="326"/>
      <c r="K39" s="334" t="n">
        <f aca="false">SUM(K38)</f>
        <v>0</v>
      </c>
    </row>
    <row r="40" customFormat="false" ht="16.5" hidden="false" customHeight="false" outlineLevel="0" collapsed="false">
      <c r="A40" s="326"/>
      <c r="B40" s="326"/>
      <c r="C40" s="325"/>
      <c r="D40" s="326"/>
      <c r="E40" s="333"/>
      <c r="F40" s="326"/>
      <c r="G40" s="333"/>
      <c r="H40" s="326"/>
      <c r="I40" s="333"/>
      <c r="J40" s="326"/>
      <c r="K40" s="333"/>
    </row>
    <row r="41" customFormat="false" ht="15" hidden="false" customHeight="false" outlineLevel="0" collapsed="false">
      <c r="A41" s="326"/>
      <c r="B41" s="326"/>
      <c r="C41" s="326"/>
      <c r="D41" s="326"/>
      <c r="E41" s="326"/>
      <c r="F41" s="326"/>
      <c r="G41" s="326"/>
      <c r="H41" s="326"/>
      <c r="I41" s="326"/>
      <c r="J41" s="326"/>
      <c r="K41" s="326"/>
    </row>
    <row r="42" customFormat="false" ht="15" hidden="false" customHeight="false" outlineLevel="0" collapsed="false">
      <c r="A42" s="335"/>
      <c r="B42" s="326"/>
      <c r="C42" s="314" t="str">
        <f aca="true">CELL("filename",C41)</f>
        <v>'file:///mnt/12tb/@roms/datasets/enron/EDRM Enron Email Data Set v2 XML/filtered-attachments/xls/Deal_Bench_2001_Plan.xls'#$Schedule C - Asset Sales</v>
      </c>
      <c r="D42" s="326"/>
      <c r="E42" s="335"/>
      <c r="F42" s="326"/>
      <c r="G42" s="335"/>
      <c r="H42" s="326"/>
      <c r="I42" s="326"/>
      <c r="J42" s="326"/>
      <c r="K42" s="326"/>
    </row>
    <row r="43" customFormat="false" ht="15" hidden="false" customHeight="false" outlineLevel="0" collapsed="false">
      <c r="A43" s="326"/>
      <c r="B43" s="326"/>
      <c r="C43" s="316" t="n">
        <f aca="true">NOW()</f>
        <v>45926.9235165284</v>
      </c>
      <c r="D43" s="326"/>
      <c r="E43" s="326"/>
      <c r="F43" s="326"/>
      <c r="G43" s="326"/>
      <c r="H43" s="326"/>
      <c r="I43" s="326"/>
      <c r="J43" s="326"/>
      <c r="K43" s="326"/>
    </row>
  </sheetData>
  <mergeCells count="4">
    <mergeCell ref="A2:P2"/>
    <mergeCell ref="A3:P3"/>
    <mergeCell ref="A4:P4"/>
    <mergeCell ref="A5:P5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238" width="41.15"/>
    <col collapsed="false" customWidth="true" hidden="true" outlineLevel="0" max="3" min="2" style="238" width="0.65"/>
    <col collapsed="false" customWidth="false" hidden="false" outlineLevel="0" max="257" min="4" style="238" width="10.65"/>
  </cols>
  <sheetData>
    <row r="1" customFormat="false" ht="18" hidden="false" customHeight="fals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427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579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5.75" hidden="false" customHeight="false" outlineLevel="0" collapsed="false">
      <c r="A5" s="300" t="s">
        <v>539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customFormat="false" ht="15.75" hidden="false" customHeight="false" outlineLevel="0" collapsed="false">
      <c r="A6" s="301" t="s">
        <v>433</v>
      </c>
      <c r="B6" s="302"/>
    </row>
    <row r="10" customFormat="false" ht="12.75" hidden="false" customHeight="false" outlineLevel="0" collapsed="false">
      <c r="D10" s="245" t="s">
        <v>365</v>
      </c>
      <c r="E10" s="245" t="s">
        <v>366</v>
      </c>
      <c r="F10" s="245" t="s">
        <v>367</v>
      </c>
      <c r="G10" s="245" t="s">
        <v>368</v>
      </c>
      <c r="H10" s="245" t="s">
        <v>369</v>
      </c>
      <c r="I10" s="245" t="s">
        <v>370</v>
      </c>
      <c r="J10" s="245" t="s">
        <v>435</v>
      </c>
      <c r="K10" s="245" t="s">
        <v>357</v>
      </c>
      <c r="L10" s="245" t="s">
        <v>358</v>
      </c>
      <c r="M10" s="245" t="s">
        <v>359</v>
      </c>
      <c r="N10" s="245" t="s">
        <v>360</v>
      </c>
      <c r="O10" s="245" t="s">
        <v>361</v>
      </c>
      <c r="P10" s="245" t="s">
        <v>216</v>
      </c>
    </row>
    <row r="11" customFormat="false" ht="15" hidden="false" customHeight="false" outlineLevel="0" collapsed="false">
      <c r="A11" s="336" t="s">
        <v>237</v>
      </c>
      <c r="D11" s="258" t="n">
        <f aca="false">-ROUND(('Cash and Non-Cash'!D21)/1000,0)</f>
        <v>-0</v>
      </c>
      <c r="E11" s="258" t="n">
        <f aca="false">-ROUND(('Cash and Non-Cash'!E21)/1000,0)</f>
        <v>-0</v>
      </c>
      <c r="F11" s="258" t="n">
        <f aca="false">-ROUND(('Cash and Non-Cash'!F21)/1000,0)</f>
        <v>-0</v>
      </c>
      <c r="G11" s="258" t="n">
        <f aca="false">-ROUND(('Cash and Non-Cash'!G21)/1000,0)</f>
        <v>-0</v>
      </c>
      <c r="H11" s="258" t="n">
        <f aca="false">-ROUND(('Cash and Non-Cash'!H21)/1000,0)</f>
        <v>-0</v>
      </c>
      <c r="I11" s="258" t="n">
        <f aca="false">-ROUND(('Cash and Non-Cash'!I21)/1000,0)</f>
        <v>-0</v>
      </c>
      <c r="J11" s="258" t="n">
        <f aca="false">-ROUND(('Cash and Non-Cash'!J21)/1000,0)</f>
        <v>-0</v>
      </c>
      <c r="K11" s="258" t="n">
        <f aca="false">-ROUND(('Cash and Non-Cash'!K21)/1000,0)</f>
        <v>-0</v>
      </c>
      <c r="L11" s="258" t="n">
        <f aca="false">-ROUND(('Cash and Non-Cash'!L21)/1000,0)</f>
        <v>-0</v>
      </c>
      <c r="M11" s="258" t="n">
        <f aca="false">-ROUND(('Cash and Non-Cash'!M21)/1000,0)</f>
        <v>-0</v>
      </c>
      <c r="N11" s="258" t="n">
        <f aca="false">-ROUND(('Cash and Non-Cash'!N21)/1000,0)</f>
        <v>-0</v>
      </c>
      <c r="O11" s="258" t="n">
        <f aca="false">-ROUND(('Cash and Non-Cash'!O21)/1000,0)</f>
        <v>-0</v>
      </c>
      <c r="P11" s="257" t="n">
        <f aca="false">SUM(D11:O11)</f>
        <v>0</v>
      </c>
    </row>
    <row r="12" customFormat="false" ht="15" hidden="false" customHeight="false" outlineLevel="0" collapsed="false">
      <c r="A12" s="336" t="s">
        <v>386</v>
      </c>
      <c r="D12" s="258" t="n">
        <f aca="false">-ROUND(('Cash and Non-Cash'!D20)/1000,0)</f>
        <v>-0</v>
      </c>
      <c r="E12" s="258" t="n">
        <f aca="false">-ROUND(('Cash and Non-Cash'!E20)/1000,0)</f>
        <v>-0</v>
      </c>
      <c r="F12" s="258" t="n">
        <f aca="false">-ROUND(('Cash and Non-Cash'!F20)/1000,0)</f>
        <v>-0</v>
      </c>
      <c r="G12" s="258" t="n">
        <f aca="false">-ROUND(('Cash and Non-Cash'!G20)/1000,0)</f>
        <v>-0</v>
      </c>
      <c r="H12" s="258" t="n">
        <f aca="false">-ROUND(('Cash and Non-Cash'!H20)/1000,0)</f>
        <v>-0</v>
      </c>
      <c r="I12" s="258" t="n">
        <f aca="false">-ROUND(('Cash and Non-Cash'!I20)/1000,0)</f>
        <v>-0</v>
      </c>
      <c r="J12" s="258" t="n">
        <f aca="false">-ROUND(('Cash and Non-Cash'!J20)/1000,0)</f>
        <v>-0</v>
      </c>
      <c r="K12" s="258" t="n">
        <f aca="false">-ROUND(('Cash and Non-Cash'!K20)/1000,0)</f>
        <v>-0</v>
      </c>
      <c r="L12" s="258" t="n">
        <f aca="false">-ROUND(('Cash and Non-Cash'!L20)/1000,0)</f>
        <v>-0</v>
      </c>
      <c r="M12" s="258" t="n">
        <f aca="false">-ROUND(('Cash and Non-Cash'!M20)/1000,0)</f>
        <v>-0</v>
      </c>
      <c r="N12" s="258" t="n">
        <f aca="false">-ROUND(('Cash and Non-Cash'!N20)/1000,0)</f>
        <v>-0</v>
      </c>
      <c r="O12" s="258" t="n">
        <f aca="false">-ROUND(('Cash and Non-Cash'!O20)/1000,0)</f>
        <v>-0</v>
      </c>
      <c r="P12" s="257" t="n">
        <f aca="false">SUM(D12:O12)</f>
        <v>0</v>
      </c>
    </row>
    <row r="13" customFormat="false" ht="15" hidden="false" customHeight="false" outlineLevel="0" collapsed="false">
      <c r="A13" s="336" t="s">
        <v>580</v>
      </c>
      <c r="D13" s="258" t="n">
        <f aca="false">-ROUND(('Income Statement'!B15)/1000,0)</f>
        <v>-0</v>
      </c>
      <c r="E13" s="258" t="n">
        <f aca="false">-ROUND(('Income Statement'!C15)/1000,0)</f>
        <v>-0</v>
      </c>
      <c r="F13" s="258" t="n">
        <f aca="false">-ROUND(('Income Statement'!D15)/1000,0)</f>
        <v>-0</v>
      </c>
      <c r="G13" s="258" t="n">
        <f aca="false">-ROUND(('Income Statement'!E15)/1000,0)</f>
        <v>-0</v>
      </c>
      <c r="H13" s="258" t="n">
        <f aca="false">-ROUND(('Income Statement'!F15)/1000,0)</f>
        <v>-0</v>
      </c>
      <c r="I13" s="258" t="n">
        <f aca="false">-ROUND(('Income Statement'!G15)/1000,0)</f>
        <v>-0</v>
      </c>
      <c r="J13" s="258" t="n">
        <f aca="false">-ROUND(('Income Statement'!H15)/1000,0)</f>
        <v>-0</v>
      </c>
      <c r="K13" s="258" t="n">
        <f aca="false">-ROUND(('Income Statement'!I15)/1000,0)</f>
        <v>-0</v>
      </c>
      <c r="L13" s="258" t="n">
        <f aca="false">-ROUND(('Income Statement'!J15)/1000,0)</f>
        <v>-0</v>
      </c>
      <c r="M13" s="258" t="n">
        <f aca="false">-ROUND(('Income Statement'!K15)/1000,0)</f>
        <v>-0</v>
      </c>
      <c r="N13" s="258" t="n">
        <f aca="false">-ROUND(('Income Statement'!L15)/1000,0)</f>
        <v>-0</v>
      </c>
      <c r="O13" s="258" t="n">
        <f aca="false">-ROUND(('Income Statement'!M15)/1000,0)</f>
        <v>-0</v>
      </c>
      <c r="P13" s="257" t="n">
        <f aca="false">SUM(D13:O13)</f>
        <v>0</v>
      </c>
    </row>
    <row r="14" customFormat="false" ht="15" hidden="false" customHeight="false" outlineLevel="0" collapsed="false">
      <c r="A14" s="326" t="s">
        <v>581</v>
      </c>
      <c r="D14" s="337" t="n">
        <v>0</v>
      </c>
      <c r="E14" s="337" t="n">
        <v>0</v>
      </c>
      <c r="F14" s="337" t="n">
        <v>0</v>
      </c>
      <c r="G14" s="337" t="n">
        <v>0</v>
      </c>
      <c r="H14" s="337" t="n">
        <v>0</v>
      </c>
      <c r="I14" s="337" t="n">
        <v>0</v>
      </c>
      <c r="J14" s="337" t="n">
        <v>0</v>
      </c>
      <c r="K14" s="337" t="n">
        <v>0</v>
      </c>
      <c r="L14" s="337" t="n">
        <v>0</v>
      </c>
      <c r="M14" s="337" t="n">
        <v>0</v>
      </c>
      <c r="N14" s="337" t="n">
        <v>0</v>
      </c>
      <c r="O14" s="337" t="n">
        <v>0</v>
      </c>
      <c r="P14" s="257" t="n">
        <f aca="false">SUM(D14:O14)</f>
        <v>0</v>
      </c>
    </row>
    <row r="15" customFormat="false" ht="15" hidden="false" customHeight="false" outlineLevel="0" collapsed="false">
      <c r="A15" s="326" t="s">
        <v>582</v>
      </c>
      <c r="D15" s="337" t="n">
        <v>0</v>
      </c>
      <c r="E15" s="337" t="n">
        <v>0</v>
      </c>
      <c r="F15" s="337" t="n">
        <v>0</v>
      </c>
      <c r="G15" s="337" t="n">
        <v>0</v>
      </c>
      <c r="H15" s="337" t="n">
        <v>0</v>
      </c>
      <c r="I15" s="337" t="n">
        <v>0</v>
      </c>
      <c r="J15" s="337" t="n">
        <v>0</v>
      </c>
      <c r="K15" s="337" t="n">
        <v>0</v>
      </c>
      <c r="L15" s="337" t="n">
        <v>0</v>
      </c>
      <c r="M15" s="337" t="n">
        <v>0</v>
      </c>
      <c r="N15" s="337" t="n">
        <v>0</v>
      </c>
      <c r="O15" s="337" t="n">
        <v>0</v>
      </c>
      <c r="P15" s="257" t="n">
        <f aca="false">SUM(D15:O15)</f>
        <v>0</v>
      </c>
    </row>
    <row r="16" customFormat="false" ht="15" hidden="false" customHeight="false" outlineLevel="0" collapsed="false">
      <c r="A16" s="326" t="s">
        <v>583</v>
      </c>
      <c r="D16" s="337" t="n">
        <v>0</v>
      </c>
      <c r="E16" s="337" t="n">
        <v>0</v>
      </c>
      <c r="F16" s="337" t="n">
        <v>0</v>
      </c>
      <c r="G16" s="337" t="n">
        <v>0</v>
      </c>
      <c r="H16" s="337" t="n">
        <v>0</v>
      </c>
      <c r="I16" s="337" t="n">
        <v>0</v>
      </c>
      <c r="J16" s="337" t="n">
        <v>0</v>
      </c>
      <c r="K16" s="337" t="n">
        <v>0</v>
      </c>
      <c r="L16" s="337" t="n">
        <v>0</v>
      </c>
      <c r="M16" s="337" t="n">
        <v>0</v>
      </c>
      <c r="N16" s="337" t="n">
        <v>0</v>
      </c>
      <c r="O16" s="337" t="n">
        <v>0</v>
      </c>
      <c r="P16" s="257" t="n">
        <f aca="false">SUM(D16:O16)</f>
        <v>0</v>
      </c>
    </row>
    <row r="17" customFormat="false" ht="15" hidden="false" customHeight="false" outlineLevel="0" collapsed="false">
      <c r="A17" s="326" t="s">
        <v>584</v>
      </c>
      <c r="D17" s="337" t="n">
        <v>0</v>
      </c>
      <c r="E17" s="337" t="n">
        <v>0</v>
      </c>
      <c r="F17" s="337" t="n">
        <v>0</v>
      </c>
      <c r="G17" s="337" t="n">
        <v>0</v>
      </c>
      <c r="H17" s="337" t="n">
        <v>0</v>
      </c>
      <c r="I17" s="337" t="n">
        <v>0</v>
      </c>
      <c r="J17" s="337" t="n">
        <v>0</v>
      </c>
      <c r="K17" s="337" t="n">
        <v>0</v>
      </c>
      <c r="L17" s="337" t="n">
        <v>0</v>
      </c>
      <c r="M17" s="337" t="n">
        <v>0</v>
      </c>
      <c r="N17" s="337" t="n">
        <v>0</v>
      </c>
      <c r="O17" s="337" t="n">
        <v>0</v>
      </c>
      <c r="P17" s="257" t="n">
        <f aca="false">SUM(D17:O17)</f>
        <v>0</v>
      </c>
    </row>
    <row r="18" customFormat="false" ht="15" hidden="false" customHeight="false" outlineLevel="0" collapsed="false">
      <c r="A18" s="326" t="s">
        <v>585</v>
      </c>
      <c r="D18" s="337" t="n">
        <v>0</v>
      </c>
      <c r="E18" s="337" t="n">
        <v>0</v>
      </c>
      <c r="F18" s="337" t="n">
        <v>0</v>
      </c>
      <c r="G18" s="337" t="n">
        <v>0</v>
      </c>
      <c r="H18" s="337" t="n">
        <v>0</v>
      </c>
      <c r="I18" s="337" t="n">
        <v>0</v>
      </c>
      <c r="J18" s="337" t="n">
        <v>0</v>
      </c>
      <c r="K18" s="337" t="n">
        <v>0</v>
      </c>
      <c r="L18" s="337" t="n">
        <v>0</v>
      </c>
      <c r="M18" s="337" t="n">
        <v>0</v>
      </c>
      <c r="N18" s="337" t="n">
        <v>0</v>
      </c>
      <c r="O18" s="337" t="n">
        <v>0</v>
      </c>
      <c r="P18" s="257" t="n">
        <f aca="false">SUM(D18:O18)</f>
        <v>0</v>
      </c>
    </row>
    <row r="19" customFormat="false" ht="15" hidden="false" customHeight="false" outlineLevel="0" collapsed="false">
      <c r="A19" s="338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84" t="n">
        <f aca="false">SUM(D19:O19)</f>
        <v>0</v>
      </c>
    </row>
    <row r="20" customFormat="false" ht="14.25" hidden="false" customHeight="false" outlineLevel="0" collapsed="false">
      <c r="A20" s="303"/>
    </row>
    <row r="21" customFormat="false" ht="15.75" hidden="false" customHeight="false" outlineLevel="0" collapsed="false">
      <c r="A21" s="312" t="s">
        <v>586</v>
      </c>
      <c r="D21" s="313" t="n">
        <f aca="false">SUM(D11:D19)</f>
        <v>0</v>
      </c>
      <c r="E21" s="313" t="n">
        <f aca="false">SUM(E11:E19)</f>
        <v>0</v>
      </c>
      <c r="F21" s="313" t="n">
        <f aca="false">SUM(F11:F19)</f>
        <v>0</v>
      </c>
      <c r="G21" s="313" t="n">
        <f aca="false">SUM(G11:G19)</f>
        <v>0</v>
      </c>
      <c r="H21" s="313" t="n">
        <f aca="false">SUM(H11:H19)</f>
        <v>0</v>
      </c>
      <c r="I21" s="313" t="n">
        <f aca="false">SUM(I11:I19)</f>
        <v>0</v>
      </c>
      <c r="J21" s="313" t="n">
        <f aca="false">SUM(J11:J19)</f>
        <v>0</v>
      </c>
      <c r="K21" s="313" t="n">
        <f aca="false">SUM(K11:K19)</f>
        <v>0</v>
      </c>
      <c r="L21" s="313" t="n">
        <f aca="false">SUM(L11:L19)</f>
        <v>0</v>
      </c>
      <c r="M21" s="313" t="n">
        <f aca="false">SUM(M11:M19)</f>
        <v>0</v>
      </c>
      <c r="N21" s="313" t="n">
        <f aca="false">SUM(N11:N19)</f>
        <v>0</v>
      </c>
      <c r="O21" s="313" t="n">
        <f aca="false">SUM(O11:O19)</f>
        <v>0</v>
      </c>
      <c r="P21" s="313" t="n">
        <f aca="false">SUM(P11:P19)</f>
        <v>0</v>
      </c>
    </row>
    <row r="22" customFormat="false" ht="15.75" hidden="false" customHeight="false" outlineLevel="0" collapsed="false">
      <c r="A22" s="302"/>
    </row>
    <row r="23" customFormat="false" ht="12.75" hidden="false" customHeight="false" outlineLevel="0" collapsed="false">
      <c r="A23" s="314" t="str">
        <f aca="true">CELL("filename",A1)</f>
        <v>'file:///mnt/12tb/@roms/datasets/enron/EDRM Enron Email Data Set v2 XML/filtered-attachments/xls/Deal_Bench_2001_Plan.xls'#$Schedule D - PRM Detail</v>
      </c>
    </row>
    <row r="24" customFormat="false" ht="12.75" hidden="false" customHeight="false" outlineLevel="0" collapsed="false">
      <c r="A24" s="316" t="n">
        <f aca="true">NOW()</f>
        <v>45926.9235165494</v>
      </c>
    </row>
  </sheetData>
  <mergeCells count="4">
    <mergeCell ref="A2:P2"/>
    <mergeCell ref="A3:P3"/>
    <mergeCell ref="A4:P4"/>
    <mergeCell ref="A5:P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238" width="40.15"/>
    <col collapsed="false" customWidth="true" hidden="true" outlineLevel="0" max="3" min="2" style="238" width="9.05"/>
    <col collapsed="false" customWidth="false" hidden="false" outlineLevel="0" max="257" min="4" style="238" width="10.65"/>
  </cols>
  <sheetData>
    <row r="1" customFormat="false" ht="18" hidden="false" customHeight="fals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427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587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5.75" hidden="false" customHeight="false" outlineLevel="0" collapsed="false">
      <c r="A5" s="300" t="s">
        <v>539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customFormat="false" ht="15.75" hidden="false" customHeight="false" outlineLevel="0" collapsed="false">
      <c r="A6" s="301" t="str">
        <f aca="false">+INDIRECT!A5</f>
        <v>Deal Bench</v>
      </c>
      <c r="B6" s="302"/>
    </row>
    <row r="7" customFormat="false" ht="18" hidden="false" customHeight="false" outlineLevel="0" collapsed="false">
      <c r="A7" s="339" t="s">
        <v>588</v>
      </c>
    </row>
    <row r="8" customFormat="false" ht="12.75" hidden="false" customHeight="false" outlineLevel="0" collapsed="false">
      <c r="A8" s="340" t="s">
        <v>589</v>
      </c>
    </row>
    <row r="9" customFormat="false" ht="12.75" hidden="false" customHeight="false" outlineLevel="0" collapsed="false">
      <c r="A9" s="341"/>
      <c r="D9" s="245" t="s">
        <v>365</v>
      </c>
      <c r="E9" s="245" t="s">
        <v>366</v>
      </c>
      <c r="F9" s="245" t="s">
        <v>367</v>
      </c>
      <c r="G9" s="245" t="s">
        <v>368</v>
      </c>
      <c r="H9" s="245" t="s">
        <v>369</v>
      </c>
      <c r="I9" s="245" t="s">
        <v>370</v>
      </c>
      <c r="J9" s="245" t="s">
        <v>435</v>
      </c>
      <c r="K9" s="245" t="s">
        <v>357</v>
      </c>
      <c r="L9" s="245" t="s">
        <v>358</v>
      </c>
      <c r="M9" s="245" t="s">
        <v>359</v>
      </c>
      <c r="N9" s="245" t="s">
        <v>360</v>
      </c>
      <c r="O9" s="245" t="s">
        <v>361</v>
      </c>
      <c r="P9" s="245" t="s">
        <v>216</v>
      </c>
    </row>
    <row r="10" customFormat="false" ht="12.75" hidden="false" customHeight="false" outlineLevel="0" collapsed="false">
      <c r="A10" s="342" t="s">
        <v>382</v>
      </c>
      <c r="D10" s="258" t="n">
        <f aca="false">-ROUND(('Cash and Non-Cash'!D22)/1000,0)</f>
        <v>-0</v>
      </c>
      <c r="E10" s="258" t="n">
        <f aca="false">-ROUND(('Cash and Non-Cash'!E22)/1000,0)</f>
        <v>-0</v>
      </c>
      <c r="F10" s="258" t="n">
        <f aca="false">-ROUND(('Cash and Non-Cash'!F22)/1000,0)</f>
        <v>-0</v>
      </c>
      <c r="G10" s="258" t="n">
        <f aca="false">-ROUND(('Cash and Non-Cash'!G22)/1000,0)</f>
        <v>-0</v>
      </c>
      <c r="H10" s="258" t="n">
        <f aca="false">-ROUND(('Cash and Non-Cash'!H22)/1000,0)</f>
        <v>-0</v>
      </c>
      <c r="I10" s="258" t="n">
        <f aca="false">-ROUND(('Cash and Non-Cash'!I22)/1000,0)</f>
        <v>-0</v>
      </c>
      <c r="J10" s="258" t="n">
        <f aca="false">-ROUND(('Cash and Non-Cash'!J22)/1000,0)</f>
        <v>-0</v>
      </c>
      <c r="K10" s="258" t="n">
        <f aca="false">-ROUND(('Cash and Non-Cash'!K22)/1000,0)</f>
        <v>-0</v>
      </c>
      <c r="L10" s="258" t="n">
        <f aca="false">-ROUND(('Cash and Non-Cash'!L22)/1000,0)</f>
        <v>-0</v>
      </c>
      <c r="M10" s="258" t="n">
        <f aca="false">-ROUND(('Cash and Non-Cash'!M22)/1000,0)</f>
        <v>-0</v>
      </c>
      <c r="N10" s="258" t="n">
        <f aca="false">-ROUND(('Cash and Non-Cash'!N22)/1000,0)</f>
        <v>-0</v>
      </c>
      <c r="O10" s="258" t="n">
        <f aca="false">-ROUND(('Cash and Non-Cash'!O22)/1000,0)</f>
        <v>-0</v>
      </c>
      <c r="P10" s="257" t="n">
        <f aca="false">SUM(D10:O10)</f>
        <v>0</v>
      </c>
    </row>
    <row r="11" customFormat="false" ht="12.75" hidden="false" customHeight="false" outlineLevel="0" collapsed="false">
      <c r="A11" s="343" t="s">
        <v>590</v>
      </c>
      <c r="P11" s="257" t="n">
        <f aca="false">SUM(D11:O11)</f>
        <v>0</v>
      </c>
    </row>
    <row r="12" customFormat="false" ht="12.75" hidden="false" customHeight="false" outlineLevel="0" collapsed="false">
      <c r="A12" s="344" t="s">
        <v>591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 t="n">
        <f aca="false">SUM(D12:O12)</f>
        <v>0</v>
      </c>
    </row>
    <row r="13" customFormat="false" ht="12.75" hidden="false" customHeight="false" outlineLevel="0" collapsed="false">
      <c r="A13" s="344" t="s">
        <v>591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 t="n">
        <f aca="false">SUM(D13:O13)</f>
        <v>0</v>
      </c>
    </row>
    <row r="14" customFormat="false" ht="12.75" hidden="false" customHeight="false" outlineLevel="0" collapsed="false">
      <c r="A14" s="344" t="s">
        <v>591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 t="n">
        <f aca="false">SUM(D14:O14)</f>
        <v>0</v>
      </c>
    </row>
    <row r="15" customFormat="false" ht="12.75" hidden="false" customHeight="false" outlineLevel="0" collapsed="false">
      <c r="A15" s="344" t="s">
        <v>591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 t="n">
        <f aca="false">SUM(D15:O15)</f>
        <v>0</v>
      </c>
    </row>
    <row r="16" customFormat="false" ht="12.75" hidden="false" customHeight="false" outlineLevel="0" collapsed="false">
      <c r="A16" s="344" t="s">
        <v>591</v>
      </c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 t="n">
        <f aca="false">SUM(D16:O16)</f>
        <v>0</v>
      </c>
    </row>
    <row r="17" customFormat="false" ht="12.75" hidden="false" customHeight="false" outlineLevel="0" collapsed="false">
      <c r="A17" s="345" t="s">
        <v>592</v>
      </c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 t="n">
        <f aca="false">SUM(D17:O17)</f>
        <v>0</v>
      </c>
    </row>
    <row r="18" customFormat="false" ht="15.75" hidden="false" customHeight="false" outlineLevel="0" collapsed="false">
      <c r="A18" s="320" t="s">
        <v>216</v>
      </c>
      <c r="D18" s="346" t="n">
        <f aca="false">SUM(D10:D17)</f>
        <v>0</v>
      </c>
      <c r="E18" s="346" t="n">
        <f aca="false">SUM(E10:E17)</f>
        <v>0</v>
      </c>
      <c r="F18" s="346" t="n">
        <f aca="false">SUM(F10:F17)</f>
        <v>0</v>
      </c>
      <c r="G18" s="346" t="n">
        <f aca="false">SUM(G10:G17)</f>
        <v>0</v>
      </c>
      <c r="H18" s="346" t="n">
        <f aca="false">SUM(H10:H17)</f>
        <v>0</v>
      </c>
      <c r="I18" s="346" t="n">
        <f aca="false">SUM(I10:I17)</f>
        <v>0</v>
      </c>
      <c r="J18" s="346" t="n">
        <f aca="false">SUM(J10:J17)</f>
        <v>0</v>
      </c>
      <c r="K18" s="346" t="n">
        <f aca="false">SUM(K10:K17)</f>
        <v>0</v>
      </c>
      <c r="L18" s="346" t="n">
        <f aca="false">SUM(L10:L17)</f>
        <v>0</v>
      </c>
      <c r="M18" s="346" t="n">
        <f aca="false">SUM(M10:M17)</f>
        <v>0</v>
      </c>
      <c r="N18" s="346" t="n">
        <f aca="false">SUM(N10:N17)</f>
        <v>0</v>
      </c>
      <c r="O18" s="346" t="n">
        <f aca="false">SUM(O10:O17)</f>
        <v>0</v>
      </c>
      <c r="P18" s="346" t="n">
        <f aca="false">SUM(P10:P17)</f>
        <v>0</v>
      </c>
    </row>
    <row r="19" customFormat="false" ht="13.5" hidden="false" customHeight="false" outlineLevel="0" collapsed="false">
      <c r="A19" s="341"/>
    </row>
    <row r="20" customFormat="false" ht="12.75" hidden="false" customHeight="false" outlineLevel="0" collapsed="false">
      <c r="A20" s="341"/>
    </row>
    <row r="21" customFormat="false" ht="12.75" hidden="false" customHeight="false" outlineLevel="0" collapsed="false">
      <c r="A21" s="341"/>
    </row>
    <row r="22" customFormat="false" ht="12.75" hidden="false" customHeight="false" outlineLevel="0" collapsed="false">
      <c r="A22" s="340" t="s">
        <v>593</v>
      </c>
    </row>
    <row r="23" customFormat="false" ht="12.75" hidden="false" customHeight="false" outlineLevel="0" collapsed="false">
      <c r="A23" s="341"/>
      <c r="D23" s="245" t="s">
        <v>365</v>
      </c>
      <c r="E23" s="245" t="s">
        <v>366</v>
      </c>
      <c r="F23" s="245" t="s">
        <v>367</v>
      </c>
      <c r="G23" s="245" t="s">
        <v>368</v>
      </c>
      <c r="H23" s="245" t="s">
        <v>369</v>
      </c>
      <c r="I23" s="245" t="s">
        <v>370</v>
      </c>
      <c r="J23" s="245" t="s">
        <v>435</v>
      </c>
      <c r="K23" s="245" t="s">
        <v>357</v>
      </c>
      <c r="L23" s="245" t="s">
        <v>358</v>
      </c>
      <c r="M23" s="245" t="s">
        <v>359</v>
      </c>
      <c r="N23" s="245" t="s">
        <v>360</v>
      </c>
      <c r="O23" s="245" t="s">
        <v>361</v>
      </c>
      <c r="P23" s="245" t="s">
        <v>216</v>
      </c>
    </row>
    <row r="24" customFormat="false" ht="12.75" hidden="false" customHeight="false" outlineLevel="0" collapsed="false">
      <c r="A24" s="344" t="s">
        <v>594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 t="n">
        <f aca="false">SUM(D24:O24)</f>
        <v>0</v>
      </c>
    </row>
    <row r="25" customFormat="false" ht="12.75" hidden="false" customHeight="false" outlineLevel="0" collapsed="false">
      <c r="A25" s="344" t="s">
        <v>591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 t="n">
        <f aca="false">SUM(D25:O25)</f>
        <v>0</v>
      </c>
    </row>
    <row r="26" customFormat="false" ht="12.75" hidden="false" customHeight="false" outlineLevel="0" collapsed="false">
      <c r="A26" s="344" t="s">
        <v>591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 t="n">
        <f aca="false">SUM(D26:O26)</f>
        <v>0</v>
      </c>
    </row>
    <row r="27" customFormat="false" ht="12.75" hidden="false" customHeight="false" outlineLevel="0" collapsed="false">
      <c r="A27" s="344" t="s">
        <v>591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 t="n">
        <f aca="false">SUM(D27:O27)</f>
        <v>0</v>
      </c>
    </row>
    <row r="28" customFormat="false" ht="12.75" hidden="false" customHeight="false" outlineLevel="0" collapsed="false">
      <c r="A28" s="344" t="s">
        <v>591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 t="n">
        <f aca="false">SUM(D28:O28)</f>
        <v>0</v>
      </c>
    </row>
    <row r="29" customFormat="false" ht="12.75" hidden="false" customHeight="false" outlineLevel="0" collapsed="false">
      <c r="A29" s="344" t="s">
        <v>591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 t="n">
        <f aca="false">SUM(D29:O29)</f>
        <v>0</v>
      </c>
    </row>
    <row r="30" customFormat="false" ht="12.75" hidden="false" customHeight="false" outlineLevel="0" collapsed="false">
      <c r="A30" s="344" t="s">
        <v>591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 t="n">
        <f aca="false">SUM(D30:O30)</f>
        <v>0</v>
      </c>
    </row>
    <row r="31" customFormat="false" ht="12.75" hidden="false" customHeight="false" outlineLevel="0" collapsed="false">
      <c r="A31" s="345" t="s">
        <v>592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 t="n">
        <f aca="false">SUM(D31:O31)</f>
        <v>0</v>
      </c>
    </row>
    <row r="32" customFormat="false" ht="15.75" hidden="false" customHeight="false" outlineLevel="0" collapsed="false">
      <c r="A32" s="320" t="s">
        <v>216</v>
      </c>
      <c r="D32" s="346" t="n">
        <f aca="false">SUM(D24:D31)</f>
        <v>0</v>
      </c>
      <c r="E32" s="346" t="n">
        <f aca="false">SUM(E24:E31)</f>
        <v>0</v>
      </c>
      <c r="F32" s="346" t="n">
        <f aca="false">SUM(F24:F31)</f>
        <v>0</v>
      </c>
      <c r="G32" s="346" t="n">
        <f aca="false">SUM(G24:G31)</f>
        <v>0</v>
      </c>
      <c r="H32" s="346" t="n">
        <f aca="false">SUM(H24:H31)</f>
        <v>0</v>
      </c>
      <c r="I32" s="346" t="n">
        <f aca="false">SUM(I24:I31)</f>
        <v>0</v>
      </c>
      <c r="J32" s="346" t="n">
        <f aca="false">SUM(J24:J31)</f>
        <v>0</v>
      </c>
      <c r="K32" s="346" t="n">
        <f aca="false">SUM(K24:K31)</f>
        <v>0</v>
      </c>
      <c r="L32" s="346" t="n">
        <f aca="false">SUM(L24:L31)</f>
        <v>0</v>
      </c>
      <c r="M32" s="346" t="n">
        <f aca="false">SUM(M24:M31)</f>
        <v>0</v>
      </c>
      <c r="N32" s="346" t="n">
        <f aca="false">SUM(N24:N31)</f>
        <v>0</v>
      </c>
      <c r="O32" s="346" t="n">
        <f aca="false">SUM(O24:O31)</f>
        <v>0</v>
      </c>
      <c r="P32" s="346" t="n">
        <f aca="false">SUM(P24:P31)</f>
        <v>0</v>
      </c>
    </row>
    <row r="33" customFormat="false" ht="13.5" hidden="false" customHeight="false" outlineLevel="0" collapsed="false">
      <c r="A33" s="341"/>
    </row>
    <row r="34" customFormat="false" ht="12.75" hidden="false" customHeight="false" outlineLevel="0" collapsed="false">
      <c r="A34" s="347"/>
    </row>
    <row r="35" customFormat="false" ht="12.75" hidden="false" customHeight="false" outlineLevel="0" collapsed="false">
      <c r="A35" s="347"/>
    </row>
    <row r="36" customFormat="false" ht="12.75" hidden="false" customHeight="false" outlineLevel="0" collapsed="false">
      <c r="A36" s="340" t="s">
        <v>595</v>
      </c>
    </row>
    <row r="37" customFormat="false" ht="12.75" hidden="false" customHeight="false" outlineLevel="0" collapsed="false">
      <c r="A37" s="341"/>
      <c r="D37" s="245" t="s">
        <v>365</v>
      </c>
      <c r="E37" s="245" t="s">
        <v>366</v>
      </c>
      <c r="F37" s="245" t="s">
        <v>367</v>
      </c>
      <c r="G37" s="245" t="s">
        <v>368</v>
      </c>
      <c r="H37" s="245" t="s">
        <v>369</v>
      </c>
      <c r="I37" s="245" t="s">
        <v>370</v>
      </c>
      <c r="J37" s="245" t="s">
        <v>435</v>
      </c>
      <c r="K37" s="245" t="s">
        <v>357</v>
      </c>
      <c r="L37" s="245" t="s">
        <v>358</v>
      </c>
      <c r="M37" s="245" t="s">
        <v>359</v>
      </c>
      <c r="N37" s="245" t="s">
        <v>360</v>
      </c>
      <c r="O37" s="245" t="s">
        <v>361</v>
      </c>
      <c r="P37" s="245" t="s">
        <v>216</v>
      </c>
    </row>
    <row r="38" customFormat="false" ht="12.75" hidden="false" customHeight="false" outlineLevel="0" collapsed="false">
      <c r="A38" s="344" t="s">
        <v>592</v>
      </c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 t="n">
        <f aca="false">SUM(D38:O38)</f>
        <v>0</v>
      </c>
    </row>
    <row r="39" customFormat="false" ht="12.75" hidden="false" customHeight="false" outlineLevel="0" collapsed="false">
      <c r="A39" s="344" t="s">
        <v>591</v>
      </c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 t="n">
        <f aca="false">SUM(D39:O39)</f>
        <v>0</v>
      </c>
    </row>
    <row r="40" customFormat="false" ht="12.75" hidden="false" customHeight="false" outlineLevel="0" collapsed="false">
      <c r="A40" s="344" t="s">
        <v>591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 t="n">
        <f aca="false">SUM(D40:O40)</f>
        <v>0</v>
      </c>
    </row>
    <row r="41" customFormat="false" ht="12.75" hidden="false" customHeight="false" outlineLevel="0" collapsed="false">
      <c r="A41" s="344" t="s">
        <v>591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 t="n">
        <f aca="false">SUM(D41:O41)</f>
        <v>0</v>
      </c>
    </row>
    <row r="42" customFormat="false" ht="12.75" hidden="false" customHeight="false" outlineLevel="0" collapsed="false">
      <c r="A42" s="344" t="s">
        <v>591</v>
      </c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 t="n">
        <f aca="false">SUM(D42:O42)</f>
        <v>0</v>
      </c>
    </row>
    <row r="43" customFormat="false" ht="12.75" hidden="false" customHeight="false" outlineLevel="0" collapsed="false">
      <c r="A43" s="344" t="s">
        <v>591</v>
      </c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 t="n">
        <f aca="false">SUM(D43:O43)</f>
        <v>0</v>
      </c>
    </row>
    <row r="44" customFormat="false" ht="12.75" hidden="false" customHeight="false" outlineLevel="0" collapsed="false">
      <c r="A44" s="344" t="s">
        <v>591</v>
      </c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 t="n">
        <f aca="false">SUM(D44:O44)</f>
        <v>0</v>
      </c>
    </row>
    <row r="45" customFormat="false" ht="12.75" hidden="false" customHeight="false" outlineLevel="0" collapsed="false">
      <c r="A45" s="345" t="s">
        <v>592</v>
      </c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 t="n">
        <f aca="false">SUM(D45:O45)</f>
        <v>0</v>
      </c>
    </row>
    <row r="46" customFormat="false" ht="15.75" hidden="false" customHeight="false" outlineLevel="0" collapsed="false">
      <c r="A46" s="320" t="s">
        <v>216</v>
      </c>
      <c r="D46" s="346" t="n">
        <f aca="false">SUM(D38:D45)</f>
        <v>0</v>
      </c>
      <c r="E46" s="346" t="n">
        <f aca="false">SUM(E38:E45)</f>
        <v>0</v>
      </c>
      <c r="F46" s="346" t="n">
        <f aca="false">SUM(F38:F45)</f>
        <v>0</v>
      </c>
      <c r="G46" s="346" t="n">
        <f aca="false">SUM(G38:G45)</f>
        <v>0</v>
      </c>
      <c r="H46" s="346" t="n">
        <f aca="false">SUM(H38:H45)</f>
        <v>0</v>
      </c>
      <c r="I46" s="346" t="n">
        <f aca="false">SUM(I38:I45)</f>
        <v>0</v>
      </c>
      <c r="J46" s="346" t="n">
        <f aca="false">SUM(J38:J45)</f>
        <v>0</v>
      </c>
      <c r="K46" s="346" t="n">
        <f aca="false">SUM(K38:K45)</f>
        <v>0</v>
      </c>
      <c r="L46" s="346" t="n">
        <f aca="false">SUM(L38:L45)</f>
        <v>0</v>
      </c>
      <c r="M46" s="346" t="n">
        <f aca="false">SUM(M38:M45)</f>
        <v>0</v>
      </c>
      <c r="N46" s="346" t="n">
        <f aca="false">SUM(N38:N45)</f>
        <v>0</v>
      </c>
      <c r="O46" s="346" t="n">
        <f aca="false">SUM(O38:O45)</f>
        <v>0</v>
      </c>
      <c r="P46" s="346" t="n">
        <f aca="false">SUM(P38:P45)</f>
        <v>0</v>
      </c>
    </row>
    <row r="47" customFormat="false" ht="13.5" hidden="false" customHeight="false" outlineLevel="0" collapsed="false">
      <c r="A47" s="341"/>
    </row>
    <row r="48" customFormat="false" ht="12.75" hidden="false" customHeight="false" outlineLevel="0" collapsed="false">
      <c r="A48" s="341"/>
    </row>
    <row r="49" customFormat="false" ht="18" hidden="false" customHeight="false" outlineLevel="0" collapsed="false">
      <c r="A49" s="339" t="s">
        <v>596</v>
      </c>
    </row>
    <row r="50" customFormat="false" ht="12.75" hidden="false" customHeight="false" outlineLevel="0" collapsed="false">
      <c r="A50" s="340" t="s">
        <v>597</v>
      </c>
    </row>
    <row r="51" customFormat="false" ht="12.75" hidden="false" customHeight="false" outlineLevel="0" collapsed="false">
      <c r="A51" s="341"/>
      <c r="D51" s="245" t="s">
        <v>365</v>
      </c>
      <c r="E51" s="245" t="s">
        <v>366</v>
      </c>
      <c r="F51" s="245" t="s">
        <v>367</v>
      </c>
      <c r="G51" s="245" t="s">
        <v>368</v>
      </c>
      <c r="H51" s="245" t="s">
        <v>369</v>
      </c>
      <c r="I51" s="245" t="s">
        <v>370</v>
      </c>
      <c r="J51" s="245" t="s">
        <v>435</v>
      </c>
      <c r="K51" s="245" t="s">
        <v>357</v>
      </c>
      <c r="L51" s="245" t="s">
        <v>358</v>
      </c>
      <c r="M51" s="245" t="s">
        <v>359</v>
      </c>
      <c r="N51" s="245" t="s">
        <v>360</v>
      </c>
      <c r="O51" s="245" t="s">
        <v>361</v>
      </c>
      <c r="P51" s="245" t="s">
        <v>216</v>
      </c>
    </row>
    <row r="52" customFormat="false" ht="12.75" hidden="false" customHeight="false" outlineLevel="0" collapsed="false">
      <c r="A52" s="344" t="s">
        <v>592</v>
      </c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 t="n">
        <f aca="false">SUM(D52:O52)</f>
        <v>0</v>
      </c>
    </row>
    <row r="53" customFormat="false" ht="12.75" hidden="false" customHeight="false" outlineLevel="0" collapsed="false">
      <c r="A53" s="344" t="s">
        <v>591</v>
      </c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 t="n">
        <f aca="false">SUM(D53:O53)</f>
        <v>0</v>
      </c>
    </row>
    <row r="54" customFormat="false" ht="12.75" hidden="false" customHeight="false" outlineLevel="0" collapsed="false">
      <c r="A54" s="344" t="s">
        <v>591</v>
      </c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 t="n">
        <f aca="false">SUM(D54:O54)</f>
        <v>0</v>
      </c>
    </row>
    <row r="55" customFormat="false" ht="12.75" hidden="false" customHeight="false" outlineLevel="0" collapsed="false">
      <c r="A55" s="344" t="s">
        <v>591</v>
      </c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 t="n">
        <f aca="false">SUM(D55:O55)</f>
        <v>0</v>
      </c>
    </row>
    <row r="56" customFormat="false" ht="12.75" hidden="false" customHeight="false" outlineLevel="0" collapsed="false">
      <c r="A56" s="344" t="s">
        <v>591</v>
      </c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 t="n">
        <f aca="false">SUM(D56:O56)</f>
        <v>0</v>
      </c>
    </row>
    <row r="57" customFormat="false" ht="12.75" hidden="false" customHeight="false" outlineLevel="0" collapsed="false">
      <c r="A57" s="344" t="s">
        <v>591</v>
      </c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 t="n">
        <f aca="false">SUM(D57:O57)</f>
        <v>0</v>
      </c>
    </row>
    <row r="58" customFormat="false" ht="12.75" hidden="false" customHeight="false" outlineLevel="0" collapsed="false">
      <c r="A58" s="344" t="s">
        <v>591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 t="n">
        <f aca="false">SUM(D58:O58)</f>
        <v>0</v>
      </c>
    </row>
    <row r="59" customFormat="false" ht="12.75" hidden="false" customHeight="false" outlineLevel="0" collapsed="false">
      <c r="A59" s="345" t="s">
        <v>592</v>
      </c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 t="n">
        <f aca="false">SUM(D59:O59)</f>
        <v>0</v>
      </c>
    </row>
    <row r="60" customFormat="false" ht="15.75" hidden="false" customHeight="false" outlineLevel="0" collapsed="false">
      <c r="A60" s="320" t="s">
        <v>216</v>
      </c>
      <c r="D60" s="346" t="n">
        <f aca="false">SUM(D52:D59)</f>
        <v>0</v>
      </c>
      <c r="E60" s="346" t="n">
        <f aca="false">SUM(E52:E59)</f>
        <v>0</v>
      </c>
      <c r="F60" s="346" t="n">
        <f aca="false">SUM(F52:F59)</f>
        <v>0</v>
      </c>
      <c r="G60" s="346" t="n">
        <f aca="false">SUM(G52:G59)</f>
        <v>0</v>
      </c>
      <c r="H60" s="346" t="n">
        <f aca="false">SUM(H52:H59)</f>
        <v>0</v>
      </c>
      <c r="I60" s="346" t="n">
        <f aca="false">SUM(I52:I59)</f>
        <v>0</v>
      </c>
      <c r="J60" s="346" t="n">
        <f aca="false">SUM(J52:J59)</f>
        <v>0</v>
      </c>
      <c r="K60" s="346" t="n">
        <f aca="false">SUM(K52:K59)</f>
        <v>0</v>
      </c>
      <c r="L60" s="346" t="n">
        <f aca="false">SUM(L52:L59)</f>
        <v>0</v>
      </c>
      <c r="M60" s="346" t="n">
        <f aca="false">SUM(M52:M59)</f>
        <v>0</v>
      </c>
      <c r="N60" s="346" t="n">
        <f aca="false">SUM(N52:N59)</f>
        <v>0</v>
      </c>
      <c r="O60" s="346" t="n">
        <f aca="false">SUM(O52:O59)</f>
        <v>0</v>
      </c>
      <c r="P60" s="346" t="n">
        <f aca="false">SUM(P52:P59)</f>
        <v>0</v>
      </c>
    </row>
    <row r="61" customFormat="false" ht="13.5" hidden="false" customHeight="false" outlineLevel="0" collapsed="false"/>
    <row r="63" customFormat="false" ht="12.75" hidden="false" customHeight="false" outlineLevel="0" collapsed="false">
      <c r="A63" s="314" t="str">
        <f aca="true">CELL("filename",A41)</f>
        <v>'file:///mnt/12tb/@roms/datasets/enron/EDRM Enron Email Data Set v2 XML/filtered-attachments/xls/Deal_Bench_2001_Plan.xls'#$Schedule E - Other</v>
      </c>
    </row>
    <row r="64" customFormat="false" ht="12.75" hidden="false" customHeight="false" outlineLevel="0" collapsed="false">
      <c r="A64" s="316" t="n">
        <f aca="true">NOW()</f>
        <v>45926.9235165791</v>
      </c>
    </row>
  </sheetData>
  <mergeCells count="4">
    <mergeCell ref="A2:P2"/>
    <mergeCell ref="A3:P3"/>
    <mergeCell ref="A4:P4"/>
    <mergeCell ref="A5:P5"/>
  </mergeCells>
  <printOptions headings="false" gridLines="false" gridLinesSet="true" horizontalCentered="true" verticalCentered="fals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238" width="12.32"/>
    <col collapsed="false" customWidth="false" hidden="false" outlineLevel="0" max="2" min="2" style="238" width="10.65"/>
    <col collapsed="false" customWidth="true" hidden="false" outlineLevel="0" max="3" min="3" style="238" width="16.49"/>
    <col collapsed="false" customWidth="false" hidden="false" outlineLevel="0" max="16" min="4" style="238" width="10.65"/>
    <col collapsed="false" customWidth="true" hidden="false" outlineLevel="0" max="17" min="17" style="238" width="19.15"/>
    <col collapsed="false" customWidth="false" hidden="false" outlineLevel="0" max="257" min="18" style="238" width="10.65"/>
  </cols>
  <sheetData>
    <row r="1" customFormat="false" ht="18" hidden="false" customHeight="false" outlineLevel="0" collapsed="false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customFormat="false" ht="18" hidden="false" customHeight="false" outlineLevel="0" collapsed="false">
      <c r="A2" s="297" t="s">
        <v>427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customFormat="false" ht="18" hidden="false" customHeight="false" outlineLevel="0" collapsed="false">
      <c r="A3" s="298" t="s">
        <v>429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customFormat="false" ht="18" hidden="false" customHeight="false" outlineLevel="0" collapsed="false">
      <c r="A4" s="299" t="s">
        <v>598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customFormat="false" ht="15.75" hidden="false" customHeight="false" outlineLevel="0" collapsed="false">
      <c r="A5" s="300" t="s">
        <v>539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customFormat="false" ht="15.75" hidden="false" customHeight="false" outlineLevel="0" collapsed="false">
      <c r="A6" s="323" t="str">
        <f aca="false">+INDIRECT!A5</f>
        <v>Deal Bench</v>
      </c>
      <c r="B6" s="302"/>
    </row>
    <row r="7" customFormat="false" ht="14.25" hidden="false" customHeight="false" outlineLevel="0" collapsed="false">
      <c r="A7" s="303"/>
      <c r="B7" s="303"/>
      <c r="C7" s="303"/>
    </row>
    <row r="8" customFormat="false" ht="14.25" hidden="false" customHeight="false" outlineLevel="0" collapsed="false">
      <c r="A8" s="303"/>
      <c r="B8" s="303"/>
      <c r="C8" s="348" t="s">
        <v>599</v>
      </c>
      <c r="Q8" s="348" t="s">
        <v>599</v>
      </c>
    </row>
    <row r="9" customFormat="false" ht="15" hidden="false" customHeight="false" outlineLevel="0" collapsed="false">
      <c r="A9" s="307"/>
      <c r="B9" s="304"/>
      <c r="C9" s="348" t="s">
        <v>600</v>
      </c>
      <c r="Q9" s="348" t="s">
        <v>600</v>
      </c>
    </row>
    <row r="10" customFormat="false" ht="14.25" hidden="false" customHeight="false" outlineLevel="0" collapsed="false">
      <c r="A10" s="309"/>
      <c r="B10" s="307"/>
      <c r="C10" s="349" t="s">
        <v>601</v>
      </c>
      <c r="D10" s="245" t="s">
        <v>365</v>
      </c>
      <c r="E10" s="245" t="s">
        <v>366</v>
      </c>
      <c r="F10" s="245" t="s">
        <v>367</v>
      </c>
      <c r="G10" s="245" t="s">
        <v>368</v>
      </c>
      <c r="H10" s="245" t="s">
        <v>369</v>
      </c>
      <c r="I10" s="245" t="s">
        <v>370</v>
      </c>
      <c r="J10" s="245" t="s">
        <v>435</v>
      </c>
      <c r="K10" s="245" t="s">
        <v>357</v>
      </c>
      <c r="L10" s="245" t="s">
        <v>358</v>
      </c>
      <c r="M10" s="245" t="s">
        <v>359</v>
      </c>
      <c r="N10" s="245" t="s">
        <v>360</v>
      </c>
      <c r="O10" s="245" t="s">
        <v>361</v>
      </c>
      <c r="P10" s="245" t="s">
        <v>216</v>
      </c>
      <c r="Q10" s="349" t="s">
        <v>602</v>
      </c>
    </row>
    <row r="11" customFormat="false" ht="15" hidden="false" customHeight="false" outlineLevel="0" collapsed="false">
      <c r="A11" s="309"/>
      <c r="B11" s="307"/>
      <c r="C11" s="304"/>
      <c r="Q11" s="350"/>
    </row>
    <row r="12" customFormat="false" ht="15" hidden="false" customHeight="false" outlineLevel="0" collapsed="false">
      <c r="A12" s="309"/>
      <c r="B12" s="307"/>
      <c r="C12" s="304"/>
      <c r="Q12" s="350"/>
    </row>
    <row r="13" customFormat="false" ht="14.25" hidden="false" customHeight="false" outlineLevel="0" collapsed="false">
      <c r="A13" s="351" t="s">
        <v>603</v>
      </c>
      <c r="B13" s="307"/>
      <c r="C13" s="352" t="s">
        <v>604</v>
      </c>
      <c r="D13" s="353" t="n">
        <f aca="false">+'Schedule B - Investing'!D15+'Schedule B - Investing'!D20+'Schedule A - Capital Exp Detail'!D28</f>
        <v>0</v>
      </c>
      <c r="E13" s="353" t="n">
        <f aca="false">+'Schedule B - Investing'!E15+'Schedule B - Investing'!E20+'Schedule A - Capital Exp Detail'!E28</f>
        <v>0</v>
      </c>
      <c r="F13" s="353" t="n">
        <f aca="false">+'Schedule B - Investing'!F15+'Schedule B - Investing'!F20+'Schedule A - Capital Exp Detail'!F28</f>
        <v>500</v>
      </c>
      <c r="G13" s="353" t="n">
        <f aca="false">+'Schedule B - Investing'!G15+'Schedule B - Investing'!G20+'Schedule A - Capital Exp Detail'!G28</f>
        <v>0</v>
      </c>
      <c r="H13" s="353" t="n">
        <f aca="false">+'Schedule B - Investing'!H15+'Schedule B - Investing'!H20+'Schedule A - Capital Exp Detail'!H28</f>
        <v>250</v>
      </c>
      <c r="I13" s="353" t="n">
        <f aca="false">+'Schedule B - Investing'!I15+'Schedule B - Investing'!I20+'Schedule A - Capital Exp Detail'!I28</f>
        <v>0</v>
      </c>
      <c r="J13" s="353" t="n">
        <f aca="false">+'Schedule B - Investing'!J15+'Schedule B - Investing'!J20+'Schedule A - Capital Exp Detail'!J28</f>
        <v>0</v>
      </c>
      <c r="K13" s="353" t="n">
        <f aca="false">+'Schedule B - Investing'!K15+'Schedule B - Investing'!K20+'Schedule A - Capital Exp Detail'!K28</f>
        <v>0</v>
      </c>
      <c r="L13" s="353" t="n">
        <f aca="false">+'Schedule B - Investing'!L15+'Schedule B - Investing'!L20+'Schedule A - Capital Exp Detail'!L28</f>
        <v>0</v>
      </c>
      <c r="M13" s="353" t="n">
        <f aca="false">+'Schedule B - Investing'!M15+'Schedule B - Investing'!M20+'Schedule A - Capital Exp Detail'!M28</f>
        <v>0</v>
      </c>
      <c r="N13" s="353" t="n">
        <f aca="false">+'Schedule B - Investing'!N15+'Schedule B - Investing'!N20+'Schedule A - Capital Exp Detail'!N28</f>
        <v>0</v>
      </c>
      <c r="O13" s="353" t="n">
        <f aca="false">+'Schedule B - Investing'!O15+'Schedule B - Investing'!O20+'Schedule A - Capital Exp Detail'!O28</f>
        <v>0</v>
      </c>
      <c r="P13" s="354" t="n">
        <f aca="false">SUM(D13:O13)</f>
        <v>750</v>
      </c>
      <c r="Q13" s="352" t="s">
        <v>604</v>
      </c>
      <c r="R13" s="355"/>
      <c r="S13" s="356"/>
      <c r="T13" s="355"/>
      <c r="U13" s="356"/>
      <c r="V13" s="355"/>
      <c r="W13" s="356"/>
      <c r="X13" s="355"/>
      <c r="Y13" s="356"/>
      <c r="Z13" s="355"/>
      <c r="AA13" s="356"/>
      <c r="AB13" s="356"/>
      <c r="AC13" s="356"/>
      <c r="AD13" s="352"/>
    </row>
    <row r="14" customFormat="false" ht="14.25" hidden="false" customHeight="false" outlineLevel="0" collapsed="false">
      <c r="A14" s="309"/>
      <c r="B14" s="307"/>
      <c r="C14" s="350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5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5"/>
      <c r="AC14" s="356"/>
      <c r="AD14" s="355"/>
    </row>
    <row r="15" customFormat="false" ht="14.25" hidden="false" customHeight="false" outlineLevel="0" collapsed="false">
      <c r="A15" s="351" t="s">
        <v>605</v>
      </c>
      <c r="B15" s="307"/>
      <c r="C15" s="357" t="n">
        <v>0</v>
      </c>
      <c r="D15" s="356" t="n">
        <f aca="false">C15+D13</f>
        <v>0</v>
      </c>
      <c r="E15" s="356" t="n">
        <f aca="false">D15+E13</f>
        <v>0</v>
      </c>
      <c r="F15" s="356" t="n">
        <f aca="false">E15+F13</f>
        <v>500</v>
      </c>
      <c r="G15" s="356" t="n">
        <f aca="false">F15+G13</f>
        <v>500</v>
      </c>
      <c r="H15" s="356" t="n">
        <f aca="false">G15+H13</f>
        <v>750</v>
      </c>
      <c r="I15" s="356" t="n">
        <f aca="false">H15+I13</f>
        <v>750</v>
      </c>
      <c r="J15" s="356" t="n">
        <f aca="false">I15+J13</f>
        <v>750</v>
      </c>
      <c r="K15" s="356" t="n">
        <f aca="false">J15+K13</f>
        <v>750</v>
      </c>
      <c r="L15" s="356" t="n">
        <f aca="false">K15+L13</f>
        <v>750</v>
      </c>
      <c r="M15" s="356" t="n">
        <f aca="false">L15+M13</f>
        <v>750</v>
      </c>
      <c r="N15" s="356" t="n">
        <f aca="false">M15+N13</f>
        <v>750</v>
      </c>
      <c r="O15" s="356" t="n">
        <f aca="false">N15+O13</f>
        <v>750</v>
      </c>
      <c r="P15" s="356"/>
      <c r="Q15" s="358" t="n">
        <f aca="false">O15</f>
        <v>750</v>
      </c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5"/>
      <c r="AC15" s="356"/>
      <c r="AD15" s="358"/>
    </row>
    <row r="16" customFormat="false" ht="14.25" hidden="false" customHeight="false" outlineLevel="0" collapsed="false">
      <c r="A16" s="309"/>
      <c r="B16" s="307"/>
      <c r="C16" s="350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5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5"/>
      <c r="AC16" s="356"/>
      <c r="AD16" s="355"/>
    </row>
    <row r="17" customFormat="false" ht="14.25" hidden="false" customHeight="false" outlineLevel="0" collapsed="false">
      <c r="A17" s="351" t="s">
        <v>391</v>
      </c>
      <c r="B17" s="307"/>
      <c r="C17" s="352" t="s">
        <v>604</v>
      </c>
      <c r="D17" s="356" t="n">
        <f aca="false">ROUND(((C15*0.065/12)+(D13/2*0.065/12)),0)</f>
        <v>0</v>
      </c>
      <c r="E17" s="356" t="n">
        <f aca="false">ROUND(((D15*0.065/12)+(E13/2*0.065/12)),0)</f>
        <v>0</v>
      </c>
      <c r="F17" s="356" t="n">
        <f aca="false">ROUND(((E15*0.065/12)+(F13/2*0.065/12)),0)</f>
        <v>1</v>
      </c>
      <c r="G17" s="356" t="n">
        <f aca="false">ROUND(((F15*0.065/12)+(G13/2*0.065/12)),0)</f>
        <v>3</v>
      </c>
      <c r="H17" s="356" t="n">
        <f aca="false">ROUND(((G15*0.065/12)+(H13/2*0.065/12)),0)</f>
        <v>3</v>
      </c>
      <c r="I17" s="356" t="n">
        <f aca="false">ROUND(((H15*0.065/12)+(I13/2*0.065/12)),0)</f>
        <v>4</v>
      </c>
      <c r="J17" s="356" t="n">
        <f aca="false">ROUND(((I15*0.065/12)+(J13/2*0.065/12)),0)</f>
        <v>4</v>
      </c>
      <c r="K17" s="356" t="n">
        <f aca="false">ROUND(((J15*0.065/12)+(K13/2*0.065/12)),0)</f>
        <v>4</v>
      </c>
      <c r="L17" s="356" t="n">
        <f aca="false">ROUND(((K15*0.065/12)+(L13/2*0.065/12)),0)</f>
        <v>4</v>
      </c>
      <c r="M17" s="356" t="n">
        <f aca="false">ROUND(((L15*0.065/12)+(M13/2*0.065/12)),0)</f>
        <v>4</v>
      </c>
      <c r="N17" s="356" t="n">
        <f aca="false">ROUND(((M15*0.065/12)+(N13/2*0.065/12)),0)</f>
        <v>4</v>
      </c>
      <c r="O17" s="356" t="n">
        <f aca="false">ROUND(((N15*0.065/12)+(O13/2*0.065/12)),0)</f>
        <v>4</v>
      </c>
      <c r="P17" s="354" t="n">
        <f aca="false">SUM(D17:O17)</f>
        <v>35</v>
      </c>
      <c r="Q17" s="359" t="s">
        <v>604</v>
      </c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9"/>
    </row>
    <row r="18" customFormat="false" ht="15" hidden="false" customHeight="false" outlineLevel="0" collapsed="false">
      <c r="A18" s="360"/>
      <c r="B18" s="360"/>
      <c r="C18" s="360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</row>
    <row r="19" customFormat="false" ht="15" hidden="false" customHeight="false" outlineLevel="0" collapsed="false">
      <c r="A19" s="360"/>
      <c r="B19" s="360"/>
      <c r="C19" s="360"/>
      <c r="D19" s="356"/>
      <c r="E19" s="361" t="s">
        <v>606</v>
      </c>
      <c r="F19" s="362" t="n">
        <f aca="false">SUM(D17:F17)</f>
        <v>1</v>
      </c>
      <c r="H19" s="361" t="s">
        <v>607</v>
      </c>
      <c r="I19" s="362" t="n">
        <f aca="false">SUM(G17:I17)</f>
        <v>10</v>
      </c>
      <c r="J19" s="356"/>
      <c r="K19" s="361" t="s">
        <v>608</v>
      </c>
      <c r="L19" s="362" t="n">
        <f aca="false">SUM(J17:L17)</f>
        <v>12</v>
      </c>
      <c r="M19" s="363"/>
      <c r="N19" s="361" t="s">
        <v>609</v>
      </c>
      <c r="O19" s="362" t="n">
        <f aca="false">SUM(M17:O17)</f>
        <v>12</v>
      </c>
      <c r="P19" s="356"/>
      <c r="Q19" s="356"/>
      <c r="R19" s="356"/>
      <c r="S19" s="363"/>
      <c r="T19" s="364"/>
      <c r="U19" s="356"/>
      <c r="V19" s="356"/>
      <c r="W19" s="363"/>
      <c r="X19" s="356"/>
      <c r="Y19" s="363"/>
      <c r="Z19" s="364"/>
      <c r="AA19" s="356"/>
      <c r="AB19" s="356"/>
      <c r="AC19" s="356"/>
      <c r="AD19" s="356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</row>
    <row r="20" customFormat="false" ht="15" hidden="false" customHeight="false" outlineLevel="0" collapsed="false">
      <c r="A20" s="360"/>
      <c r="B20" s="360"/>
      <c r="C20" s="360"/>
    </row>
    <row r="21" customFormat="false" ht="15" hidden="false" customHeight="false" outlineLevel="0" collapsed="false">
      <c r="A21" s="365" t="s">
        <v>610</v>
      </c>
      <c r="B21" s="360"/>
      <c r="C21" s="360"/>
    </row>
    <row r="22" customFormat="false" ht="15" hidden="false" customHeight="false" outlineLevel="0" collapsed="false">
      <c r="A22" s="360"/>
      <c r="B22" s="360"/>
      <c r="C22" s="360"/>
    </row>
    <row r="23" customFormat="false" ht="15" hidden="false" customHeight="false" outlineLevel="0" collapsed="false">
      <c r="B23" s="315"/>
      <c r="C23" s="302"/>
    </row>
    <row r="24" customFormat="false" ht="15" hidden="false" customHeight="false" outlineLevel="0" collapsed="false">
      <c r="B24" s="315"/>
      <c r="C24" s="315"/>
    </row>
    <row r="26" customFormat="false" ht="12.75" hidden="false" customHeight="false" outlineLevel="0" collapsed="false">
      <c r="A26" s="314" t="str">
        <f aca="true">CELL("filename",A2)</f>
        <v>'file:///mnt/12tb/@roms/datasets/enron/EDRM Enron Email Data Set v2 XML/filtered-attachments/xls/Deal_Bench_2001_Plan.xls'#$Capital Charge</v>
      </c>
    </row>
    <row r="27" customFormat="false" ht="12.75" hidden="false" customHeight="false" outlineLevel="0" collapsed="false">
      <c r="A27" s="316" t="n">
        <f aca="true">NOW()</f>
        <v>45926.9235166033</v>
      </c>
    </row>
  </sheetData>
  <mergeCells count="4">
    <mergeCell ref="A2:P2"/>
    <mergeCell ref="A3:P3"/>
    <mergeCell ref="A4:P4"/>
    <mergeCell ref="A5:P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6" width="13.15"/>
    <col collapsed="false" customWidth="true" hidden="false" outlineLevel="0" max="2" min="2" style="6" width="12.82"/>
    <col collapsed="false" customWidth="true" hidden="false" outlineLevel="0" max="14" min="3" style="6" width="9.65"/>
    <col collapsed="false" customWidth="true" hidden="false" outlineLevel="0" max="15" min="15" style="6" width="10.65"/>
    <col collapsed="false" customWidth="false" hidden="false" outlineLevel="0" max="257" min="16" style="6" width="9.32"/>
  </cols>
  <sheetData>
    <row r="1" customFormat="false" ht="12.75" hidden="false" customHeight="false" outlineLevel="0" collapsed="false">
      <c r="A1" s="55" t="s">
        <v>71</v>
      </c>
      <c r="B1" s="45"/>
      <c r="C1" s="47" t="str">
        <f aca="false">+'Direct Expense'!D5</f>
        <v>10738</v>
      </c>
      <c r="D1" s="47"/>
      <c r="E1" s="45"/>
      <c r="F1" s="45"/>
      <c r="G1" s="48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12.75" hidden="false" customHeight="false" outlineLevel="0" collapsed="false">
      <c r="A2" s="55" t="s">
        <v>73</v>
      </c>
      <c r="B2" s="45"/>
      <c r="C2" s="47" t="str">
        <f aca="false">+'Direct Expense'!D6</f>
        <v>Harry Arora</v>
      </c>
      <c r="D2" s="47"/>
      <c r="E2" s="45"/>
      <c r="F2" s="45"/>
      <c r="G2" s="48"/>
      <c r="H2" s="48"/>
      <c r="I2" s="45"/>
      <c r="J2" s="45"/>
      <c r="K2" s="45"/>
      <c r="L2" s="45"/>
      <c r="M2" s="45"/>
      <c r="N2" s="5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2.75" hidden="false" customHeight="false" outlineLevel="0" collapsed="false">
      <c r="A3" s="55" t="s">
        <v>611</v>
      </c>
      <c r="B3" s="45"/>
      <c r="C3" s="47" t="str">
        <f aca="false">+'Direct Expense'!D7</f>
        <v>103237</v>
      </c>
      <c r="D3" s="47"/>
      <c r="E3" s="45"/>
      <c r="F3" s="45"/>
      <c r="G3" s="45"/>
      <c r="H3" s="48"/>
      <c r="I3" s="45"/>
      <c r="J3" s="45"/>
      <c r="K3" s="45"/>
      <c r="L3" s="45"/>
      <c r="M3" s="45"/>
      <c r="N3" s="45"/>
      <c r="O3" s="45"/>
      <c r="P3" s="366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</row>
    <row r="4" customFormat="false" ht="12.75" hidden="false" customHeight="false" outlineLevel="0" collapsed="false">
      <c r="A4" s="45"/>
      <c r="B4" s="45"/>
      <c r="C4" s="46"/>
      <c r="D4" s="47"/>
      <c r="E4" s="45"/>
      <c r="F4" s="45"/>
      <c r="G4" s="45"/>
      <c r="H4" s="48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2.75" hidden="false" customHeight="false" outlineLevel="0" collapsed="false">
      <c r="A5" s="78" t="s">
        <v>121</v>
      </c>
      <c r="B5" s="367" t="s">
        <v>121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122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12.75" hidden="false" customHeight="false" outlineLevel="0" collapsed="false">
      <c r="A6" s="82" t="s">
        <v>612</v>
      </c>
      <c r="B6" s="368" t="s">
        <v>123</v>
      </c>
      <c r="C6" s="85" t="n">
        <v>36892</v>
      </c>
      <c r="D6" s="85" t="n">
        <v>36923</v>
      </c>
      <c r="E6" s="85" t="n">
        <v>36951</v>
      </c>
      <c r="F6" s="85" t="n">
        <v>36982</v>
      </c>
      <c r="G6" s="85" t="n">
        <v>37012</v>
      </c>
      <c r="H6" s="85" t="n">
        <v>37043</v>
      </c>
      <c r="I6" s="85" t="n">
        <v>37073</v>
      </c>
      <c r="J6" s="85" t="n">
        <v>37104</v>
      </c>
      <c r="K6" s="85" t="n">
        <v>37135</v>
      </c>
      <c r="L6" s="85" t="n">
        <v>37165</v>
      </c>
      <c r="M6" s="85" t="n">
        <v>37196</v>
      </c>
      <c r="N6" s="85" t="n">
        <v>37226</v>
      </c>
      <c r="O6" s="86" t="s">
        <v>124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2.75" hidden="false" customHeight="false" outlineLevel="0" collapsed="false">
      <c r="A7" s="369" t="str">
        <f aca="false">+'Direct Expense'!$D$7</f>
        <v>103237</v>
      </c>
      <c r="B7" s="369" t="s">
        <v>125</v>
      </c>
      <c r="C7" s="370" t="n">
        <f aca="false">+'Direct Expense'!D12+'Direct Expense'!D13</f>
        <v>117583.333333333</v>
      </c>
      <c r="D7" s="370" t="n">
        <f aca="false">+'Direct Expense'!E12+'Direct Expense'!E13</f>
        <v>128361.805555556</v>
      </c>
      <c r="E7" s="370" t="n">
        <f aca="false">+'Direct Expense'!F12+'Direct Expense'!F13</f>
        <v>128361.805555556</v>
      </c>
      <c r="F7" s="370" t="n">
        <f aca="false">+'Direct Expense'!G12+'Direct Expense'!G13</f>
        <v>128361.805555556</v>
      </c>
      <c r="G7" s="370" t="n">
        <f aca="false">+'Direct Expense'!H12+'Direct Expense'!H13</f>
        <v>128361.805555556</v>
      </c>
      <c r="H7" s="370" t="n">
        <f aca="false">+'Direct Expense'!I12+'Direct Expense'!I13</f>
        <v>128361.805555556</v>
      </c>
      <c r="I7" s="370" t="n">
        <f aca="false">+'Direct Expense'!J12+'Direct Expense'!J13</f>
        <v>128361.805555556</v>
      </c>
      <c r="J7" s="370" t="n">
        <f aca="false">+'Direct Expense'!K12+'Direct Expense'!K13</f>
        <v>128361.805555556</v>
      </c>
      <c r="K7" s="370" t="n">
        <f aca="false">+'Direct Expense'!L12+'Direct Expense'!L13</f>
        <v>128361.805555556</v>
      </c>
      <c r="L7" s="370" t="n">
        <f aca="false">+'Direct Expense'!M12+'Direct Expense'!M13</f>
        <v>128361.805555556</v>
      </c>
      <c r="M7" s="370" t="n">
        <f aca="false">+'Direct Expense'!N12+'Direct Expense'!N13</f>
        <v>128361.805555556</v>
      </c>
      <c r="N7" s="370" t="n">
        <f aca="false">+'Direct Expense'!O12+'Direct Expense'!O13</f>
        <v>128361.805555556</v>
      </c>
      <c r="O7" s="371" t="n">
        <f aca="false">+'Direct Expense'!P12+'Direct Expense'!P13</f>
        <v>1529563.19444444</v>
      </c>
    </row>
    <row r="8" customFormat="false" ht="12.75" hidden="false" customHeight="false" outlineLevel="0" collapsed="false">
      <c r="A8" s="369" t="str">
        <f aca="false">+'Direct Expense'!$D$7</f>
        <v>103237</v>
      </c>
      <c r="B8" s="369" t="s">
        <v>129</v>
      </c>
      <c r="C8" s="370" t="n">
        <f aca="false">+'Direct Expense'!D15</f>
        <v>16994.0416666667</v>
      </c>
      <c r="D8" s="370" t="n">
        <f aca="false">+'Direct Expense'!E15</f>
        <v>18001.8288194444</v>
      </c>
      <c r="E8" s="370" t="n">
        <f aca="false">+'Direct Expense'!F15</f>
        <v>18001.8288194444</v>
      </c>
      <c r="F8" s="370" t="n">
        <f aca="false">+'Direct Expense'!G15</f>
        <v>18001.8288194444</v>
      </c>
      <c r="G8" s="370" t="n">
        <f aca="false">+'Direct Expense'!H15</f>
        <v>18001.8288194444</v>
      </c>
      <c r="H8" s="370" t="n">
        <f aca="false">+'Direct Expense'!I15</f>
        <v>18001.8288194444</v>
      </c>
      <c r="I8" s="370" t="n">
        <f aca="false">+'Direct Expense'!J15</f>
        <v>18001.8288194444</v>
      </c>
      <c r="J8" s="370" t="n">
        <f aca="false">+'Direct Expense'!K15</f>
        <v>18001.8288194444</v>
      </c>
      <c r="K8" s="370" t="n">
        <f aca="false">+'Direct Expense'!L15</f>
        <v>18001.8288194444</v>
      </c>
      <c r="L8" s="370" t="n">
        <f aca="false">+'Direct Expense'!M15</f>
        <v>18001.8288194444</v>
      </c>
      <c r="M8" s="370" t="n">
        <f aca="false">+'Direct Expense'!N15</f>
        <v>18001.8288194444</v>
      </c>
      <c r="N8" s="370" t="n">
        <f aca="false">+'Direct Expense'!O15</f>
        <v>18001.8288194444</v>
      </c>
      <c r="O8" s="371" t="n">
        <f aca="false">+'Direct Expense'!P15</f>
        <v>215014.158680556</v>
      </c>
    </row>
    <row r="9" customFormat="false" ht="12.75" hidden="false" customHeight="false" outlineLevel="0" collapsed="false">
      <c r="A9" s="369" t="str">
        <f aca="false">+'Direct Expense'!$D$7</f>
        <v>103237</v>
      </c>
      <c r="B9" s="369" t="s">
        <v>131</v>
      </c>
      <c r="C9" s="370" t="n">
        <f aca="false">+'Direct Expense'!D16</f>
        <v>8564.16666666667</v>
      </c>
      <c r="D9" s="370" t="n">
        <f aca="false">+'Direct Expense'!E16</f>
        <v>8779.73611111111</v>
      </c>
      <c r="E9" s="370" t="n">
        <f aca="false">+'Direct Expense'!F16</f>
        <v>8779.73611111111</v>
      </c>
      <c r="F9" s="370" t="n">
        <f aca="false">+'Direct Expense'!G16</f>
        <v>8779.73611111111</v>
      </c>
      <c r="G9" s="370" t="n">
        <f aca="false">+'Direct Expense'!H16</f>
        <v>8779.73611111111</v>
      </c>
      <c r="H9" s="370" t="n">
        <f aca="false">+'Direct Expense'!I16</f>
        <v>8779.73611111111</v>
      </c>
      <c r="I9" s="370" t="n">
        <f aca="false">+'Direct Expense'!J16</f>
        <v>8779.73611111111</v>
      </c>
      <c r="J9" s="370" t="n">
        <f aca="false">+'Direct Expense'!K16</f>
        <v>8779.73611111111</v>
      </c>
      <c r="K9" s="370" t="n">
        <f aca="false">+'Direct Expense'!L16</f>
        <v>8779.73611111111</v>
      </c>
      <c r="L9" s="370" t="n">
        <f aca="false">+'Direct Expense'!M16</f>
        <v>8779.73611111111</v>
      </c>
      <c r="M9" s="370" t="n">
        <f aca="false">+'Direct Expense'!N16</f>
        <v>8779.73611111111</v>
      </c>
      <c r="N9" s="370" t="n">
        <f aca="false">+'Direct Expense'!O16</f>
        <v>8779.73611111111</v>
      </c>
      <c r="O9" s="371" t="n">
        <f aca="false">+'Direct Expense'!P16</f>
        <v>105141.263888889</v>
      </c>
    </row>
    <row r="10" customFormat="false" ht="12.75" hidden="false" customHeight="false" outlineLevel="0" collapsed="false">
      <c r="A10" s="369" t="str">
        <f aca="false">+'Direct Expense'!$D$7</f>
        <v>103237</v>
      </c>
      <c r="B10" s="369" t="s">
        <v>134</v>
      </c>
      <c r="C10" s="370" t="n">
        <f aca="false">+'Direct Expense'!D18+'Direct Expense'!D20</f>
        <v>2800</v>
      </c>
      <c r="D10" s="370" t="n">
        <f aca="false">+'Direct Expense'!E18+'Direct Expense'!E20</f>
        <v>2800</v>
      </c>
      <c r="E10" s="370" t="n">
        <f aca="false">+'Direct Expense'!F18+'Direct Expense'!F20</f>
        <v>2800</v>
      </c>
      <c r="F10" s="370" t="n">
        <f aca="false">+'Direct Expense'!G18+'Direct Expense'!G20</f>
        <v>2800</v>
      </c>
      <c r="G10" s="370" t="n">
        <f aca="false">+'Direct Expense'!H18+'Direct Expense'!H20</f>
        <v>2800</v>
      </c>
      <c r="H10" s="370" t="n">
        <f aca="false">+'Direct Expense'!I18+'Direct Expense'!I20</f>
        <v>2800</v>
      </c>
      <c r="I10" s="370" t="n">
        <f aca="false">+'Direct Expense'!J18+'Direct Expense'!J20</f>
        <v>2800</v>
      </c>
      <c r="J10" s="370" t="n">
        <f aca="false">+'Direct Expense'!K18+'Direct Expense'!K20</f>
        <v>2800</v>
      </c>
      <c r="K10" s="370" t="n">
        <f aca="false">+'Direct Expense'!L18+'Direct Expense'!L20</f>
        <v>2800</v>
      </c>
      <c r="L10" s="370" t="n">
        <f aca="false">+'Direct Expense'!M18+'Direct Expense'!M20</f>
        <v>2800</v>
      </c>
      <c r="M10" s="370" t="n">
        <f aca="false">+'Direct Expense'!N18+'Direct Expense'!N20</f>
        <v>2800</v>
      </c>
      <c r="N10" s="370" t="n">
        <f aca="false">+'Direct Expense'!O18+'Direct Expense'!O20</f>
        <v>2800</v>
      </c>
      <c r="O10" s="370" t="n">
        <f aca="false">+'Direct Expense'!P18+'Direct Expense'!P20</f>
        <v>33600</v>
      </c>
    </row>
    <row r="11" customFormat="false" ht="12.75" hidden="false" customHeight="false" outlineLevel="0" collapsed="false">
      <c r="A11" s="369" t="str">
        <f aca="false">+'Direct Expense'!$D$7</f>
        <v>103237</v>
      </c>
      <c r="B11" s="369" t="s">
        <v>136</v>
      </c>
      <c r="C11" s="370" t="n">
        <f aca="false">+'Direct Expense'!D19</f>
        <v>500</v>
      </c>
      <c r="D11" s="370" t="n">
        <f aca="false">+'Direct Expense'!E19</f>
        <v>500</v>
      </c>
      <c r="E11" s="370" t="n">
        <f aca="false">+'Direct Expense'!F19</f>
        <v>500</v>
      </c>
      <c r="F11" s="370" t="n">
        <f aca="false">+'Direct Expense'!G19</f>
        <v>500</v>
      </c>
      <c r="G11" s="370" t="n">
        <f aca="false">+'Direct Expense'!H19</f>
        <v>500</v>
      </c>
      <c r="H11" s="370" t="n">
        <f aca="false">+'Direct Expense'!I19</f>
        <v>500</v>
      </c>
      <c r="I11" s="370" t="n">
        <f aca="false">+'Direct Expense'!J19</f>
        <v>500</v>
      </c>
      <c r="J11" s="370" t="n">
        <f aca="false">+'Direct Expense'!K19</f>
        <v>500</v>
      </c>
      <c r="K11" s="370" t="n">
        <f aca="false">+'Direct Expense'!L19</f>
        <v>500</v>
      </c>
      <c r="L11" s="370" t="n">
        <f aca="false">+'Direct Expense'!M19</f>
        <v>500</v>
      </c>
      <c r="M11" s="370" t="n">
        <f aca="false">+'Direct Expense'!N19</f>
        <v>500</v>
      </c>
      <c r="N11" s="370" t="n">
        <f aca="false">+'Direct Expense'!O19</f>
        <v>500</v>
      </c>
      <c r="O11" s="370" t="n">
        <f aca="false">+'Direct Expense'!P19</f>
        <v>6000</v>
      </c>
    </row>
    <row r="12" customFormat="false" ht="12.75" hidden="false" customHeight="false" outlineLevel="0" collapsed="false">
      <c r="A12" s="369" t="str">
        <f aca="false">+'Direct Expense'!$D$7</f>
        <v>103237</v>
      </c>
      <c r="B12" s="369" t="s">
        <v>139</v>
      </c>
      <c r="C12" s="370" t="n">
        <f aca="false">+'Direct Expense'!D21</f>
        <v>2500</v>
      </c>
      <c r="D12" s="370" t="n">
        <f aca="false">+'Direct Expense'!E21</f>
        <v>2500</v>
      </c>
      <c r="E12" s="370" t="n">
        <f aca="false">+'Direct Expense'!F21</f>
        <v>2500</v>
      </c>
      <c r="F12" s="370" t="n">
        <f aca="false">+'Direct Expense'!G21</f>
        <v>2500</v>
      </c>
      <c r="G12" s="370" t="n">
        <f aca="false">+'Direct Expense'!H21</f>
        <v>2500</v>
      </c>
      <c r="H12" s="370" t="n">
        <f aca="false">+'Direct Expense'!I21</f>
        <v>2500</v>
      </c>
      <c r="I12" s="370" t="n">
        <f aca="false">+'Direct Expense'!J21</f>
        <v>2500</v>
      </c>
      <c r="J12" s="370" t="n">
        <f aca="false">+'Direct Expense'!K21</f>
        <v>2500</v>
      </c>
      <c r="K12" s="370" t="n">
        <f aca="false">+'Direct Expense'!L21</f>
        <v>2500</v>
      </c>
      <c r="L12" s="370" t="n">
        <f aca="false">+'Direct Expense'!M21</f>
        <v>2500</v>
      </c>
      <c r="M12" s="370" t="n">
        <f aca="false">+'Direct Expense'!N21</f>
        <v>2500</v>
      </c>
      <c r="N12" s="370" t="n">
        <f aca="false">+'Direct Expense'!O21</f>
        <v>2500</v>
      </c>
      <c r="O12" s="370" t="n">
        <f aca="false">+'Direct Expense'!P21</f>
        <v>30000</v>
      </c>
    </row>
    <row r="13" customFormat="false" ht="12.75" hidden="false" customHeight="false" outlineLevel="0" collapsed="false">
      <c r="A13" s="369" t="str">
        <f aca="false">+'Direct Expense'!$D$7</f>
        <v>103237</v>
      </c>
      <c r="B13" s="369" t="s">
        <v>141</v>
      </c>
      <c r="C13" s="370" t="n">
        <f aca="false">+'Direct Expense'!D22+'Direct Expense'!D26+'Direct Expense'!D30</f>
        <v>60000</v>
      </c>
      <c r="D13" s="370" t="n">
        <f aca="false">+'Direct Expense'!E22+'Direct Expense'!E26+'Direct Expense'!E30</f>
        <v>60000</v>
      </c>
      <c r="E13" s="370" t="n">
        <f aca="false">+'Direct Expense'!F22+'Direct Expense'!F26+'Direct Expense'!F30</f>
        <v>60000</v>
      </c>
      <c r="F13" s="370" t="n">
        <f aca="false">+'Direct Expense'!G22+'Direct Expense'!G26+'Direct Expense'!G30</f>
        <v>60000</v>
      </c>
      <c r="G13" s="370" t="n">
        <f aca="false">+'Direct Expense'!H22+'Direct Expense'!H26+'Direct Expense'!H30</f>
        <v>60000</v>
      </c>
      <c r="H13" s="370" t="n">
        <f aca="false">+'Direct Expense'!I22+'Direct Expense'!I26+'Direct Expense'!I30</f>
        <v>60000</v>
      </c>
      <c r="I13" s="370" t="n">
        <f aca="false">+'Direct Expense'!J22+'Direct Expense'!J26+'Direct Expense'!J30</f>
        <v>60000</v>
      </c>
      <c r="J13" s="370" t="n">
        <f aca="false">+'Direct Expense'!K22+'Direct Expense'!K26+'Direct Expense'!K30</f>
        <v>60000</v>
      </c>
      <c r="K13" s="370" t="n">
        <f aca="false">+'Direct Expense'!L22+'Direct Expense'!L26+'Direct Expense'!L30</f>
        <v>60000</v>
      </c>
      <c r="L13" s="370" t="n">
        <f aca="false">+'Direct Expense'!M22+'Direct Expense'!M26+'Direct Expense'!M30</f>
        <v>60000</v>
      </c>
      <c r="M13" s="370" t="n">
        <f aca="false">+'Direct Expense'!N22+'Direct Expense'!N26+'Direct Expense'!N30</f>
        <v>60000</v>
      </c>
      <c r="N13" s="370" t="n">
        <f aca="false">+'Direct Expense'!O22+'Direct Expense'!O26+'Direct Expense'!O30</f>
        <v>60000</v>
      </c>
      <c r="O13" s="370" t="n">
        <f aca="false">+'Direct Expense'!P22+'Direct Expense'!P26+'Direct Expense'!P30</f>
        <v>720000</v>
      </c>
    </row>
    <row r="14" customFormat="false" ht="12.75" hidden="false" customHeight="false" outlineLevel="0" collapsed="false">
      <c r="A14" s="369" t="str">
        <f aca="false">+'Direct Expense'!$D$7</f>
        <v>103237</v>
      </c>
      <c r="B14" s="372" t="s">
        <v>143</v>
      </c>
      <c r="C14" s="370" t="n">
        <f aca="false">+'Direct Expense'!D23</f>
        <v>1500</v>
      </c>
      <c r="D14" s="370" t="n">
        <f aca="false">+'Direct Expense'!E23</f>
        <v>1500</v>
      </c>
      <c r="E14" s="370" t="n">
        <f aca="false">+'Direct Expense'!F23</f>
        <v>1500</v>
      </c>
      <c r="F14" s="370" t="n">
        <f aca="false">+'Direct Expense'!G23</f>
        <v>1500</v>
      </c>
      <c r="G14" s="370" t="n">
        <f aca="false">+'Direct Expense'!H23</f>
        <v>1500</v>
      </c>
      <c r="H14" s="370" t="n">
        <f aca="false">+'Direct Expense'!I23</f>
        <v>1500</v>
      </c>
      <c r="I14" s="370" t="n">
        <f aca="false">+'Direct Expense'!J23</f>
        <v>1500</v>
      </c>
      <c r="J14" s="370" t="n">
        <f aca="false">+'Direct Expense'!K23</f>
        <v>1500</v>
      </c>
      <c r="K14" s="370" t="n">
        <f aca="false">+'Direct Expense'!L23</f>
        <v>1500</v>
      </c>
      <c r="L14" s="370" t="n">
        <f aca="false">+'Direct Expense'!M23</f>
        <v>1500</v>
      </c>
      <c r="M14" s="370" t="n">
        <f aca="false">+'Direct Expense'!N23</f>
        <v>1500</v>
      </c>
      <c r="N14" s="370" t="n">
        <f aca="false">+'Direct Expense'!O23</f>
        <v>1500</v>
      </c>
      <c r="O14" s="370" t="n">
        <f aca="false">+'Direct Expense'!P23</f>
        <v>18000</v>
      </c>
    </row>
    <row r="15" customFormat="false" ht="12.75" hidden="false" customHeight="false" outlineLevel="0" collapsed="false">
      <c r="A15" s="369" t="str">
        <f aca="false">+'Direct Expense'!$D$7</f>
        <v>103237</v>
      </c>
      <c r="B15" s="369" t="s">
        <v>145</v>
      </c>
      <c r="C15" s="370" t="n">
        <f aca="false">+'Direct Expense'!D24</f>
        <v>2000</v>
      </c>
      <c r="D15" s="370" t="n">
        <f aca="false">+'Direct Expense'!E24</f>
        <v>2000</v>
      </c>
      <c r="E15" s="370" t="n">
        <f aca="false">+'Direct Expense'!F24</f>
        <v>2000</v>
      </c>
      <c r="F15" s="370" t="n">
        <f aca="false">+'Direct Expense'!G24</f>
        <v>2000</v>
      </c>
      <c r="G15" s="370" t="n">
        <f aca="false">+'Direct Expense'!H24</f>
        <v>2000</v>
      </c>
      <c r="H15" s="370" t="n">
        <f aca="false">+'Direct Expense'!I24</f>
        <v>2000</v>
      </c>
      <c r="I15" s="370" t="n">
        <f aca="false">+'Direct Expense'!J24</f>
        <v>2000</v>
      </c>
      <c r="J15" s="370" t="n">
        <f aca="false">+'Direct Expense'!K24</f>
        <v>2000</v>
      </c>
      <c r="K15" s="370" t="n">
        <f aca="false">+'Direct Expense'!L24</f>
        <v>2000</v>
      </c>
      <c r="L15" s="370" t="n">
        <f aca="false">+'Direct Expense'!M24</f>
        <v>2000</v>
      </c>
      <c r="M15" s="370" t="n">
        <f aca="false">+'Direct Expense'!N24</f>
        <v>2000</v>
      </c>
      <c r="N15" s="370" t="n">
        <f aca="false">+'Direct Expense'!O24</f>
        <v>2000</v>
      </c>
      <c r="O15" s="370" t="n">
        <f aca="false">+'Direct Expense'!P24</f>
        <v>24000</v>
      </c>
    </row>
    <row r="16" customFormat="false" ht="12.75" hidden="false" customHeight="false" outlineLevel="0" collapsed="false">
      <c r="A16" s="369" t="str">
        <f aca="false">+'Direct Expense'!$D$7</f>
        <v>103237</v>
      </c>
      <c r="B16" s="369" t="s">
        <v>149</v>
      </c>
      <c r="C16" s="370" t="n">
        <f aca="false">+'Direct Expense'!D27+'Direct Expense'!D28+'Direct Expense'!D29+'Direct Expense'!D31</f>
        <v>0</v>
      </c>
      <c r="D16" s="370" t="n">
        <f aca="false">+'Direct Expense'!E27+'Direct Expense'!E28+'Direct Expense'!E29+'Direct Expense'!E31</f>
        <v>0</v>
      </c>
      <c r="E16" s="370" t="n">
        <f aca="false">+'Direct Expense'!F27+'Direct Expense'!F28+'Direct Expense'!F29+'Direct Expense'!F31</f>
        <v>0</v>
      </c>
      <c r="F16" s="370" t="n">
        <f aca="false">+'Direct Expense'!G27+'Direct Expense'!G28+'Direct Expense'!G29+'Direct Expense'!G31</f>
        <v>0</v>
      </c>
      <c r="G16" s="370" t="n">
        <f aca="false">+'Direct Expense'!H27+'Direct Expense'!H28+'Direct Expense'!H29+'Direct Expense'!H31</f>
        <v>0</v>
      </c>
      <c r="H16" s="370" t="n">
        <f aca="false">+'Direct Expense'!I27+'Direct Expense'!I28+'Direct Expense'!I29+'Direct Expense'!I31</f>
        <v>0</v>
      </c>
      <c r="I16" s="370" t="n">
        <f aca="false">+'Direct Expense'!J27+'Direct Expense'!J28+'Direct Expense'!J29+'Direct Expense'!J31</f>
        <v>0</v>
      </c>
      <c r="J16" s="370" t="n">
        <f aca="false">+'Direct Expense'!K27+'Direct Expense'!K28+'Direct Expense'!K29+'Direct Expense'!K31</f>
        <v>0</v>
      </c>
      <c r="K16" s="370" t="n">
        <f aca="false">+'Direct Expense'!L27+'Direct Expense'!L28+'Direct Expense'!L29+'Direct Expense'!L31</f>
        <v>0</v>
      </c>
      <c r="L16" s="370" t="n">
        <f aca="false">+'Direct Expense'!M27+'Direct Expense'!M28+'Direct Expense'!M29+'Direct Expense'!M31</f>
        <v>0</v>
      </c>
      <c r="M16" s="370" t="n">
        <f aca="false">+'Direct Expense'!N27+'Direct Expense'!N28+'Direct Expense'!N29+'Direct Expense'!N31</f>
        <v>0</v>
      </c>
      <c r="N16" s="370" t="n">
        <f aca="false">+'Direct Expense'!O27+'Direct Expense'!O28+'Direct Expense'!O29+'Direct Expense'!O31</f>
        <v>0</v>
      </c>
      <c r="O16" s="370" t="n">
        <f aca="false">+'Direct Expense'!P27+'Direct Expense'!P28+'Direct Expense'!P29+'Direct Expense'!P31</f>
        <v>0</v>
      </c>
    </row>
    <row r="17" customFormat="false" ht="12.75" hidden="false" customHeight="false" outlineLevel="0" collapsed="false">
      <c r="A17" s="369" t="str">
        <f aca="false">+'Direct Expense'!$D$7</f>
        <v>103237</v>
      </c>
      <c r="B17" s="369" t="s">
        <v>156</v>
      </c>
      <c r="C17" s="370" t="n">
        <f aca="false">+'Direct Expense'!D33+'Direct Expense'!D35</f>
        <v>20000</v>
      </c>
      <c r="D17" s="370" t="n">
        <f aca="false">+'Direct Expense'!E33+'Direct Expense'!E35</f>
        <v>20000</v>
      </c>
      <c r="E17" s="370" t="n">
        <f aca="false">+'Direct Expense'!F33+'Direct Expense'!F35</f>
        <v>20000</v>
      </c>
      <c r="F17" s="370" t="n">
        <f aca="false">+'Direct Expense'!G33+'Direct Expense'!G35</f>
        <v>20000</v>
      </c>
      <c r="G17" s="370" t="n">
        <f aca="false">+'Direct Expense'!H33+'Direct Expense'!H35</f>
        <v>20000</v>
      </c>
      <c r="H17" s="370" t="n">
        <f aca="false">+'Direct Expense'!I33+'Direct Expense'!I35</f>
        <v>20000</v>
      </c>
      <c r="I17" s="370" t="n">
        <f aca="false">+'Direct Expense'!J33+'Direct Expense'!J35</f>
        <v>20000</v>
      </c>
      <c r="J17" s="370" t="n">
        <f aca="false">+'Direct Expense'!K33+'Direct Expense'!K35</f>
        <v>20000</v>
      </c>
      <c r="K17" s="370" t="n">
        <f aca="false">+'Direct Expense'!L33+'Direct Expense'!L35</f>
        <v>20000</v>
      </c>
      <c r="L17" s="370" t="n">
        <f aca="false">+'Direct Expense'!M33+'Direct Expense'!M35</f>
        <v>20000</v>
      </c>
      <c r="M17" s="370" t="n">
        <f aca="false">+'Direct Expense'!N33+'Direct Expense'!N35</f>
        <v>20000</v>
      </c>
      <c r="N17" s="370" t="n">
        <f aca="false">+'Direct Expense'!O33+'Direct Expense'!O35</f>
        <v>20000</v>
      </c>
      <c r="O17" s="370" t="n">
        <f aca="false">+'Direct Expense'!P33+'Direct Expense'!P35</f>
        <v>240000</v>
      </c>
    </row>
    <row r="18" customFormat="false" ht="12.75" hidden="false" customHeight="false" outlineLevel="0" collapsed="false">
      <c r="A18" s="369" t="str">
        <f aca="false">+'Direct Expense'!$D$7</f>
        <v>103237</v>
      </c>
      <c r="B18" s="369" t="s">
        <v>158</v>
      </c>
      <c r="C18" s="370" t="n">
        <f aca="false">+'Direct Expense'!D34</f>
        <v>750</v>
      </c>
      <c r="D18" s="370" t="n">
        <f aca="false">+'Direct Expense'!E34</f>
        <v>750</v>
      </c>
      <c r="E18" s="370" t="n">
        <f aca="false">+'Direct Expense'!F34</f>
        <v>750</v>
      </c>
      <c r="F18" s="370" t="n">
        <f aca="false">+'Direct Expense'!G34</f>
        <v>750</v>
      </c>
      <c r="G18" s="370" t="n">
        <f aca="false">+'Direct Expense'!H34</f>
        <v>750</v>
      </c>
      <c r="H18" s="370" t="n">
        <f aca="false">+'Direct Expense'!I34</f>
        <v>750</v>
      </c>
      <c r="I18" s="370" t="n">
        <f aca="false">+'Direct Expense'!J34</f>
        <v>750</v>
      </c>
      <c r="J18" s="370" t="n">
        <f aca="false">+'Direct Expense'!K34</f>
        <v>750</v>
      </c>
      <c r="K18" s="370" t="n">
        <f aca="false">+'Direct Expense'!L34</f>
        <v>750</v>
      </c>
      <c r="L18" s="370" t="n">
        <f aca="false">+'Direct Expense'!M34</f>
        <v>750</v>
      </c>
      <c r="M18" s="370" t="n">
        <f aca="false">+'Direct Expense'!N34</f>
        <v>750</v>
      </c>
      <c r="N18" s="370" t="n">
        <f aca="false">+'Direct Expense'!O34</f>
        <v>750</v>
      </c>
      <c r="O18" s="370" t="n">
        <f aca="false">+'Direct Expense'!P34</f>
        <v>9000</v>
      </c>
    </row>
    <row r="19" customFormat="false" ht="12.75" hidden="false" customHeight="false" outlineLevel="0" collapsed="false">
      <c r="A19" s="369" t="str">
        <f aca="false">+'Direct Expense'!$D$7</f>
        <v>103237</v>
      </c>
      <c r="B19" s="369" t="s">
        <v>162</v>
      </c>
      <c r="C19" s="370" t="n">
        <f aca="false">+'Direct Expense'!D37</f>
        <v>0</v>
      </c>
      <c r="D19" s="370" t="n">
        <f aca="false">+'Direct Expense'!E37</f>
        <v>0</v>
      </c>
      <c r="E19" s="370" t="n">
        <f aca="false">+'Direct Expense'!F37</f>
        <v>0</v>
      </c>
      <c r="F19" s="370" t="n">
        <f aca="false">+'Direct Expense'!G37</f>
        <v>0</v>
      </c>
      <c r="G19" s="370" t="n">
        <f aca="false">+'Direct Expense'!H37</f>
        <v>0</v>
      </c>
      <c r="H19" s="370" t="n">
        <f aca="false">+'Direct Expense'!I37</f>
        <v>0</v>
      </c>
      <c r="I19" s="370" t="n">
        <f aca="false">+'Direct Expense'!J37</f>
        <v>0</v>
      </c>
      <c r="J19" s="370" t="n">
        <f aca="false">+'Direct Expense'!K37</f>
        <v>0</v>
      </c>
      <c r="K19" s="370" t="n">
        <f aca="false">+'Direct Expense'!L37</f>
        <v>0</v>
      </c>
      <c r="L19" s="370" t="n">
        <f aca="false">+'Direct Expense'!M37</f>
        <v>0</v>
      </c>
      <c r="M19" s="370" t="n">
        <f aca="false">+'Direct Expense'!N37</f>
        <v>0</v>
      </c>
      <c r="N19" s="370" t="n">
        <f aca="false">+'Direct Expense'!O37</f>
        <v>0</v>
      </c>
      <c r="O19" s="370" t="n">
        <f aca="false">+'Direct Expense'!P37</f>
        <v>0</v>
      </c>
    </row>
    <row r="20" customFormat="false" ht="12.75" hidden="false" customHeight="false" outlineLevel="0" collapsed="false">
      <c r="A20" s="369" t="str">
        <f aca="false">+'Direct Expense'!$D$7</f>
        <v>103237</v>
      </c>
      <c r="B20" s="369" t="s">
        <v>164</v>
      </c>
      <c r="C20" s="370" t="n">
        <f aca="false">+'Direct Expense'!D38+'Direct Expense'!D41+'Direct Expense'!D42</f>
        <v>300</v>
      </c>
      <c r="D20" s="370" t="n">
        <f aca="false">+'Direct Expense'!E38+'Direct Expense'!E41+'Direct Expense'!E42</f>
        <v>300</v>
      </c>
      <c r="E20" s="370" t="n">
        <f aca="false">+'Direct Expense'!F38+'Direct Expense'!F41+'Direct Expense'!F42</f>
        <v>300</v>
      </c>
      <c r="F20" s="370" t="n">
        <f aca="false">+'Direct Expense'!G38+'Direct Expense'!G41+'Direct Expense'!G42</f>
        <v>300</v>
      </c>
      <c r="G20" s="370" t="n">
        <f aca="false">+'Direct Expense'!H38+'Direct Expense'!H41+'Direct Expense'!H42</f>
        <v>300</v>
      </c>
      <c r="H20" s="370" t="n">
        <f aca="false">+'Direct Expense'!I38+'Direct Expense'!I41+'Direct Expense'!I42</f>
        <v>300</v>
      </c>
      <c r="I20" s="370" t="n">
        <f aca="false">+'Direct Expense'!J38+'Direct Expense'!J41+'Direct Expense'!J42</f>
        <v>300</v>
      </c>
      <c r="J20" s="370" t="n">
        <f aca="false">+'Direct Expense'!K38+'Direct Expense'!K41+'Direct Expense'!K42</f>
        <v>300</v>
      </c>
      <c r="K20" s="370" t="n">
        <f aca="false">+'Direct Expense'!L38+'Direct Expense'!L41+'Direct Expense'!L42</f>
        <v>300</v>
      </c>
      <c r="L20" s="370" t="n">
        <f aca="false">+'Direct Expense'!M38+'Direct Expense'!M41+'Direct Expense'!M42</f>
        <v>300</v>
      </c>
      <c r="M20" s="370" t="n">
        <f aca="false">+'Direct Expense'!N38+'Direct Expense'!N41+'Direct Expense'!N42</f>
        <v>300</v>
      </c>
      <c r="N20" s="370" t="n">
        <f aca="false">+'Direct Expense'!O38+'Direct Expense'!O41+'Direct Expense'!O42</f>
        <v>300</v>
      </c>
      <c r="O20" s="370" t="n">
        <f aca="false">+'Direct Expense'!P38+'Direct Expense'!P41+'Direct Expense'!P42</f>
        <v>3600</v>
      </c>
    </row>
    <row r="21" customFormat="false" ht="12.75" hidden="false" customHeight="false" outlineLevel="0" collapsed="false">
      <c r="A21" s="369" t="str">
        <f aca="false">+'Direct Expense'!$D$7</f>
        <v>103237</v>
      </c>
      <c r="B21" s="369" t="s">
        <v>166</v>
      </c>
      <c r="C21" s="370" t="n">
        <f aca="false">+'Direct Expense'!D39</f>
        <v>2000</v>
      </c>
      <c r="D21" s="370" t="n">
        <f aca="false">+'Direct Expense'!E39</f>
        <v>2000</v>
      </c>
      <c r="E21" s="370" t="n">
        <f aca="false">+'Direct Expense'!F39</f>
        <v>2000</v>
      </c>
      <c r="F21" s="370" t="n">
        <f aca="false">+'Direct Expense'!G39</f>
        <v>2000</v>
      </c>
      <c r="G21" s="370" t="n">
        <f aca="false">+'Direct Expense'!H39</f>
        <v>2000</v>
      </c>
      <c r="H21" s="370" t="n">
        <f aca="false">+'Direct Expense'!I39</f>
        <v>2000</v>
      </c>
      <c r="I21" s="370" t="n">
        <f aca="false">+'Direct Expense'!J39</f>
        <v>2000</v>
      </c>
      <c r="J21" s="370" t="n">
        <f aca="false">+'Direct Expense'!K39</f>
        <v>2000</v>
      </c>
      <c r="K21" s="370" t="n">
        <f aca="false">+'Direct Expense'!L39</f>
        <v>2000</v>
      </c>
      <c r="L21" s="370" t="n">
        <f aca="false">+'Direct Expense'!M39</f>
        <v>2000</v>
      </c>
      <c r="M21" s="370" t="n">
        <f aca="false">+'Direct Expense'!N39</f>
        <v>2000</v>
      </c>
      <c r="N21" s="370" t="n">
        <f aca="false">+'Direct Expense'!O39</f>
        <v>2000</v>
      </c>
      <c r="O21" s="370" t="n">
        <f aca="false">+'Direct Expense'!P39</f>
        <v>24000</v>
      </c>
    </row>
    <row r="22" customFormat="false" ht="12.75" hidden="false" customHeight="false" outlineLevel="0" collapsed="false">
      <c r="A22" s="369" t="str">
        <f aca="false">+'Direct Expense'!$D$7</f>
        <v>103237</v>
      </c>
      <c r="B22" s="369" t="s">
        <v>168</v>
      </c>
      <c r="C22" s="370" t="n">
        <f aca="false">+'Direct Expense'!D40</f>
        <v>75</v>
      </c>
      <c r="D22" s="370" t="n">
        <f aca="false">+'Direct Expense'!E40</f>
        <v>75</v>
      </c>
      <c r="E22" s="370" t="n">
        <f aca="false">+'Direct Expense'!F40</f>
        <v>75</v>
      </c>
      <c r="F22" s="370" t="n">
        <f aca="false">+'Direct Expense'!G40</f>
        <v>75</v>
      </c>
      <c r="G22" s="370" t="n">
        <f aca="false">+'Direct Expense'!H40</f>
        <v>75</v>
      </c>
      <c r="H22" s="370" t="n">
        <f aca="false">+'Direct Expense'!I40</f>
        <v>75</v>
      </c>
      <c r="I22" s="370" t="n">
        <f aca="false">+'Direct Expense'!J40</f>
        <v>75</v>
      </c>
      <c r="J22" s="370" t="n">
        <f aca="false">+'Direct Expense'!K40</f>
        <v>75</v>
      </c>
      <c r="K22" s="370" t="n">
        <f aca="false">+'Direct Expense'!L40</f>
        <v>75</v>
      </c>
      <c r="L22" s="370" t="n">
        <f aca="false">+'Direct Expense'!M40</f>
        <v>75</v>
      </c>
      <c r="M22" s="370" t="n">
        <f aca="false">+'Direct Expense'!N40</f>
        <v>75</v>
      </c>
      <c r="N22" s="370" t="n">
        <f aca="false">+'Direct Expense'!O40</f>
        <v>75</v>
      </c>
      <c r="O22" s="370" t="n">
        <f aca="false">+'Direct Expense'!P40</f>
        <v>900</v>
      </c>
    </row>
    <row r="23" customFormat="false" ht="12.75" hidden="false" customHeight="false" outlineLevel="0" collapsed="false">
      <c r="A23" s="369" t="str">
        <f aca="false">+'Direct Expense'!$D$7</f>
        <v>103237</v>
      </c>
      <c r="B23" s="369" t="s">
        <v>166</v>
      </c>
      <c r="C23" s="370" t="n">
        <f aca="false">+'Direct Expense'!D43</f>
        <v>350</v>
      </c>
      <c r="D23" s="370" t="n">
        <f aca="false">+'Direct Expense'!E43</f>
        <v>350</v>
      </c>
      <c r="E23" s="370" t="n">
        <f aca="false">+'Direct Expense'!F43</f>
        <v>350</v>
      </c>
      <c r="F23" s="370" t="n">
        <f aca="false">+'Direct Expense'!G43</f>
        <v>350</v>
      </c>
      <c r="G23" s="370" t="n">
        <f aca="false">+'Direct Expense'!H43</f>
        <v>350</v>
      </c>
      <c r="H23" s="370" t="n">
        <f aca="false">+'Direct Expense'!I43</f>
        <v>350</v>
      </c>
      <c r="I23" s="370" t="n">
        <f aca="false">+'Direct Expense'!J43</f>
        <v>350</v>
      </c>
      <c r="J23" s="370" t="n">
        <f aca="false">+'Direct Expense'!K43</f>
        <v>350</v>
      </c>
      <c r="K23" s="370" t="n">
        <f aca="false">+'Direct Expense'!L43</f>
        <v>350</v>
      </c>
      <c r="L23" s="370" t="n">
        <f aca="false">+'Direct Expense'!M43</f>
        <v>350</v>
      </c>
      <c r="M23" s="370" t="n">
        <f aca="false">+'Direct Expense'!N43</f>
        <v>350</v>
      </c>
      <c r="N23" s="370" t="n">
        <f aca="false">+'Direct Expense'!O43</f>
        <v>350</v>
      </c>
      <c r="O23" s="370" t="n">
        <f aca="false">+'Direct Expense'!P43</f>
        <v>4200</v>
      </c>
    </row>
    <row r="24" customFormat="false" ht="12.75" hidden="false" customHeight="false" outlineLevel="0" collapsed="false">
      <c r="A24" s="369" t="str">
        <f aca="false">+'Direct Expense'!$D$7</f>
        <v>103237</v>
      </c>
      <c r="B24" s="369" t="s">
        <v>174</v>
      </c>
      <c r="C24" s="370" t="n">
        <f aca="false">+'Direct Expense'!D45+'Direct Expense'!D48</f>
        <v>15000</v>
      </c>
      <c r="D24" s="370" t="n">
        <f aca="false">+'Direct Expense'!E45+'Direct Expense'!E48</f>
        <v>15000</v>
      </c>
      <c r="E24" s="370" t="n">
        <f aca="false">+'Direct Expense'!F45+'Direct Expense'!F48</f>
        <v>15000</v>
      </c>
      <c r="F24" s="370" t="n">
        <f aca="false">+'Direct Expense'!G45+'Direct Expense'!G48</f>
        <v>15000</v>
      </c>
      <c r="G24" s="370" t="n">
        <f aca="false">+'Direct Expense'!H45+'Direct Expense'!H48</f>
        <v>15000</v>
      </c>
      <c r="H24" s="370" t="n">
        <f aca="false">+'Direct Expense'!I45+'Direct Expense'!I48</f>
        <v>15000</v>
      </c>
      <c r="I24" s="370" t="n">
        <f aca="false">+'Direct Expense'!J45+'Direct Expense'!J48</f>
        <v>15000</v>
      </c>
      <c r="J24" s="370" t="n">
        <f aca="false">+'Direct Expense'!K45+'Direct Expense'!K48</f>
        <v>15000</v>
      </c>
      <c r="K24" s="370" t="n">
        <f aca="false">+'Direct Expense'!L45+'Direct Expense'!L48</f>
        <v>15000</v>
      </c>
      <c r="L24" s="370" t="n">
        <f aca="false">+'Direct Expense'!M45+'Direct Expense'!M48</f>
        <v>15000</v>
      </c>
      <c r="M24" s="370" t="n">
        <f aca="false">+'Direct Expense'!N45+'Direct Expense'!N48</f>
        <v>15000</v>
      </c>
      <c r="N24" s="370" t="n">
        <f aca="false">+'Direct Expense'!O45+'Direct Expense'!O48</f>
        <v>15000</v>
      </c>
      <c r="O24" s="370" t="n">
        <f aca="false">+'Direct Expense'!P45+'Direct Expense'!P48</f>
        <v>180000</v>
      </c>
    </row>
    <row r="25" customFormat="false" ht="12.75" hidden="false" customHeight="false" outlineLevel="0" collapsed="false">
      <c r="A25" s="369" t="str">
        <f aca="false">+'Direct Expense'!$D$7</f>
        <v>103237</v>
      </c>
      <c r="B25" s="369" t="s">
        <v>176</v>
      </c>
      <c r="C25" s="370" t="n">
        <f aca="false">+'Direct Expense'!D46+'Direct Expense'!D47</f>
        <v>10000</v>
      </c>
      <c r="D25" s="370" t="n">
        <f aca="false">+'Direct Expense'!E46+'Direct Expense'!E47</f>
        <v>10000</v>
      </c>
      <c r="E25" s="370" t="n">
        <f aca="false">+'Direct Expense'!F46+'Direct Expense'!F47</f>
        <v>10000</v>
      </c>
      <c r="F25" s="370" t="n">
        <f aca="false">+'Direct Expense'!G46+'Direct Expense'!G47</f>
        <v>10000</v>
      </c>
      <c r="G25" s="370" t="n">
        <f aca="false">+'Direct Expense'!H46+'Direct Expense'!H47</f>
        <v>10000</v>
      </c>
      <c r="H25" s="370" t="n">
        <f aca="false">+'Direct Expense'!I46+'Direct Expense'!I47</f>
        <v>10000</v>
      </c>
      <c r="I25" s="370" t="n">
        <f aca="false">+'Direct Expense'!J46+'Direct Expense'!J47</f>
        <v>10000</v>
      </c>
      <c r="J25" s="370" t="n">
        <f aca="false">+'Direct Expense'!K46+'Direct Expense'!K47</f>
        <v>10000</v>
      </c>
      <c r="K25" s="370" t="n">
        <f aca="false">+'Direct Expense'!L46+'Direct Expense'!L47</f>
        <v>10000</v>
      </c>
      <c r="L25" s="370" t="n">
        <f aca="false">+'Direct Expense'!M46+'Direct Expense'!M47</f>
        <v>10000</v>
      </c>
      <c r="M25" s="370" t="n">
        <f aca="false">+'Direct Expense'!N46+'Direct Expense'!N47</f>
        <v>10000</v>
      </c>
      <c r="N25" s="370" t="n">
        <f aca="false">+'Direct Expense'!O46+'Direct Expense'!O47</f>
        <v>10000</v>
      </c>
      <c r="O25" s="370" t="n">
        <f aca="false">+'Direct Expense'!P46+'Direct Expense'!P47</f>
        <v>120000</v>
      </c>
    </row>
    <row r="26" customFormat="false" ht="12.75" hidden="false" customHeight="false" outlineLevel="0" collapsed="false">
      <c r="A26" s="369" t="str">
        <f aca="false">+'Direct Expense'!$D$7</f>
        <v>103237</v>
      </c>
      <c r="B26" s="369" t="s">
        <v>181</v>
      </c>
      <c r="C26" s="370" t="n">
        <f aca="false">+'Direct Expense'!D50</f>
        <v>0</v>
      </c>
      <c r="D26" s="370" t="n">
        <f aca="false">+'Direct Expense'!E50</f>
        <v>0</v>
      </c>
      <c r="E26" s="370" t="n">
        <f aca="false">+'Direct Expense'!F50</f>
        <v>0</v>
      </c>
      <c r="F26" s="370" t="n">
        <f aca="false">+'Direct Expense'!G50</f>
        <v>0</v>
      </c>
      <c r="G26" s="370" t="n">
        <f aca="false">+'Direct Expense'!H50</f>
        <v>0</v>
      </c>
      <c r="H26" s="370" t="n">
        <f aca="false">+'Direct Expense'!I50</f>
        <v>0</v>
      </c>
      <c r="I26" s="370" t="n">
        <f aca="false">+'Direct Expense'!J50</f>
        <v>0</v>
      </c>
      <c r="J26" s="370" t="n">
        <f aca="false">+'Direct Expense'!K50</f>
        <v>0</v>
      </c>
      <c r="K26" s="370" t="n">
        <f aca="false">+'Direct Expense'!L50</f>
        <v>0</v>
      </c>
      <c r="L26" s="370" t="n">
        <f aca="false">+'Direct Expense'!M50</f>
        <v>0</v>
      </c>
      <c r="M26" s="370" t="n">
        <f aca="false">+'Direct Expense'!N50</f>
        <v>0</v>
      </c>
      <c r="N26" s="370" t="n">
        <f aca="false">+'Direct Expense'!O50</f>
        <v>0</v>
      </c>
      <c r="O26" s="370" t="n">
        <f aca="false">+'Direct Expense'!P50</f>
        <v>0</v>
      </c>
    </row>
    <row r="27" customFormat="false" ht="12.75" hidden="false" customHeight="false" outlineLevel="0" collapsed="false">
      <c r="A27" s="369" t="str">
        <f aca="false">+'Direct Expense'!$D$7</f>
        <v>103237</v>
      </c>
      <c r="B27" s="369" t="s">
        <v>183</v>
      </c>
      <c r="C27" s="370" t="n">
        <f aca="false">+'Direct Expense'!D51</f>
        <v>0</v>
      </c>
      <c r="D27" s="370" t="n">
        <f aca="false">+'Direct Expense'!E51</f>
        <v>0</v>
      </c>
      <c r="E27" s="370" t="n">
        <f aca="false">+'Direct Expense'!F51</f>
        <v>0</v>
      </c>
      <c r="F27" s="370" t="n">
        <f aca="false">+'Direct Expense'!G51</f>
        <v>0</v>
      </c>
      <c r="G27" s="370" t="n">
        <f aca="false">+'Direct Expense'!H51</f>
        <v>0</v>
      </c>
      <c r="H27" s="370" t="n">
        <f aca="false">+'Direct Expense'!I51</f>
        <v>0</v>
      </c>
      <c r="I27" s="370" t="n">
        <f aca="false">+'Direct Expense'!J51</f>
        <v>0</v>
      </c>
      <c r="J27" s="370" t="n">
        <f aca="false">+'Direct Expense'!K51</f>
        <v>0</v>
      </c>
      <c r="K27" s="370" t="n">
        <f aca="false">+'Direct Expense'!L51</f>
        <v>0</v>
      </c>
      <c r="L27" s="370" t="n">
        <f aca="false">+'Direct Expense'!M51</f>
        <v>0</v>
      </c>
      <c r="M27" s="370" t="n">
        <f aca="false">+'Direct Expense'!N51</f>
        <v>0</v>
      </c>
      <c r="N27" s="370" t="n">
        <f aca="false">+'Direct Expense'!O51</f>
        <v>0</v>
      </c>
      <c r="O27" s="370" t="n">
        <f aca="false">+'Direct Expense'!P51</f>
        <v>0</v>
      </c>
    </row>
    <row r="28" customFormat="false" ht="12.75" hidden="false" customHeight="false" outlineLevel="0" collapsed="false">
      <c r="A28" s="369" t="str">
        <f aca="false">+'Direct Expense'!$D$7</f>
        <v>103237</v>
      </c>
      <c r="B28" s="369" t="s">
        <v>185</v>
      </c>
      <c r="C28" s="370" t="n">
        <f aca="false">+'Direct Expense'!D52</f>
        <v>700</v>
      </c>
      <c r="D28" s="370" t="n">
        <f aca="false">+'Direct Expense'!E52</f>
        <v>700</v>
      </c>
      <c r="E28" s="370" t="n">
        <f aca="false">+'Direct Expense'!F52</f>
        <v>700</v>
      </c>
      <c r="F28" s="370" t="n">
        <f aca="false">+'Direct Expense'!G52</f>
        <v>700</v>
      </c>
      <c r="G28" s="370" t="n">
        <f aca="false">+'Direct Expense'!H52</f>
        <v>700</v>
      </c>
      <c r="H28" s="370" t="n">
        <f aca="false">+'Direct Expense'!I52</f>
        <v>700</v>
      </c>
      <c r="I28" s="370" t="n">
        <f aca="false">+'Direct Expense'!J52</f>
        <v>700</v>
      </c>
      <c r="J28" s="370" t="n">
        <f aca="false">+'Direct Expense'!K52</f>
        <v>700</v>
      </c>
      <c r="K28" s="370" t="n">
        <f aca="false">+'Direct Expense'!L52</f>
        <v>700</v>
      </c>
      <c r="L28" s="370" t="n">
        <f aca="false">+'Direct Expense'!M52</f>
        <v>700</v>
      </c>
      <c r="M28" s="370" t="n">
        <f aca="false">+'Direct Expense'!N52</f>
        <v>700</v>
      </c>
      <c r="N28" s="370" t="n">
        <f aca="false">+'Direct Expense'!O52</f>
        <v>700</v>
      </c>
      <c r="O28" s="370" t="n">
        <f aca="false">+'Direct Expense'!P52</f>
        <v>8400</v>
      </c>
    </row>
    <row r="29" customFormat="false" ht="12.75" hidden="false" customHeight="false" outlineLevel="0" collapsed="false">
      <c r="A29" s="369" t="str">
        <f aca="false">+'Direct Expense'!$D$7</f>
        <v>103237</v>
      </c>
      <c r="B29" s="369" t="s">
        <v>188</v>
      </c>
      <c r="C29" s="370" t="n">
        <f aca="false">+'Direct Expense'!D54</f>
        <v>3500</v>
      </c>
      <c r="D29" s="370" t="n">
        <f aca="false">+'Direct Expense'!E54</f>
        <v>7000</v>
      </c>
      <c r="E29" s="370" t="n">
        <f aca="false">+'Direct Expense'!F54</f>
        <v>3500</v>
      </c>
      <c r="F29" s="370" t="n">
        <f aca="false">+'Direct Expense'!G54</f>
        <v>3500</v>
      </c>
      <c r="G29" s="370" t="n">
        <f aca="false">+'Direct Expense'!H54</f>
        <v>7000</v>
      </c>
      <c r="H29" s="370" t="n">
        <f aca="false">+'Direct Expense'!I54</f>
        <v>3500</v>
      </c>
      <c r="I29" s="370" t="n">
        <f aca="false">+'Direct Expense'!J54</f>
        <v>3500</v>
      </c>
      <c r="J29" s="370" t="n">
        <f aca="false">+'Direct Expense'!K54</f>
        <v>7000</v>
      </c>
      <c r="K29" s="370" t="n">
        <f aca="false">+'Direct Expense'!L54</f>
        <v>3500</v>
      </c>
      <c r="L29" s="370" t="n">
        <f aca="false">+'Direct Expense'!M54</f>
        <v>3500</v>
      </c>
      <c r="M29" s="370" t="n">
        <f aca="false">+'Direct Expense'!N54</f>
        <v>3500</v>
      </c>
      <c r="N29" s="370" t="n">
        <f aca="false">+'Direct Expense'!O54</f>
        <v>3500</v>
      </c>
      <c r="O29" s="370" t="n">
        <f aca="false">+'Direct Expense'!P54</f>
        <v>52500</v>
      </c>
    </row>
    <row r="30" customFormat="false" ht="12.75" hidden="false" customHeight="false" outlineLevel="0" collapsed="false">
      <c r="A30" s="369" t="str">
        <f aca="false">+'Direct Expense'!$D$7</f>
        <v>103237</v>
      </c>
      <c r="B30" s="369" t="s">
        <v>190</v>
      </c>
      <c r="C30" s="370" t="n">
        <f aca="false">+'Direct Expense'!D55</f>
        <v>0</v>
      </c>
      <c r="D30" s="370" t="n">
        <f aca="false">+'Direct Expense'!E55</f>
        <v>0</v>
      </c>
      <c r="E30" s="370" t="n">
        <f aca="false">+'Direct Expense'!F55</f>
        <v>0</v>
      </c>
      <c r="F30" s="370" t="n">
        <f aca="false">+'Direct Expense'!G55</f>
        <v>0</v>
      </c>
      <c r="G30" s="370" t="n">
        <f aca="false">+'Direct Expense'!H55</f>
        <v>0</v>
      </c>
      <c r="H30" s="370" t="n">
        <f aca="false">+'Direct Expense'!I55</f>
        <v>0</v>
      </c>
      <c r="I30" s="370" t="n">
        <f aca="false">+'Direct Expense'!J55</f>
        <v>0</v>
      </c>
      <c r="J30" s="370" t="n">
        <f aca="false">+'Direct Expense'!K55</f>
        <v>0</v>
      </c>
      <c r="K30" s="370" t="n">
        <f aca="false">+'Direct Expense'!L55</f>
        <v>0</v>
      </c>
      <c r="L30" s="370" t="n">
        <f aca="false">+'Direct Expense'!M55</f>
        <v>0</v>
      </c>
      <c r="M30" s="370" t="n">
        <f aca="false">+'Direct Expense'!N55</f>
        <v>0</v>
      </c>
      <c r="N30" s="370" t="n">
        <f aca="false">+'Direct Expense'!O55</f>
        <v>0</v>
      </c>
      <c r="O30" s="370" t="n">
        <f aca="false">+'Direct Expense'!P55</f>
        <v>0</v>
      </c>
    </row>
    <row r="31" customFormat="false" ht="12.75" hidden="false" customHeight="false" outlineLevel="0" collapsed="false">
      <c r="A31" s="369" t="str">
        <f aca="false">+'Direct Expense'!$D$7</f>
        <v>103237</v>
      </c>
      <c r="B31" s="369" t="s">
        <v>192</v>
      </c>
      <c r="C31" s="370" t="n">
        <f aca="false">+'Direct Expense'!D56</f>
        <v>12586.8408240378</v>
      </c>
      <c r="D31" s="370" t="n">
        <f aca="false">+'Direct Expense'!E56</f>
        <v>12586.8408240378</v>
      </c>
      <c r="E31" s="370" t="n">
        <f aca="false">+'Direct Expense'!F56</f>
        <v>12586.8408240378</v>
      </c>
      <c r="F31" s="370" t="n">
        <f aca="false">+'Direct Expense'!G56</f>
        <v>12586.8408240378</v>
      </c>
      <c r="G31" s="370" t="n">
        <f aca="false">+'Direct Expense'!H56</f>
        <v>12586.8408240378</v>
      </c>
      <c r="H31" s="370" t="n">
        <f aca="false">+'Direct Expense'!I56</f>
        <v>12586.8408240378</v>
      </c>
      <c r="I31" s="370" t="n">
        <f aca="false">+'Direct Expense'!J56</f>
        <v>12586.8408240378</v>
      </c>
      <c r="J31" s="370" t="n">
        <f aca="false">+'Direct Expense'!K56</f>
        <v>12586.8408240378</v>
      </c>
      <c r="K31" s="370" t="n">
        <f aca="false">+'Direct Expense'!L56</f>
        <v>12586.8408240378</v>
      </c>
      <c r="L31" s="370" t="n">
        <f aca="false">+'Direct Expense'!M56</f>
        <v>12586.8408240378</v>
      </c>
      <c r="M31" s="370" t="n">
        <f aca="false">+'Direct Expense'!N56</f>
        <v>12586.8408240378</v>
      </c>
      <c r="N31" s="370" t="n">
        <f aca="false">+'Direct Expense'!O56</f>
        <v>12586.8408240378</v>
      </c>
      <c r="O31" s="370" t="n">
        <f aca="false">+'Direct Expense'!P56</f>
        <v>151042.089888454</v>
      </c>
    </row>
    <row r="32" customFormat="false" ht="12.75" hidden="false" customHeight="false" outlineLevel="0" collapsed="false">
      <c r="A32" s="369" t="str">
        <f aca="false">+'Direct Expense'!$D$7</f>
        <v>103237</v>
      </c>
      <c r="B32" s="369" t="s">
        <v>194</v>
      </c>
      <c r="C32" s="370" t="n">
        <f aca="false">+'Direct Expense'!D57</f>
        <v>12000</v>
      </c>
      <c r="D32" s="370" t="n">
        <f aca="false">+'Direct Expense'!E57</f>
        <v>12000</v>
      </c>
      <c r="E32" s="370" t="n">
        <f aca="false">+'Direct Expense'!F57</f>
        <v>12000</v>
      </c>
      <c r="F32" s="370" t="n">
        <f aca="false">+'Direct Expense'!G57</f>
        <v>12000</v>
      </c>
      <c r="G32" s="370" t="n">
        <f aca="false">+'Direct Expense'!H57</f>
        <v>12000</v>
      </c>
      <c r="H32" s="370" t="n">
        <f aca="false">+'Direct Expense'!I57</f>
        <v>12000</v>
      </c>
      <c r="I32" s="370" t="n">
        <f aca="false">+'Direct Expense'!J57</f>
        <v>12000</v>
      </c>
      <c r="J32" s="370" t="n">
        <f aca="false">+'Direct Expense'!K57</f>
        <v>12000</v>
      </c>
      <c r="K32" s="370" t="n">
        <f aca="false">+'Direct Expense'!L57</f>
        <v>12000</v>
      </c>
      <c r="L32" s="370" t="n">
        <f aca="false">+'Direct Expense'!M57</f>
        <v>12000</v>
      </c>
      <c r="M32" s="370" t="n">
        <f aca="false">+'Direct Expense'!N57</f>
        <v>12000</v>
      </c>
      <c r="N32" s="370" t="n">
        <f aca="false">+'Direct Expense'!O57</f>
        <v>12000</v>
      </c>
      <c r="O32" s="370" t="n">
        <f aca="false">+'Direct Expense'!P57</f>
        <v>144000</v>
      </c>
    </row>
    <row r="33" customFormat="false" ht="12.75" hidden="false" customHeight="false" outlineLevel="0" collapsed="false">
      <c r="A33" s="369" t="str">
        <f aca="false">+'Direct Expense'!$D$7</f>
        <v>103237</v>
      </c>
      <c r="B33" s="369" t="s">
        <v>149</v>
      </c>
      <c r="C33" s="370" t="n">
        <f aca="false">+'Direct Expense'!D58+'Direct Expense'!D59</f>
        <v>44000</v>
      </c>
      <c r="D33" s="370" t="n">
        <f aca="false">+'Direct Expense'!E58+'Direct Expense'!E59</f>
        <v>44000</v>
      </c>
      <c r="E33" s="370" t="n">
        <f aca="false">+'Direct Expense'!F58+'Direct Expense'!F59</f>
        <v>44000</v>
      </c>
      <c r="F33" s="370" t="n">
        <f aca="false">+'Direct Expense'!G58+'Direct Expense'!G59</f>
        <v>44000</v>
      </c>
      <c r="G33" s="370" t="n">
        <f aca="false">+'Direct Expense'!H58+'Direct Expense'!H59</f>
        <v>44000</v>
      </c>
      <c r="H33" s="370" t="n">
        <f aca="false">+'Direct Expense'!I58+'Direct Expense'!I59</f>
        <v>44000</v>
      </c>
      <c r="I33" s="370" t="n">
        <f aca="false">+'Direct Expense'!J58+'Direct Expense'!J59</f>
        <v>44000</v>
      </c>
      <c r="J33" s="370" t="n">
        <f aca="false">+'Direct Expense'!K58+'Direct Expense'!K59</f>
        <v>44000</v>
      </c>
      <c r="K33" s="370" t="n">
        <f aca="false">+'Direct Expense'!L58+'Direct Expense'!L59</f>
        <v>44000</v>
      </c>
      <c r="L33" s="370" t="n">
        <f aca="false">+'Direct Expense'!M58+'Direct Expense'!M59</f>
        <v>44000</v>
      </c>
      <c r="M33" s="370" t="n">
        <f aca="false">+'Direct Expense'!N58+'Direct Expense'!N59</f>
        <v>44000</v>
      </c>
      <c r="N33" s="370" t="n">
        <f aca="false">+'Direct Expense'!O58+'Direct Expense'!O59</f>
        <v>44000</v>
      </c>
      <c r="O33" s="370" t="n">
        <f aca="false">+'Direct Expense'!P58+'Direct Expense'!P59</f>
        <v>528000</v>
      </c>
    </row>
    <row r="34" customFormat="false" ht="12.75" hidden="false" customHeight="false" outlineLevel="0" collapsed="false">
      <c r="A34" s="369" t="str">
        <f aca="false">+'Direct Expense'!$D$7</f>
        <v>103237</v>
      </c>
      <c r="B34" s="369" t="s">
        <v>199</v>
      </c>
      <c r="C34" s="370" t="n">
        <f aca="false">+'Direct Expense'!D61</f>
        <v>0</v>
      </c>
      <c r="D34" s="370" t="n">
        <f aca="false">+'Direct Expense'!E61</f>
        <v>0</v>
      </c>
      <c r="E34" s="370" t="n">
        <f aca="false">+'Direct Expense'!F61</f>
        <v>0</v>
      </c>
      <c r="F34" s="370" t="n">
        <f aca="false">+'Direct Expense'!G61</f>
        <v>0</v>
      </c>
      <c r="G34" s="370" t="n">
        <f aca="false">+'Direct Expense'!H61</f>
        <v>0</v>
      </c>
      <c r="H34" s="370" t="n">
        <f aca="false">+'Direct Expense'!I61</f>
        <v>0</v>
      </c>
      <c r="I34" s="370" t="n">
        <f aca="false">+'Direct Expense'!J61</f>
        <v>0</v>
      </c>
      <c r="J34" s="370" t="n">
        <f aca="false">+'Direct Expense'!K61</f>
        <v>0</v>
      </c>
      <c r="K34" s="370" t="n">
        <f aca="false">+'Direct Expense'!L61</f>
        <v>0</v>
      </c>
      <c r="L34" s="370" t="n">
        <f aca="false">+'Direct Expense'!M61</f>
        <v>0</v>
      </c>
      <c r="M34" s="370" t="n">
        <f aca="false">+'Direct Expense'!N61</f>
        <v>0</v>
      </c>
      <c r="N34" s="370" t="n">
        <f aca="false">+'Direct Expense'!O61</f>
        <v>0</v>
      </c>
      <c r="O34" s="370" t="n">
        <f aca="false">+'Direct Expense'!P61</f>
        <v>0</v>
      </c>
    </row>
    <row r="35" customFormat="false" ht="12.75" hidden="false" customHeight="false" outlineLevel="0" collapsed="false">
      <c r="A35" s="369" t="str">
        <f aca="false">+'Direct Expense'!$D$7</f>
        <v>103237</v>
      </c>
      <c r="B35" s="369" t="s">
        <v>201</v>
      </c>
      <c r="C35" s="370" t="n">
        <f aca="false">+'Direct Expense'!D62</f>
        <v>0</v>
      </c>
      <c r="D35" s="370" t="n">
        <f aca="false">+'Direct Expense'!E62</f>
        <v>0</v>
      </c>
      <c r="E35" s="370" t="n">
        <f aca="false">+'Direct Expense'!F62</f>
        <v>0</v>
      </c>
      <c r="F35" s="370" t="n">
        <f aca="false">+'Direct Expense'!G62</f>
        <v>0</v>
      </c>
      <c r="G35" s="370" t="n">
        <f aca="false">+'Direct Expense'!H62</f>
        <v>0</v>
      </c>
      <c r="H35" s="370" t="n">
        <f aca="false">+'Direct Expense'!I62</f>
        <v>0</v>
      </c>
      <c r="I35" s="370" t="n">
        <f aca="false">+'Direct Expense'!J62</f>
        <v>0</v>
      </c>
      <c r="J35" s="370" t="n">
        <f aca="false">+'Direct Expense'!K62</f>
        <v>0</v>
      </c>
      <c r="K35" s="370" t="n">
        <f aca="false">+'Direct Expense'!L62</f>
        <v>0</v>
      </c>
      <c r="L35" s="370" t="n">
        <f aca="false">+'Direct Expense'!M62</f>
        <v>0</v>
      </c>
      <c r="M35" s="370" t="n">
        <f aca="false">+'Direct Expense'!N62</f>
        <v>0</v>
      </c>
      <c r="N35" s="370" t="n">
        <f aca="false">+'Direct Expense'!O62</f>
        <v>0</v>
      </c>
      <c r="O35" s="370" t="n">
        <f aca="false">+'Direct Expense'!P62</f>
        <v>0</v>
      </c>
    </row>
    <row r="36" customFormat="false" ht="12.75" hidden="false" customHeight="false" outlineLevel="0" collapsed="false">
      <c r="A36" s="369" t="str">
        <f aca="false">+'Direct Expense'!$D$7</f>
        <v>103237</v>
      </c>
      <c r="B36" s="369" t="s">
        <v>204</v>
      </c>
      <c r="C36" s="370" t="n">
        <f aca="false">+'Direct Expense'!D64</f>
        <v>0</v>
      </c>
      <c r="D36" s="370" t="n">
        <f aca="false">+'Direct Expense'!E64</f>
        <v>0</v>
      </c>
      <c r="E36" s="370" t="n">
        <f aca="false">+'Direct Expense'!F64</f>
        <v>0</v>
      </c>
      <c r="F36" s="370" t="n">
        <f aca="false">+'Direct Expense'!G64</f>
        <v>0</v>
      </c>
      <c r="G36" s="370" t="n">
        <f aca="false">+'Direct Expense'!H64</f>
        <v>0</v>
      </c>
      <c r="H36" s="370" t="n">
        <f aca="false">+'Direct Expense'!I64</f>
        <v>0</v>
      </c>
      <c r="I36" s="370" t="n">
        <f aca="false">+'Direct Expense'!J64</f>
        <v>0</v>
      </c>
      <c r="J36" s="370" t="n">
        <f aca="false">+'Direct Expense'!K64</f>
        <v>0</v>
      </c>
      <c r="K36" s="370" t="n">
        <f aca="false">+'Direct Expense'!L64</f>
        <v>0</v>
      </c>
      <c r="L36" s="370" t="n">
        <f aca="false">+'Direct Expense'!M64</f>
        <v>0</v>
      </c>
      <c r="M36" s="370" t="n">
        <f aca="false">+'Direct Expense'!N64</f>
        <v>0</v>
      </c>
      <c r="N36" s="370" t="n">
        <f aca="false">+'Direct Expense'!O64</f>
        <v>0</v>
      </c>
      <c r="O36" s="370" t="n">
        <f aca="false">+'Direct Expense'!P64</f>
        <v>0</v>
      </c>
    </row>
    <row r="37" customFormat="false" ht="12.75" hidden="false" customHeight="false" outlineLevel="0" collapsed="false"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</row>
    <row r="38" customFormat="false" ht="12.75" hidden="false" customHeight="false" outlineLevel="0" collapsed="false">
      <c r="C38" s="373" t="n">
        <f aca="false">SUM(C7:C37)</f>
        <v>333703.382490705</v>
      </c>
      <c r="D38" s="373" t="n">
        <f aca="false">SUM(D7:D37)</f>
        <v>349205.211310149</v>
      </c>
      <c r="E38" s="373" t="n">
        <f aca="false">SUM(E7:E37)</f>
        <v>345705.211310149</v>
      </c>
      <c r="F38" s="373" t="n">
        <f aca="false">SUM(F7:F37)</f>
        <v>345705.211310149</v>
      </c>
      <c r="G38" s="373" t="n">
        <f aca="false">SUM(G7:G37)</f>
        <v>349205.211310149</v>
      </c>
      <c r="H38" s="373" t="n">
        <f aca="false">SUM(H7:H37)</f>
        <v>345705.211310149</v>
      </c>
      <c r="I38" s="373" t="n">
        <f aca="false">SUM(I7:I37)</f>
        <v>345705.211310149</v>
      </c>
      <c r="J38" s="373" t="n">
        <f aca="false">SUM(J7:J37)</f>
        <v>349205.211310149</v>
      </c>
      <c r="K38" s="373" t="n">
        <f aca="false">SUM(K7:K37)</f>
        <v>345705.211310149</v>
      </c>
      <c r="L38" s="373" t="n">
        <f aca="false">SUM(L7:L37)</f>
        <v>345705.211310149</v>
      </c>
      <c r="M38" s="373" t="n">
        <f aca="false">SUM(M7:M37)</f>
        <v>345705.211310149</v>
      </c>
      <c r="N38" s="373" t="n">
        <f aca="false">SUM(N7:N37)</f>
        <v>345705.211310149</v>
      </c>
      <c r="O38" s="373" t="n">
        <f aca="false">SUM(C38:N38)</f>
        <v>4146960.70690234</v>
      </c>
      <c r="P38" s="6" t="s">
        <v>613</v>
      </c>
    </row>
    <row r="39" customFormat="false" ht="12.75" hidden="false" customHeight="false" outlineLevel="0" collapsed="false">
      <c r="B39" s="12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3" t="n">
        <f aca="false">+O38-'Direct Expense'!P65</f>
        <v>0</v>
      </c>
      <c r="P39" s="12" t="s">
        <v>614</v>
      </c>
    </row>
  </sheetData>
  <sheetProtection sheet="true" password="cdf2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32421875" defaultRowHeight="12.75" customHeight="true" zeroHeight="false" outlineLevelRow="0" outlineLevelCol="0"/>
  <cols>
    <col collapsed="false" customWidth="true" hidden="false" outlineLevel="0" max="1" min="1" style="19" width="13.82"/>
    <col collapsed="false" customWidth="true" hidden="false" outlineLevel="0" max="2" min="2" style="19" width="9.65"/>
    <col collapsed="false" customWidth="false" hidden="false" outlineLevel="0" max="3" min="3" style="19" width="14.32"/>
    <col collapsed="false" customWidth="true" hidden="false" outlineLevel="0" max="4" min="4" style="19" width="18.99"/>
    <col collapsed="false" customWidth="false" hidden="false" outlineLevel="0" max="5" min="5" style="19" width="14.32"/>
    <col collapsed="false" customWidth="true" hidden="false" outlineLevel="0" max="6" min="6" style="19" width="4.82"/>
    <col collapsed="false" customWidth="true" hidden="false" outlineLevel="0" max="7" min="7" style="19" width="20.49"/>
    <col collapsed="false" customWidth="true" hidden="false" outlineLevel="0" max="8" min="8" style="19" width="5.99"/>
    <col collapsed="false" customWidth="false" hidden="false" outlineLevel="0" max="9" min="9" style="19" width="14.32"/>
    <col collapsed="false" customWidth="true" hidden="false" outlineLevel="0" max="10" min="10" style="19" width="5.82"/>
    <col collapsed="false" customWidth="false" hidden="false" outlineLevel="0" max="257" min="11" style="19" width="14.32"/>
  </cols>
  <sheetData>
    <row r="1" customFormat="false" ht="12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</row>
    <row r="2" customFormat="false" ht="12.7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</row>
    <row r="6" customFormat="false" ht="12.7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</row>
    <row r="7" customFormat="false" ht="12.75" hidden="false" customHeight="false" outlineLevel="0" collapsed="false">
      <c r="A7" s="0"/>
      <c r="B7" s="0"/>
      <c r="C7" s="0"/>
      <c r="D7" s="0"/>
      <c r="E7" s="0"/>
      <c r="F7" s="0"/>
      <c r="G7" s="0"/>
      <c r="H7" s="0"/>
      <c r="I7" s="0"/>
    </row>
    <row r="8" customFormat="false" ht="12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</row>
    <row r="10" customFormat="false" ht="15" hidden="true" customHeight="false" outlineLevel="0" collapsed="false">
      <c r="A10" s="20" t="s">
        <v>44</v>
      </c>
    </row>
    <row r="11" customFormat="false" ht="12.75" hidden="true" customHeight="false" outlineLevel="0" collapsed="false"/>
    <row r="12" customFormat="false" ht="15" hidden="true" customHeight="false" outlineLevel="0" collapsed="false">
      <c r="B12" s="21" t="s">
        <v>45</v>
      </c>
      <c r="E12" s="22"/>
      <c r="G12" s="23" t="n">
        <v>0</v>
      </c>
    </row>
    <row r="13" customFormat="false" ht="12.75" hidden="true" customHeight="false" outlineLevel="0" collapsed="false"/>
    <row r="15" customFormat="false" ht="15" hidden="false" customHeight="false" outlineLevel="0" collapsed="false">
      <c r="A15" s="20" t="s">
        <v>46</v>
      </c>
      <c r="C15" s="24"/>
      <c r="D15" s="24"/>
      <c r="E15" s="0"/>
      <c r="F15" s="25"/>
      <c r="G15" s="0"/>
      <c r="H15" s="0"/>
      <c r="I15" s="0"/>
      <c r="J15" s="0"/>
      <c r="K15" s="0"/>
      <c r="L15" s="0"/>
      <c r="M15" s="0"/>
    </row>
    <row r="16" customFormat="false" ht="15" hidden="false" customHeight="false" outlineLevel="0" collapsed="false">
      <c r="B16" s="21"/>
      <c r="C16" s="21"/>
      <c r="D16" s="21"/>
      <c r="E16" s="21"/>
      <c r="F16" s="21"/>
      <c r="G16" s="0"/>
      <c r="H16" s="0"/>
      <c r="I16" s="0"/>
      <c r="J16" s="0"/>
      <c r="K16" s="0"/>
      <c r="L16" s="0"/>
      <c r="M16" s="0"/>
    </row>
    <row r="17" customFormat="false" ht="15" hidden="false" customHeight="false" outlineLevel="0" collapsed="false">
      <c r="B17" s="21" t="s">
        <v>47</v>
      </c>
      <c r="C17" s="21"/>
      <c r="D17" s="21"/>
      <c r="E17" s="22" t="n">
        <f aca="false">'Direct Expense'!P14/1000+'Direct Expense'!P58/1000</f>
        <v>2057.56319444444</v>
      </c>
      <c r="F17" s="22"/>
      <c r="G17" s="0"/>
      <c r="H17" s="0"/>
      <c r="I17" s="0"/>
      <c r="J17" s="0"/>
      <c r="K17" s="0"/>
      <c r="L17" s="0"/>
      <c r="M17" s="0"/>
    </row>
    <row r="18" customFormat="false" ht="15" hidden="false" customHeight="false" outlineLevel="0" collapsed="false">
      <c r="B18" s="21" t="s">
        <v>48</v>
      </c>
      <c r="C18" s="24"/>
      <c r="D18" s="21"/>
      <c r="E18" s="22" t="n">
        <f aca="false">'Direct Expense'!P25/1000+'Direct Expense'!P26/1000+'Direct Expense'!P30/1000+'Direct Expense'!P37/1000+'Direct Expense'!P46/1000+'Direct Expense'!P47/1000</f>
        <v>951.6</v>
      </c>
      <c r="F18" s="22"/>
      <c r="G18" s="0"/>
      <c r="H18" s="0"/>
      <c r="I18" s="0"/>
      <c r="J18" s="0"/>
      <c r="K18" s="0"/>
      <c r="L18" s="0"/>
      <c r="M18" s="0"/>
    </row>
    <row r="19" customFormat="false" ht="15" hidden="false" customHeight="false" outlineLevel="0" collapsed="false">
      <c r="B19" s="21" t="s">
        <v>49</v>
      </c>
      <c r="C19" s="21"/>
      <c r="D19" s="21"/>
      <c r="E19" s="22"/>
      <c r="F19" s="22"/>
      <c r="G19" s="0"/>
      <c r="H19" s="0"/>
      <c r="I19" s="0"/>
      <c r="J19" s="0"/>
      <c r="K19" s="0"/>
      <c r="L19" s="0"/>
      <c r="M19" s="0"/>
    </row>
    <row r="20" customFormat="false" ht="15" hidden="false" customHeight="false" outlineLevel="0" collapsed="false">
      <c r="B20" s="21"/>
      <c r="C20" s="21" t="s">
        <v>50</v>
      </c>
      <c r="D20" s="21"/>
      <c r="E20" s="22" t="n">
        <f aca="false">'Direct Expense'!P38/1000+'Direct Expense'!P39/1000+'Direct Expense'!P40/1000+'Direct Expense'!P41/1000+'Direct Expense'!P42/1000+'Direct Expense'!P43/1000</f>
        <v>32.7</v>
      </c>
      <c r="F20" s="22"/>
      <c r="G20" s="0"/>
      <c r="H20" s="0"/>
      <c r="I20" s="0"/>
      <c r="J20" s="0"/>
      <c r="K20" s="0"/>
      <c r="L20" s="0"/>
      <c r="M20" s="0"/>
    </row>
    <row r="21" customFormat="false" ht="15" hidden="false" customHeight="false" outlineLevel="0" collapsed="false">
      <c r="B21" s="21"/>
      <c r="C21" s="21" t="s">
        <v>51</v>
      </c>
      <c r="D21" s="21"/>
      <c r="E21" s="22" t="n">
        <f aca="false">'Direct Expense'!P36/1000</f>
        <v>249</v>
      </c>
      <c r="F21" s="22"/>
      <c r="G21" s="0"/>
      <c r="H21" s="0"/>
      <c r="I21" s="0"/>
      <c r="J21" s="0"/>
      <c r="K21" s="0"/>
      <c r="L21" s="0"/>
      <c r="M21" s="0"/>
    </row>
    <row r="22" customFormat="false" ht="15" hidden="false" customHeight="false" outlineLevel="0" collapsed="false">
      <c r="B22" s="21"/>
      <c r="C22" s="21" t="s">
        <v>52</v>
      </c>
      <c r="D22" s="21"/>
      <c r="E22" s="22" t="n">
        <f aca="false">'Direct Expense'!P54/1000</f>
        <v>52.5</v>
      </c>
      <c r="F22" s="22"/>
      <c r="G22" s="0"/>
      <c r="H22" s="0"/>
      <c r="I22" s="0"/>
      <c r="J22" s="0"/>
      <c r="K22" s="0"/>
      <c r="L22" s="0"/>
      <c r="M22" s="0"/>
    </row>
    <row r="23" customFormat="false" ht="15" hidden="false" customHeight="false" outlineLevel="0" collapsed="false">
      <c r="B23" s="21"/>
      <c r="C23" s="21" t="s">
        <v>53</v>
      </c>
      <c r="D23" s="21"/>
      <c r="E23" s="22" t="n">
        <f aca="false">'Direct Expense'!P27/1000+'Direct Expense'!P28/1000+'Direct Expense'!P29/1000+'Direct Expense'!P31/1000+'Direct Expense'!P45/1000+'Direct Expense'!P48/1000+'Direct Expense'!P50/1000+'Direct Expense'!P51/1000+'Direct Expense'!P52/1000+'Direct Expense'!P55/1000+'Direct Expense'!P61/1000+'Direct Expense'!P62/1000+'Direct Expense'!P64/1000+'Direct Expense'!P59/1000</f>
        <v>188.4</v>
      </c>
      <c r="F23" s="22"/>
      <c r="G23" s="0"/>
      <c r="H23" s="0"/>
      <c r="I23" s="0"/>
      <c r="J23" s="0"/>
      <c r="K23" s="0"/>
      <c r="L23" s="0"/>
      <c r="M23" s="0"/>
    </row>
    <row r="24" customFormat="false" ht="15" hidden="false" customHeight="false" outlineLevel="0" collapsed="false">
      <c r="B24" s="21"/>
      <c r="C24" s="21"/>
      <c r="D24" s="21"/>
      <c r="E24" s="26"/>
      <c r="F24" s="22"/>
      <c r="G24" s="0"/>
      <c r="H24" s="0"/>
      <c r="I24" s="0"/>
      <c r="J24" s="0"/>
      <c r="K24" s="0"/>
      <c r="L24" s="0"/>
      <c r="M24" s="0"/>
    </row>
    <row r="25" customFormat="false" ht="15" hidden="false" customHeight="false" outlineLevel="0" collapsed="false">
      <c r="B25" s="21"/>
      <c r="C25" s="21" t="s">
        <v>54</v>
      </c>
      <c r="D25" s="21"/>
      <c r="E25" s="27" t="n">
        <f aca="false">SUM(E17:E23)</f>
        <v>3531.76319444444</v>
      </c>
      <c r="F25" s="22"/>
      <c r="G25" s="0"/>
      <c r="H25" s="0"/>
      <c r="I25" s="0"/>
      <c r="J25" s="0"/>
      <c r="K25" s="0"/>
      <c r="L25" s="0"/>
      <c r="M25" s="0"/>
    </row>
    <row r="26" customFormat="false" ht="15" hidden="false" customHeight="false" outlineLevel="0" collapsed="false">
      <c r="B26" s="21"/>
      <c r="C26" s="21"/>
      <c r="D26" s="21"/>
      <c r="E26" s="22"/>
      <c r="F26" s="22"/>
      <c r="G26" s="0"/>
      <c r="H26" s="0"/>
      <c r="I26" s="0"/>
      <c r="J26" s="0"/>
      <c r="K26" s="0"/>
      <c r="L26" s="0"/>
      <c r="M26" s="0"/>
    </row>
    <row r="27" customFormat="false" ht="15" hidden="false" customHeight="false" outlineLevel="0" collapsed="false">
      <c r="B27" s="21" t="s">
        <v>55</v>
      </c>
      <c r="C27" s="21"/>
      <c r="D27" s="21"/>
      <c r="E27" s="22" t="n">
        <f aca="false">'Direct Expense'!P16/1000</f>
        <v>105.141263888889</v>
      </c>
      <c r="F27" s="22"/>
      <c r="G27" s="0"/>
      <c r="H27" s="0"/>
      <c r="I27" s="0"/>
      <c r="J27" s="0"/>
      <c r="K27" s="0"/>
      <c r="L27" s="0"/>
      <c r="M27" s="0"/>
    </row>
    <row r="28" customFormat="false" ht="15" hidden="false" customHeight="false" outlineLevel="0" collapsed="false">
      <c r="B28" s="21" t="s">
        <v>56</v>
      </c>
      <c r="C28" s="21"/>
      <c r="D28" s="21"/>
      <c r="E28" s="22" t="n">
        <f aca="false">'Direct Expense'!P15/1000</f>
        <v>215.014158680556</v>
      </c>
      <c r="F28" s="22"/>
      <c r="G28" s="0"/>
      <c r="H28" s="0"/>
      <c r="I28" s="0"/>
      <c r="J28" s="0"/>
      <c r="K28" s="0"/>
      <c r="L28" s="0"/>
      <c r="M28" s="0"/>
    </row>
    <row r="29" customFormat="false" ht="15" hidden="false" customHeight="false" outlineLevel="0" collapsed="false">
      <c r="B29" s="21" t="s">
        <v>57</v>
      </c>
      <c r="C29" s="21"/>
      <c r="D29" s="21"/>
      <c r="E29" s="22" t="n">
        <f aca="false">'Direct Expense'!P56/1000</f>
        <v>151.042089888454</v>
      </c>
      <c r="F29" s="22"/>
      <c r="G29" s="0"/>
      <c r="H29" s="0"/>
      <c r="I29" s="0"/>
      <c r="J29" s="0"/>
      <c r="K29" s="0"/>
      <c r="L29" s="0"/>
      <c r="M29" s="0"/>
    </row>
    <row r="30" customFormat="false" ht="15" hidden="false" customHeight="false" outlineLevel="0" collapsed="false">
      <c r="B30" s="21" t="s">
        <v>58</v>
      </c>
      <c r="C30" s="21"/>
      <c r="D30" s="21"/>
      <c r="E30" s="26" t="n">
        <f aca="false">'Direct Expense'!P57/1000</f>
        <v>144</v>
      </c>
      <c r="F30" s="22"/>
      <c r="G30" s="0"/>
      <c r="H30" s="0"/>
      <c r="I30" s="0"/>
      <c r="J30" s="0"/>
      <c r="K30" s="0"/>
      <c r="L30" s="0"/>
      <c r="M30" s="0"/>
    </row>
    <row r="31" customFormat="false" ht="15" hidden="false" customHeight="false" outlineLevel="0" collapsed="false">
      <c r="C31" s="21"/>
      <c r="D31" s="21"/>
      <c r="E31" s="22"/>
      <c r="F31" s="22"/>
      <c r="G31" s="28"/>
      <c r="H31" s="0"/>
      <c r="I31" s="0"/>
      <c r="J31" s="0"/>
      <c r="K31" s="0"/>
      <c r="L31" s="0"/>
      <c r="M31" s="0"/>
    </row>
    <row r="32" customFormat="false" ht="15" hidden="false" customHeight="false" outlineLevel="0" collapsed="false">
      <c r="C32" s="29" t="s">
        <v>59</v>
      </c>
      <c r="D32" s="30"/>
      <c r="F32" s="31"/>
      <c r="G32" s="31" t="n">
        <f aca="false">E25+E27+E28+E29+E30</f>
        <v>4146.96070690234</v>
      </c>
      <c r="H32" s="0"/>
      <c r="I32" s="0"/>
      <c r="J32" s="0"/>
      <c r="K32" s="0"/>
      <c r="L32" s="0"/>
      <c r="M32" s="0"/>
    </row>
    <row r="33" customFormat="false" ht="15" hidden="false" customHeight="false" outlineLevel="0" collapsed="false">
      <c r="C33" s="21"/>
      <c r="D33" s="21"/>
      <c r="E33" s="22"/>
      <c r="F33" s="22"/>
      <c r="G33" s="0"/>
      <c r="H33" s="0"/>
      <c r="I33" s="0"/>
      <c r="J33" s="0"/>
      <c r="K33" s="0"/>
      <c r="L33" s="0"/>
      <c r="M33" s="0"/>
    </row>
    <row r="34" customFormat="false" ht="15" hidden="false" customHeight="false" outlineLevel="0" collapsed="false">
      <c r="B34" s="21" t="s">
        <v>60</v>
      </c>
      <c r="C34" s="21"/>
      <c r="D34" s="21"/>
      <c r="E34" s="22"/>
      <c r="F34" s="22"/>
      <c r="G34" s="31" t="n">
        <f aca="false">'Cash and Non-Cash'!P86/1000</f>
        <v>347.757315495493</v>
      </c>
      <c r="H34" s="0"/>
      <c r="I34" s="0"/>
      <c r="J34" s="0"/>
      <c r="K34" s="0"/>
      <c r="L34" s="0"/>
      <c r="M34" s="0"/>
    </row>
    <row r="35" customFormat="false" ht="15" hidden="false" customHeight="false" outlineLevel="0" collapsed="false">
      <c r="C35" s="21"/>
      <c r="D35" s="21"/>
      <c r="E35" s="22"/>
      <c r="F35" s="22"/>
      <c r="G35" s="0"/>
      <c r="H35" s="0"/>
      <c r="I35" s="0"/>
      <c r="J35" s="0"/>
      <c r="K35" s="0"/>
      <c r="L35" s="0"/>
      <c r="M35" s="0"/>
    </row>
    <row r="36" customFormat="false" ht="15.75" hidden="false" customHeight="false" outlineLevel="0" collapsed="false">
      <c r="C36" s="21"/>
      <c r="D36" s="29" t="s">
        <v>61</v>
      </c>
      <c r="E36" s="22"/>
      <c r="F36" s="22"/>
      <c r="G36" s="32" t="n">
        <f aca="false">G12-G32-G34</f>
        <v>-4494.71802239784</v>
      </c>
      <c r="H36" s="0"/>
      <c r="I36" s="0"/>
      <c r="J36" s="0"/>
      <c r="K36" s="0"/>
      <c r="L36" s="0"/>
      <c r="M36" s="0"/>
    </row>
    <row r="37" customFormat="false" ht="15.75" hidden="false" customHeight="false" outlineLevel="0" collapsed="false">
      <c r="C37" s="21"/>
      <c r="D37" s="21"/>
      <c r="E37" s="22"/>
      <c r="F37" s="22"/>
      <c r="G37" s="0"/>
      <c r="H37" s="0"/>
      <c r="I37" s="33"/>
      <c r="J37" s="0"/>
      <c r="K37" s="0"/>
      <c r="L37" s="0"/>
      <c r="M37" s="0"/>
    </row>
    <row r="38" customFormat="false" ht="15" hidden="false" customHeight="false" outlineLevel="0" collapsed="false">
      <c r="C38" s="21"/>
      <c r="D38" s="21"/>
      <c r="E38" s="22"/>
      <c r="F38" s="22"/>
      <c r="G38" s="0"/>
      <c r="H38" s="0"/>
      <c r="I38" s="0"/>
      <c r="J38" s="0"/>
      <c r="K38" s="0"/>
      <c r="L38" s="0"/>
      <c r="M38" s="0"/>
    </row>
    <row r="39" customFormat="false" ht="15" hidden="false" customHeight="false" outlineLevel="0" collapsed="false">
      <c r="B39" s="21" t="s">
        <v>62</v>
      </c>
      <c r="C39" s="21"/>
      <c r="D39" s="21"/>
      <c r="E39" s="21"/>
      <c r="F39" s="21"/>
      <c r="G39" s="23" t="n">
        <f aca="false">Capital!J26/1000</f>
        <v>0</v>
      </c>
      <c r="H39" s="0"/>
      <c r="I39" s="0"/>
      <c r="J39" s="0"/>
      <c r="K39" s="0"/>
      <c r="L39" s="0"/>
      <c r="M39" s="0"/>
    </row>
    <row r="40" customFormat="false" ht="15" hidden="false" customHeight="false" outlineLevel="0" collapsed="false">
      <c r="C40" s="21"/>
      <c r="D40" s="21"/>
      <c r="E40" s="22"/>
      <c r="F40" s="22"/>
      <c r="G40" s="0"/>
      <c r="H40" s="0"/>
      <c r="I40" s="0"/>
      <c r="J40" s="0"/>
      <c r="K40" s="0"/>
      <c r="L40" s="0"/>
      <c r="M40" s="0"/>
    </row>
    <row r="41" customFormat="false" ht="15" hidden="false" customHeight="false" outlineLevel="0" collapsed="false">
      <c r="C41" s="21"/>
      <c r="D41" s="21"/>
      <c r="E41" s="22"/>
      <c r="F41" s="22"/>
      <c r="G41" s="0"/>
      <c r="H41" s="0"/>
      <c r="I41" s="0"/>
      <c r="J41" s="0"/>
      <c r="K41" s="0"/>
      <c r="L41" s="0"/>
      <c r="M41" s="0"/>
    </row>
    <row r="42" customFormat="false" ht="15" hidden="false" customHeight="false" outlineLevel="0" collapsed="false">
      <c r="A42" s="20" t="s">
        <v>63</v>
      </c>
      <c r="C42" s="0"/>
      <c r="G42" s="0"/>
      <c r="H42" s="0"/>
      <c r="I42" s="0"/>
      <c r="J42" s="0"/>
      <c r="K42" s="0"/>
      <c r="L42" s="0"/>
      <c r="M42" s="0"/>
    </row>
    <row r="43" customFormat="false" ht="12.75" hidden="false" customHeight="false" outlineLevel="0" collapsed="false">
      <c r="G43" s="0"/>
      <c r="H43" s="0"/>
      <c r="I43" s="0"/>
      <c r="J43" s="0"/>
      <c r="K43" s="0"/>
      <c r="L43" s="0"/>
      <c r="M43" s="0"/>
    </row>
    <row r="44" customFormat="false" ht="15" hidden="false" customHeight="false" outlineLevel="0" collapsed="false">
      <c r="B44" s="21" t="s">
        <v>64</v>
      </c>
      <c r="C44" s="21"/>
      <c r="E44" s="26" t="n">
        <v>11</v>
      </c>
      <c r="F44" s="34"/>
      <c r="G44" s="0"/>
      <c r="H44" s="0"/>
      <c r="I44" s="0"/>
      <c r="J44" s="0"/>
      <c r="K44" s="0"/>
      <c r="L44" s="0"/>
      <c r="M44" s="0"/>
    </row>
    <row r="45" customFormat="false" ht="15" hidden="false" customHeight="false" outlineLevel="0" collapsed="false">
      <c r="B45" s="21" t="s">
        <v>65</v>
      </c>
      <c r="C45" s="21"/>
      <c r="E45" s="26" t="n">
        <v>0</v>
      </c>
      <c r="F45" s="34"/>
      <c r="G45" s="0"/>
      <c r="H45" s="0"/>
      <c r="I45" s="0"/>
      <c r="J45" s="0"/>
      <c r="K45" s="0"/>
      <c r="L45" s="0"/>
      <c r="M45" s="0"/>
    </row>
    <row r="46" customFormat="false" ht="15" hidden="false" customHeight="false" outlineLevel="0" collapsed="false">
      <c r="B46" s="21" t="s">
        <v>66</v>
      </c>
      <c r="C46" s="21"/>
      <c r="E46" s="35" t="n">
        <v>9</v>
      </c>
      <c r="F46" s="34"/>
      <c r="G46" s="0"/>
      <c r="H46" s="0"/>
      <c r="I46" s="0"/>
      <c r="J46" s="0"/>
      <c r="K46" s="0"/>
      <c r="L46" s="0"/>
      <c r="M46" s="0"/>
    </row>
    <row r="47" customFormat="false" ht="15" hidden="false" customHeight="false" outlineLevel="0" collapsed="false">
      <c r="C47" s="21"/>
      <c r="E47" s="34"/>
      <c r="F47" s="34"/>
      <c r="G47" s="0"/>
      <c r="H47" s="0"/>
      <c r="I47" s="0"/>
      <c r="J47" s="0"/>
      <c r="K47" s="0"/>
      <c r="L47" s="0"/>
      <c r="M47" s="0"/>
    </row>
    <row r="48" customFormat="false" ht="15.75" hidden="false" customHeight="false" outlineLevel="0" collapsed="false">
      <c r="C48" s="29" t="s">
        <v>67</v>
      </c>
      <c r="E48" s="36" t="n">
        <f aca="false">SUM(E44:E46)</f>
        <v>20</v>
      </c>
      <c r="F48" s="34"/>
      <c r="G48" s="0"/>
      <c r="H48" s="0"/>
      <c r="I48" s="0"/>
      <c r="J48" s="0"/>
      <c r="K48" s="0"/>
      <c r="L48" s="0"/>
      <c r="M48" s="0"/>
    </row>
    <row r="49" customFormat="false" ht="13.5" hidden="false" customHeight="false" outlineLevel="0" collapsed="false">
      <c r="G49" s="0"/>
      <c r="H49" s="0"/>
      <c r="I49" s="0"/>
      <c r="J49" s="0"/>
      <c r="K49" s="0"/>
      <c r="L49" s="0"/>
      <c r="M49" s="0"/>
    </row>
    <row r="50" customFormat="false" ht="12.75" hidden="false" customHeight="false" outlineLevel="0" collapsed="false">
      <c r="G50" s="0"/>
      <c r="H50" s="0"/>
      <c r="I50" s="0"/>
      <c r="J50" s="0"/>
      <c r="K50" s="0"/>
      <c r="L50" s="0"/>
      <c r="M50" s="0"/>
    </row>
    <row r="51" customFormat="false" ht="12.75" hidden="false" customHeight="false" outlineLevel="0" collapsed="false">
      <c r="G51" s="0"/>
      <c r="H51" s="0"/>
      <c r="I51" s="0"/>
      <c r="J51" s="0"/>
      <c r="K51" s="0"/>
      <c r="L51" s="0"/>
      <c r="M51" s="0"/>
    </row>
    <row r="52" customFormat="false" ht="12.75" hidden="false" customHeight="false" outlineLevel="0" collapsed="false">
      <c r="G52" s="0"/>
      <c r="H52" s="0"/>
      <c r="I52" s="0"/>
      <c r="J52" s="0"/>
      <c r="K52" s="0"/>
      <c r="L52" s="0"/>
      <c r="M52" s="0"/>
    </row>
    <row r="53" customFormat="false" ht="12.75" hidden="false" customHeight="false" outlineLevel="0" collapsed="false">
      <c r="G53" s="0"/>
      <c r="H53" s="0"/>
      <c r="I53" s="0"/>
      <c r="J53" s="0"/>
      <c r="K53" s="0"/>
      <c r="L53" s="0"/>
      <c r="M53" s="0"/>
    </row>
    <row r="54" customFormat="false" ht="12.75" hidden="false" customHeight="false" outlineLevel="0" collapsed="false">
      <c r="G54" s="0"/>
      <c r="H54" s="0"/>
      <c r="I54" s="0"/>
      <c r="J54" s="0"/>
      <c r="K54" s="0"/>
      <c r="L54" s="0"/>
      <c r="M54" s="0"/>
    </row>
    <row r="55" customFormat="false" ht="12.75" hidden="false" customHeight="false" outlineLevel="0" collapsed="false">
      <c r="G55" s="0"/>
      <c r="H55" s="0"/>
      <c r="I55" s="0"/>
      <c r="J55" s="0"/>
      <c r="K55" s="0"/>
      <c r="L55" s="0"/>
      <c r="M55" s="0"/>
    </row>
    <row r="56" customFormat="false" ht="12.75" hidden="false" customHeight="false" outlineLevel="0" collapsed="false">
      <c r="G56" s="0"/>
      <c r="H56" s="0"/>
      <c r="I56" s="0"/>
      <c r="J56" s="0"/>
      <c r="K56" s="0"/>
      <c r="L56" s="0"/>
      <c r="M56" s="0"/>
    </row>
    <row r="57" customFormat="false" ht="12.75" hidden="false" customHeight="false" outlineLevel="0" collapsed="false">
      <c r="G57" s="0"/>
      <c r="H57" s="0"/>
      <c r="I57" s="0"/>
      <c r="J57" s="0"/>
      <c r="K57" s="0"/>
      <c r="L57" s="0"/>
      <c r="M57" s="0"/>
    </row>
    <row r="58" customFormat="false" ht="12.75" hidden="false" customHeight="false" outlineLevel="0" collapsed="false">
      <c r="G58" s="0"/>
      <c r="H58" s="0"/>
      <c r="I58" s="0"/>
      <c r="J58" s="0"/>
      <c r="K58" s="0"/>
      <c r="L58" s="0"/>
      <c r="M58" s="0"/>
    </row>
  </sheetData>
  <printOptions headings="false" gridLines="false" gridLinesSet="true" horizontalCentered="false" verticalCentered="false"/>
  <pageMargins left="0.45" right="0.629861111111111" top="0.520138888888889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11" topLeftCell="M12" activePane="bottomRight" state="frozen"/>
      <selection pane="topLeft" activeCell="A1" activeCellId="0" sqref="A1"/>
      <selection pane="topRight" activeCell="M1" activeCellId="0" sqref="M1"/>
      <selection pane="bottomLeft" activeCell="A12" activeCellId="0" sqref="A12"/>
      <selection pane="bottomRight" activeCell="O16" activeCellId="0" sqref="O16:O26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6" width="33.32"/>
    <col collapsed="false" customWidth="true" hidden="false" outlineLevel="0" max="2" min="2" style="6" width="1.49"/>
    <col collapsed="false" customWidth="true" hidden="false" outlineLevel="0" max="15" min="3" style="6" width="13.82"/>
    <col collapsed="false" customWidth="true" hidden="false" outlineLevel="0" max="16" min="16" style="6" width="11.82"/>
    <col collapsed="false" customWidth="false" hidden="false" outlineLevel="0" max="257" min="17" style="6" width="9.32"/>
  </cols>
  <sheetData>
    <row r="1" customFormat="false" ht="9.75" hidden="false" customHeight="true" outlineLevel="0" collapsed="false">
      <c r="A1" s="37"/>
      <c r="B1" s="38"/>
      <c r="C1" s="38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customFormat="false" ht="27" hidden="false" customHeight="true" outlineLevel="0" collapsed="false">
      <c r="A2" s="40" t="s">
        <v>68</v>
      </c>
      <c r="B2" s="40"/>
      <c r="C2" s="40"/>
      <c r="D2" s="40"/>
      <c r="E2" s="41"/>
      <c r="F2" s="41"/>
      <c r="G2" s="41"/>
      <c r="H2" s="42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</row>
    <row r="3" customFormat="false" ht="27" hidden="false" customHeight="true" outlineLevel="0" collapsed="false">
      <c r="A3" s="40" t="s">
        <v>69</v>
      </c>
      <c r="B3" s="40"/>
      <c r="C3" s="40"/>
      <c r="D3" s="40"/>
      <c r="E3" s="41"/>
      <c r="F3" s="41"/>
      <c r="G3" s="41"/>
      <c r="H3" s="42"/>
      <c r="I3" s="43"/>
      <c r="J3" s="43"/>
      <c r="K3" s="43"/>
      <c r="L3" s="43"/>
      <c r="M3" s="43"/>
      <c r="N3" s="43"/>
      <c r="O3" s="43"/>
      <c r="P3" s="44" t="s">
        <v>70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</row>
    <row r="4" customFormat="false" ht="13.5" hidden="false" customHeight="true" outlineLevel="0" collapsed="false">
      <c r="A4" s="45"/>
      <c r="B4" s="46"/>
      <c r="C4" s="47"/>
      <c r="D4" s="47"/>
      <c r="E4" s="45"/>
      <c r="F4" s="45"/>
      <c r="G4" s="48"/>
      <c r="H4" s="48"/>
      <c r="I4" s="49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4.25" hidden="false" customHeight="true" outlineLevel="0" collapsed="false">
      <c r="A5" s="50" t="s">
        <v>71</v>
      </c>
      <c r="B5" s="51"/>
      <c r="C5" s="52" t="s">
        <v>72</v>
      </c>
      <c r="D5" s="53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14.25" hidden="false" customHeight="true" outlineLevel="0" collapsed="false">
      <c r="A6" s="50" t="s">
        <v>73</v>
      </c>
      <c r="B6" s="51"/>
      <c r="C6" s="52" t="s">
        <v>74</v>
      </c>
      <c r="D6" s="5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4.25" hidden="false" customHeight="true" outlineLevel="0" collapsed="false">
      <c r="A7" s="46" t="s">
        <v>75</v>
      </c>
      <c r="B7" s="45"/>
      <c r="C7" s="54" t="s">
        <v>76</v>
      </c>
      <c r="D7" s="53"/>
      <c r="E7" s="45"/>
      <c r="F7" s="45"/>
      <c r="G7" s="45"/>
      <c r="H7" s="48"/>
      <c r="I7" s="45"/>
      <c r="J7" s="45"/>
      <c r="K7" s="45"/>
      <c r="L7" s="45"/>
      <c r="M7" s="45"/>
      <c r="N7" s="55" t="s">
        <v>77</v>
      </c>
      <c r="O7" s="56" t="n">
        <v>36797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</row>
    <row r="8" customFormat="false" ht="13.5" hidden="false" customHeight="false" outlineLevel="0" collapsed="false">
      <c r="A8" s="46" t="s">
        <v>78</v>
      </c>
      <c r="B8" s="46"/>
      <c r="C8" s="54" t="s">
        <v>74</v>
      </c>
      <c r="D8" s="47"/>
      <c r="E8" s="45"/>
      <c r="F8" s="45"/>
      <c r="G8" s="45"/>
      <c r="H8" s="48"/>
      <c r="I8" s="45"/>
      <c r="J8" s="45"/>
      <c r="K8" s="45"/>
      <c r="L8" s="45"/>
      <c r="M8" s="45"/>
      <c r="N8" s="57" t="s">
        <v>79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46"/>
      <c r="B9" s="46"/>
      <c r="C9" s="47"/>
      <c r="D9" s="47"/>
      <c r="E9" s="45"/>
      <c r="F9" s="45"/>
      <c r="G9" s="45"/>
      <c r="H9" s="48"/>
      <c r="I9" s="45"/>
      <c r="J9" s="45"/>
      <c r="K9" s="45"/>
      <c r="L9" s="45"/>
      <c r="M9" s="45"/>
      <c r="N9" s="57" t="s">
        <v>80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5.75" hidden="false" customHeight="false" outlineLevel="0" collapsed="false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 t="s">
        <v>81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5.75" hidden="false" customHeight="false" outlineLevel="0" collapsed="false">
      <c r="A11" s="62" t="s">
        <v>82</v>
      </c>
      <c r="B11" s="63" t="n">
        <v>36892</v>
      </c>
      <c r="C11" s="63" t="n">
        <v>36892</v>
      </c>
      <c r="D11" s="63" t="n">
        <v>36923</v>
      </c>
      <c r="E11" s="63" t="n">
        <v>36951</v>
      </c>
      <c r="F11" s="63" t="n">
        <v>36982</v>
      </c>
      <c r="G11" s="63" t="n">
        <v>37012</v>
      </c>
      <c r="H11" s="63" t="n">
        <v>37043</v>
      </c>
      <c r="I11" s="63" t="n">
        <v>37073</v>
      </c>
      <c r="J11" s="63" t="n">
        <v>37104</v>
      </c>
      <c r="K11" s="63" t="n">
        <v>37135</v>
      </c>
      <c r="L11" s="63" t="n">
        <v>37165</v>
      </c>
      <c r="M11" s="63" t="n">
        <v>37196</v>
      </c>
      <c r="N11" s="63" t="n">
        <v>37226</v>
      </c>
      <c r="O11" s="64" t="s">
        <v>83</v>
      </c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15.75" hidden="false" customHeight="false" outlineLevel="0" collapsed="false">
      <c r="A12" s="65" t="s">
        <v>84</v>
      </c>
      <c r="B12" s="66" t="n">
        <v>1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 t="n">
        <f aca="false">N12</f>
        <v>0</v>
      </c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5.75" hidden="false" customHeight="false" outlineLevel="0" collapsed="false">
      <c r="A13" s="65" t="s">
        <v>85</v>
      </c>
      <c r="B13" s="66" t="n">
        <v>1</v>
      </c>
      <c r="C13" s="66" t="n">
        <v>1</v>
      </c>
      <c r="D13" s="66" t="n">
        <v>1</v>
      </c>
      <c r="E13" s="66" t="n">
        <v>1</v>
      </c>
      <c r="F13" s="66" t="n">
        <v>1</v>
      </c>
      <c r="G13" s="66" t="n">
        <v>1</v>
      </c>
      <c r="H13" s="66" t="n">
        <v>1</v>
      </c>
      <c r="I13" s="66" t="n">
        <v>1</v>
      </c>
      <c r="J13" s="66" t="n">
        <v>1</v>
      </c>
      <c r="K13" s="66" t="n">
        <v>1</v>
      </c>
      <c r="L13" s="66" t="n">
        <v>1</v>
      </c>
      <c r="M13" s="66" t="n">
        <v>1</v>
      </c>
      <c r="N13" s="66" t="n">
        <v>1</v>
      </c>
      <c r="O13" s="67" t="n">
        <f aca="false">N13</f>
        <v>1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5.75" hidden="false" customHeight="false" outlineLevel="0" collapsed="false">
      <c r="A14" s="65" t="s">
        <v>86</v>
      </c>
      <c r="B14" s="66" t="n">
        <v>1</v>
      </c>
      <c r="C14" s="66" t="n">
        <v>4</v>
      </c>
      <c r="D14" s="66" t="n">
        <v>4</v>
      </c>
      <c r="E14" s="66" t="n">
        <v>4</v>
      </c>
      <c r="F14" s="66" t="n">
        <v>4</v>
      </c>
      <c r="G14" s="66" t="n">
        <v>4</v>
      </c>
      <c r="H14" s="66" t="n">
        <v>4</v>
      </c>
      <c r="I14" s="66" t="n">
        <v>4</v>
      </c>
      <c r="J14" s="66" t="n">
        <v>4</v>
      </c>
      <c r="K14" s="66" t="n">
        <v>4</v>
      </c>
      <c r="L14" s="66" t="n">
        <v>4</v>
      </c>
      <c r="M14" s="66" t="n">
        <v>4</v>
      </c>
      <c r="N14" s="66" t="n">
        <v>4</v>
      </c>
      <c r="O14" s="67" t="n">
        <f aca="false">N14</f>
        <v>4</v>
      </c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5.75" hidden="false" customHeight="false" outlineLevel="0" collapsed="false">
      <c r="A15" s="65" t="s">
        <v>87</v>
      </c>
      <c r="B15" s="69" t="n">
        <f aca="false">SUM(B13:B14)</f>
        <v>2</v>
      </c>
      <c r="C15" s="66" t="n">
        <v>6</v>
      </c>
      <c r="D15" s="66" t="n">
        <v>6</v>
      </c>
      <c r="E15" s="66" t="n">
        <v>6</v>
      </c>
      <c r="F15" s="66" t="n">
        <v>6</v>
      </c>
      <c r="G15" s="66" t="n">
        <v>6</v>
      </c>
      <c r="H15" s="66" t="n">
        <v>6</v>
      </c>
      <c r="I15" s="66" t="n">
        <v>6</v>
      </c>
      <c r="J15" s="66" t="n">
        <v>6</v>
      </c>
      <c r="K15" s="66" t="n">
        <v>6</v>
      </c>
      <c r="L15" s="66" t="n">
        <v>6</v>
      </c>
      <c r="M15" s="66" t="n">
        <v>6</v>
      </c>
      <c r="N15" s="66" t="n">
        <v>6</v>
      </c>
      <c r="O15" s="67" t="n">
        <f aca="false">N15</f>
        <v>6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5.75" hidden="false" customHeight="false" outlineLevel="0" collapsed="false">
      <c r="A16" s="65" t="s">
        <v>88</v>
      </c>
      <c r="B16" s="66" t="n">
        <v>1</v>
      </c>
      <c r="C16" s="66" t="n">
        <v>1</v>
      </c>
      <c r="D16" s="66" t="n">
        <v>1</v>
      </c>
      <c r="E16" s="66" t="n">
        <v>1</v>
      </c>
      <c r="F16" s="66" t="n">
        <v>1</v>
      </c>
      <c r="G16" s="66" t="n">
        <v>1</v>
      </c>
      <c r="H16" s="66" t="n">
        <v>1</v>
      </c>
      <c r="I16" s="66" t="n">
        <v>1</v>
      </c>
      <c r="J16" s="66" t="n">
        <v>1</v>
      </c>
      <c r="K16" s="66" t="n">
        <v>1</v>
      </c>
      <c r="L16" s="66" t="n">
        <v>1</v>
      </c>
      <c r="M16" s="66" t="n">
        <v>1</v>
      </c>
      <c r="N16" s="66" t="n">
        <v>1</v>
      </c>
      <c r="O16" s="67" t="n">
        <f aca="false">N16</f>
        <v>1</v>
      </c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5.75" hidden="false" customHeight="false" outlineLevel="0" collapsed="false">
      <c r="A17" s="65" t="s">
        <v>89</v>
      </c>
      <c r="B17" s="66" t="n">
        <v>1</v>
      </c>
      <c r="C17" s="66" t="n">
        <v>1</v>
      </c>
      <c r="D17" s="66" t="n">
        <v>1</v>
      </c>
      <c r="E17" s="66" t="n">
        <v>1</v>
      </c>
      <c r="F17" s="66" t="n">
        <v>1</v>
      </c>
      <c r="G17" s="66" t="n">
        <v>1</v>
      </c>
      <c r="H17" s="66" t="n">
        <v>1</v>
      </c>
      <c r="I17" s="66" t="n">
        <v>1</v>
      </c>
      <c r="J17" s="66" t="n">
        <v>1</v>
      </c>
      <c r="K17" s="66" t="n">
        <v>1</v>
      </c>
      <c r="L17" s="66" t="n">
        <v>1</v>
      </c>
      <c r="M17" s="66" t="n">
        <v>1</v>
      </c>
      <c r="N17" s="66" t="n">
        <v>1</v>
      </c>
      <c r="O17" s="67" t="n">
        <f aca="false">N17</f>
        <v>1</v>
      </c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5.75" hidden="false" customHeight="false" outlineLevel="0" collapsed="false">
      <c r="A18" s="65" t="s">
        <v>90</v>
      </c>
      <c r="B18" s="66" t="n">
        <v>1</v>
      </c>
      <c r="C18" s="66" t="n">
        <v>1</v>
      </c>
      <c r="D18" s="66" t="n">
        <v>1</v>
      </c>
      <c r="E18" s="66" t="n">
        <v>1</v>
      </c>
      <c r="F18" s="66" t="n">
        <v>1</v>
      </c>
      <c r="G18" s="66" t="n">
        <v>1</v>
      </c>
      <c r="H18" s="66" t="n">
        <v>1</v>
      </c>
      <c r="I18" s="66" t="n">
        <v>1</v>
      </c>
      <c r="J18" s="66" t="n">
        <v>1</v>
      </c>
      <c r="K18" s="66" t="n">
        <v>1</v>
      </c>
      <c r="L18" s="66" t="n">
        <v>1</v>
      </c>
      <c r="M18" s="66" t="n">
        <v>1</v>
      </c>
      <c r="N18" s="66" t="n">
        <v>1</v>
      </c>
      <c r="O18" s="67" t="n">
        <f aca="false">N18</f>
        <v>1</v>
      </c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5.75" hidden="false" customHeight="false" outlineLevel="0" collapsed="false">
      <c r="A19" s="65" t="s">
        <v>91</v>
      </c>
      <c r="B19" s="66" t="n">
        <v>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 t="n">
        <f aca="false">N19</f>
        <v>0</v>
      </c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5.75" hidden="false" customHeight="false" outlineLevel="0" collapsed="false">
      <c r="A20" s="65" t="s">
        <v>92</v>
      </c>
      <c r="B20" s="66" t="n">
        <v>1</v>
      </c>
      <c r="C20" s="66" t="n">
        <v>3</v>
      </c>
      <c r="D20" s="66" t="n">
        <v>3</v>
      </c>
      <c r="E20" s="66" t="n">
        <v>3</v>
      </c>
      <c r="F20" s="66" t="n">
        <v>3</v>
      </c>
      <c r="G20" s="66" t="n">
        <v>3</v>
      </c>
      <c r="H20" s="66" t="n">
        <v>3</v>
      </c>
      <c r="I20" s="66" t="n">
        <v>3</v>
      </c>
      <c r="J20" s="66" t="n">
        <v>3</v>
      </c>
      <c r="K20" s="66" t="n">
        <v>3</v>
      </c>
      <c r="L20" s="66" t="n">
        <v>3</v>
      </c>
      <c r="M20" s="66" t="n">
        <v>3</v>
      </c>
      <c r="N20" s="66" t="n">
        <v>3</v>
      </c>
      <c r="O20" s="67" t="n">
        <f aca="false">N20</f>
        <v>3</v>
      </c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5.75" hidden="false" customHeight="false" outlineLevel="0" collapsed="false">
      <c r="A21" s="65" t="s">
        <v>93</v>
      </c>
      <c r="B21" s="66"/>
      <c r="C21" s="66" t="n">
        <v>2</v>
      </c>
      <c r="D21" s="66" t="n">
        <v>2</v>
      </c>
      <c r="E21" s="66" t="n">
        <v>2</v>
      </c>
      <c r="F21" s="66" t="n">
        <v>2</v>
      </c>
      <c r="G21" s="66" t="n">
        <v>2</v>
      </c>
      <c r="H21" s="66" t="n">
        <v>2</v>
      </c>
      <c r="I21" s="66" t="n">
        <v>2</v>
      </c>
      <c r="J21" s="66" t="n">
        <v>2</v>
      </c>
      <c r="K21" s="66" t="n">
        <v>2</v>
      </c>
      <c r="L21" s="66" t="n">
        <v>2</v>
      </c>
      <c r="M21" s="66" t="n">
        <v>2</v>
      </c>
      <c r="N21" s="66" t="n">
        <v>2</v>
      </c>
      <c r="O21" s="67" t="n">
        <f aca="false">N21</f>
        <v>2</v>
      </c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5.75" hidden="false" customHeight="false" outlineLevel="0" collapsed="false">
      <c r="A22" s="65" t="s">
        <v>94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 t="n">
        <f aca="false">N22</f>
        <v>0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5.75" hidden="false" customHeight="false" outlineLevel="0" collapsed="false">
      <c r="A23" s="65" t="s">
        <v>95</v>
      </c>
      <c r="B23" s="66"/>
      <c r="C23" s="66" t="n">
        <v>0</v>
      </c>
      <c r="D23" s="66" t="n">
        <v>0</v>
      </c>
      <c r="E23" s="66" t="n">
        <v>0</v>
      </c>
      <c r="F23" s="66" t="n">
        <v>0</v>
      </c>
      <c r="G23" s="66" t="n">
        <v>0</v>
      </c>
      <c r="H23" s="66" t="n">
        <v>0</v>
      </c>
      <c r="I23" s="66" t="n">
        <v>0</v>
      </c>
      <c r="J23" s="66" t="n">
        <v>0</v>
      </c>
      <c r="K23" s="66" t="n">
        <v>0</v>
      </c>
      <c r="L23" s="66" t="n">
        <v>0</v>
      </c>
      <c r="M23" s="66" t="n">
        <v>0</v>
      </c>
      <c r="N23" s="66" t="n">
        <v>0</v>
      </c>
      <c r="O23" s="67" t="n">
        <f aca="false">N23</f>
        <v>0</v>
      </c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5.75" hidden="false" customHeight="false" outlineLevel="0" collapsed="false">
      <c r="A24" s="65" t="s">
        <v>96</v>
      </c>
      <c r="B24" s="66"/>
      <c r="C24" s="66" t="n">
        <v>0</v>
      </c>
      <c r="D24" s="66" t="n">
        <v>0</v>
      </c>
      <c r="E24" s="66" t="n">
        <v>0</v>
      </c>
      <c r="F24" s="66" t="n">
        <v>0</v>
      </c>
      <c r="G24" s="66" t="n">
        <v>0</v>
      </c>
      <c r="H24" s="66" t="n">
        <v>0</v>
      </c>
      <c r="I24" s="66" t="n">
        <v>0</v>
      </c>
      <c r="J24" s="66" t="n">
        <v>0</v>
      </c>
      <c r="K24" s="66" t="n">
        <v>0</v>
      </c>
      <c r="L24" s="66" t="n">
        <v>0</v>
      </c>
      <c r="M24" s="66" t="n">
        <v>0</v>
      </c>
      <c r="N24" s="66" t="n">
        <v>0</v>
      </c>
      <c r="O24" s="67" t="n">
        <f aca="false">N24</f>
        <v>0</v>
      </c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5.75" hidden="false" customHeight="false" outlineLevel="0" collapsed="false">
      <c r="A25" s="65" t="s">
        <v>97</v>
      </c>
      <c r="B25" s="66" t="n">
        <v>1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 t="n">
        <f aca="false">N25</f>
        <v>0</v>
      </c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5.75" hidden="false" customHeight="false" outlineLevel="0" collapsed="false">
      <c r="A26" s="65" t="s">
        <v>98</v>
      </c>
      <c r="B26" s="69" t="e">
        <f aca="false">#REF!+#REF!+#REF!+#REF!+#REF!+#REF!+#REF!+B12+B15+SUM(B16:B25)</f>
        <v>#REF!</v>
      </c>
      <c r="C26" s="66" t="n">
        <v>1</v>
      </c>
      <c r="D26" s="66" t="n">
        <v>1</v>
      </c>
      <c r="E26" s="66" t="n">
        <v>1</v>
      </c>
      <c r="F26" s="66" t="n">
        <v>1</v>
      </c>
      <c r="G26" s="66" t="n">
        <v>1</v>
      </c>
      <c r="H26" s="66" t="n">
        <v>1</v>
      </c>
      <c r="I26" s="66" t="n">
        <v>1</v>
      </c>
      <c r="J26" s="66" t="n">
        <v>1</v>
      </c>
      <c r="K26" s="66" t="n">
        <v>1</v>
      </c>
      <c r="L26" s="66" t="n">
        <v>1</v>
      </c>
      <c r="M26" s="66" t="n">
        <v>1</v>
      </c>
      <c r="N26" s="66" t="n">
        <v>1</v>
      </c>
      <c r="O26" s="67" t="n">
        <f aca="false">N26</f>
        <v>1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5.75" hidden="false" customHeight="false" outlineLevel="0" collapsed="false">
      <c r="A27" s="70" t="s">
        <v>99</v>
      </c>
      <c r="B27" s="69" t="e">
        <f aca="false">SUM(#REF!)</f>
        <v>#REF!</v>
      </c>
      <c r="C27" s="71" t="n">
        <f aca="false">SUM(C12:C26)</f>
        <v>20</v>
      </c>
      <c r="D27" s="71" t="n">
        <f aca="false">SUM(D12:D26)</f>
        <v>20</v>
      </c>
      <c r="E27" s="71" t="n">
        <f aca="false">SUM(E12:E26)</f>
        <v>20</v>
      </c>
      <c r="F27" s="71" t="n">
        <f aca="false">SUM(F12:F26)</f>
        <v>20</v>
      </c>
      <c r="G27" s="71" t="n">
        <f aca="false">SUM(G12:G26)</f>
        <v>20</v>
      </c>
      <c r="H27" s="71" t="n">
        <f aca="false">SUM(H12:H26)</f>
        <v>20</v>
      </c>
      <c r="I27" s="71" t="n">
        <f aca="false">SUM(I12:I26)</f>
        <v>20</v>
      </c>
      <c r="J27" s="71" t="n">
        <f aca="false">SUM(J12:J26)</f>
        <v>20</v>
      </c>
      <c r="K27" s="71" t="n">
        <f aca="false">SUM(K12:K26)</f>
        <v>20</v>
      </c>
      <c r="L27" s="71" t="n">
        <f aca="false">SUM(L12:L26)</f>
        <v>20</v>
      </c>
      <c r="M27" s="71" t="n">
        <f aca="false">SUM(M12:M26)</f>
        <v>20</v>
      </c>
      <c r="N27" s="71" t="n">
        <f aca="false">SUM(N12:N26)</f>
        <v>20</v>
      </c>
      <c r="O27" s="72" t="n">
        <f aca="false">SUM(O12:O26)</f>
        <v>20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5.75" hidden="false" customHeight="false" outlineLevel="0" collapsed="false">
      <c r="A28" s="65" t="s">
        <v>100</v>
      </c>
      <c r="B28" s="6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 t="n">
        <f aca="false">N28</f>
        <v>0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5.75" hidden="false" customHeight="false" outlineLevel="0" collapsed="false">
      <c r="A29" s="65" t="s">
        <v>101</v>
      </c>
      <c r="B29" s="6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 t="n">
        <f aca="false">N29</f>
        <v>0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5.75" hidden="false" customHeight="false" outlineLevel="0" collapsed="false">
      <c r="A30" s="65" t="s">
        <v>102</v>
      </c>
      <c r="B30" s="69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 t="n">
        <f aca="false">N30</f>
        <v>0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5.75" hidden="false" customHeight="false" outlineLevel="0" collapsed="false">
      <c r="A31" s="65" t="s">
        <v>103</v>
      </c>
      <c r="B31" s="6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 t="n">
        <f aca="false">N31</f>
        <v>0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5.75" hidden="false" customHeight="false" outlineLevel="0" collapsed="false">
      <c r="A32" s="65" t="s">
        <v>104</v>
      </c>
      <c r="B32" s="69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 t="n">
        <f aca="false">N32</f>
        <v>0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5.75" hidden="false" customHeight="false" outlineLevel="0" collapsed="false">
      <c r="A33" s="65" t="s">
        <v>105</v>
      </c>
      <c r="B33" s="69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 t="n">
        <f aca="false">N33</f>
        <v>0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5.75" hidden="false" customHeight="false" outlineLevel="0" collapsed="false">
      <c r="A34" s="65" t="s">
        <v>106</v>
      </c>
      <c r="B34" s="69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 t="n">
        <f aca="false">N34</f>
        <v>0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5.75" hidden="false" customHeight="false" outlineLevel="0" collapsed="false">
      <c r="A35" s="65" t="s">
        <v>107</v>
      </c>
      <c r="B35" s="6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 t="n">
        <f aca="false">N35</f>
        <v>0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5.75" hidden="false" customHeight="false" outlineLevel="0" collapsed="false">
      <c r="A36" s="65" t="s">
        <v>108</v>
      </c>
      <c r="B36" s="69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 t="n">
        <f aca="false">N36</f>
        <v>0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5.75" hidden="false" customHeight="false" outlineLevel="0" collapsed="false">
      <c r="A37" s="65" t="s">
        <v>109</v>
      </c>
      <c r="B37" s="69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 t="n">
        <f aca="false">N37</f>
        <v>0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5.75" hidden="false" customHeight="false" outlineLevel="0" collapsed="false">
      <c r="A38" s="65" t="s">
        <v>110</v>
      </c>
      <c r="B38" s="69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7" t="n">
        <f aca="false">N38</f>
        <v>0</v>
      </c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5.75" hidden="false" customHeight="false" outlineLevel="0" collapsed="false">
      <c r="A39" s="65" t="s">
        <v>111</v>
      </c>
      <c r="B39" s="69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7" t="n">
        <f aca="false">N39</f>
        <v>0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5.75" hidden="false" customHeight="false" outlineLevel="0" collapsed="false">
      <c r="A40" s="65" t="s">
        <v>112</v>
      </c>
      <c r="B40" s="69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 t="n">
        <f aca="false">N40</f>
        <v>0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5.75" hidden="false" customHeight="false" outlineLevel="0" collapsed="false">
      <c r="A41" s="65" t="s">
        <v>113</v>
      </c>
      <c r="B41" s="69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7" t="n">
        <f aca="false">N41</f>
        <v>0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5.75" hidden="false" customHeight="false" outlineLevel="0" collapsed="false">
      <c r="A42" s="65" t="s">
        <v>114</v>
      </c>
      <c r="B42" s="66" t="n">
        <v>1</v>
      </c>
      <c r="C42" s="68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 t="n">
        <f aca="false">N42</f>
        <v>0</v>
      </c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5.75" hidden="false" customHeight="false" outlineLevel="0" collapsed="false">
      <c r="A43" s="70" t="s">
        <v>115</v>
      </c>
      <c r="B43" s="66"/>
      <c r="C43" s="71" t="n">
        <f aca="false">SUM(C28:C41)</f>
        <v>0</v>
      </c>
      <c r="D43" s="71" t="n">
        <f aca="false">SUM(D28:D42)</f>
        <v>0</v>
      </c>
      <c r="E43" s="71" t="n">
        <f aca="false">SUM(E28:E42)</f>
        <v>0</v>
      </c>
      <c r="F43" s="71" t="n">
        <f aca="false">SUM(F28:F42)</f>
        <v>0</v>
      </c>
      <c r="G43" s="71" t="n">
        <f aca="false">SUM(G28:G42)</f>
        <v>0</v>
      </c>
      <c r="H43" s="71" t="n">
        <f aca="false">SUM(H28:H42)</f>
        <v>0</v>
      </c>
      <c r="I43" s="71" t="n">
        <f aca="false">SUM(I28:I42)</f>
        <v>0</v>
      </c>
      <c r="J43" s="71" t="n">
        <f aca="false">SUM(J28:J42)</f>
        <v>0</v>
      </c>
      <c r="K43" s="71" t="n">
        <f aca="false">SUM(K28:K42)</f>
        <v>0</v>
      </c>
      <c r="L43" s="71" t="n">
        <f aca="false">SUM(L28:L42)</f>
        <v>0</v>
      </c>
      <c r="M43" s="71" t="n">
        <f aca="false">SUM(M28:M42)</f>
        <v>0</v>
      </c>
      <c r="N43" s="71" t="n">
        <f aca="false">SUM(N28:N42)</f>
        <v>0</v>
      </c>
      <c r="O43" s="72" t="n">
        <f aca="false">N43</f>
        <v>0</v>
      </c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5.75" hidden="false" customHeight="false" outlineLevel="0" collapsed="false">
      <c r="A44" s="73" t="s">
        <v>116</v>
      </c>
      <c r="B44" s="74" t="e">
        <f aca="false">B27+B26+B42</f>
        <v>#REF!</v>
      </c>
      <c r="C44" s="74" t="n">
        <f aca="false">C27+C43</f>
        <v>20</v>
      </c>
      <c r="D44" s="74" t="n">
        <f aca="false">D27+D43</f>
        <v>20</v>
      </c>
      <c r="E44" s="74" t="n">
        <f aca="false">E27+E43</f>
        <v>20</v>
      </c>
      <c r="F44" s="74" t="n">
        <f aca="false">F27+F43</f>
        <v>20</v>
      </c>
      <c r="G44" s="74" t="n">
        <f aca="false">G27+G43</f>
        <v>20</v>
      </c>
      <c r="H44" s="74" t="n">
        <f aca="false">H27+H43</f>
        <v>20</v>
      </c>
      <c r="I44" s="74" t="n">
        <f aca="false">I27+I43</f>
        <v>20</v>
      </c>
      <c r="J44" s="74" t="n">
        <f aca="false">J27+J43</f>
        <v>20</v>
      </c>
      <c r="K44" s="74" t="n">
        <f aca="false">K27+K43</f>
        <v>20</v>
      </c>
      <c r="L44" s="74" t="n">
        <f aca="false">L27+L43</f>
        <v>20</v>
      </c>
      <c r="M44" s="74" t="n">
        <f aca="false">M27+M43</f>
        <v>20</v>
      </c>
      <c r="N44" s="74" t="n">
        <f aca="false">N27+N43</f>
        <v>20</v>
      </c>
      <c r="O44" s="75" t="n">
        <f aca="false">O27+O43</f>
        <v>20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6" customFormat="false" ht="12.75" hidden="false" customHeight="false" outlineLevel="0" collapsed="false">
      <c r="A46" s="76" t="str">
        <f aca="true">CELL("FILENAME")</f>
        <v>'file:///mnt/12tb/@roms/datasets/enron/EDRM Enron Email Data Set v2 XML/filtered-attachments/xls/Deal_Bench_2001_Plan.xls'#$Headcount</v>
      </c>
    </row>
    <row r="47" customFormat="false" ht="12.75" hidden="false" customHeight="false" outlineLevel="0" collapsed="false">
      <c r="C47" s="77"/>
      <c r="D47" s="77"/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11" topLeftCell="J56" activePane="bottomRight" state="frozen"/>
      <selection pane="topLeft" activeCell="A1" activeCellId="0" sqref="A1"/>
      <selection pane="topRight" activeCell="J1" activeCellId="0" sqref="J1"/>
      <selection pane="bottomLeft" activeCell="A56" activeCellId="0" sqref="A56"/>
      <selection pane="bottomRight" activeCell="B1" activeCellId="0" sqref="B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6" width="18.82"/>
    <col collapsed="false" customWidth="true" hidden="false" outlineLevel="0" max="2" min="2" style="6" width="36.15"/>
    <col collapsed="false" customWidth="true" hidden="false" outlineLevel="0" max="3" min="3" style="6" width="1.49"/>
    <col collapsed="false" customWidth="true" hidden="false" outlineLevel="0" max="16" min="4" style="6" width="11.82"/>
    <col collapsed="false" customWidth="false" hidden="false" outlineLevel="0" max="257" min="17" style="6" width="9.32"/>
  </cols>
  <sheetData>
    <row r="1" customFormat="false" ht="9.75" hidden="false" customHeight="true" outlineLevel="0" collapsed="false">
      <c r="A1" s="37"/>
      <c r="B1" s="38"/>
      <c r="C1" s="38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customFormat="false" ht="27" hidden="false" customHeight="true" outlineLevel="0" collapsed="false">
      <c r="A2" s="40" t="s">
        <v>117</v>
      </c>
      <c r="B2" s="40"/>
      <c r="C2" s="40"/>
      <c r="D2" s="40"/>
      <c r="E2" s="41"/>
      <c r="F2" s="41"/>
      <c r="G2" s="41"/>
      <c r="H2" s="42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</row>
    <row r="3" customFormat="false" ht="27" hidden="false" customHeight="true" outlineLevel="0" collapsed="false">
      <c r="A3" s="40" t="s">
        <v>69</v>
      </c>
      <c r="B3" s="40"/>
      <c r="C3" s="40"/>
      <c r="D3" s="40"/>
      <c r="E3" s="41"/>
      <c r="F3" s="41"/>
      <c r="G3" s="41"/>
      <c r="H3" s="42"/>
      <c r="I3" s="43"/>
      <c r="J3" s="43"/>
      <c r="K3" s="43"/>
      <c r="L3" s="43"/>
      <c r="M3" s="43"/>
      <c r="N3" s="43"/>
      <c r="O3" s="43"/>
      <c r="P3" s="44" t="s">
        <v>118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</row>
    <row r="4" customFormat="false" ht="13.5" hidden="false" customHeight="true" outlineLevel="0" collapsed="false">
      <c r="A4" s="45"/>
      <c r="B4" s="45"/>
      <c r="C4" s="46"/>
      <c r="D4" s="47"/>
      <c r="E4" s="45"/>
      <c r="F4" s="45"/>
      <c r="G4" s="48"/>
      <c r="H4" s="48"/>
      <c r="I4" s="49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4.25" hidden="false" customHeight="true" outlineLevel="0" collapsed="false">
      <c r="A5" s="45"/>
      <c r="B5" s="50" t="s">
        <v>71</v>
      </c>
      <c r="C5" s="51"/>
      <c r="D5" s="52" t="s">
        <v>72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14.25" hidden="false" customHeight="true" outlineLevel="0" collapsed="false">
      <c r="A6" s="45"/>
      <c r="B6" s="50" t="s">
        <v>73</v>
      </c>
      <c r="C6" s="51"/>
      <c r="D6" s="52" t="s">
        <v>74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4.25" hidden="false" customHeight="true" outlineLevel="0" collapsed="false">
      <c r="A7" s="45"/>
      <c r="B7" s="46" t="s">
        <v>75</v>
      </c>
      <c r="C7" s="45"/>
      <c r="D7" s="54" t="s">
        <v>76</v>
      </c>
      <c r="E7" s="45"/>
      <c r="F7" s="45"/>
      <c r="G7" s="45"/>
      <c r="H7" s="48"/>
      <c r="I7" s="45"/>
      <c r="J7" s="45"/>
      <c r="K7" s="45"/>
      <c r="L7" s="45"/>
      <c r="M7" s="45"/>
      <c r="N7" s="55" t="s">
        <v>77</v>
      </c>
      <c r="O7" s="56" t="n">
        <v>36795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</row>
    <row r="8" customFormat="false" ht="13.5" hidden="false" customHeight="false" outlineLevel="0" collapsed="false">
      <c r="A8" s="45"/>
      <c r="B8" s="46" t="s">
        <v>78</v>
      </c>
      <c r="C8" s="45"/>
      <c r="D8" s="54" t="s">
        <v>74</v>
      </c>
      <c r="E8" s="45"/>
      <c r="F8" s="45"/>
      <c r="G8" s="45"/>
      <c r="H8" s="48"/>
      <c r="I8" s="45"/>
      <c r="J8" s="45"/>
      <c r="K8" s="45"/>
      <c r="L8" s="45"/>
      <c r="M8" s="45"/>
      <c r="N8" s="57" t="s">
        <v>119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45"/>
      <c r="B9" s="45"/>
      <c r="C9" s="46"/>
      <c r="D9" s="47"/>
      <c r="E9" s="45"/>
      <c r="F9" s="45"/>
      <c r="G9" s="45"/>
      <c r="H9" s="48"/>
      <c r="I9" s="45"/>
      <c r="J9" s="45"/>
      <c r="K9" s="45"/>
      <c r="L9" s="45"/>
      <c r="M9" s="45"/>
      <c r="N9" s="57" t="s">
        <v>120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78" t="s">
        <v>121</v>
      </c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 t="s">
        <v>122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false" outlineLevel="0" collapsed="false">
      <c r="A11" s="82" t="s">
        <v>123</v>
      </c>
      <c r="B11" s="83" t="s">
        <v>3</v>
      </c>
      <c r="C11" s="84"/>
      <c r="D11" s="85" t="n">
        <v>36892</v>
      </c>
      <c r="E11" s="85" t="n">
        <v>36923</v>
      </c>
      <c r="F11" s="85" t="n">
        <v>36951</v>
      </c>
      <c r="G11" s="85" t="n">
        <v>36982</v>
      </c>
      <c r="H11" s="85" t="n">
        <v>37012</v>
      </c>
      <c r="I11" s="85" t="n">
        <v>37043</v>
      </c>
      <c r="J11" s="85" t="n">
        <v>37073</v>
      </c>
      <c r="K11" s="85" t="n">
        <v>37104</v>
      </c>
      <c r="L11" s="85" t="n">
        <v>37135</v>
      </c>
      <c r="M11" s="85" t="n">
        <v>37165</v>
      </c>
      <c r="N11" s="85" t="n">
        <v>37196</v>
      </c>
      <c r="O11" s="85" t="n">
        <v>37226</v>
      </c>
      <c r="P11" s="86" t="s">
        <v>124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3.5" hidden="false" customHeight="false" outlineLevel="0" collapsed="false">
      <c r="A12" s="87" t="s">
        <v>125</v>
      </c>
      <c r="B12" s="88" t="s">
        <v>126</v>
      </c>
      <c r="C12" s="89"/>
      <c r="D12" s="90" t="n">
        <f aca="false">Assumption!F27</f>
        <v>117583.333333333</v>
      </c>
      <c r="E12" s="90" t="n">
        <f aca="false">Assumption!F27+Assumption!G30</f>
        <v>128361.805555556</v>
      </c>
      <c r="F12" s="90" t="n">
        <f aca="false">E12</f>
        <v>128361.805555556</v>
      </c>
      <c r="G12" s="90" t="n">
        <f aca="false">F12</f>
        <v>128361.805555556</v>
      </c>
      <c r="H12" s="90" t="n">
        <f aca="false">G12</f>
        <v>128361.805555556</v>
      </c>
      <c r="I12" s="90" t="n">
        <f aca="false">H12</f>
        <v>128361.805555556</v>
      </c>
      <c r="J12" s="90" t="n">
        <f aca="false">I12</f>
        <v>128361.805555556</v>
      </c>
      <c r="K12" s="90" t="n">
        <f aca="false">J12</f>
        <v>128361.805555556</v>
      </c>
      <c r="L12" s="90" t="n">
        <f aca="false">K12</f>
        <v>128361.805555556</v>
      </c>
      <c r="M12" s="90" t="n">
        <f aca="false">L12</f>
        <v>128361.805555556</v>
      </c>
      <c r="N12" s="90" t="n">
        <f aca="false">M12</f>
        <v>128361.805555556</v>
      </c>
      <c r="O12" s="90" t="n">
        <f aca="false">N12</f>
        <v>128361.805555556</v>
      </c>
      <c r="P12" s="91" t="n">
        <f aca="false">SUM(D12:O12)</f>
        <v>1529563.19444444</v>
      </c>
    </row>
    <row r="13" customFormat="false" ht="13.5" hidden="false" customHeight="false" outlineLevel="0" collapsed="false">
      <c r="A13" s="87" t="s">
        <v>125</v>
      </c>
      <c r="B13" s="88" t="s">
        <v>127</v>
      </c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 t="n">
        <f aca="false">SUM(D13:O13)</f>
        <v>0</v>
      </c>
    </row>
    <row r="14" customFormat="false" ht="13.5" hidden="false" customHeight="false" outlineLevel="0" collapsed="false">
      <c r="A14" s="92"/>
      <c r="B14" s="93" t="s">
        <v>128</v>
      </c>
      <c r="C14" s="94"/>
      <c r="D14" s="95" t="n">
        <f aca="false">SUM(D12:D13)</f>
        <v>117583.333333333</v>
      </c>
      <c r="E14" s="95" t="n">
        <f aca="false">SUM(E12:E13)</f>
        <v>128361.805555556</v>
      </c>
      <c r="F14" s="95" t="n">
        <f aca="false">SUM(F12:F13)</f>
        <v>128361.805555556</v>
      </c>
      <c r="G14" s="95" t="n">
        <f aca="false">SUM(G12:G13)</f>
        <v>128361.805555556</v>
      </c>
      <c r="H14" s="95" t="n">
        <f aca="false">SUM(H12:H13)</f>
        <v>128361.805555556</v>
      </c>
      <c r="I14" s="95" t="n">
        <f aca="false">SUM(I12:I13)</f>
        <v>128361.805555556</v>
      </c>
      <c r="J14" s="95" t="n">
        <f aca="false">SUM(J12:J13)</f>
        <v>128361.805555556</v>
      </c>
      <c r="K14" s="95" t="n">
        <f aca="false">SUM(K12:K13)</f>
        <v>128361.805555556</v>
      </c>
      <c r="L14" s="95" t="n">
        <f aca="false">SUM(L12:L13)</f>
        <v>128361.805555556</v>
      </c>
      <c r="M14" s="95" t="n">
        <f aca="false">SUM(M12:M13)</f>
        <v>128361.805555556</v>
      </c>
      <c r="N14" s="95" t="n">
        <f aca="false">SUM(N12:N13)</f>
        <v>128361.805555556</v>
      </c>
      <c r="O14" s="95" t="n">
        <f aca="false">SUM(O12:O13)</f>
        <v>128361.805555556</v>
      </c>
      <c r="P14" s="96" t="n">
        <f aca="false">SUM(D14:O14)</f>
        <v>1529563.19444444</v>
      </c>
    </row>
    <row r="15" customFormat="false" ht="13.5" hidden="false" customHeight="false" outlineLevel="0" collapsed="false">
      <c r="A15" s="87" t="s">
        <v>129</v>
      </c>
      <c r="B15" s="97" t="s">
        <v>130</v>
      </c>
      <c r="C15" s="94"/>
      <c r="D15" s="9" t="n">
        <f aca="false">((Assumption!$D$27)*4800/12)+('Direct Expense'!D14*0.0935)</f>
        <v>16994.0416666667</v>
      </c>
      <c r="E15" s="9" t="n">
        <f aca="false">((Assumption!$D$27)*4800/12)+('Direct Expense'!E14*0.0935)</f>
        <v>18001.8288194444</v>
      </c>
      <c r="F15" s="9" t="n">
        <f aca="false">((Assumption!$D$27)*4800/12)+('Direct Expense'!F14*0.0935)</f>
        <v>18001.8288194444</v>
      </c>
      <c r="G15" s="9" t="n">
        <f aca="false">((Assumption!$D$27)*4800/12)+('Direct Expense'!G14*0.0935)</f>
        <v>18001.8288194444</v>
      </c>
      <c r="H15" s="9" t="n">
        <f aca="false">((Assumption!$D$27)*4800/12)+('Direct Expense'!H14*0.0935)</f>
        <v>18001.8288194444</v>
      </c>
      <c r="I15" s="9" t="n">
        <f aca="false">((Assumption!$D$27)*4800/12)+('Direct Expense'!I14*0.0935)</f>
        <v>18001.8288194444</v>
      </c>
      <c r="J15" s="9" t="n">
        <f aca="false">((Assumption!$D$27)*4800/12)+('Direct Expense'!J14*0.0935)</f>
        <v>18001.8288194444</v>
      </c>
      <c r="K15" s="9" t="n">
        <f aca="false">((Assumption!$D$27)*4800/12)+('Direct Expense'!K14*0.0935)</f>
        <v>18001.8288194444</v>
      </c>
      <c r="L15" s="9" t="n">
        <f aca="false">((Assumption!$D$27)*4800/12)+('Direct Expense'!L14*0.0935)</f>
        <v>18001.8288194444</v>
      </c>
      <c r="M15" s="9" t="n">
        <f aca="false">((Assumption!$D$27)*4800/12)+('Direct Expense'!M14*0.0935)</f>
        <v>18001.8288194444</v>
      </c>
      <c r="N15" s="9" t="n">
        <f aca="false">((Assumption!$D$27)*4800/12)+('Direct Expense'!N14*0.0935)</f>
        <v>18001.8288194444</v>
      </c>
      <c r="O15" s="9" t="n">
        <f aca="false">((Assumption!$D$27)*4800/12)+('Direct Expense'!O14*0.0935)</f>
        <v>18001.8288194444</v>
      </c>
      <c r="P15" s="91" t="n">
        <f aca="false">SUM(D15:O15)</f>
        <v>215014.158680556</v>
      </c>
    </row>
    <row r="16" customFormat="false" ht="13.5" hidden="false" customHeight="false" outlineLevel="0" collapsed="false">
      <c r="A16" s="87" t="s">
        <v>131</v>
      </c>
      <c r="B16" s="88" t="s">
        <v>132</v>
      </c>
      <c r="C16" s="94"/>
      <c r="D16" s="9" t="n">
        <f aca="false">IF(Assumption!$D$27=0,0,IF(D14/Assumption!$D$27&lt;=71000/12,D14*0.09,(D14/Assumption!$D$27-71000/12)*0.02*Assumption!$D$27+71000/12*0.09*Assumption!$D$27))</f>
        <v>8564.16666666667</v>
      </c>
      <c r="E16" s="9" t="n">
        <f aca="false">IF(Assumption!$D$27=0,0,IF(E14/Assumption!$D$27&lt;=71000/12,E14*0.09,(E14/Assumption!$D$27-71000/12)*0.02*Assumption!$D$27+71000/12*0.09*Assumption!$D$27))</f>
        <v>8779.73611111111</v>
      </c>
      <c r="F16" s="9" t="n">
        <f aca="false">IF(Assumption!$D$27=0,0,IF(F14/Assumption!$D$27&lt;=71000/12,F14*0.09,(F14/Assumption!$D$27-71000/12)*0.02*Assumption!$D$27+71000/12*0.09*Assumption!$D$27))</f>
        <v>8779.73611111111</v>
      </c>
      <c r="G16" s="9" t="n">
        <f aca="false">IF(Assumption!$D$27=0,0,IF(G14/Assumption!$D$27&lt;=71000/12,G14*0.09,(G14/Assumption!$D$27-71000/12)*0.02*Assumption!$D$27+71000/12*0.09*Assumption!$D$27))</f>
        <v>8779.73611111111</v>
      </c>
      <c r="H16" s="9" t="n">
        <f aca="false">IF(Assumption!$D$27=0,0,IF(H14/Assumption!$D$27&lt;=71000/12,H14*0.09,(H14/Assumption!$D$27-71000/12)*0.02*Assumption!$D$27+71000/12*0.09*Assumption!$D$27))</f>
        <v>8779.73611111111</v>
      </c>
      <c r="I16" s="9" t="n">
        <f aca="false">IF(Assumption!$D$27=0,0,IF(I14/Assumption!$D$27&lt;=71000/12,I14*0.09,(I14/Assumption!$D$27-71000/12)*0.02*Assumption!$D$27+71000/12*0.09*Assumption!$D$27))</f>
        <v>8779.73611111111</v>
      </c>
      <c r="J16" s="9" t="n">
        <f aca="false">IF(Assumption!$D$27=0,0,IF(J14/Assumption!$D$27&lt;=71000/12,J14*0.09,(J14/Assumption!$D$27-71000/12)*0.02*Assumption!$D$27+71000/12*0.09*Assumption!$D$27))</f>
        <v>8779.73611111111</v>
      </c>
      <c r="K16" s="9" t="n">
        <f aca="false">IF(Assumption!$D$27=0,0,IF(K14/Assumption!$D$27&lt;=71000/12,K14*0.09,(K14/Assumption!$D$27-71000/12)*0.02*Assumption!$D$27+71000/12*0.09*Assumption!$D$27))</f>
        <v>8779.73611111111</v>
      </c>
      <c r="L16" s="9" t="n">
        <f aca="false">IF(Assumption!$D$27=0,0,IF(L14/Assumption!$D$27&lt;=71000/12,L14*0.09,(L14/Assumption!$D$27-71000/12)*0.02*Assumption!$D$27+71000/12*0.09*Assumption!$D$27))</f>
        <v>8779.73611111111</v>
      </c>
      <c r="M16" s="9" t="n">
        <f aca="false">IF(Assumption!$D$27=0,0,IF(M14/Assumption!$D$27&lt;=71000/12,M14*0.09,(M14/Assumption!$D$27-71000/12)*0.02*Assumption!$D$27+71000/12*0.09*Assumption!$D$27))</f>
        <v>8779.73611111111</v>
      </c>
      <c r="N16" s="9" t="n">
        <f aca="false">IF(Assumption!$D$27=0,0,IF(N14/Assumption!$D$27&lt;=71000/12,N14*0.09,(N14/Assumption!$D$27-71000/12)*0.02*Assumption!$D$27+71000/12*0.09*Assumption!$D$27))</f>
        <v>8779.73611111111</v>
      </c>
      <c r="O16" s="9" t="n">
        <f aca="false">IF(Assumption!$D$27=0,0,IF(O14/Assumption!$D$27&lt;=71000/12,O14*0.09,(O14/Assumption!$D$27-71000/12)*0.02*Assumption!$D$27+71000/12*0.09*Assumption!$D$27))</f>
        <v>8779.73611111111</v>
      </c>
      <c r="P16" s="91" t="n">
        <f aca="false">SUM(D16:O16)</f>
        <v>105141.263888889</v>
      </c>
    </row>
    <row r="17" customFormat="false" ht="13.5" hidden="false" customHeight="false" outlineLevel="0" collapsed="false">
      <c r="A17" s="92"/>
      <c r="B17" s="98" t="s">
        <v>133</v>
      </c>
      <c r="C17" s="94"/>
      <c r="D17" s="95" t="n">
        <f aca="false">SUM(D15:D16)</f>
        <v>25558.2083333333</v>
      </c>
      <c r="E17" s="95" t="n">
        <f aca="false">SUM(E15:E16)</f>
        <v>26781.5649305556</v>
      </c>
      <c r="F17" s="95" t="n">
        <f aca="false">SUM(F15:F16)</f>
        <v>26781.5649305556</v>
      </c>
      <c r="G17" s="95" t="n">
        <f aca="false">SUM(G15:G16)</f>
        <v>26781.5649305556</v>
      </c>
      <c r="H17" s="95" t="n">
        <f aca="false">SUM(H15:H16)</f>
        <v>26781.5649305556</v>
      </c>
      <c r="I17" s="95" t="n">
        <f aca="false">SUM(I15:I16)</f>
        <v>26781.5649305556</v>
      </c>
      <c r="J17" s="95" t="n">
        <f aca="false">SUM(J15:J16)</f>
        <v>26781.5649305556</v>
      </c>
      <c r="K17" s="95" t="n">
        <f aca="false">SUM(K15:K16)</f>
        <v>26781.5649305556</v>
      </c>
      <c r="L17" s="95" t="n">
        <f aca="false">SUM(L15:L16)</f>
        <v>26781.5649305556</v>
      </c>
      <c r="M17" s="95" t="n">
        <f aca="false">SUM(M15:M16)</f>
        <v>26781.5649305556</v>
      </c>
      <c r="N17" s="95" t="n">
        <f aca="false">SUM(N15:N16)</f>
        <v>26781.5649305556</v>
      </c>
      <c r="O17" s="95" t="n">
        <f aca="false">SUM(O15:O16)</f>
        <v>26781.5649305556</v>
      </c>
      <c r="P17" s="96" t="n">
        <f aca="false">SUM(D17:O17)</f>
        <v>320155.422569444</v>
      </c>
    </row>
    <row r="18" customFormat="false" ht="13.5" hidden="false" customHeight="false" outlineLevel="0" collapsed="false">
      <c r="A18" s="92" t="s">
        <v>134</v>
      </c>
      <c r="B18" s="94" t="s">
        <v>135</v>
      </c>
      <c r="C18" s="94"/>
      <c r="D18" s="90" t="n">
        <f aca="false">Assumption!F60</f>
        <v>2000</v>
      </c>
      <c r="E18" s="90" t="n">
        <f aca="false">D18</f>
        <v>2000</v>
      </c>
      <c r="F18" s="90" t="n">
        <f aca="false">D18</f>
        <v>2000</v>
      </c>
      <c r="G18" s="90" t="n">
        <f aca="false">F18</f>
        <v>2000</v>
      </c>
      <c r="H18" s="90" t="n">
        <f aca="false">G18</f>
        <v>2000</v>
      </c>
      <c r="I18" s="90" t="n">
        <f aca="false">H18</f>
        <v>2000</v>
      </c>
      <c r="J18" s="90" t="n">
        <f aca="false">I18</f>
        <v>2000</v>
      </c>
      <c r="K18" s="90" t="n">
        <f aca="false">J18</f>
        <v>2000</v>
      </c>
      <c r="L18" s="90" t="n">
        <f aca="false">K18</f>
        <v>2000</v>
      </c>
      <c r="M18" s="90" t="n">
        <f aca="false">L18</f>
        <v>2000</v>
      </c>
      <c r="N18" s="90" t="n">
        <f aca="false">M18</f>
        <v>2000</v>
      </c>
      <c r="O18" s="90" t="n">
        <f aca="false">N18</f>
        <v>2000</v>
      </c>
      <c r="P18" s="91" t="n">
        <f aca="false">SUM(D18:O18)</f>
        <v>24000</v>
      </c>
    </row>
    <row r="19" customFormat="false" ht="13.5" hidden="false" customHeight="false" outlineLevel="0" collapsed="false">
      <c r="A19" s="92" t="s">
        <v>136</v>
      </c>
      <c r="B19" s="94" t="s">
        <v>137</v>
      </c>
      <c r="C19" s="94"/>
      <c r="D19" s="90" t="n">
        <f aca="false">Assumption!F62</f>
        <v>500</v>
      </c>
      <c r="E19" s="90" t="n">
        <f aca="false">D19</f>
        <v>500</v>
      </c>
      <c r="F19" s="90" t="n">
        <f aca="false">D19</f>
        <v>500</v>
      </c>
      <c r="G19" s="90" t="n">
        <f aca="false">F19</f>
        <v>500</v>
      </c>
      <c r="H19" s="90" t="n">
        <f aca="false">G19</f>
        <v>500</v>
      </c>
      <c r="I19" s="90" t="n">
        <f aca="false">H19</f>
        <v>500</v>
      </c>
      <c r="J19" s="90" t="n">
        <f aca="false">I19</f>
        <v>500</v>
      </c>
      <c r="K19" s="90" t="n">
        <f aca="false">J19</f>
        <v>500</v>
      </c>
      <c r="L19" s="90" t="n">
        <f aca="false">K19</f>
        <v>500</v>
      </c>
      <c r="M19" s="90" t="n">
        <f aca="false">L19</f>
        <v>500</v>
      </c>
      <c r="N19" s="90" t="n">
        <f aca="false">M19</f>
        <v>500</v>
      </c>
      <c r="O19" s="90" t="n">
        <f aca="false">N19</f>
        <v>500</v>
      </c>
      <c r="P19" s="91" t="n">
        <f aca="false">SUM(D19:O19)</f>
        <v>6000</v>
      </c>
    </row>
    <row r="20" customFormat="false" ht="13.5" hidden="false" customHeight="false" outlineLevel="0" collapsed="false">
      <c r="A20" s="92" t="s">
        <v>134</v>
      </c>
      <c r="B20" s="94" t="s">
        <v>138</v>
      </c>
      <c r="C20" s="94"/>
      <c r="D20" s="90" t="n">
        <f aca="false">Assumption!F59</f>
        <v>800</v>
      </c>
      <c r="E20" s="90" t="n">
        <f aca="false">D20</f>
        <v>800</v>
      </c>
      <c r="F20" s="90" t="n">
        <f aca="false">D20</f>
        <v>800</v>
      </c>
      <c r="G20" s="90" t="n">
        <f aca="false">F20</f>
        <v>800</v>
      </c>
      <c r="H20" s="90" t="n">
        <f aca="false">G20</f>
        <v>800</v>
      </c>
      <c r="I20" s="90" t="n">
        <f aca="false">H20</f>
        <v>800</v>
      </c>
      <c r="J20" s="90" t="n">
        <f aca="false">I20</f>
        <v>800</v>
      </c>
      <c r="K20" s="90" t="n">
        <f aca="false">J20</f>
        <v>800</v>
      </c>
      <c r="L20" s="90" t="n">
        <f aca="false">K20</f>
        <v>800</v>
      </c>
      <c r="M20" s="90" t="n">
        <f aca="false">L20</f>
        <v>800</v>
      </c>
      <c r="N20" s="90" t="n">
        <f aca="false">M20</f>
        <v>800</v>
      </c>
      <c r="O20" s="90" t="n">
        <f aca="false">N20</f>
        <v>800</v>
      </c>
      <c r="P20" s="91" t="n">
        <f aca="false">SUM(D20:O20)</f>
        <v>9600</v>
      </c>
    </row>
    <row r="21" customFormat="false" ht="13.5" hidden="false" customHeight="false" outlineLevel="0" collapsed="false">
      <c r="A21" s="92" t="s">
        <v>139</v>
      </c>
      <c r="B21" s="94" t="s">
        <v>140</v>
      </c>
      <c r="C21" s="94"/>
      <c r="D21" s="90" t="n">
        <f aca="false">Assumption!F61</f>
        <v>2500</v>
      </c>
      <c r="E21" s="90" t="n">
        <f aca="false">D21</f>
        <v>2500</v>
      </c>
      <c r="F21" s="90" t="n">
        <f aca="false">D21</f>
        <v>2500</v>
      </c>
      <c r="G21" s="90" t="n">
        <f aca="false">F21</f>
        <v>2500</v>
      </c>
      <c r="H21" s="90" t="n">
        <f aca="false">G21</f>
        <v>2500</v>
      </c>
      <c r="I21" s="90" t="n">
        <f aca="false">H21</f>
        <v>2500</v>
      </c>
      <c r="J21" s="90" t="n">
        <f aca="false">I21</f>
        <v>2500</v>
      </c>
      <c r="K21" s="90" t="n">
        <f aca="false">J21</f>
        <v>2500</v>
      </c>
      <c r="L21" s="90" t="n">
        <f aca="false">K21</f>
        <v>2500</v>
      </c>
      <c r="M21" s="90" t="n">
        <f aca="false">L21</f>
        <v>2500</v>
      </c>
      <c r="N21" s="90" t="n">
        <f aca="false">M21</f>
        <v>2500</v>
      </c>
      <c r="O21" s="90" t="n">
        <f aca="false">N21</f>
        <v>2500</v>
      </c>
      <c r="P21" s="91" t="n">
        <f aca="false">SUM(D21:O21)</f>
        <v>30000</v>
      </c>
    </row>
    <row r="22" customFormat="false" ht="13.5" hidden="false" customHeight="false" outlineLevel="0" collapsed="false">
      <c r="A22" s="92" t="s">
        <v>141</v>
      </c>
      <c r="B22" s="94" t="s">
        <v>142</v>
      </c>
      <c r="C22" s="94"/>
      <c r="D22" s="90" t="n">
        <f aca="false">Assumption!F58</f>
        <v>60000</v>
      </c>
      <c r="E22" s="90" t="n">
        <f aca="false">D22</f>
        <v>60000</v>
      </c>
      <c r="F22" s="90" t="n">
        <f aca="false">D22</f>
        <v>60000</v>
      </c>
      <c r="G22" s="90" t="n">
        <f aca="false">F22</f>
        <v>60000</v>
      </c>
      <c r="H22" s="90" t="n">
        <f aca="false">G22</f>
        <v>60000</v>
      </c>
      <c r="I22" s="90" t="n">
        <f aca="false">H22</f>
        <v>60000</v>
      </c>
      <c r="J22" s="90" t="n">
        <f aca="false">I22</f>
        <v>60000</v>
      </c>
      <c r="K22" s="90" t="n">
        <f aca="false">J22</f>
        <v>60000</v>
      </c>
      <c r="L22" s="90" t="n">
        <f aca="false">K22</f>
        <v>60000</v>
      </c>
      <c r="M22" s="90" t="n">
        <f aca="false">L22</f>
        <v>60000</v>
      </c>
      <c r="N22" s="90" t="n">
        <f aca="false">M22</f>
        <v>60000</v>
      </c>
      <c r="O22" s="90" t="n">
        <f aca="false">N22</f>
        <v>60000</v>
      </c>
      <c r="P22" s="91" t="n">
        <f aca="false">SUM(D22:O22)</f>
        <v>720000</v>
      </c>
    </row>
    <row r="23" customFormat="false" ht="13.5" hidden="false" customHeight="false" outlineLevel="0" collapsed="false">
      <c r="A23" s="99" t="s">
        <v>143</v>
      </c>
      <c r="B23" s="94" t="s">
        <v>144</v>
      </c>
      <c r="C23" s="94"/>
      <c r="D23" s="90" t="n">
        <f aca="false">Assumption!F63</f>
        <v>1500</v>
      </c>
      <c r="E23" s="90" t="n">
        <f aca="false">D23</f>
        <v>1500</v>
      </c>
      <c r="F23" s="90" t="n">
        <f aca="false">D23</f>
        <v>1500</v>
      </c>
      <c r="G23" s="90" t="n">
        <f aca="false">F23</f>
        <v>1500</v>
      </c>
      <c r="H23" s="90" t="n">
        <f aca="false">G23</f>
        <v>1500</v>
      </c>
      <c r="I23" s="90" t="n">
        <f aca="false">H23</f>
        <v>1500</v>
      </c>
      <c r="J23" s="90" t="n">
        <f aca="false">I23</f>
        <v>1500</v>
      </c>
      <c r="K23" s="90" t="n">
        <f aca="false">J23</f>
        <v>1500</v>
      </c>
      <c r="L23" s="90" t="n">
        <f aca="false">K23</f>
        <v>1500</v>
      </c>
      <c r="M23" s="90" t="n">
        <f aca="false">L23</f>
        <v>1500</v>
      </c>
      <c r="N23" s="90" t="n">
        <f aca="false">M23</f>
        <v>1500</v>
      </c>
      <c r="O23" s="90" t="n">
        <f aca="false">N23</f>
        <v>1500</v>
      </c>
      <c r="P23" s="91" t="n">
        <f aca="false">SUM(D23:O23)</f>
        <v>18000</v>
      </c>
    </row>
    <row r="24" customFormat="false" ht="13.5" hidden="false" customHeight="false" outlineLevel="0" collapsed="false">
      <c r="A24" s="92" t="s">
        <v>145</v>
      </c>
      <c r="B24" s="94" t="s">
        <v>146</v>
      </c>
      <c r="C24" s="94"/>
      <c r="D24" s="90" t="n">
        <f aca="false">Assumption!F64</f>
        <v>2000</v>
      </c>
      <c r="E24" s="90" t="n">
        <f aca="false">D24</f>
        <v>2000</v>
      </c>
      <c r="F24" s="90" t="n">
        <f aca="false">D24</f>
        <v>2000</v>
      </c>
      <c r="G24" s="90" t="n">
        <f aca="false">F24</f>
        <v>2000</v>
      </c>
      <c r="H24" s="90" t="n">
        <f aca="false">G24</f>
        <v>2000</v>
      </c>
      <c r="I24" s="90" t="n">
        <f aca="false">H24</f>
        <v>2000</v>
      </c>
      <c r="J24" s="90" t="n">
        <f aca="false">I24</f>
        <v>2000</v>
      </c>
      <c r="K24" s="90" t="n">
        <f aca="false">J24</f>
        <v>2000</v>
      </c>
      <c r="L24" s="90" t="n">
        <f aca="false">K24</f>
        <v>2000</v>
      </c>
      <c r="M24" s="90" t="n">
        <f aca="false">L24</f>
        <v>2000</v>
      </c>
      <c r="N24" s="90" t="n">
        <f aca="false">M24</f>
        <v>2000</v>
      </c>
      <c r="O24" s="90" t="n">
        <f aca="false">N24</f>
        <v>2000</v>
      </c>
      <c r="P24" s="91" t="n">
        <f aca="false">SUM(D24:O24)</f>
        <v>24000</v>
      </c>
    </row>
    <row r="25" customFormat="false" ht="13.5" hidden="false" customHeight="false" outlineLevel="0" collapsed="false">
      <c r="A25" s="92"/>
      <c r="B25" s="98" t="s">
        <v>147</v>
      </c>
      <c r="C25" s="94"/>
      <c r="D25" s="95" t="n">
        <f aca="false">SUM(D18:D24)</f>
        <v>69300</v>
      </c>
      <c r="E25" s="95" t="n">
        <f aca="false">SUM(E18:E24)</f>
        <v>69300</v>
      </c>
      <c r="F25" s="95" t="n">
        <f aca="false">SUM(F18:F24)</f>
        <v>69300</v>
      </c>
      <c r="G25" s="95" t="n">
        <f aca="false">SUM(G18:G24)</f>
        <v>69300</v>
      </c>
      <c r="H25" s="95" t="n">
        <f aca="false">SUM(H18:H24)</f>
        <v>69300</v>
      </c>
      <c r="I25" s="95" t="n">
        <f aca="false">SUM(I18:I24)</f>
        <v>69300</v>
      </c>
      <c r="J25" s="95" t="n">
        <f aca="false">SUM(J18:J24)</f>
        <v>69300</v>
      </c>
      <c r="K25" s="95" t="n">
        <f aca="false">SUM(K18:K24)</f>
        <v>69300</v>
      </c>
      <c r="L25" s="95" t="n">
        <f aca="false">SUM(L18:L24)</f>
        <v>69300</v>
      </c>
      <c r="M25" s="95" t="n">
        <f aca="false">SUM(M18:M24)</f>
        <v>69300</v>
      </c>
      <c r="N25" s="95" t="n">
        <f aca="false">SUM(N18:N24)</f>
        <v>69300</v>
      </c>
      <c r="O25" s="95" t="n">
        <f aca="false">SUM(O18:O24)</f>
        <v>69300</v>
      </c>
      <c r="P25" s="96" t="n">
        <f aca="false">SUM(D25:O25)</f>
        <v>831600</v>
      </c>
    </row>
    <row r="26" customFormat="false" ht="13.5" hidden="false" customHeight="false" outlineLevel="0" collapsed="false">
      <c r="A26" s="92" t="s">
        <v>141</v>
      </c>
      <c r="B26" s="94" t="s">
        <v>148</v>
      </c>
      <c r="C26" s="94"/>
      <c r="D26" s="90" t="n">
        <f aca="false">Assumption!F68</f>
        <v>0</v>
      </c>
      <c r="E26" s="90" t="n">
        <f aca="false">D26</f>
        <v>0</v>
      </c>
      <c r="F26" s="90" t="n">
        <f aca="false">D26</f>
        <v>0</v>
      </c>
      <c r="G26" s="90" t="n">
        <f aca="false">F26</f>
        <v>0</v>
      </c>
      <c r="H26" s="90" t="n">
        <f aca="false">G26</f>
        <v>0</v>
      </c>
      <c r="I26" s="90" t="n">
        <f aca="false">H26</f>
        <v>0</v>
      </c>
      <c r="J26" s="90" t="n">
        <f aca="false">I26</f>
        <v>0</v>
      </c>
      <c r="K26" s="90" t="n">
        <f aca="false">J26</f>
        <v>0</v>
      </c>
      <c r="L26" s="90" t="n">
        <f aca="false">K26</f>
        <v>0</v>
      </c>
      <c r="M26" s="90" t="n">
        <f aca="false">L26</f>
        <v>0</v>
      </c>
      <c r="N26" s="90" t="n">
        <f aca="false">M26</f>
        <v>0</v>
      </c>
      <c r="O26" s="90" t="n">
        <f aca="false">N26</f>
        <v>0</v>
      </c>
      <c r="P26" s="91" t="n">
        <f aca="false">SUM(D26:O26)</f>
        <v>0</v>
      </c>
    </row>
    <row r="27" customFormat="false" ht="13.5" hidden="false" customHeight="false" outlineLevel="0" collapsed="false">
      <c r="A27" s="92" t="s">
        <v>149</v>
      </c>
      <c r="B27" s="94" t="s">
        <v>150</v>
      </c>
      <c r="C27" s="94"/>
      <c r="D27" s="90" t="n">
        <f aca="false">Assumption!F69</f>
        <v>0</v>
      </c>
      <c r="E27" s="90" t="n">
        <f aca="false">D27</f>
        <v>0</v>
      </c>
      <c r="F27" s="90" t="n">
        <f aca="false">D27</f>
        <v>0</v>
      </c>
      <c r="G27" s="90" t="n">
        <f aca="false">F27</f>
        <v>0</v>
      </c>
      <c r="H27" s="90" t="n">
        <f aca="false">G27</f>
        <v>0</v>
      </c>
      <c r="I27" s="90" t="n">
        <f aca="false">H27</f>
        <v>0</v>
      </c>
      <c r="J27" s="90" t="n">
        <f aca="false">I27</f>
        <v>0</v>
      </c>
      <c r="K27" s="90" t="n">
        <f aca="false">J27</f>
        <v>0</v>
      </c>
      <c r="L27" s="90" t="n">
        <f aca="false">K27</f>
        <v>0</v>
      </c>
      <c r="M27" s="90" t="n">
        <f aca="false">L27</f>
        <v>0</v>
      </c>
      <c r="N27" s="90" t="n">
        <f aca="false">M27</f>
        <v>0</v>
      </c>
      <c r="O27" s="90" t="n">
        <f aca="false">N27</f>
        <v>0</v>
      </c>
      <c r="P27" s="91" t="n">
        <f aca="false">SUM(D27:O27)</f>
        <v>0</v>
      </c>
    </row>
    <row r="28" customFormat="false" ht="13.5" hidden="false" customHeight="false" outlineLevel="0" collapsed="false">
      <c r="A28" s="92" t="s">
        <v>149</v>
      </c>
      <c r="B28" s="94" t="s">
        <v>151</v>
      </c>
      <c r="C28" s="94"/>
      <c r="D28" s="90" t="n">
        <f aca="false">Assumption!F71</f>
        <v>0</v>
      </c>
      <c r="E28" s="90" t="n">
        <f aca="false">D28</f>
        <v>0</v>
      </c>
      <c r="F28" s="90" t="n">
        <f aca="false">D28</f>
        <v>0</v>
      </c>
      <c r="G28" s="90" t="n">
        <f aca="false">F28</f>
        <v>0</v>
      </c>
      <c r="H28" s="90" t="n">
        <f aca="false">G28</f>
        <v>0</v>
      </c>
      <c r="I28" s="90" t="n">
        <f aca="false">H28</f>
        <v>0</v>
      </c>
      <c r="J28" s="90" t="n">
        <f aca="false">I28</f>
        <v>0</v>
      </c>
      <c r="K28" s="90" t="n">
        <f aca="false">J28</f>
        <v>0</v>
      </c>
      <c r="L28" s="90" t="n">
        <f aca="false">K28</f>
        <v>0</v>
      </c>
      <c r="M28" s="90" t="n">
        <f aca="false">L28</f>
        <v>0</v>
      </c>
      <c r="N28" s="90" t="n">
        <f aca="false">M28</f>
        <v>0</v>
      </c>
      <c r="O28" s="90" t="n">
        <f aca="false">N28</f>
        <v>0</v>
      </c>
      <c r="P28" s="91" t="n">
        <f aca="false">SUM(D28:O28)</f>
        <v>0</v>
      </c>
    </row>
    <row r="29" customFormat="false" ht="13.5" hidden="false" customHeight="false" outlineLevel="0" collapsed="false">
      <c r="A29" s="92" t="s">
        <v>149</v>
      </c>
      <c r="B29" s="94" t="s">
        <v>152</v>
      </c>
      <c r="C29" s="94"/>
      <c r="D29" s="90" t="n">
        <f aca="false">Assumption!F70</f>
        <v>0</v>
      </c>
      <c r="E29" s="90" t="n">
        <f aca="false">D29</f>
        <v>0</v>
      </c>
      <c r="F29" s="90" t="n">
        <f aca="false">D29</f>
        <v>0</v>
      </c>
      <c r="G29" s="90" t="n">
        <f aca="false">F29</f>
        <v>0</v>
      </c>
      <c r="H29" s="90" t="n">
        <f aca="false">G29</f>
        <v>0</v>
      </c>
      <c r="I29" s="90" t="n">
        <f aca="false">H29</f>
        <v>0</v>
      </c>
      <c r="J29" s="90" t="n">
        <f aca="false">I29</f>
        <v>0</v>
      </c>
      <c r="K29" s="90" t="n">
        <f aca="false">J29</f>
        <v>0</v>
      </c>
      <c r="L29" s="90" t="n">
        <f aca="false">K29</f>
        <v>0</v>
      </c>
      <c r="M29" s="90" t="n">
        <f aca="false">L29</f>
        <v>0</v>
      </c>
      <c r="N29" s="90" t="n">
        <f aca="false">M29</f>
        <v>0</v>
      </c>
      <c r="O29" s="90" t="n">
        <f aca="false">N29</f>
        <v>0</v>
      </c>
      <c r="P29" s="91" t="n">
        <f aca="false">SUM(D29:O29)</f>
        <v>0</v>
      </c>
    </row>
    <row r="30" customFormat="false" ht="13.5" hidden="false" customHeight="false" outlineLevel="0" collapsed="false">
      <c r="A30" s="92" t="s">
        <v>141</v>
      </c>
      <c r="B30" s="94" t="s">
        <v>153</v>
      </c>
      <c r="C30" s="94"/>
      <c r="D30" s="90" t="n">
        <f aca="false">Assumption!F72</f>
        <v>0</v>
      </c>
      <c r="E30" s="90" t="n">
        <f aca="false">D30</f>
        <v>0</v>
      </c>
      <c r="F30" s="90" t="n">
        <f aca="false">D30</f>
        <v>0</v>
      </c>
      <c r="G30" s="90" t="n">
        <f aca="false">F30</f>
        <v>0</v>
      </c>
      <c r="H30" s="90" t="n">
        <f aca="false">G30</f>
        <v>0</v>
      </c>
      <c r="I30" s="90" t="n">
        <f aca="false">H30</f>
        <v>0</v>
      </c>
      <c r="J30" s="90" t="n">
        <f aca="false">I30</f>
        <v>0</v>
      </c>
      <c r="K30" s="90" t="n">
        <f aca="false">J30</f>
        <v>0</v>
      </c>
      <c r="L30" s="90" t="n">
        <f aca="false">K30</f>
        <v>0</v>
      </c>
      <c r="M30" s="90" t="n">
        <f aca="false">L30</f>
        <v>0</v>
      </c>
      <c r="N30" s="90" t="n">
        <f aca="false">M30</f>
        <v>0</v>
      </c>
      <c r="O30" s="90" t="n">
        <f aca="false">N30</f>
        <v>0</v>
      </c>
      <c r="P30" s="91" t="n">
        <f aca="false">SUM(D30:O30)</f>
        <v>0</v>
      </c>
    </row>
    <row r="31" customFormat="false" ht="13.5" hidden="false" customHeight="false" outlineLevel="0" collapsed="false">
      <c r="A31" s="92" t="s">
        <v>149</v>
      </c>
      <c r="B31" s="94" t="s">
        <v>154</v>
      </c>
      <c r="C31" s="94"/>
      <c r="D31" s="90" t="n">
        <v>0</v>
      </c>
      <c r="E31" s="90" t="n">
        <f aca="false">D31</f>
        <v>0</v>
      </c>
      <c r="F31" s="90" t="n">
        <f aca="false">D31</f>
        <v>0</v>
      </c>
      <c r="G31" s="90" t="n">
        <f aca="false">F31</f>
        <v>0</v>
      </c>
      <c r="H31" s="90" t="n">
        <f aca="false">G31</f>
        <v>0</v>
      </c>
      <c r="I31" s="90" t="n">
        <f aca="false">H31</f>
        <v>0</v>
      </c>
      <c r="J31" s="90" t="n">
        <f aca="false">I31</f>
        <v>0</v>
      </c>
      <c r="K31" s="90" t="n">
        <f aca="false">J31</f>
        <v>0</v>
      </c>
      <c r="L31" s="90" t="n">
        <f aca="false">K31</f>
        <v>0</v>
      </c>
      <c r="M31" s="90" t="n">
        <f aca="false">L31</f>
        <v>0</v>
      </c>
      <c r="N31" s="90" t="n">
        <f aca="false">M31</f>
        <v>0</v>
      </c>
      <c r="O31" s="90" t="n">
        <f aca="false">N31</f>
        <v>0</v>
      </c>
      <c r="P31" s="91" t="n">
        <f aca="false">SUM(D31:O31)</f>
        <v>0</v>
      </c>
    </row>
    <row r="32" customFormat="false" ht="13.5" hidden="false" customHeight="false" outlineLevel="0" collapsed="false">
      <c r="A32" s="92"/>
      <c r="B32" s="98" t="s">
        <v>155</v>
      </c>
      <c r="C32" s="94"/>
      <c r="D32" s="95" t="n">
        <f aca="false">SUM(D26:D31)</f>
        <v>0</v>
      </c>
      <c r="E32" s="95" t="n">
        <f aca="false">SUM(E26:E31)</f>
        <v>0</v>
      </c>
      <c r="F32" s="95" t="n">
        <f aca="false">SUM(F26:F31)</f>
        <v>0</v>
      </c>
      <c r="G32" s="95" t="n">
        <f aca="false">SUM(G26:G31)</f>
        <v>0</v>
      </c>
      <c r="H32" s="95" t="n">
        <f aca="false">SUM(H26:H31)</f>
        <v>0</v>
      </c>
      <c r="I32" s="95" t="n">
        <f aca="false">SUM(I26:I31)</f>
        <v>0</v>
      </c>
      <c r="J32" s="95" t="n">
        <f aca="false">SUM(J26:J31)</f>
        <v>0</v>
      </c>
      <c r="K32" s="95" t="n">
        <f aca="false">SUM(K26:K31)</f>
        <v>0</v>
      </c>
      <c r="L32" s="95" t="n">
        <f aca="false">SUM(L26:L31)</f>
        <v>0</v>
      </c>
      <c r="M32" s="95" t="n">
        <f aca="false">SUM(M26:M31)</f>
        <v>0</v>
      </c>
      <c r="N32" s="95" t="n">
        <f aca="false">SUM(N26:N31)</f>
        <v>0</v>
      </c>
      <c r="O32" s="95" t="n">
        <f aca="false">SUM(O26:O31)</f>
        <v>0</v>
      </c>
      <c r="P32" s="96" t="n">
        <f aca="false">SUM(D32:O32)</f>
        <v>0</v>
      </c>
    </row>
    <row r="33" customFormat="false" ht="13.5" hidden="false" customHeight="false" outlineLevel="0" collapsed="false">
      <c r="A33" s="87" t="s">
        <v>156</v>
      </c>
      <c r="B33" s="88" t="s">
        <v>157</v>
      </c>
      <c r="C33" s="94"/>
      <c r="D33" s="90" t="n">
        <f aca="false">Assumption!F76+Assumption!F79</f>
        <v>12000</v>
      </c>
      <c r="E33" s="90" t="n">
        <f aca="false">D33</f>
        <v>12000</v>
      </c>
      <c r="F33" s="90" t="n">
        <f aca="false">D33</f>
        <v>12000</v>
      </c>
      <c r="G33" s="90" t="n">
        <f aca="false">F33</f>
        <v>12000</v>
      </c>
      <c r="H33" s="90" t="n">
        <f aca="false">G33</f>
        <v>12000</v>
      </c>
      <c r="I33" s="90" t="n">
        <f aca="false">H33</f>
        <v>12000</v>
      </c>
      <c r="J33" s="90" t="n">
        <f aca="false">I33</f>
        <v>12000</v>
      </c>
      <c r="K33" s="90" t="n">
        <f aca="false">J33</f>
        <v>12000</v>
      </c>
      <c r="L33" s="90" t="n">
        <f aca="false">K33</f>
        <v>12000</v>
      </c>
      <c r="M33" s="90" t="n">
        <f aca="false">L33</f>
        <v>12000</v>
      </c>
      <c r="N33" s="90" t="n">
        <f aca="false">M33</f>
        <v>12000</v>
      </c>
      <c r="O33" s="90" t="n">
        <f aca="false">N33</f>
        <v>12000</v>
      </c>
      <c r="P33" s="91" t="n">
        <f aca="false">SUM(D33:O33)</f>
        <v>144000</v>
      </c>
    </row>
    <row r="34" customFormat="false" ht="13.5" hidden="false" customHeight="false" outlineLevel="0" collapsed="false">
      <c r="A34" s="92" t="s">
        <v>158</v>
      </c>
      <c r="B34" s="94" t="s">
        <v>159</v>
      </c>
      <c r="C34" s="94"/>
      <c r="D34" s="90" t="n">
        <f aca="false">Assumption!F77</f>
        <v>750</v>
      </c>
      <c r="E34" s="90" t="n">
        <f aca="false">D34</f>
        <v>750</v>
      </c>
      <c r="F34" s="90" t="n">
        <f aca="false">D34</f>
        <v>750</v>
      </c>
      <c r="G34" s="90" t="n">
        <f aca="false">F34</f>
        <v>750</v>
      </c>
      <c r="H34" s="90" t="n">
        <f aca="false">G34</f>
        <v>750</v>
      </c>
      <c r="I34" s="90" t="n">
        <f aca="false">H34</f>
        <v>750</v>
      </c>
      <c r="J34" s="90" t="n">
        <f aca="false">I34</f>
        <v>750</v>
      </c>
      <c r="K34" s="90" t="n">
        <f aca="false">J34</f>
        <v>750</v>
      </c>
      <c r="L34" s="90" t="n">
        <f aca="false">K34</f>
        <v>750</v>
      </c>
      <c r="M34" s="90" t="n">
        <f aca="false">L34</f>
        <v>750</v>
      </c>
      <c r="N34" s="90" t="n">
        <f aca="false">M34</f>
        <v>750</v>
      </c>
      <c r="O34" s="90" t="n">
        <f aca="false">N34</f>
        <v>750</v>
      </c>
      <c r="P34" s="91" t="n">
        <f aca="false">SUM(D34:O34)</f>
        <v>9000</v>
      </c>
    </row>
    <row r="35" customFormat="false" ht="13.5" hidden="false" customHeight="false" outlineLevel="0" collapsed="false">
      <c r="A35" s="92" t="s">
        <v>156</v>
      </c>
      <c r="B35" s="94" t="s">
        <v>160</v>
      </c>
      <c r="C35" s="94"/>
      <c r="D35" s="90" t="n">
        <f aca="false">Assumption!F78</f>
        <v>8000</v>
      </c>
      <c r="E35" s="90" t="n">
        <f aca="false">D35</f>
        <v>8000</v>
      </c>
      <c r="F35" s="90" t="n">
        <f aca="false">D35</f>
        <v>8000</v>
      </c>
      <c r="G35" s="90" t="n">
        <f aca="false">F35</f>
        <v>8000</v>
      </c>
      <c r="H35" s="90" t="n">
        <f aca="false">G35</f>
        <v>8000</v>
      </c>
      <c r="I35" s="90" t="n">
        <f aca="false">H35</f>
        <v>8000</v>
      </c>
      <c r="J35" s="90" t="n">
        <f aca="false">I35</f>
        <v>8000</v>
      </c>
      <c r="K35" s="90" t="n">
        <f aca="false">J35</f>
        <v>8000</v>
      </c>
      <c r="L35" s="90" t="n">
        <f aca="false">K35</f>
        <v>8000</v>
      </c>
      <c r="M35" s="90" t="n">
        <f aca="false">L35</f>
        <v>8000</v>
      </c>
      <c r="N35" s="90" t="n">
        <f aca="false">M35</f>
        <v>8000</v>
      </c>
      <c r="O35" s="90" t="n">
        <f aca="false">N35</f>
        <v>8000</v>
      </c>
      <c r="P35" s="91" t="n">
        <f aca="false">SUM(D35:O35)</f>
        <v>96000</v>
      </c>
    </row>
    <row r="36" customFormat="false" ht="13.5" hidden="false" customHeight="false" outlineLevel="0" collapsed="false">
      <c r="A36" s="92"/>
      <c r="B36" s="98" t="s">
        <v>161</v>
      </c>
      <c r="C36" s="94"/>
      <c r="D36" s="95" t="n">
        <f aca="false">SUM(D33:D35)</f>
        <v>20750</v>
      </c>
      <c r="E36" s="95" t="n">
        <f aca="false">SUM(E33:E35)</f>
        <v>20750</v>
      </c>
      <c r="F36" s="95" t="n">
        <f aca="false">SUM(F33:F35)</f>
        <v>20750</v>
      </c>
      <c r="G36" s="95" t="n">
        <f aca="false">SUM(G33:G35)</f>
        <v>20750</v>
      </c>
      <c r="H36" s="95" t="n">
        <f aca="false">SUM(H33:H35)</f>
        <v>20750</v>
      </c>
      <c r="I36" s="95" t="n">
        <f aca="false">SUM(I33:I35)</f>
        <v>20750</v>
      </c>
      <c r="J36" s="95" t="n">
        <f aca="false">SUM(J33:J35)</f>
        <v>20750</v>
      </c>
      <c r="K36" s="95" t="n">
        <f aca="false">SUM(K33:K35)</f>
        <v>20750</v>
      </c>
      <c r="L36" s="95" t="n">
        <f aca="false">SUM(L33:L35)</f>
        <v>20750</v>
      </c>
      <c r="M36" s="95" t="n">
        <f aca="false">SUM(M33:M35)</f>
        <v>20750</v>
      </c>
      <c r="N36" s="95" t="n">
        <f aca="false">SUM(N33:N35)</f>
        <v>20750</v>
      </c>
      <c r="O36" s="95" t="n">
        <f aca="false">SUM(O33:O35)</f>
        <v>20750</v>
      </c>
      <c r="P36" s="96" t="n">
        <f aca="false">SUM(D36:O36)</f>
        <v>249000</v>
      </c>
    </row>
    <row r="37" customFormat="false" ht="13.5" hidden="false" customHeight="false" outlineLevel="0" collapsed="false">
      <c r="A37" s="92" t="s">
        <v>162</v>
      </c>
      <c r="B37" s="94" t="s">
        <v>163</v>
      </c>
      <c r="C37" s="94"/>
      <c r="D37" s="90" t="n">
        <f aca="false">Assumption!F83</f>
        <v>0</v>
      </c>
      <c r="E37" s="90" t="n">
        <f aca="false">D37</f>
        <v>0</v>
      </c>
      <c r="F37" s="90" t="n">
        <f aca="false">D37</f>
        <v>0</v>
      </c>
      <c r="G37" s="90" t="n">
        <f aca="false">F37</f>
        <v>0</v>
      </c>
      <c r="H37" s="90" t="n">
        <f aca="false">G37</f>
        <v>0</v>
      </c>
      <c r="I37" s="90" t="n">
        <f aca="false">H37</f>
        <v>0</v>
      </c>
      <c r="J37" s="90" t="n">
        <f aca="false">I37</f>
        <v>0</v>
      </c>
      <c r="K37" s="90" t="n">
        <f aca="false">J37</f>
        <v>0</v>
      </c>
      <c r="L37" s="90" t="n">
        <f aca="false">K37</f>
        <v>0</v>
      </c>
      <c r="M37" s="90" t="n">
        <f aca="false">L37</f>
        <v>0</v>
      </c>
      <c r="N37" s="90" t="n">
        <f aca="false">M37</f>
        <v>0</v>
      </c>
      <c r="O37" s="90" t="n">
        <f aca="false">N37</f>
        <v>0</v>
      </c>
      <c r="P37" s="91" t="n">
        <f aca="false">SUM(D37:O37)</f>
        <v>0</v>
      </c>
    </row>
    <row r="38" customFormat="false" ht="13.5" hidden="false" customHeight="false" outlineLevel="0" collapsed="false">
      <c r="A38" s="92" t="s">
        <v>164</v>
      </c>
      <c r="B38" s="94" t="s">
        <v>165</v>
      </c>
      <c r="C38" s="94"/>
      <c r="D38" s="90" t="n">
        <f aca="false">Assumption!F85</f>
        <v>0</v>
      </c>
      <c r="E38" s="90" t="n">
        <f aca="false">D38</f>
        <v>0</v>
      </c>
      <c r="F38" s="90" t="n">
        <f aca="false">D38</f>
        <v>0</v>
      </c>
      <c r="G38" s="90" t="n">
        <f aca="false">F38</f>
        <v>0</v>
      </c>
      <c r="H38" s="90" t="n">
        <f aca="false">G38</f>
        <v>0</v>
      </c>
      <c r="I38" s="90" t="n">
        <f aca="false">H38</f>
        <v>0</v>
      </c>
      <c r="J38" s="90" t="n">
        <f aca="false">I38</f>
        <v>0</v>
      </c>
      <c r="K38" s="90" t="n">
        <f aca="false">J38</f>
        <v>0</v>
      </c>
      <c r="L38" s="90" t="n">
        <f aca="false">K38</f>
        <v>0</v>
      </c>
      <c r="M38" s="90" t="n">
        <f aca="false">L38</f>
        <v>0</v>
      </c>
      <c r="N38" s="90" t="n">
        <f aca="false">M38</f>
        <v>0</v>
      </c>
      <c r="O38" s="90" t="n">
        <f aca="false">N38</f>
        <v>0</v>
      </c>
      <c r="P38" s="91" t="n">
        <f aca="false">SUM(D38:O38)</f>
        <v>0</v>
      </c>
    </row>
    <row r="39" customFormat="false" ht="13.5" hidden="false" customHeight="false" outlineLevel="0" collapsed="false">
      <c r="A39" s="92" t="s">
        <v>166</v>
      </c>
      <c r="B39" s="94" t="s">
        <v>167</v>
      </c>
      <c r="C39" s="94"/>
      <c r="D39" s="90" t="n">
        <f aca="false">Assumption!F88</f>
        <v>2000</v>
      </c>
      <c r="E39" s="90" t="n">
        <f aca="false">D39</f>
        <v>2000</v>
      </c>
      <c r="F39" s="90" t="n">
        <f aca="false">D39</f>
        <v>2000</v>
      </c>
      <c r="G39" s="90" t="n">
        <f aca="false">F39</f>
        <v>2000</v>
      </c>
      <c r="H39" s="90" t="n">
        <f aca="false">G39</f>
        <v>2000</v>
      </c>
      <c r="I39" s="90" t="n">
        <f aca="false">H39</f>
        <v>2000</v>
      </c>
      <c r="J39" s="90" t="n">
        <f aca="false">I39</f>
        <v>2000</v>
      </c>
      <c r="K39" s="90" t="n">
        <f aca="false">J39</f>
        <v>2000</v>
      </c>
      <c r="L39" s="90" t="n">
        <f aca="false">K39</f>
        <v>2000</v>
      </c>
      <c r="M39" s="90" t="n">
        <f aca="false">L39</f>
        <v>2000</v>
      </c>
      <c r="N39" s="90" t="n">
        <f aca="false">M39</f>
        <v>2000</v>
      </c>
      <c r="O39" s="90" t="n">
        <f aca="false">N39</f>
        <v>2000</v>
      </c>
      <c r="P39" s="91" t="n">
        <f aca="false">SUM(D39:O39)</f>
        <v>24000</v>
      </c>
    </row>
    <row r="40" customFormat="false" ht="13.5" hidden="false" customHeight="false" outlineLevel="0" collapsed="false">
      <c r="A40" s="92" t="s">
        <v>168</v>
      </c>
      <c r="B40" s="94" t="s">
        <v>169</v>
      </c>
      <c r="C40" s="94"/>
      <c r="D40" s="90" t="n">
        <f aca="false">Assumption!F89</f>
        <v>75</v>
      </c>
      <c r="E40" s="90" t="n">
        <f aca="false">D40</f>
        <v>75</v>
      </c>
      <c r="F40" s="90" t="n">
        <f aca="false">D40</f>
        <v>75</v>
      </c>
      <c r="G40" s="90" t="n">
        <f aca="false">F40</f>
        <v>75</v>
      </c>
      <c r="H40" s="90" t="n">
        <f aca="false">G40</f>
        <v>75</v>
      </c>
      <c r="I40" s="90" t="n">
        <f aca="false">H40</f>
        <v>75</v>
      </c>
      <c r="J40" s="90" t="n">
        <f aca="false">I40</f>
        <v>75</v>
      </c>
      <c r="K40" s="90" t="n">
        <f aca="false">J40</f>
        <v>75</v>
      </c>
      <c r="L40" s="90" t="n">
        <f aca="false">K40</f>
        <v>75</v>
      </c>
      <c r="M40" s="90" t="n">
        <f aca="false">L40</f>
        <v>75</v>
      </c>
      <c r="N40" s="90" t="n">
        <f aca="false">M40</f>
        <v>75</v>
      </c>
      <c r="O40" s="90" t="n">
        <f aca="false">N40</f>
        <v>75</v>
      </c>
      <c r="P40" s="91" t="n">
        <f aca="false">SUM(D40:O40)</f>
        <v>900</v>
      </c>
    </row>
    <row r="41" customFormat="false" ht="13.5" hidden="false" customHeight="false" outlineLevel="0" collapsed="false">
      <c r="A41" s="92" t="s">
        <v>164</v>
      </c>
      <c r="B41" s="94" t="s">
        <v>170</v>
      </c>
      <c r="C41" s="94"/>
      <c r="D41" s="90" t="n">
        <f aca="false">Assumption!F87</f>
        <v>0</v>
      </c>
      <c r="E41" s="90" t="n">
        <f aca="false">D41</f>
        <v>0</v>
      </c>
      <c r="F41" s="90" t="n">
        <f aca="false">D41</f>
        <v>0</v>
      </c>
      <c r="G41" s="90" t="n">
        <f aca="false">F41</f>
        <v>0</v>
      </c>
      <c r="H41" s="90" t="n">
        <f aca="false">G41</f>
        <v>0</v>
      </c>
      <c r="I41" s="90" t="n">
        <f aca="false">H41</f>
        <v>0</v>
      </c>
      <c r="J41" s="90" t="n">
        <f aca="false">I41</f>
        <v>0</v>
      </c>
      <c r="K41" s="90" t="n">
        <f aca="false">J41</f>
        <v>0</v>
      </c>
      <c r="L41" s="90" t="n">
        <f aca="false">K41</f>
        <v>0</v>
      </c>
      <c r="M41" s="90" t="n">
        <f aca="false">L41</f>
        <v>0</v>
      </c>
      <c r="N41" s="90" t="n">
        <f aca="false">M41</f>
        <v>0</v>
      </c>
      <c r="O41" s="90" t="n">
        <f aca="false">N41</f>
        <v>0</v>
      </c>
      <c r="P41" s="91" t="n">
        <f aca="false">SUM(D41:O41)</f>
        <v>0</v>
      </c>
    </row>
    <row r="42" customFormat="false" ht="13.5" hidden="false" customHeight="false" outlineLevel="0" collapsed="false">
      <c r="A42" s="92" t="s">
        <v>164</v>
      </c>
      <c r="B42" s="94" t="s">
        <v>171</v>
      </c>
      <c r="C42" s="94"/>
      <c r="D42" s="90" t="n">
        <f aca="false">Assumption!F91</f>
        <v>300</v>
      </c>
      <c r="E42" s="90" t="n">
        <f aca="false">D42</f>
        <v>300</v>
      </c>
      <c r="F42" s="90" t="n">
        <f aca="false">D42</f>
        <v>300</v>
      </c>
      <c r="G42" s="90" t="n">
        <f aca="false">F42</f>
        <v>300</v>
      </c>
      <c r="H42" s="90" t="n">
        <f aca="false">G42</f>
        <v>300</v>
      </c>
      <c r="I42" s="90" t="n">
        <f aca="false">H42</f>
        <v>300</v>
      </c>
      <c r="J42" s="90" t="n">
        <f aca="false">I42</f>
        <v>300</v>
      </c>
      <c r="K42" s="90" t="n">
        <f aca="false">J42</f>
        <v>300</v>
      </c>
      <c r="L42" s="90" t="n">
        <f aca="false">K42</f>
        <v>300</v>
      </c>
      <c r="M42" s="90" t="n">
        <f aca="false">L42</f>
        <v>300</v>
      </c>
      <c r="N42" s="90" t="n">
        <f aca="false">M42</f>
        <v>300</v>
      </c>
      <c r="O42" s="90" t="n">
        <f aca="false">N42</f>
        <v>300</v>
      </c>
      <c r="P42" s="91" t="n">
        <f aca="false">SUM(D42:O42)</f>
        <v>3600</v>
      </c>
    </row>
    <row r="43" customFormat="false" ht="13.5" hidden="false" customHeight="false" outlineLevel="0" collapsed="false">
      <c r="A43" s="92" t="s">
        <v>166</v>
      </c>
      <c r="B43" s="94" t="s">
        <v>172</v>
      </c>
      <c r="C43" s="94"/>
      <c r="D43" s="90" t="n">
        <f aca="false">Assumption!F90</f>
        <v>350</v>
      </c>
      <c r="E43" s="90" t="n">
        <f aca="false">D43</f>
        <v>350</v>
      </c>
      <c r="F43" s="90" t="n">
        <f aca="false">D43</f>
        <v>350</v>
      </c>
      <c r="G43" s="90" t="n">
        <f aca="false">F43</f>
        <v>350</v>
      </c>
      <c r="H43" s="90" t="n">
        <f aca="false">G43</f>
        <v>350</v>
      </c>
      <c r="I43" s="90" t="n">
        <f aca="false">H43</f>
        <v>350</v>
      </c>
      <c r="J43" s="90" t="n">
        <f aca="false">I43</f>
        <v>350</v>
      </c>
      <c r="K43" s="90" t="n">
        <f aca="false">J43</f>
        <v>350</v>
      </c>
      <c r="L43" s="90" t="n">
        <f aca="false">K43</f>
        <v>350</v>
      </c>
      <c r="M43" s="90" t="n">
        <f aca="false">L43</f>
        <v>350</v>
      </c>
      <c r="N43" s="90" t="n">
        <f aca="false">M43</f>
        <v>350</v>
      </c>
      <c r="O43" s="90" t="n">
        <f aca="false">N43</f>
        <v>350</v>
      </c>
      <c r="P43" s="91" t="n">
        <f aca="false">SUM(D43:O43)</f>
        <v>4200</v>
      </c>
    </row>
    <row r="44" customFormat="false" ht="13.5" hidden="false" customHeight="false" outlineLevel="0" collapsed="false">
      <c r="A44" s="92"/>
      <c r="B44" s="98" t="s">
        <v>173</v>
      </c>
      <c r="C44" s="94"/>
      <c r="D44" s="95" t="n">
        <f aca="false">SUM(D37:D43)</f>
        <v>2725</v>
      </c>
      <c r="E44" s="95" t="n">
        <f aca="false">SUM(E37:E43)</f>
        <v>2725</v>
      </c>
      <c r="F44" s="95" t="n">
        <f aca="false">SUM(F37:F43)</f>
        <v>2725</v>
      </c>
      <c r="G44" s="95" t="n">
        <f aca="false">SUM(G37:G43)</f>
        <v>2725</v>
      </c>
      <c r="H44" s="95" t="n">
        <f aca="false">SUM(H37:H43)</f>
        <v>2725</v>
      </c>
      <c r="I44" s="95" t="n">
        <f aca="false">SUM(I37:I43)</f>
        <v>2725</v>
      </c>
      <c r="J44" s="95" t="n">
        <f aca="false">SUM(J37:J43)</f>
        <v>2725</v>
      </c>
      <c r="K44" s="95" t="n">
        <f aca="false">SUM(K37:K43)</f>
        <v>2725</v>
      </c>
      <c r="L44" s="95" t="n">
        <f aca="false">SUM(L37:L43)</f>
        <v>2725</v>
      </c>
      <c r="M44" s="95" t="n">
        <f aca="false">SUM(M37:M43)</f>
        <v>2725</v>
      </c>
      <c r="N44" s="95" t="n">
        <f aca="false">SUM(N37:N43)</f>
        <v>2725</v>
      </c>
      <c r="O44" s="95" t="n">
        <f aca="false">SUM(O37:O43)</f>
        <v>2725</v>
      </c>
      <c r="P44" s="96" t="n">
        <f aca="false">SUM(D44:O44)</f>
        <v>32700</v>
      </c>
    </row>
    <row r="45" customFormat="false" ht="13.5" hidden="false" customHeight="false" outlineLevel="0" collapsed="false">
      <c r="A45" s="92" t="s">
        <v>174</v>
      </c>
      <c r="B45" s="94" t="s">
        <v>175</v>
      </c>
      <c r="C45" s="94"/>
      <c r="D45" s="90" t="n">
        <f aca="false">Assumption!F95</f>
        <v>10000</v>
      </c>
      <c r="E45" s="90" t="n">
        <f aca="false">D45</f>
        <v>10000</v>
      </c>
      <c r="F45" s="90" t="n">
        <f aca="false">D45</f>
        <v>10000</v>
      </c>
      <c r="G45" s="90" t="n">
        <f aca="false">F45</f>
        <v>10000</v>
      </c>
      <c r="H45" s="90" t="n">
        <f aca="false">G45</f>
        <v>10000</v>
      </c>
      <c r="I45" s="90" t="n">
        <f aca="false">H45</f>
        <v>10000</v>
      </c>
      <c r="J45" s="90" t="n">
        <f aca="false">I45</f>
        <v>10000</v>
      </c>
      <c r="K45" s="90" t="n">
        <f aca="false">J45</f>
        <v>10000</v>
      </c>
      <c r="L45" s="90" t="n">
        <f aca="false">K45</f>
        <v>10000</v>
      </c>
      <c r="M45" s="90" t="n">
        <f aca="false">L45</f>
        <v>10000</v>
      </c>
      <c r="N45" s="90" t="n">
        <f aca="false">M45</f>
        <v>10000</v>
      </c>
      <c r="O45" s="90" t="n">
        <f aca="false">N45</f>
        <v>10000</v>
      </c>
      <c r="P45" s="91" t="n">
        <f aca="false">SUM(D45:O45)</f>
        <v>120000</v>
      </c>
    </row>
    <row r="46" customFormat="false" ht="13.5" hidden="false" customHeight="false" outlineLevel="0" collapsed="false">
      <c r="A46" s="92" t="s">
        <v>176</v>
      </c>
      <c r="B46" s="94" t="s">
        <v>177</v>
      </c>
      <c r="C46" s="94"/>
      <c r="D46" s="90" t="n">
        <f aca="false">Assumption!F96</f>
        <v>10000</v>
      </c>
      <c r="E46" s="90" t="n">
        <f aca="false">D46</f>
        <v>10000</v>
      </c>
      <c r="F46" s="90" t="n">
        <f aca="false">D46</f>
        <v>10000</v>
      </c>
      <c r="G46" s="90" t="n">
        <f aca="false">F46</f>
        <v>10000</v>
      </c>
      <c r="H46" s="90" t="n">
        <f aca="false">G46</f>
        <v>10000</v>
      </c>
      <c r="I46" s="90" t="n">
        <f aca="false">H46</f>
        <v>10000</v>
      </c>
      <c r="J46" s="90" t="n">
        <f aca="false">I46</f>
        <v>10000</v>
      </c>
      <c r="K46" s="90" t="n">
        <f aca="false">J46</f>
        <v>10000</v>
      </c>
      <c r="L46" s="90" t="n">
        <f aca="false">K46</f>
        <v>10000</v>
      </c>
      <c r="M46" s="90" t="n">
        <f aca="false">L46</f>
        <v>10000</v>
      </c>
      <c r="N46" s="90" t="n">
        <f aca="false">M46</f>
        <v>10000</v>
      </c>
      <c r="O46" s="90" t="n">
        <f aca="false">N46</f>
        <v>10000</v>
      </c>
      <c r="P46" s="91" t="n">
        <f aca="false">SUM(D46:O46)</f>
        <v>120000</v>
      </c>
    </row>
    <row r="47" customFormat="false" ht="13.5" hidden="false" customHeight="false" outlineLevel="0" collapsed="false">
      <c r="A47" s="92" t="s">
        <v>176</v>
      </c>
      <c r="B47" s="94" t="s">
        <v>178</v>
      </c>
      <c r="C47" s="94"/>
      <c r="D47" s="90"/>
      <c r="E47" s="90" t="n">
        <f aca="false">D47</f>
        <v>0</v>
      </c>
      <c r="F47" s="90" t="n">
        <f aca="false">D47</f>
        <v>0</v>
      </c>
      <c r="G47" s="90" t="n">
        <f aca="false">F47</f>
        <v>0</v>
      </c>
      <c r="H47" s="90" t="n">
        <f aca="false">G47</f>
        <v>0</v>
      </c>
      <c r="I47" s="90" t="n">
        <f aca="false">H47</f>
        <v>0</v>
      </c>
      <c r="J47" s="90" t="n">
        <f aca="false">I47</f>
        <v>0</v>
      </c>
      <c r="K47" s="90" t="n">
        <f aca="false">J47</f>
        <v>0</v>
      </c>
      <c r="L47" s="90" t="n">
        <f aca="false">K47</f>
        <v>0</v>
      </c>
      <c r="M47" s="90" t="n">
        <f aca="false">L47</f>
        <v>0</v>
      </c>
      <c r="N47" s="90" t="n">
        <f aca="false">M47</f>
        <v>0</v>
      </c>
      <c r="O47" s="90" t="n">
        <f aca="false">N47</f>
        <v>0</v>
      </c>
      <c r="P47" s="91" t="n">
        <f aca="false">SUM(D47:O47)</f>
        <v>0</v>
      </c>
    </row>
    <row r="48" customFormat="false" ht="13.5" hidden="false" customHeight="false" outlineLevel="0" collapsed="false">
      <c r="A48" s="92" t="s">
        <v>174</v>
      </c>
      <c r="B48" s="94" t="s">
        <v>179</v>
      </c>
      <c r="C48" s="94"/>
      <c r="D48" s="90" t="n">
        <f aca="false">Assumption!F97</f>
        <v>5000</v>
      </c>
      <c r="E48" s="90" t="n">
        <f aca="false">D48</f>
        <v>5000</v>
      </c>
      <c r="F48" s="90" t="n">
        <f aca="false">D48</f>
        <v>5000</v>
      </c>
      <c r="G48" s="90" t="n">
        <f aca="false">F48</f>
        <v>5000</v>
      </c>
      <c r="H48" s="90" t="n">
        <f aca="false">G48</f>
        <v>5000</v>
      </c>
      <c r="I48" s="90" t="n">
        <f aca="false">H48</f>
        <v>5000</v>
      </c>
      <c r="J48" s="90" t="n">
        <f aca="false">I48</f>
        <v>5000</v>
      </c>
      <c r="K48" s="90" t="n">
        <f aca="false">J48</f>
        <v>5000</v>
      </c>
      <c r="L48" s="90" t="n">
        <f aca="false">K48</f>
        <v>5000</v>
      </c>
      <c r="M48" s="90" t="n">
        <f aca="false">L48</f>
        <v>5000</v>
      </c>
      <c r="N48" s="90" t="n">
        <f aca="false">M48</f>
        <v>5000</v>
      </c>
      <c r="O48" s="90" t="n">
        <f aca="false">N48</f>
        <v>5000</v>
      </c>
      <c r="P48" s="91" t="n">
        <f aca="false">SUM(D48:O48)</f>
        <v>60000</v>
      </c>
    </row>
    <row r="49" customFormat="false" ht="13.5" hidden="false" customHeight="false" outlineLevel="0" collapsed="false">
      <c r="A49" s="92"/>
      <c r="B49" s="98" t="s">
        <v>180</v>
      </c>
      <c r="C49" s="94"/>
      <c r="D49" s="95" t="n">
        <f aca="false">SUM(D45:D48)</f>
        <v>25000</v>
      </c>
      <c r="E49" s="95" t="n">
        <f aca="false">SUM(E45:E48)</f>
        <v>25000</v>
      </c>
      <c r="F49" s="95" t="n">
        <f aca="false">SUM(F45:F48)</f>
        <v>25000</v>
      </c>
      <c r="G49" s="95" t="n">
        <f aca="false">SUM(G45:G48)</f>
        <v>25000</v>
      </c>
      <c r="H49" s="95" t="n">
        <f aca="false">SUM(H45:H48)</f>
        <v>25000</v>
      </c>
      <c r="I49" s="95" t="n">
        <f aca="false">SUM(I45:I48)</f>
        <v>25000</v>
      </c>
      <c r="J49" s="95" t="n">
        <f aca="false">SUM(J45:J48)</f>
        <v>25000</v>
      </c>
      <c r="K49" s="95" t="n">
        <f aca="false">SUM(K45:K48)</f>
        <v>25000</v>
      </c>
      <c r="L49" s="95" t="n">
        <f aca="false">SUM(L45:L48)</f>
        <v>25000</v>
      </c>
      <c r="M49" s="95" t="n">
        <f aca="false">SUM(M45:M48)</f>
        <v>25000</v>
      </c>
      <c r="N49" s="95" t="n">
        <f aca="false">SUM(N45:N48)</f>
        <v>25000</v>
      </c>
      <c r="O49" s="95" t="n">
        <f aca="false">SUM(O45:O48)</f>
        <v>25000</v>
      </c>
      <c r="P49" s="96" t="n">
        <f aca="false">SUM(D49:O49)</f>
        <v>300000</v>
      </c>
    </row>
    <row r="50" customFormat="false" ht="13.5" hidden="false" customHeight="false" outlineLevel="0" collapsed="false">
      <c r="A50" s="92" t="s">
        <v>181</v>
      </c>
      <c r="B50" s="98" t="s">
        <v>182</v>
      </c>
      <c r="C50" s="94"/>
      <c r="D50" s="90"/>
      <c r="E50" s="90" t="n">
        <f aca="false">D50</f>
        <v>0</v>
      </c>
      <c r="F50" s="90" t="n">
        <f aca="false">D50</f>
        <v>0</v>
      </c>
      <c r="G50" s="90" t="n">
        <f aca="false">F50</f>
        <v>0</v>
      </c>
      <c r="H50" s="90" t="n">
        <f aca="false">G50</f>
        <v>0</v>
      </c>
      <c r="I50" s="90" t="n">
        <f aca="false">H50</f>
        <v>0</v>
      </c>
      <c r="J50" s="90" t="n">
        <f aca="false">I50</f>
        <v>0</v>
      </c>
      <c r="K50" s="90" t="n">
        <f aca="false">J50</f>
        <v>0</v>
      </c>
      <c r="L50" s="90" t="n">
        <f aca="false">K50</f>
        <v>0</v>
      </c>
      <c r="M50" s="90" t="n">
        <f aca="false">L50</f>
        <v>0</v>
      </c>
      <c r="N50" s="90" t="n">
        <f aca="false">M50</f>
        <v>0</v>
      </c>
      <c r="O50" s="90" t="n">
        <f aca="false">N50</f>
        <v>0</v>
      </c>
      <c r="P50" s="91" t="n">
        <f aca="false">SUM(D50:O50)</f>
        <v>0</v>
      </c>
    </row>
    <row r="51" customFormat="false" ht="13.5" hidden="false" customHeight="false" outlineLevel="0" collapsed="false">
      <c r="A51" s="92" t="s">
        <v>183</v>
      </c>
      <c r="B51" s="94" t="s">
        <v>184</v>
      </c>
      <c r="C51" s="94"/>
      <c r="D51" s="90" t="n">
        <f aca="false">Assumption!F105</f>
        <v>0</v>
      </c>
      <c r="E51" s="90" t="n">
        <f aca="false">D51</f>
        <v>0</v>
      </c>
      <c r="F51" s="90" t="n">
        <f aca="false">D51</f>
        <v>0</v>
      </c>
      <c r="G51" s="90" t="n">
        <f aca="false">F51</f>
        <v>0</v>
      </c>
      <c r="H51" s="90" t="n">
        <f aca="false">G51</f>
        <v>0</v>
      </c>
      <c r="I51" s="90" t="n">
        <f aca="false">H51</f>
        <v>0</v>
      </c>
      <c r="J51" s="90" t="n">
        <f aca="false">I51</f>
        <v>0</v>
      </c>
      <c r="K51" s="90" t="n">
        <f aca="false">J51</f>
        <v>0</v>
      </c>
      <c r="L51" s="90" t="n">
        <f aca="false">K51</f>
        <v>0</v>
      </c>
      <c r="M51" s="90" t="n">
        <f aca="false">L51</f>
        <v>0</v>
      </c>
      <c r="N51" s="90" t="n">
        <f aca="false">M51</f>
        <v>0</v>
      </c>
      <c r="O51" s="90" t="n">
        <f aca="false">N51</f>
        <v>0</v>
      </c>
      <c r="P51" s="91" t="n">
        <f aca="false">SUM(D51:O51)</f>
        <v>0</v>
      </c>
    </row>
    <row r="52" customFormat="false" ht="13.5" hidden="false" customHeight="false" outlineLevel="0" collapsed="false">
      <c r="A52" s="92" t="s">
        <v>185</v>
      </c>
      <c r="B52" s="94" t="s">
        <v>186</v>
      </c>
      <c r="C52" s="94"/>
      <c r="D52" s="90" t="n">
        <f aca="false">Assumption!F106</f>
        <v>700</v>
      </c>
      <c r="E52" s="90" t="n">
        <f aca="false">D52</f>
        <v>700</v>
      </c>
      <c r="F52" s="90" t="n">
        <f aca="false">D52</f>
        <v>700</v>
      </c>
      <c r="G52" s="90" t="n">
        <f aca="false">F52</f>
        <v>700</v>
      </c>
      <c r="H52" s="90" t="n">
        <f aca="false">G52</f>
        <v>700</v>
      </c>
      <c r="I52" s="90" t="n">
        <f aca="false">H52</f>
        <v>700</v>
      </c>
      <c r="J52" s="90" t="n">
        <f aca="false">I52</f>
        <v>700</v>
      </c>
      <c r="K52" s="90" t="n">
        <f aca="false">J52</f>
        <v>700</v>
      </c>
      <c r="L52" s="90" t="n">
        <f aca="false">K52</f>
        <v>700</v>
      </c>
      <c r="M52" s="90" t="n">
        <f aca="false">L52</f>
        <v>700</v>
      </c>
      <c r="N52" s="90" t="n">
        <f aca="false">M52</f>
        <v>700</v>
      </c>
      <c r="O52" s="90" t="n">
        <f aca="false">N52</f>
        <v>700</v>
      </c>
      <c r="P52" s="91" t="n">
        <f aca="false">SUM(D52:O52)</f>
        <v>8400</v>
      </c>
    </row>
    <row r="53" customFormat="false" ht="13.5" hidden="false" customHeight="false" outlineLevel="0" collapsed="false">
      <c r="A53" s="92"/>
      <c r="B53" s="98" t="s">
        <v>187</v>
      </c>
      <c r="C53" s="94"/>
      <c r="D53" s="95" t="n">
        <f aca="false">SUM(D51:D52)</f>
        <v>700</v>
      </c>
      <c r="E53" s="95" t="n">
        <f aca="false">SUM(E51:E52)</f>
        <v>700</v>
      </c>
      <c r="F53" s="95" t="n">
        <f aca="false">SUM(F51:F52)</f>
        <v>700</v>
      </c>
      <c r="G53" s="95" t="n">
        <f aca="false">SUM(G51:G52)</f>
        <v>700</v>
      </c>
      <c r="H53" s="95" t="n">
        <f aca="false">SUM(H51:H52)</f>
        <v>700</v>
      </c>
      <c r="I53" s="95" t="n">
        <f aca="false">SUM(I51:I52)</f>
        <v>700</v>
      </c>
      <c r="J53" s="95" t="n">
        <f aca="false">SUM(J51:J52)</f>
        <v>700</v>
      </c>
      <c r="K53" s="95" t="n">
        <f aca="false">SUM(K51:K52)</f>
        <v>700</v>
      </c>
      <c r="L53" s="95" t="n">
        <f aca="false">SUM(L51:L52)</f>
        <v>700</v>
      </c>
      <c r="M53" s="95" t="n">
        <f aca="false">SUM(M51:M52)</f>
        <v>700</v>
      </c>
      <c r="N53" s="95" t="n">
        <f aca="false">SUM(N51:N52)</f>
        <v>700</v>
      </c>
      <c r="O53" s="95" t="n">
        <f aca="false">SUM(O51:O52)</f>
        <v>700</v>
      </c>
      <c r="P53" s="96" t="n">
        <f aca="false">SUM(D53:O53)</f>
        <v>8400</v>
      </c>
    </row>
    <row r="54" customFormat="false" ht="13.5" hidden="false" customHeight="false" outlineLevel="0" collapsed="false">
      <c r="A54" s="92" t="s">
        <v>188</v>
      </c>
      <c r="B54" s="94" t="s">
        <v>189</v>
      </c>
      <c r="C54" s="89"/>
      <c r="D54" s="90" t="n">
        <v>3500</v>
      </c>
      <c r="E54" s="90" t="n">
        <v>7000</v>
      </c>
      <c r="F54" s="90" t="n">
        <v>3500</v>
      </c>
      <c r="G54" s="90" t="n">
        <v>3500</v>
      </c>
      <c r="H54" s="90" t="n">
        <v>7000</v>
      </c>
      <c r="I54" s="90" t="n">
        <v>3500</v>
      </c>
      <c r="J54" s="90" t="n">
        <v>3500</v>
      </c>
      <c r="K54" s="90" t="n">
        <v>7000</v>
      </c>
      <c r="L54" s="90" t="n">
        <v>3500</v>
      </c>
      <c r="M54" s="90" t="n">
        <v>3500</v>
      </c>
      <c r="N54" s="90" t="n">
        <v>3500</v>
      </c>
      <c r="O54" s="90" t="n">
        <v>3500</v>
      </c>
      <c r="P54" s="91" t="n">
        <f aca="false">SUM(D54:O54)</f>
        <v>52500</v>
      </c>
    </row>
    <row r="55" customFormat="false" ht="13.5" hidden="false" customHeight="false" outlineLevel="0" collapsed="false">
      <c r="A55" s="92" t="s">
        <v>190</v>
      </c>
      <c r="B55" s="94" t="s">
        <v>191</v>
      </c>
      <c r="C55" s="89"/>
      <c r="D55" s="90" t="n">
        <v>0</v>
      </c>
      <c r="E55" s="90" t="n">
        <f aca="false">D55</f>
        <v>0</v>
      </c>
      <c r="F55" s="90" t="n">
        <f aca="false">D55</f>
        <v>0</v>
      </c>
      <c r="G55" s="90" t="n">
        <f aca="false">F55</f>
        <v>0</v>
      </c>
      <c r="H55" s="90" t="n">
        <f aca="false">G55</f>
        <v>0</v>
      </c>
      <c r="I55" s="90" t="n">
        <f aca="false">H55</f>
        <v>0</v>
      </c>
      <c r="J55" s="90" t="n">
        <f aca="false">I55</f>
        <v>0</v>
      </c>
      <c r="K55" s="90" t="n">
        <f aca="false">J55</f>
        <v>0</v>
      </c>
      <c r="L55" s="90" t="n">
        <f aca="false">K55</f>
        <v>0</v>
      </c>
      <c r="M55" s="90" t="n">
        <f aca="false">L55</f>
        <v>0</v>
      </c>
      <c r="N55" s="90" t="n">
        <f aca="false">M55</f>
        <v>0</v>
      </c>
      <c r="O55" s="90" t="n">
        <f aca="false">N55</f>
        <v>0</v>
      </c>
      <c r="P55" s="91" t="n">
        <f aca="false">SUM(D55:O55)</f>
        <v>0</v>
      </c>
    </row>
    <row r="56" customFormat="false" ht="13.5" hidden="false" customHeight="false" outlineLevel="0" collapsed="false">
      <c r="A56" s="87" t="s">
        <v>192</v>
      </c>
      <c r="B56" s="88" t="s">
        <v>193</v>
      </c>
      <c r="C56" s="89"/>
      <c r="D56" s="90" t="n">
        <f aca="false">Assumption!F122</f>
        <v>12586.8408240378</v>
      </c>
      <c r="E56" s="90" t="n">
        <f aca="false">D56</f>
        <v>12586.8408240378</v>
      </c>
      <c r="F56" s="90" t="n">
        <f aca="false">D56</f>
        <v>12586.8408240378</v>
      </c>
      <c r="G56" s="90" t="n">
        <f aca="false">F56</f>
        <v>12586.8408240378</v>
      </c>
      <c r="H56" s="90" t="n">
        <f aca="false">G56</f>
        <v>12586.8408240378</v>
      </c>
      <c r="I56" s="90" t="n">
        <f aca="false">H56</f>
        <v>12586.8408240378</v>
      </c>
      <c r="J56" s="90" t="n">
        <f aca="false">I56</f>
        <v>12586.8408240378</v>
      </c>
      <c r="K56" s="90" t="n">
        <f aca="false">J56</f>
        <v>12586.8408240378</v>
      </c>
      <c r="L56" s="90" t="n">
        <f aca="false">K56</f>
        <v>12586.8408240378</v>
      </c>
      <c r="M56" s="90" t="n">
        <f aca="false">L56</f>
        <v>12586.8408240378</v>
      </c>
      <c r="N56" s="90" t="n">
        <f aca="false">M56</f>
        <v>12586.8408240378</v>
      </c>
      <c r="O56" s="90" t="n">
        <f aca="false">N56</f>
        <v>12586.8408240378</v>
      </c>
      <c r="P56" s="91" t="n">
        <f aca="false">SUM(D56:O56)</f>
        <v>151042.089888454</v>
      </c>
    </row>
    <row r="57" customFormat="false" ht="13.5" hidden="false" customHeight="false" outlineLevel="0" collapsed="false">
      <c r="A57" s="87" t="s">
        <v>194</v>
      </c>
      <c r="B57" s="88" t="s">
        <v>195</v>
      </c>
      <c r="C57" s="89"/>
      <c r="D57" s="90" t="n">
        <f aca="false">Assumption!F121</f>
        <v>12000</v>
      </c>
      <c r="E57" s="90" t="n">
        <f aca="false">D57</f>
        <v>12000</v>
      </c>
      <c r="F57" s="90" t="n">
        <f aca="false">D57</f>
        <v>12000</v>
      </c>
      <c r="G57" s="90" t="n">
        <f aca="false">F57</f>
        <v>12000</v>
      </c>
      <c r="H57" s="90" t="n">
        <f aca="false">G57</f>
        <v>12000</v>
      </c>
      <c r="I57" s="90" t="n">
        <f aca="false">H57</f>
        <v>12000</v>
      </c>
      <c r="J57" s="90" t="n">
        <f aca="false">I57</f>
        <v>12000</v>
      </c>
      <c r="K57" s="90" t="n">
        <f aca="false">J57</f>
        <v>12000</v>
      </c>
      <c r="L57" s="90" t="n">
        <f aca="false">K57</f>
        <v>12000</v>
      </c>
      <c r="M57" s="90" t="n">
        <f aca="false">L57</f>
        <v>12000</v>
      </c>
      <c r="N57" s="90" t="n">
        <f aca="false">M57</f>
        <v>12000</v>
      </c>
      <c r="O57" s="90" t="n">
        <f aca="false">N57</f>
        <v>12000</v>
      </c>
      <c r="P57" s="91" t="n">
        <f aca="false">SUM(D57:O57)</f>
        <v>144000</v>
      </c>
    </row>
    <row r="58" customFormat="false" ht="13.5" hidden="false" customHeight="false" outlineLevel="0" collapsed="false">
      <c r="A58" s="87" t="s">
        <v>149</v>
      </c>
      <c r="B58" s="88" t="s">
        <v>196</v>
      </c>
      <c r="C58" s="89"/>
      <c r="D58" s="90" t="n">
        <f aca="false">Assumption!F35</f>
        <v>44000</v>
      </c>
      <c r="E58" s="90" t="n">
        <f aca="false">D58</f>
        <v>44000</v>
      </c>
      <c r="F58" s="90" t="n">
        <f aca="false">D58</f>
        <v>44000</v>
      </c>
      <c r="G58" s="90" t="n">
        <f aca="false">F58</f>
        <v>44000</v>
      </c>
      <c r="H58" s="90" t="n">
        <f aca="false">G58</f>
        <v>44000</v>
      </c>
      <c r="I58" s="90" t="n">
        <f aca="false">H58</f>
        <v>44000</v>
      </c>
      <c r="J58" s="90" t="n">
        <f aca="false">I58</f>
        <v>44000</v>
      </c>
      <c r="K58" s="90" t="n">
        <f aca="false">J58</f>
        <v>44000</v>
      </c>
      <c r="L58" s="90" t="n">
        <f aca="false">K58</f>
        <v>44000</v>
      </c>
      <c r="M58" s="90" t="n">
        <f aca="false">L58</f>
        <v>44000</v>
      </c>
      <c r="N58" s="90" t="n">
        <f aca="false">M58</f>
        <v>44000</v>
      </c>
      <c r="O58" s="90" t="n">
        <f aca="false">N58</f>
        <v>44000</v>
      </c>
      <c r="P58" s="91" t="n">
        <f aca="false">SUM(D58:O58)</f>
        <v>528000</v>
      </c>
    </row>
    <row r="59" customFormat="false" ht="13.5" hidden="false" customHeight="false" outlineLevel="0" collapsed="false">
      <c r="A59" s="92" t="s">
        <v>149</v>
      </c>
      <c r="B59" s="94" t="s">
        <v>197</v>
      </c>
      <c r="C59" s="89"/>
      <c r="D59" s="90" t="n">
        <f aca="false">Assumption!F125</f>
        <v>0</v>
      </c>
      <c r="E59" s="90" t="n">
        <f aca="false">D59</f>
        <v>0</v>
      </c>
      <c r="F59" s="90" t="n">
        <f aca="false">D59</f>
        <v>0</v>
      </c>
      <c r="G59" s="90" t="n">
        <f aca="false">F59</f>
        <v>0</v>
      </c>
      <c r="H59" s="90" t="n">
        <f aca="false">G59</f>
        <v>0</v>
      </c>
      <c r="I59" s="90" t="n">
        <f aca="false">H59</f>
        <v>0</v>
      </c>
      <c r="J59" s="90" t="n">
        <f aca="false">I59</f>
        <v>0</v>
      </c>
      <c r="K59" s="90" t="n">
        <f aca="false">J59</f>
        <v>0</v>
      </c>
      <c r="L59" s="90" t="n">
        <f aca="false">K59</f>
        <v>0</v>
      </c>
      <c r="M59" s="90" t="n">
        <f aca="false">L59</f>
        <v>0</v>
      </c>
      <c r="N59" s="90" t="n">
        <f aca="false">M59</f>
        <v>0</v>
      </c>
      <c r="O59" s="90" t="n">
        <f aca="false">N59</f>
        <v>0</v>
      </c>
      <c r="P59" s="91" t="n">
        <f aca="false">SUM(D59:O59)</f>
        <v>0</v>
      </c>
    </row>
    <row r="60" customFormat="false" ht="13.5" hidden="false" customHeight="false" outlineLevel="0" collapsed="false">
      <c r="A60" s="92"/>
      <c r="B60" s="98" t="s">
        <v>198</v>
      </c>
      <c r="C60" s="89"/>
      <c r="D60" s="95" t="n">
        <f aca="false">D14+D17+D25+D32+D36+D44+D49+D50+D53+SUM(D54:D59)</f>
        <v>333703.382490705</v>
      </c>
      <c r="E60" s="95" t="n">
        <f aca="false">E14+E17+E25+E32+E36+E44+E49+E50+E53+SUM(E54:E59)</f>
        <v>349205.211310149</v>
      </c>
      <c r="F60" s="95" t="n">
        <f aca="false">F14+F17+F25+F32+F36+F44+F49+F50+F53+SUM(F54:F59)</f>
        <v>345705.211310149</v>
      </c>
      <c r="G60" s="95" t="n">
        <f aca="false">G14+G17+G25+G32+G36+G44+G49+G50+G53+SUM(G54:G59)</f>
        <v>345705.211310149</v>
      </c>
      <c r="H60" s="95" t="n">
        <f aca="false">H14+H17+H25+H32+H36+H44+H49+H50+H53+SUM(H54:H59)</f>
        <v>349205.211310149</v>
      </c>
      <c r="I60" s="95" t="n">
        <f aca="false">I14+I17+I25+I32+I36+I44+I49+I50+I53+SUM(I54:I59)</f>
        <v>345705.211310149</v>
      </c>
      <c r="J60" s="95" t="n">
        <f aca="false">J14+J17+J25+J32+J36+J44+J49+J50+J53+SUM(J54:J59)</f>
        <v>345705.211310149</v>
      </c>
      <c r="K60" s="95" t="n">
        <f aca="false">K14+K17+K25+K32+K36+K44+K49+K50+K53+SUM(K54:K59)</f>
        <v>349205.211310149</v>
      </c>
      <c r="L60" s="95" t="n">
        <f aca="false">L14+L17+L25+L32+L36+L44+L49+L50+L53+SUM(L54:L59)</f>
        <v>345705.211310149</v>
      </c>
      <c r="M60" s="95" t="n">
        <f aca="false">M14+M17+M25+M32+M36+M44+M49+M50+M53+SUM(M54:M59)</f>
        <v>345705.211310149</v>
      </c>
      <c r="N60" s="95" t="n">
        <f aca="false">N14+N17+N25+N32+N36+N44+N49+N50+N53+SUM(N54:N59)</f>
        <v>345705.211310149</v>
      </c>
      <c r="O60" s="95" t="n">
        <f aca="false">O14+O17+O25+O32+O36+O44+O49+O50+O53+SUM(O54:O59)</f>
        <v>345705.211310149</v>
      </c>
      <c r="P60" s="96" t="n">
        <f aca="false">SUM(D60:O60)</f>
        <v>4146960.70690234</v>
      </c>
    </row>
    <row r="61" customFormat="false" ht="13.5" hidden="false" customHeight="false" outlineLevel="0" collapsed="false">
      <c r="A61" s="92" t="s">
        <v>199</v>
      </c>
      <c r="B61" s="94" t="s">
        <v>200</v>
      </c>
      <c r="C61" s="89"/>
      <c r="D61" s="90"/>
      <c r="E61" s="90"/>
      <c r="F61" s="90"/>
      <c r="G61" s="90"/>
      <c r="H61" s="90"/>
      <c r="I61" s="90" t="n">
        <f aca="false">Assumption!F117</f>
        <v>0</v>
      </c>
      <c r="J61" s="90" t="n">
        <f aca="false">I61</f>
        <v>0</v>
      </c>
      <c r="K61" s="90" t="n">
        <f aca="false">J61</f>
        <v>0</v>
      </c>
      <c r="L61" s="90" t="n">
        <f aca="false">K61</f>
        <v>0</v>
      </c>
      <c r="M61" s="90" t="n">
        <f aca="false">L61</f>
        <v>0</v>
      </c>
      <c r="N61" s="90" t="n">
        <f aca="false">M61</f>
        <v>0</v>
      </c>
      <c r="O61" s="90" t="n">
        <f aca="false">N61</f>
        <v>0</v>
      </c>
      <c r="P61" s="91" t="n">
        <f aca="false">SUM(D61:O61)</f>
        <v>0</v>
      </c>
    </row>
    <row r="62" customFormat="false" ht="13.5" hidden="false" customHeight="false" outlineLevel="0" collapsed="false">
      <c r="A62" s="92" t="s">
        <v>201</v>
      </c>
      <c r="B62" s="94" t="s">
        <v>202</v>
      </c>
      <c r="C62" s="89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 t="n">
        <f aca="false">SUM(D62:O62)</f>
        <v>0</v>
      </c>
    </row>
    <row r="63" customFormat="false" ht="13.5" hidden="false" customHeight="false" outlineLevel="0" collapsed="false">
      <c r="A63" s="100"/>
      <c r="B63" s="98" t="s">
        <v>203</v>
      </c>
      <c r="C63" s="89"/>
      <c r="D63" s="95" t="n">
        <f aca="false">SUM(D61:D62)</f>
        <v>0</v>
      </c>
      <c r="E63" s="95" t="n">
        <f aca="false">SUM(E61:E62)</f>
        <v>0</v>
      </c>
      <c r="F63" s="95" t="n">
        <f aca="false">SUM(F61:F62)</f>
        <v>0</v>
      </c>
      <c r="G63" s="95" t="n">
        <f aca="false">SUM(G61:G62)</f>
        <v>0</v>
      </c>
      <c r="H63" s="95" t="n">
        <f aca="false">SUM(H61:H62)</f>
        <v>0</v>
      </c>
      <c r="I63" s="95" t="n">
        <f aca="false">SUM(I61:I62)</f>
        <v>0</v>
      </c>
      <c r="J63" s="95" t="n">
        <f aca="false">SUM(J61:J62)</f>
        <v>0</v>
      </c>
      <c r="K63" s="95" t="n">
        <f aca="false">SUM(K61:K62)</f>
        <v>0</v>
      </c>
      <c r="L63" s="95" t="n">
        <f aca="false">SUM(L61:L62)</f>
        <v>0</v>
      </c>
      <c r="M63" s="95" t="n">
        <f aca="false">SUM(M61:M62)</f>
        <v>0</v>
      </c>
      <c r="N63" s="95" t="n">
        <f aca="false">SUM(N61:N62)</f>
        <v>0</v>
      </c>
      <c r="O63" s="95" t="n">
        <f aca="false">SUM(O61:O62)</f>
        <v>0</v>
      </c>
      <c r="P63" s="96" t="n">
        <f aca="false">SUM(D63:O63)</f>
        <v>0</v>
      </c>
    </row>
    <row r="64" customFormat="false" ht="13.5" hidden="false" customHeight="false" outlineLevel="0" collapsed="false">
      <c r="A64" s="101" t="s">
        <v>204</v>
      </c>
      <c r="B64" s="102" t="s">
        <v>205</v>
      </c>
      <c r="C64" s="103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 t="n">
        <f aca="false">SUM(D64:O64)</f>
        <v>0</v>
      </c>
    </row>
    <row r="65" customFormat="false" ht="13.5" hidden="false" customHeight="false" outlineLevel="0" collapsed="false">
      <c r="A65" s="104"/>
      <c r="B65" s="105" t="s">
        <v>206</v>
      </c>
      <c r="C65" s="106"/>
      <c r="D65" s="107" t="n">
        <f aca="false">D63+D60+D64</f>
        <v>333703.382490705</v>
      </c>
      <c r="E65" s="107" t="n">
        <f aca="false">E63+E60+E64</f>
        <v>349205.211310149</v>
      </c>
      <c r="F65" s="107" t="n">
        <f aca="false">F63+F60+F64</f>
        <v>345705.211310149</v>
      </c>
      <c r="G65" s="107" t="n">
        <f aca="false">G63+G60+G64</f>
        <v>345705.211310149</v>
      </c>
      <c r="H65" s="107" t="n">
        <f aca="false">H63+H60+H64</f>
        <v>349205.211310149</v>
      </c>
      <c r="I65" s="107" t="n">
        <f aca="false">I63+I60+I64</f>
        <v>345705.211310149</v>
      </c>
      <c r="J65" s="107" t="n">
        <f aca="false">J63+J60+J64</f>
        <v>345705.211310149</v>
      </c>
      <c r="K65" s="107" t="n">
        <f aca="false">K63+K60+K64</f>
        <v>349205.211310149</v>
      </c>
      <c r="L65" s="107" t="n">
        <f aca="false">L63+L60+L64</f>
        <v>345705.211310149</v>
      </c>
      <c r="M65" s="107" t="n">
        <f aca="false">M63+M60+M64</f>
        <v>345705.211310149</v>
      </c>
      <c r="N65" s="107" t="n">
        <f aca="false">N63+N60+N64</f>
        <v>345705.211310149</v>
      </c>
      <c r="O65" s="107" t="n">
        <f aca="false">O63+O60+O64</f>
        <v>345705.211310149</v>
      </c>
      <c r="P65" s="108" t="n">
        <f aca="false">P63+P60+P64</f>
        <v>4146960.70690234</v>
      </c>
    </row>
    <row r="67" customFormat="false" ht="12.75" hidden="false" customHeight="false" outlineLevel="0" collapsed="false">
      <c r="A67" s="76" t="str">
        <f aca="true">CELL("FILENAME")</f>
        <v>'file:///mnt/12tb/@roms/datasets/enron/EDRM Enron Email Data Set v2 XML/filtered-attachments/xls/Deal_Bench_2001_Plan.xls'#$Direct Expense</v>
      </c>
    </row>
    <row r="68" customFormat="false" ht="12.75" hidden="false" customHeight="false" outlineLevel="0" collapsed="false">
      <c r="D68" s="77"/>
    </row>
    <row r="72" customFormat="false" ht="12.75" hidden="false" customHeight="false" outlineLevel="0" collapsed="false">
      <c r="D72" s="109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1" t="s">
        <v>122</v>
      </c>
    </row>
    <row r="73" customFormat="false" ht="12.75" hidden="false" customHeight="false" outlineLevel="0" collapsed="false">
      <c r="D73" s="110" t="n">
        <v>36892</v>
      </c>
      <c r="E73" s="85" t="n">
        <v>36923</v>
      </c>
      <c r="F73" s="85" t="n">
        <v>36951</v>
      </c>
      <c r="G73" s="85" t="n">
        <v>36982</v>
      </c>
      <c r="H73" s="85" t="n">
        <v>37012</v>
      </c>
      <c r="I73" s="85" t="n">
        <v>37043</v>
      </c>
      <c r="J73" s="85" t="n">
        <v>37073</v>
      </c>
      <c r="K73" s="85" t="n">
        <v>37104</v>
      </c>
      <c r="L73" s="85" t="n">
        <v>37135</v>
      </c>
      <c r="M73" s="85" t="n">
        <v>37165</v>
      </c>
      <c r="N73" s="85" t="n">
        <v>37196</v>
      </c>
      <c r="O73" s="85" t="n">
        <v>37226</v>
      </c>
      <c r="P73" s="86" t="s">
        <v>124</v>
      </c>
    </row>
    <row r="74" customFormat="false" ht="12.75" hidden="false" customHeight="false" outlineLevel="0" collapsed="false">
      <c r="A74" s="111" t="s">
        <v>207</v>
      </c>
    </row>
    <row r="75" customFormat="false" ht="12.75" hidden="false" customHeight="false" outlineLevel="0" collapsed="false">
      <c r="A75" s="6" t="s">
        <v>208</v>
      </c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 t="n">
        <f aca="false">SUM(D75:O75)</f>
        <v>0</v>
      </c>
    </row>
    <row r="76" customFormat="false" ht="12.75" hidden="false" customHeight="false" outlineLevel="0" collapsed="false">
      <c r="A76" s="6" t="s">
        <v>209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 t="n">
        <f aca="false">SUM(D76:O76)</f>
        <v>0</v>
      </c>
    </row>
    <row r="77" customFormat="false" ht="12.75" hidden="false" customHeight="false" outlineLevel="0" collapsed="false">
      <c r="A77" s="6" t="s">
        <v>210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 t="n">
        <f aca="false">SUM(D77:O77)</f>
        <v>0</v>
      </c>
    </row>
    <row r="78" customFormat="false" ht="12.75" hidden="false" customHeight="false" outlineLevel="0" collapsed="false">
      <c r="A78" s="6" t="s">
        <v>211</v>
      </c>
      <c r="D78" s="112" t="n">
        <f aca="false">SUM(D75:D77)</f>
        <v>0</v>
      </c>
      <c r="E78" s="112" t="n">
        <f aca="false">SUM(E75:E77)</f>
        <v>0</v>
      </c>
      <c r="F78" s="112" t="n">
        <f aca="false">SUM(F75:F77)</f>
        <v>0</v>
      </c>
      <c r="G78" s="112" t="n">
        <f aca="false">SUM(G75:G77)</f>
        <v>0</v>
      </c>
      <c r="H78" s="112" t="n">
        <f aca="false">SUM(H75:H77)</f>
        <v>0</v>
      </c>
      <c r="I78" s="112" t="n">
        <f aca="false">SUM(I75:I77)</f>
        <v>0</v>
      </c>
      <c r="J78" s="112" t="n">
        <f aca="false">SUM(J75:J77)</f>
        <v>0</v>
      </c>
      <c r="K78" s="112" t="n">
        <f aca="false">SUM(K75:K77)</f>
        <v>0</v>
      </c>
      <c r="L78" s="112" t="n">
        <f aca="false">SUM(L75:L77)</f>
        <v>0</v>
      </c>
      <c r="M78" s="112" t="n">
        <f aca="false">SUM(M75:M77)</f>
        <v>0</v>
      </c>
      <c r="N78" s="112" t="n">
        <f aca="false">SUM(N75:N77)</f>
        <v>0</v>
      </c>
      <c r="O78" s="112" t="n">
        <f aca="false">SUM(O75:O77)</f>
        <v>0</v>
      </c>
      <c r="P78" s="112" t="n">
        <f aca="false">SUM(D78:O78)</f>
        <v>0</v>
      </c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6" width="14.49"/>
    <col collapsed="false" customWidth="true" hidden="false" outlineLevel="0" max="2" min="2" style="6" width="41.99"/>
    <col collapsed="false" customWidth="true" hidden="false" outlineLevel="0" max="3" min="3" style="6" width="1.49"/>
    <col collapsed="false" customWidth="true" hidden="false" outlineLevel="0" max="15" min="4" style="6" width="11.82"/>
    <col collapsed="false" customWidth="true" hidden="false" outlineLevel="0" max="16" min="16" style="6" width="14.49"/>
    <col collapsed="false" customWidth="false" hidden="false" outlineLevel="0" max="257" min="17" style="6" width="9.32"/>
  </cols>
  <sheetData>
    <row r="1" customFormat="false" ht="9.75" hidden="false" customHeight="true" outlineLevel="0" collapsed="false">
      <c r="A1" s="37"/>
      <c r="B1" s="38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customFormat="false" ht="27" hidden="false" customHeight="true" outlineLevel="0" collapsed="false">
      <c r="A2" s="40" t="s">
        <v>117</v>
      </c>
      <c r="B2" s="40"/>
      <c r="C2" s="40"/>
      <c r="D2" s="41"/>
      <c r="E2" s="41"/>
      <c r="F2" s="41"/>
      <c r="G2" s="4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</row>
    <row r="3" customFormat="false" ht="27" hidden="false" customHeight="true" outlineLevel="0" collapsed="false">
      <c r="A3" s="40" t="s">
        <v>69</v>
      </c>
      <c r="B3" s="40"/>
      <c r="C3" s="40"/>
      <c r="D3" s="41"/>
      <c r="E3" s="41"/>
      <c r="F3" s="41"/>
      <c r="G3" s="42"/>
      <c r="H3" s="43"/>
      <c r="I3" s="43"/>
      <c r="J3" s="43"/>
      <c r="K3" s="43"/>
      <c r="L3" s="43"/>
      <c r="M3" s="43"/>
      <c r="N3" s="43"/>
      <c r="O3" s="43"/>
      <c r="P3" s="44" t="s">
        <v>212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</row>
    <row r="4" customFormat="false" ht="13.5" hidden="false" customHeight="true" outlineLevel="0" collapsed="false">
      <c r="A4" s="45"/>
      <c r="B4" s="45"/>
      <c r="C4" s="46"/>
      <c r="D4" s="45"/>
      <c r="E4" s="45"/>
      <c r="F4" s="48"/>
      <c r="G4" s="48"/>
      <c r="H4" s="49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4.25" hidden="false" customHeight="true" outlineLevel="0" collapsed="false">
      <c r="A5" s="45"/>
      <c r="B5" s="50" t="s">
        <v>71</v>
      </c>
      <c r="C5" s="51"/>
      <c r="D5" s="52" t="s">
        <v>72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14.25" hidden="false" customHeight="true" outlineLevel="0" collapsed="false">
      <c r="A6" s="45"/>
      <c r="B6" s="50" t="s">
        <v>73</v>
      </c>
      <c r="C6" s="51"/>
      <c r="D6" s="52" t="s">
        <v>74</v>
      </c>
      <c r="E6" s="45"/>
      <c r="F6" s="45"/>
      <c r="G6" s="48"/>
      <c r="H6" s="45"/>
      <c r="I6" s="45"/>
      <c r="J6" s="45"/>
      <c r="K6" s="45"/>
      <c r="L6" s="45"/>
      <c r="M6" s="55" t="s">
        <v>77</v>
      </c>
      <c r="N6" s="56" t="n">
        <v>36797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3.5" hidden="false" customHeight="false" outlineLevel="0" collapsed="false">
      <c r="A7" s="45"/>
      <c r="B7" s="46" t="s">
        <v>75</v>
      </c>
      <c r="C7" s="45"/>
      <c r="D7" s="54" t="s">
        <v>76</v>
      </c>
      <c r="E7" s="45"/>
      <c r="F7" s="45"/>
      <c r="G7" s="48"/>
      <c r="H7" s="45"/>
      <c r="I7" s="45"/>
      <c r="J7" s="45"/>
      <c r="K7" s="45"/>
      <c r="L7" s="45"/>
      <c r="M7" s="5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</row>
    <row r="8" customFormat="false" ht="13.5" hidden="false" customHeight="false" outlineLevel="0" collapsed="false">
      <c r="A8" s="45"/>
      <c r="B8" s="46" t="s">
        <v>78</v>
      </c>
      <c r="C8" s="45"/>
      <c r="D8" s="54" t="s">
        <v>74</v>
      </c>
      <c r="E8" s="45"/>
      <c r="F8" s="45"/>
      <c r="G8" s="48"/>
      <c r="H8" s="45"/>
      <c r="I8" s="45"/>
      <c r="J8" s="45"/>
      <c r="K8" s="45"/>
      <c r="L8" s="45"/>
      <c r="M8" s="57" t="s">
        <v>119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45"/>
      <c r="B9" s="45"/>
      <c r="C9" s="46"/>
      <c r="D9" s="45"/>
      <c r="E9" s="45"/>
      <c r="F9" s="45"/>
      <c r="G9" s="48"/>
      <c r="H9" s="45"/>
      <c r="I9" s="45"/>
      <c r="J9" s="45"/>
      <c r="K9" s="45"/>
      <c r="L9" s="45"/>
      <c r="M9" s="57" t="s">
        <v>120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45"/>
      <c r="B10" s="45"/>
      <c r="C10" s="46"/>
      <c r="D10" s="45"/>
      <c r="E10" s="45"/>
      <c r="F10" s="45"/>
      <c r="G10" s="48"/>
      <c r="H10" s="45"/>
      <c r="I10" s="45"/>
      <c r="J10" s="45"/>
      <c r="K10" s="45"/>
      <c r="L10" s="45"/>
      <c r="M10" s="57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false" outlineLevel="0" collapsed="false">
      <c r="A11" s="114" t="s">
        <v>213</v>
      </c>
      <c r="B11" s="79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2.75" hidden="false" customHeight="false" outlineLevel="0" collapsed="false">
      <c r="A12" s="115" t="s">
        <v>214</v>
      </c>
      <c r="B12" s="83" t="s">
        <v>215</v>
      </c>
      <c r="C12" s="84"/>
      <c r="D12" s="85" t="n">
        <v>36892</v>
      </c>
      <c r="E12" s="85" t="n">
        <v>36923</v>
      </c>
      <c r="F12" s="85" t="n">
        <v>36951</v>
      </c>
      <c r="G12" s="85" t="n">
        <v>36982</v>
      </c>
      <c r="H12" s="85" t="n">
        <v>37012</v>
      </c>
      <c r="I12" s="85" t="n">
        <v>37043</v>
      </c>
      <c r="J12" s="85" t="n">
        <v>37073</v>
      </c>
      <c r="K12" s="85" t="n">
        <v>37104</v>
      </c>
      <c r="L12" s="85" t="n">
        <v>37135</v>
      </c>
      <c r="M12" s="85" t="n">
        <v>37165</v>
      </c>
      <c r="N12" s="85" t="n">
        <v>37196</v>
      </c>
      <c r="O12" s="85" t="n">
        <v>37226</v>
      </c>
      <c r="P12" s="86" t="s">
        <v>216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</row>
    <row r="13" customFormat="false" ht="13.5" hidden="false" customHeight="false" outlineLevel="0" collapsed="false">
      <c r="A13" s="116" t="s">
        <v>217</v>
      </c>
      <c r="B13" s="94"/>
      <c r="C13" s="94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customFormat="false" ht="13.5" hidden="false" customHeight="false" outlineLevel="0" collapsed="false">
      <c r="A14" s="117" t="s">
        <v>218</v>
      </c>
      <c r="B14" s="94" t="s">
        <v>219</v>
      </c>
      <c r="C14" s="94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 t="n">
        <f aca="false">SUM(D14:O14)</f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3.5" hidden="false" customHeight="false" outlineLevel="0" collapsed="false">
      <c r="A15" s="117" t="s">
        <v>220</v>
      </c>
      <c r="B15" s="94" t="s">
        <v>221</v>
      </c>
      <c r="C15" s="94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9" t="n">
        <f aca="false">SUM(D15:O15)</f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3.5" hidden="false" customHeight="false" outlineLevel="0" collapsed="false">
      <c r="A16" s="117" t="s">
        <v>222</v>
      </c>
      <c r="B16" s="94" t="s">
        <v>223</v>
      </c>
      <c r="C16" s="94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9" t="n">
        <f aca="false">SUM(D16:O16)</f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3.5" hidden="false" customHeight="false" outlineLevel="0" collapsed="false">
      <c r="A17" s="117" t="s">
        <v>224</v>
      </c>
      <c r="B17" s="94" t="s">
        <v>225</v>
      </c>
      <c r="C17" s="94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9" t="n">
        <f aca="false">SUM(D17:O17)</f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customFormat="false" ht="13.5" hidden="false" customHeight="false" outlineLevel="0" collapsed="false">
      <c r="A18" s="117" t="s">
        <v>226</v>
      </c>
      <c r="B18" s="94" t="s">
        <v>227</v>
      </c>
      <c r="C18" s="94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9" t="n">
        <f aca="false">SUM(D18:O18)</f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A19" s="120"/>
      <c r="B19" s="121" t="s">
        <v>228</v>
      </c>
      <c r="C19" s="121"/>
      <c r="D19" s="122" t="n">
        <f aca="false">SUM(D14:D18)</f>
        <v>0</v>
      </c>
      <c r="E19" s="122" t="n">
        <f aca="false">SUM(E14:E18)</f>
        <v>0</v>
      </c>
      <c r="F19" s="122" t="n">
        <f aca="false">SUM(F14:F18)</f>
        <v>0</v>
      </c>
      <c r="G19" s="122" t="n">
        <f aca="false">SUM(G14:G18)</f>
        <v>0</v>
      </c>
      <c r="H19" s="122" t="n">
        <f aca="false">SUM(H14:H18)</f>
        <v>0</v>
      </c>
      <c r="I19" s="122" t="n">
        <f aca="false">SUM(I14:I18)</f>
        <v>0</v>
      </c>
      <c r="J19" s="122" t="n">
        <f aca="false">SUM(J14:J18)</f>
        <v>0</v>
      </c>
      <c r="K19" s="122" t="n">
        <f aca="false">SUM(K14:K18)</f>
        <v>0</v>
      </c>
      <c r="L19" s="122" t="n">
        <f aca="false">SUM(L14:L18)</f>
        <v>0</v>
      </c>
      <c r="M19" s="122" t="n">
        <f aca="false">SUM(M14:M18)</f>
        <v>0</v>
      </c>
      <c r="N19" s="122" t="n">
        <f aca="false">SUM(N14:N18)</f>
        <v>0</v>
      </c>
      <c r="O19" s="122" t="n">
        <f aca="false">SUM(O14:O18)</f>
        <v>0</v>
      </c>
      <c r="P19" s="123" t="n">
        <f aca="false">SUM(P14:P18)</f>
        <v>0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  <c r="IJ19" s="124"/>
      <c r="IK19" s="124"/>
      <c r="IL19" s="124"/>
      <c r="IM19" s="124"/>
      <c r="IN19" s="124"/>
      <c r="IO19" s="124"/>
      <c r="IP19" s="124"/>
      <c r="IQ19" s="124"/>
      <c r="IR19" s="124"/>
      <c r="IS19" s="124"/>
      <c r="IT19" s="124"/>
      <c r="IU19" s="124"/>
      <c r="IV19" s="124"/>
      <c r="IW19" s="124"/>
    </row>
    <row r="20" customFormat="false" ht="13.5" hidden="false" customHeight="false" outlineLevel="0" collapsed="false">
      <c r="A20" s="116" t="s">
        <v>229</v>
      </c>
      <c r="B20" s="94"/>
      <c r="C20" s="94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119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customFormat="false" ht="13.5" hidden="false" customHeight="false" outlineLevel="0" collapsed="false">
      <c r="A21" s="117" t="s">
        <v>230</v>
      </c>
      <c r="B21" s="94" t="s">
        <v>231</v>
      </c>
      <c r="C21" s="94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 t="n">
        <f aca="false">SUM(D21:O21)</f>
        <v>0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3.5" hidden="false" customHeight="false" outlineLevel="0" collapsed="false">
      <c r="A22" s="117" t="s">
        <v>232</v>
      </c>
      <c r="B22" s="94" t="s">
        <v>233</v>
      </c>
      <c r="C22" s="94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9" t="n">
        <f aca="false">SUM(D22:O22)</f>
        <v>0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3.5" hidden="false" customHeight="false" outlineLevel="0" collapsed="false">
      <c r="A23" s="117" t="s">
        <v>234</v>
      </c>
      <c r="B23" s="94" t="s">
        <v>235</v>
      </c>
      <c r="C23" s="94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9" t="n">
        <f aca="false">SUM(D23:O23)</f>
        <v>0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customFormat="false" ht="13.5" hidden="false" customHeight="false" outlineLevel="0" collapsed="false">
      <c r="A24" s="117" t="s">
        <v>236</v>
      </c>
      <c r="B24" s="94" t="s">
        <v>237</v>
      </c>
      <c r="C24" s="94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 t="n">
        <f aca="false">SUM(D24:O24)</f>
        <v>0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3.5" hidden="false" customHeight="false" outlineLevel="0" collapsed="false">
      <c r="A25" s="117" t="s">
        <v>238</v>
      </c>
      <c r="B25" s="94" t="s">
        <v>239</v>
      </c>
      <c r="C25" s="94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9" t="n">
        <f aca="false">SUM(D25:O25)</f>
        <v>0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3.5" hidden="false" customHeight="false" outlineLevel="0" collapsed="false">
      <c r="A26" s="117" t="s">
        <v>240</v>
      </c>
      <c r="B26" s="94" t="s">
        <v>241</v>
      </c>
      <c r="C26" s="94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 t="n">
        <f aca="false">SUM(D26:O26)</f>
        <v>0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3.5" hidden="false" customHeight="false" outlineLevel="0" collapsed="false">
      <c r="A27" s="117" t="s">
        <v>242</v>
      </c>
      <c r="B27" s="94" t="s">
        <v>243</v>
      </c>
      <c r="C27" s="94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9" t="n">
        <f aca="false">SUM(D27:O27)</f>
        <v>0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3.5" hidden="false" customHeight="false" outlineLevel="0" collapsed="false">
      <c r="A28" s="117" t="s">
        <v>244</v>
      </c>
      <c r="B28" s="94" t="s">
        <v>245</v>
      </c>
      <c r="C28" s="94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9" t="n">
        <f aca="false">SUM(D28:O28)</f>
        <v>0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3.5" hidden="false" customHeight="false" outlineLevel="0" collapsed="false">
      <c r="A29" s="117" t="s">
        <v>246</v>
      </c>
      <c r="B29" s="94" t="s">
        <v>247</v>
      </c>
      <c r="C29" s="94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9" t="n">
        <f aca="false">SUM(D29:O29)</f>
        <v>0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3.5" hidden="false" customHeight="false" outlineLevel="0" collapsed="false">
      <c r="A30" s="117" t="s">
        <v>248</v>
      </c>
      <c r="B30" s="94" t="s">
        <v>249</v>
      </c>
      <c r="C30" s="94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 t="n">
        <f aca="false">SUM(D30:O30)</f>
        <v>0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3.5" hidden="false" customHeight="false" outlineLevel="0" collapsed="false">
      <c r="A31" s="117" t="s">
        <v>236</v>
      </c>
      <c r="B31" s="94" t="s">
        <v>250</v>
      </c>
      <c r="C31" s="94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9" t="n">
        <f aca="false">SUM(D31:O31)</f>
        <v>0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false" outlineLevel="0" collapsed="false">
      <c r="A32" s="120"/>
      <c r="B32" s="121" t="s">
        <v>251</v>
      </c>
      <c r="C32" s="121"/>
      <c r="D32" s="122" t="n">
        <f aca="false">SUM(D21:D31)</f>
        <v>0</v>
      </c>
      <c r="E32" s="122" t="n">
        <f aca="false">SUM(E21:E31)</f>
        <v>0</v>
      </c>
      <c r="F32" s="122" t="n">
        <f aca="false">SUM(F21:F31)</f>
        <v>0</v>
      </c>
      <c r="G32" s="122" t="n">
        <f aca="false">SUM(G21:G31)</f>
        <v>0</v>
      </c>
      <c r="H32" s="122" t="n">
        <f aca="false">SUM(H21:H31)</f>
        <v>0</v>
      </c>
      <c r="I32" s="122" t="n">
        <f aca="false">SUM(I21:I31)</f>
        <v>0</v>
      </c>
      <c r="J32" s="122" t="n">
        <f aca="false">SUM(J21:J31)</f>
        <v>0</v>
      </c>
      <c r="K32" s="122" t="n">
        <f aca="false">SUM(K21:K31)</f>
        <v>0</v>
      </c>
      <c r="L32" s="122" t="n">
        <f aca="false">SUM(L21:L31)</f>
        <v>0</v>
      </c>
      <c r="M32" s="122" t="n">
        <f aca="false">SUM(M21:M31)</f>
        <v>0</v>
      </c>
      <c r="N32" s="122" t="n">
        <f aca="false">SUM(N21:N31)</f>
        <v>0</v>
      </c>
      <c r="O32" s="122" t="n">
        <f aca="false">SUM(O21:O31)</f>
        <v>0</v>
      </c>
      <c r="P32" s="123" t="n">
        <f aca="false">SUM(P21:P31)</f>
        <v>0</v>
      </c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  <c r="IU32" s="124"/>
      <c r="IV32" s="124"/>
      <c r="IW32" s="124"/>
    </row>
    <row r="33" customFormat="false" ht="12.75" hidden="false" customHeight="false" outlineLevel="0" collapsed="false">
      <c r="A33" s="120"/>
      <c r="B33" s="121"/>
      <c r="C33" s="12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6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  <c r="IW33" s="124"/>
    </row>
    <row r="34" customFormat="false" ht="13.5" hidden="false" customHeight="false" outlineLevel="0" collapsed="false">
      <c r="A34" s="117" t="s">
        <v>252</v>
      </c>
      <c r="B34" s="121"/>
      <c r="C34" s="121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127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  <c r="IW34" s="124"/>
    </row>
    <row r="35" customFormat="false" ht="12.75" hidden="false" customHeight="false" outlineLevel="0" collapsed="false">
      <c r="A35" s="128"/>
      <c r="B35" s="129" t="s">
        <v>253</v>
      </c>
      <c r="C35" s="130"/>
      <c r="D35" s="131" t="n">
        <f aca="false">+D19+D32</f>
        <v>0</v>
      </c>
      <c r="E35" s="131" t="n">
        <f aca="false">+E19+E32</f>
        <v>0</v>
      </c>
      <c r="F35" s="131" t="n">
        <f aca="false">+F19+F32</f>
        <v>0</v>
      </c>
      <c r="G35" s="131" t="n">
        <f aca="false">+G19+G32</f>
        <v>0</v>
      </c>
      <c r="H35" s="131" t="n">
        <f aca="false">+H19+H32</f>
        <v>0</v>
      </c>
      <c r="I35" s="131" t="n">
        <f aca="false">+I19+I32</f>
        <v>0</v>
      </c>
      <c r="J35" s="131" t="n">
        <f aca="false">+J19+J32</f>
        <v>0</v>
      </c>
      <c r="K35" s="131" t="n">
        <f aca="false">+K19+K32</f>
        <v>0</v>
      </c>
      <c r="L35" s="131" t="n">
        <f aca="false">+L19+L32</f>
        <v>0</v>
      </c>
      <c r="M35" s="131" t="n">
        <f aca="false">+M19+M32</f>
        <v>0</v>
      </c>
      <c r="N35" s="131" t="n">
        <f aca="false">+N19+N32</f>
        <v>0</v>
      </c>
      <c r="O35" s="131" t="n">
        <f aca="false">+O19+O32</f>
        <v>0</v>
      </c>
      <c r="P35" s="132" t="n">
        <f aca="false">+P19+P32</f>
        <v>0</v>
      </c>
    </row>
    <row r="37" customFormat="false" ht="12.75" hidden="false" customHeight="false" outlineLevel="0" collapsed="false">
      <c r="A37" s="76" t="str">
        <f aca="true">CELL("FILENAME")</f>
        <v>'file:///mnt/12tb/@roms/datasets/enron/EDRM Enron Email Data Set v2 XML/filtered-attachments/xls/Deal_Bench_2001_Plan.xls'#$Margin</v>
      </c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46" activeCellId="0" sqref="I46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2" min="1" style="133" width="10.65"/>
    <col collapsed="false" customWidth="true" hidden="false" outlineLevel="0" max="3" min="3" style="133" width="11.49"/>
    <col collapsed="false" customWidth="false" hidden="false" outlineLevel="0" max="7" min="4" style="133" width="10.65"/>
    <col collapsed="false" customWidth="true" hidden="false" outlineLevel="0" max="8" min="8" style="133" width="12.99"/>
    <col collapsed="false" customWidth="false" hidden="false" outlineLevel="0" max="257" min="9" style="133" width="10.65"/>
  </cols>
  <sheetData>
    <row r="1" customFormat="false" ht="18.75" hidden="false" customHeight="false" outlineLevel="0" collapsed="false">
      <c r="B1" s="134"/>
      <c r="C1" s="134"/>
      <c r="D1" s="134"/>
      <c r="E1" s="135" t="s">
        <v>254</v>
      </c>
      <c r="G1" s="134"/>
      <c r="H1" s="134"/>
      <c r="I1" s="134"/>
      <c r="J1" s="134"/>
      <c r="K1" s="136"/>
    </row>
    <row r="2" customFormat="false" ht="18.75" hidden="false" customHeight="false" outlineLevel="0" collapsed="false">
      <c r="B2" s="134"/>
      <c r="C2" s="134"/>
      <c r="D2" s="134"/>
      <c r="E2" s="135" t="s">
        <v>255</v>
      </c>
      <c r="G2" s="134"/>
      <c r="H2" s="134"/>
      <c r="I2" s="134"/>
      <c r="J2" s="134"/>
      <c r="K2" s="136"/>
    </row>
    <row r="3" customFormat="false" ht="15.75" hidden="false" customHeight="false" outlineLevel="0" collapsed="false">
      <c r="B3" s="134"/>
      <c r="C3" s="134"/>
      <c r="D3" s="134"/>
      <c r="E3" s="134" t="s">
        <v>256</v>
      </c>
      <c r="G3" s="134"/>
      <c r="H3" s="134"/>
      <c r="I3" s="134"/>
      <c r="J3" s="134"/>
      <c r="K3" s="136"/>
    </row>
    <row r="4" customFormat="false" ht="15.75" hidden="false" customHeight="false" outlineLevel="0" collapsed="false">
      <c r="B4" s="134"/>
      <c r="C4" s="134"/>
      <c r="D4" s="134"/>
      <c r="E4" s="134"/>
      <c r="G4" s="134"/>
      <c r="H4" s="134"/>
      <c r="I4" s="134"/>
      <c r="J4" s="134"/>
      <c r="K4" s="136"/>
    </row>
    <row r="5" customFormat="false" ht="13.5" hidden="false" customHeight="false" outlineLevel="0" collapsed="false">
      <c r="A5" s="137" t="s">
        <v>71</v>
      </c>
      <c r="B5" s="138"/>
      <c r="C5" s="0"/>
      <c r="D5" s="52" t="s">
        <v>72</v>
      </c>
      <c r="E5" s="136"/>
      <c r="G5" s="136"/>
      <c r="H5" s="136"/>
      <c r="I5" s="136"/>
      <c r="J5" s="136"/>
      <c r="K5" s="136"/>
    </row>
    <row r="6" customFormat="false" ht="13.5" hidden="false" customHeight="false" outlineLevel="0" collapsed="false">
      <c r="A6" s="137" t="s">
        <v>73</v>
      </c>
      <c r="B6" s="138"/>
      <c r="C6" s="0"/>
      <c r="D6" s="52" t="s">
        <v>74</v>
      </c>
      <c r="E6" s="136"/>
      <c r="G6" s="139"/>
      <c r="H6" s="139"/>
      <c r="I6" s="139"/>
      <c r="J6" s="139"/>
      <c r="K6" s="136"/>
    </row>
    <row r="7" customFormat="false" ht="13.5" hidden="false" customHeight="false" outlineLevel="0" collapsed="false">
      <c r="A7" s="55" t="s">
        <v>75</v>
      </c>
      <c r="B7" s="57"/>
      <c r="C7" s="0"/>
      <c r="D7" s="54" t="s">
        <v>76</v>
      </c>
      <c r="E7" s="136"/>
      <c r="F7" s="140"/>
      <c r="G7" s="139"/>
      <c r="H7" s="139"/>
      <c r="I7" s="139"/>
      <c r="J7" s="139"/>
      <c r="K7" s="136"/>
    </row>
    <row r="8" customFormat="false" ht="13.5" hidden="false" customHeight="false" outlineLevel="0" collapsed="false">
      <c r="A8" s="55" t="s">
        <v>78</v>
      </c>
      <c r="B8" s="57"/>
      <c r="C8" s="0"/>
      <c r="D8" s="54" t="s">
        <v>74</v>
      </c>
      <c r="E8" s="136"/>
      <c r="F8" s="141" t="s">
        <v>257</v>
      </c>
      <c r="G8" s="141"/>
      <c r="H8" s="141" t="s">
        <v>258</v>
      </c>
      <c r="I8" s="136"/>
      <c r="J8" s="136"/>
      <c r="K8" s="142"/>
    </row>
    <row r="9" customFormat="false" ht="12.75" hidden="false" customHeight="false" outlineLevel="0" collapsed="false">
      <c r="A9" s="140"/>
      <c r="B9" s="140"/>
      <c r="C9" s="140"/>
      <c r="D9" s="140"/>
      <c r="E9" s="136"/>
      <c r="F9" s="143" t="s">
        <v>259</v>
      </c>
      <c r="G9" s="141"/>
      <c r="H9" s="144" t="s">
        <v>260</v>
      </c>
      <c r="I9" s="136"/>
      <c r="J9" s="136"/>
      <c r="K9" s="136"/>
    </row>
    <row r="10" customFormat="false" ht="12.75" hidden="false" customHeight="false" outlineLevel="0" collapsed="false">
      <c r="A10" s="140" t="s">
        <v>261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customFormat="false" ht="12.75" hidden="false" customHeight="false" outlineLevel="0" collapsed="false">
      <c r="A11" s="136"/>
      <c r="B11" s="145" t="s">
        <v>262</v>
      </c>
      <c r="C11" s="146" t="s">
        <v>263</v>
      </c>
      <c r="D11" s="146"/>
      <c r="E11" s="146"/>
      <c r="F11" s="136"/>
      <c r="G11" s="136"/>
      <c r="H11" s="136"/>
      <c r="I11" s="136"/>
      <c r="J11" s="136"/>
      <c r="K11" s="136"/>
    </row>
    <row r="12" customFormat="false" ht="12.75" hidden="false" customHeight="false" outlineLevel="0" collapsed="false">
      <c r="A12" s="136"/>
      <c r="B12" s="136" t="s">
        <v>264</v>
      </c>
      <c r="C12" s="147" t="n">
        <f aca="false">Headcount!O13</f>
        <v>1</v>
      </c>
      <c r="D12" s="148"/>
      <c r="E12" s="142"/>
      <c r="F12" s="136" t="n">
        <f aca="false">15000*C12</f>
        <v>15000</v>
      </c>
      <c r="G12" s="136"/>
      <c r="H12" s="149" t="n">
        <f aca="false">F12*12</f>
        <v>180000</v>
      </c>
      <c r="I12" s="136"/>
      <c r="J12" s="136"/>
      <c r="K12" s="136"/>
    </row>
    <row r="13" customFormat="false" ht="12.75" hidden="false" customHeight="false" outlineLevel="0" collapsed="false">
      <c r="A13" s="136"/>
      <c r="B13" s="136" t="s">
        <v>265</v>
      </c>
      <c r="C13" s="147" t="n">
        <f aca="false">Headcount!O14</f>
        <v>4</v>
      </c>
      <c r="D13" s="148"/>
      <c r="E13" s="136"/>
      <c r="F13" s="136" t="n">
        <f aca="false">120000/12*C13</f>
        <v>40000</v>
      </c>
      <c r="G13" s="136"/>
      <c r="H13" s="149" t="n">
        <f aca="false">F13*12</f>
        <v>480000</v>
      </c>
      <c r="I13" s="136"/>
      <c r="J13" s="136"/>
      <c r="K13" s="136"/>
    </row>
    <row r="14" customFormat="false" ht="12.75" hidden="false" customHeight="false" outlineLevel="0" collapsed="false">
      <c r="A14" s="136"/>
      <c r="B14" s="136" t="s">
        <v>266</v>
      </c>
      <c r="C14" s="147" t="n">
        <f aca="false">Headcount!O15</f>
        <v>6</v>
      </c>
      <c r="D14" s="147"/>
      <c r="E14" s="136"/>
      <c r="F14" s="136" t="n">
        <f aca="false">88500/12*C14</f>
        <v>44250</v>
      </c>
      <c r="G14" s="136"/>
      <c r="H14" s="149" t="n">
        <f aca="false">F14*12</f>
        <v>531000</v>
      </c>
      <c r="I14" s="136"/>
      <c r="J14" s="136"/>
      <c r="K14" s="136"/>
    </row>
    <row r="15" customFormat="false" ht="12.75" hidden="false" customHeight="false" outlineLevel="0" collapsed="false">
      <c r="A15" s="136"/>
      <c r="B15" s="136" t="s">
        <v>267</v>
      </c>
      <c r="C15" s="147" t="n">
        <f aca="false">Headcount!O16</f>
        <v>1</v>
      </c>
      <c r="D15" s="147"/>
      <c r="E15" s="136"/>
      <c r="F15" s="136" t="n">
        <f aca="false">60000/12*C14:C15</f>
        <v>5000</v>
      </c>
      <c r="G15" s="136"/>
      <c r="H15" s="149" t="n">
        <f aca="false">F15*12</f>
        <v>60000</v>
      </c>
      <c r="I15" s="136"/>
      <c r="J15" s="136"/>
      <c r="K15" s="136"/>
    </row>
    <row r="16" customFormat="false" ht="12.75" hidden="false" customHeight="false" outlineLevel="0" collapsed="false">
      <c r="A16" s="136"/>
      <c r="B16" s="136" t="s">
        <v>268</v>
      </c>
      <c r="C16" s="150" t="n">
        <f aca="false">Headcount!O17</f>
        <v>1</v>
      </c>
      <c r="D16" s="147"/>
      <c r="E16" s="136"/>
      <c r="F16" s="151" t="n">
        <f aca="false">50000/12*C16</f>
        <v>4166.66666666667</v>
      </c>
      <c r="G16" s="136"/>
      <c r="H16" s="149" t="n">
        <f aca="false">F16*12</f>
        <v>50000</v>
      </c>
      <c r="I16" s="136"/>
      <c r="J16" s="136"/>
      <c r="K16" s="136"/>
    </row>
    <row r="17" customFormat="false" ht="12.75" hidden="false" customHeight="false" outlineLevel="0" collapsed="false">
      <c r="A17" s="136" t="s">
        <v>269</v>
      </c>
      <c r="B17" s="136"/>
      <c r="C17" s="147" t="n">
        <f aca="false">SUM(C12:C16)</f>
        <v>13</v>
      </c>
      <c r="D17" s="148"/>
      <c r="E17" s="136"/>
      <c r="F17" s="136" t="n">
        <f aca="false">SUM(F12:F16)</f>
        <v>108416.666666667</v>
      </c>
      <c r="G17" s="136"/>
      <c r="H17" s="136" t="n">
        <f aca="false">SUM(H12:H16)</f>
        <v>1301000</v>
      </c>
      <c r="I17" s="136"/>
      <c r="J17" s="136"/>
      <c r="K17" s="136"/>
    </row>
    <row r="18" customFormat="false" ht="12.75" hidden="false" customHeight="false" outlineLevel="0" collapsed="false">
      <c r="A18" s="136"/>
      <c r="B18" s="136"/>
      <c r="C18" s="147"/>
      <c r="D18" s="147"/>
      <c r="E18" s="136"/>
      <c r="F18" s="136"/>
      <c r="G18" s="136"/>
      <c r="H18" s="136"/>
      <c r="I18" s="136"/>
      <c r="J18" s="136"/>
      <c r="K18" s="136"/>
    </row>
    <row r="19" customFormat="false" ht="12.75" hidden="false" customHeight="false" outlineLevel="0" collapsed="false">
      <c r="A19" s="136"/>
      <c r="B19" s="136" t="s">
        <v>270</v>
      </c>
      <c r="C19" s="147" t="n">
        <f aca="false">Headcount!O20</f>
        <v>3</v>
      </c>
      <c r="D19" s="147"/>
      <c r="E19" s="136"/>
      <c r="F19" s="136" t="n">
        <v>0</v>
      </c>
      <c r="G19" s="136"/>
      <c r="H19" s="149" t="n">
        <f aca="false">12*F19*C19</f>
        <v>0</v>
      </c>
      <c r="I19" s="136"/>
      <c r="J19" s="136"/>
      <c r="K19" s="136"/>
    </row>
    <row r="20" customFormat="false" ht="12.75" hidden="false" customHeight="false" outlineLevel="0" collapsed="false">
      <c r="A20" s="136"/>
      <c r="B20" s="136" t="s">
        <v>271</v>
      </c>
      <c r="C20" s="147" t="n">
        <f aca="false">Headcount!O21</f>
        <v>2</v>
      </c>
      <c r="D20" s="147"/>
      <c r="E20" s="136"/>
      <c r="F20" s="136"/>
      <c r="G20" s="136"/>
      <c r="H20" s="149" t="n">
        <f aca="false">F20*12</f>
        <v>0</v>
      </c>
      <c r="I20" s="136"/>
      <c r="J20" s="136"/>
      <c r="K20" s="136"/>
    </row>
    <row r="21" customFormat="false" ht="12.75" hidden="false" customHeight="false" outlineLevel="0" collapsed="false">
      <c r="A21" s="136"/>
      <c r="B21" s="136" t="s">
        <v>272</v>
      </c>
      <c r="C21" s="147" t="n">
        <f aca="false">Headcount!O18+Headcount!O23+Headcount!O24</f>
        <v>1</v>
      </c>
      <c r="D21" s="147"/>
      <c r="E21" s="136"/>
      <c r="F21" s="136" t="n">
        <f aca="false">75000/12*C21</f>
        <v>6250</v>
      </c>
      <c r="G21" s="136"/>
      <c r="H21" s="149" t="n">
        <f aca="false">12*F21</f>
        <v>75000</v>
      </c>
      <c r="I21" s="136"/>
      <c r="J21" s="136"/>
      <c r="K21" s="136"/>
    </row>
    <row r="22" customFormat="false" ht="12.75" hidden="false" customHeight="false" outlineLevel="0" collapsed="false">
      <c r="A22" s="136"/>
      <c r="B22" s="136" t="s">
        <v>273</v>
      </c>
      <c r="C22" s="147" t="n">
        <v>0</v>
      </c>
      <c r="D22" s="147"/>
      <c r="E22" s="136"/>
      <c r="F22" s="136" t="n">
        <v>0</v>
      </c>
      <c r="G22" s="136"/>
      <c r="H22" s="149" t="n">
        <f aca="false">12*F22</f>
        <v>0</v>
      </c>
      <c r="I22" s="136"/>
      <c r="J22" s="136"/>
      <c r="K22" s="136"/>
    </row>
    <row r="23" customFormat="false" ht="12.75" hidden="false" customHeight="false" outlineLevel="0" collapsed="false">
      <c r="A23" s="136"/>
      <c r="B23" s="136" t="s">
        <v>274</v>
      </c>
      <c r="C23" s="150" t="n">
        <f aca="false">Headcount!O26</f>
        <v>1</v>
      </c>
      <c r="D23" s="147"/>
      <c r="E23" s="136"/>
      <c r="F23" s="151" t="n">
        <f aca="false">35000/12*C23</f>
        <v>2916.66666666667</v>
      </c>
      <c r="G23" s="136"/>
      <c r="H23" s="149" t="n">
        <f aca="false">12*F23</f>
        <v>35000</v>
      </c>
      <c r="I23" s="136"/>
      <c r="J23" s="136"/>
      <c r="K23" s="136"/>
    </row>
    <row r="24" customFormat="false" ht="12.75" hidden="false" customHeight="false" outlineLevel="0" collapsed="false">
      <c r="A24" s="136" t="s">
        <v>275</v>
      </c>
      <c r="B24" s="136"/>
      <c r="C24" s="147" t="n">
        <f aca="false">SUM(C19:C23)</f>
        <v>7</v>
      </c>
      <c r="D24" s="147"/>
      <c r="E24" s="136"/>
      <c r="F24" s="136" t="n">
        <f aca="false">SUM(F19:F23)</f>
        <v>9166.66666666667</v>
      </c>
      <c r="G24" s="136"/>
      <c r="H24" s="136" t="n">
        <f aca="false">SUM(H19:H23)</f>
        <v>110000</v>
      </c>
      <c r="I24" s="136"/>
      <c r="J24" s="136"/>
      <c r="K24" s="136"/>
    </row>
    <row r="25" customFormat="false" ht="12.75" hidden="false" customHeight="false" outlineLevel="0" collapsed="false">
      <c r="A25" s="140" t="s">
        <v>276</v>
      </c>
      <c r="B25" s="140"/>
      <c r="C25" s="152"/>
      <c r="D25" s="152"/>
      <c r="E25" s="140"/>
      <c r="F25" s="140"/>
      <c r="G25" s="140"/>
      <c r="H25" s="140" t="n">
        <f aca="false">H24+H17</f>
        <v>1411000</v>
      </c>
      <c r="I25" s="136"/>
      <c r="J25" s="136"/>
      <c r="K25" s="136"/>
    </row>
    <row r="26" customFormat="false" ht="12.75" hidden="false" customHeight="false" outlineLevel="0" collapsed="false">
      <c r="A26" s="136"/>
      <c r="B26" s="136"/>
      <c r="C26" s="147"/>
      <c r="D26" s="147"/>
      <c r="E26" s="136"/>
      <c r="F26" s="136"/>
      <c r="G26" s="136"/>
      <c r="H26" s="136"/>
      <c r="I26" s="136"/>
      <c r="J26" s="136"/>
      <c r="K26" s="136"/>
    </row>
    <row r="27" customFormat="false" ht="12.75" hidden="false" customHeight="false" outlineLevel="0" collapsed="false">
      <c r="A27" s="136" t="s">
        <v>277</v>
      </c>
      <c r="B27" s="136"/>
      <c r="C27" s="148" t="n">
        <f aca="false">C24+C17</f>
        <v>20</v>
      </c>
      <c r="D27" s="148" t="n">
        <f aca="false">C27-C19-C20</f>
        <v>15</v>
      </c>
      <c r="E27" s="136"/>
      <c r="F27" s="136" t="n">
        <f aca="false">F24+F17</f>
        <v>117583.333333333</v>
      </c>
      <c r="H27" s="136"/>
      <c r="I27" s="136"/>
      <c r="J27" s="136"/>
      <c r="K27" s="136"/>
    </row>
    <row r="28" customFormat="false" ht="12.75" hidden="false" customHeight="false" outlineLevel="0" collapsed="false">
      <c r="A28" s="153"/>
      <c r="B28" s="136"/>
      <c r="C28" s="136" t="s">
        <v>278</v>
      </c>
      <c r="D28" s="136"/>
      <c r="E28" s="139"/>
      <c r="F28" s="136" t="n">
        <f aca="false">F27*0.04/12*11</f>
        <v>4311.38888888889</v>
      </c>
      <c r="G28" s="139"/>
      <c r="H28" s="136"/>
      <c r="I28" s="136"/>
      <c r="J28" s="136"/>
      <c r="K28" s="136"/>
    </row>
    <row r="29" customFormat="false" ht="12.75" hidden="false" customHeight="false" outlineLevel="0" collapsed="false">
      <c r="A29" s="153"/>
      <c r="B29" s="136"/>
      <c r="C29" s="136" t="s">
        <v>279</v>
      </c>
      <c r="D29" s="136"/>
      <c r="E29" s="139"/>
      <c r="F29" s="136" t="n">
        <f aca="false">F27*0.025/12*11</f>
        <v>2694.61805555556</v>
      </c>
      <c r="G29" s="139"/>
      <c r="H29" s="136"/>
      <c r="I29" s="136"/>
      <c r="J29" s="136"/>
      <c r="K29" s="136"/>
    </row>
    <row r="30" customFormat="false" ht="12.75" hidden="false" customHeight="false" outlineLevel="0" collapsed="false">
      <c r="A30" s="136"/>
      <c r="B30" s="136"/>
      <c r="C30" s="136" t="s">
        <v>280</v>
      </c>
      <c r="D30" s="154"/>
      <c r="E30" s="136"/>
      <c r="F30" s="136" t="n">
        <f aca="false">F27*0.035/12*11</f>
        <v>3772.46527777778</v>
      </c>
      <c r="G30" s="136" t="n">
        <f aca="false">SUM(F28:F30)</f>
        <v>10778.4722222222</v>
      </c>
      <c r="H30" s="140" t="n">
        <f aca="false">G30*11</f>
        <v>118563.194444444</v>
      </c>
      <c r="I30" s="136"/>
      <c r="J30" s="136"/>
      <c r="K30" s="136"/>
    </row>
    <row r="31" customFormat="false" ht="12.75" hidden="false" customHeight="false" outlineLevel="0" collapsed="false">
      <c r="A31" s="136"/>
      <c r="B31" s="136"/>
      <c r="C31" s="154"/>
      <c r="D31" s="154"/>
      <c r="E31" s="136"/>
      <c r="F31" s="136"/>
      <c r="G31" s="136"/>
      <c r="H31" s="136"/>
      <c r="I31" s="136"/>
      <c r="J31" s="136"/>
      <c r="K31" s="136"/>
    </row>
    <row r="32" customFormat="false" ht="12.75" hidden="false" customHeight="false" outlineLevel="0" collapsed="false">
      <c r="A32" s="136"/>
      <c r="B32" s="140" t="s">
        <v>281</v>
      </c>
      <c r="C32" s="154"/>
      <c r="D32" s="154"/>
      <c r="E32" s="136"/>
      <c r="F32" s="136"/>
      <c r="G32" s="136"/>
      <c r="H32" s="155" t="n">
        <f aca="false">H25+H30</f>
        <v>1529563.19444444</v>
      </c>
      <c r="I32" s="136"/>
      <c r="J32" s="136"/>
      <c r="K32" s="136"/>
    </row>
    <row r="33" customFormat="false" ht="12.75" hidden="false" customHeight="false" outlineLevel="0" collapsed="false">
      <c r="A33" s="136"/>
      <c r="B33" s="136"/>
      <c r="C33" s="154"/>
      <c r="D33" s="154"/>
      <c r="E33" s="136"/>
      <c r="F33" s="136"/>
      <c r="G33" s="136"/>
      <c r="H33" s="136"/>
      <c r="I33" s="136"/>
      <c r="J33" s="136"/>
      <c r="K33" s="136"/>
    </row>
    <row r="34" customFormat="false" ht="12.75" hidden="false" customHeight="false" outlineLevel="0" collapsed="false">
      <c r="A34" s="140" t="s">
        <v>282</v>
      </c>
      <c r="B34" s="136"/>
      <c r="C34" s="154"/>
      <c r="D34" s="154"/>
      <c r="E34" s="136"/>
      <c r="F34" s="136"/>
      <c r="G34" s="136"/>
      <c r="H34" s="136"/>
      <c r="I34" s="136"/>
      <c r="J34" s="136"/>
      <c r="K34" s="136"/>
    </row>
    <row r="35" customFormat="false" ht="12.75" hidden="false" customHeight="false" outlineLevel="0" collapsed="false">
      <c r="A35" s="136"/>
      <c r="B35" s="136" t="s">
        <v>283</v>
      </c>
      <c r="C35" s="154"/>
      <c r="D35" s="154"/>
      <c r="E35" s="136"/>
      <c r="F35" s="136" t="n">
        <f aca="false">Headcount!C20*10400+Headcount!C21*6400</f>
        <v>44000</v>
      </c>
      <c r="G35" s="136"/>
      <c r="H35" s="136" t="n">
        <f aca="false">F35*12</f>
        <v>528000</v>
      </c>
      <c r="I35" s="136"/>
      <c r="J35" s="136"/>
      <c r="K35" s="136"/>
    </row>
    <row r="36" customFormat="false" ht="12.75" hidden="false" customHeight="false" outlineLevel="0" collapsed="false">
      <c r="A36" s="136"/>
      <c r="B36" s="136" t="s">
        <v>284</v>
      </c>
      <c r="C36" s="154"/>
      <c r="D36" s="154"/>
      <c r="E36" s="136"/>
      <c r="F36" s="136" t="n">
        <v>0</v>
      </c>
      <c r="G36" s="136"/>
      <c r="H36" s="136" t="n">
        <f aca="false">F36*12</f>
        <v>0</v>
      </c>
      <c r="I36" s="136"/>
      <c r="J36" s="136"/>
      <c r="K36" s="136"/>
    </row>
    <row r="37" customFormat="false" ht="12.75" hidden="false" customHeight="false" outlineLevel="0" collapsed="false">
      <c r="A37" s="136"/>
      <c r="B37" s="136" t="s">
        <v>285</v>
      </c>
      <c r="C37" s="154"/>
      <c r="D37" s="154"/>
      <c r="E37" s="136"/>
      <c r="F37" s="136" t="n">
        <v>0</v>
      </c>
      <c r="G37" s="136"/>
      <c r="H37" s="136" t="n">
        <f aca="false">F37*12</f>
        <v>0</v>
      </c>
      <c r="I37" s="136"/>
      <c r="J37" s="136"/>
      <c r="K37" s="136"/>
    </row>
    <row r="38" customFormat="false" ht="12.75" hidden="false" customHeight="false" outlineLevel="0" collapsed="false">
      <c r="A38" s="136"/>
      <c r="B38" s="136" t="s">
        <v>286</v>
      </c>
      <c r="C38" s="154"/>
      <c r="D38" s="154"/>
      <c r="E38" s="136"/>
      <c r="F38" s="136" t="n">
        <v>0</v>
      </c>
      <c r="G38" s="136"/>
      <c r="H38" s="136" t="n">
        <f aca="false">F38*12</f>
        <v>0</v>
      </c>
      <c r="I38" s="136"/>
      <c r="J38" s="136"/>
      <c r="K38" s="136"/>
    </row>
    <row r="39" customFormat="false" ht="12.75" hidden="false" customHeight="false" outlineLevel="0" collapsed="false">
      <c r="A39" s="136"/>
      <c r="B39" s="136" t="s">
        <v>287</v>
      </c>
      <c r="C39" s="154"/>
      <c r="D39" s="154"/>
      <c r="E39" s="136"/>
      <c r="F39" s="136" t="n">
        <v>0</v>
      </c>
      <c r="G39" s="136"/>
      <c r="H39" s="136" t="n">
        <f aca="false">F39*12</f>
        <v>0</v>
      </c>
      <c r="I39" s="136"/>
      <c r="J39" s="136"/>
      <c r="K39" s="136"/>
    </row>
    <row r="40" customFormat="false" ht="12.75" hidden="false" customHeight="false" outlineLevel="0" collapsed="false">
      <c r="A40" s="136"/>
      <c r="B40" s="136" t="s">
        <v>288</v>
      </c>
      <c r="C40" s="154"/>
      <c r="D40" s="154"/>
      <c r="E40" s="136"/>
      <c r="F40" s="136" t="n">
        <v>0</v>
      </c>
      <c r="G40" s="136"/>
      <c r="H40" s="136" t="n">
        <f aca="false">F40*12</f>
        <v>0</v>
      </c>
      <c r="I40" s="136"/>
      <c r="J40" s="136"/>
      <c r="K40" s="136"/>
    </row>
    <row r="41" customFormat="false" ht="12.75" hidden="false" customHeight="false" outlineLevel="0" collapsed="false">
      <c r="A41" s="136"/>
      <c r="B41" s="136" t="s">
        <v>289</v>
      </c>
      <c r="C41" s="154"/>
      <c r="D41" s="154"/>
      <c r="E41" s="136"/>
      <c r="F41" s="136" t="n">
        <v>0</v>
      </c>
      <c r="G41" s="136"/>
      <c r="H41" s="136" t="n">
        <f aca="false">F41*12</f>
        <v>0</v>
      </c>
      <c r="I41" s="136"/>
      <c r="J41" s="136"/>
      <c r="K41" s="136"/>
    </row>
    <row r="42" customFormat="false" ht="12.75" hidden="false" customHeight="false" outlineLevel="0" collapsed="false">
      <c r="A42" s="136" t="s">
        <v>290</v>
      </c>
      <c r="B42" s="136"/>
      <c r="C42" s="154"/>
      <c r="D42" s="154"/>
      <c r="E42" s="136"/>
      <c r="F42" s="136"/>
      <c r="G42" s="136"/>
      <c r="H42" s="136" t="n">
        <f aca="false">SUM(H35:H41)</f>
        <v>528000</v>
      </c>
      <c r="I42" s="136"/>
      <c r="J42" s="136"/>
      <c r="K42" s="136"/>
    </row>
    <row r="43" customFormat="false" ht="13.5" hidden="false" customHeight="false" outlineLevel="0" collapsed="false">
      <c r="A43" s="140" t="s">
        <v>291</v>
      </c>
      <c r="B43" s="140"/>
      <c r="C43" s="156"/>
      <c r="D43" s="156"/>
      <c r="E43" s="140"/>
      <c r="F43" s="140"/>
      <c r="G43" s="140"/>
      <c r="H43" s="157" t="n">
        <f aca="false">H32+H42</f>
        <v>2057563.19444444</v>
      </c>
      <c r="I43" s="140"/>
      <c r="J43" s="140"/>
      <c r="K43" s="140"/>
    </row>
    <row r="44" customFormat="false" ht="13.5" hidden="false" customHeight="false" outlineLevel="0" collapsed="false">
      <c r="A44" s="136"/>
      <c r="B44" s="136"/>
      <c r="C44" s="154"/>
      <c r="D44" s="154"/>
      <c r="E44" s="136"/>
      <c r="F44" s="136"/>
      <c r="G44" s="136"/>
      <c r="H44" s="136"/>
      <c r="I44" s="136"/>
      <c r="J44" s="136"/>
      <c r="K44" s="136"/>
    </row>
    <row r="45" customFormat="false" ht="12.75" hidden="false" customHeight="false" outlineLevel="0" collapsed="false">
      <c r="A45" s="140" t="s">
        <v>292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</row>
    <row r="46" customFormat="false" ht="12.75" hidden="false" customHeight="false" outlineLevel="0" collapsed="false">
      <c r="A46" s="136"/>
      <c r="B46" s="136" t="s">
        <v>293</v>
      </c>
      <c r="C46" s="136"/>
      <c r="D46" s="136"/>
      <c r="E46" s="136"/>
      <c r="F46" s="136"/>
      <c r="G46" s="136"/>
      <c r="H46" s="151" t="n">
        <f aca="false">'Direct Expense'!P15</f>
        <v>215014.158680556</v>
      </c>
      <c r="I46" s="136"/>
      <c r="J46" s="136"/>
      <c r="K46" s="136"/>
    </row>
    <row r="47" customFormat="false" ht="12.75" hidden="false" customHeight="false" outlineLevel="0" collapsed="false">
      <c r="A47" s="136" t="s">
        <v>294</v>
      </c>
      <c r="B47" s="136"/>
      <c r="C47" s="136"/>
      <c r="D47" s="136"/>
      <c r="E47" s="136"/>
      <c r="F47" s="136"/>
      <c r="G47" s="136"/>
      <c r="H47" s="136" t="n">
        <f aca="false">SUM(H46)</f>
        <v>215014.158680556</v>
      </c>
      <c r="I47" s="136"/>
      <c r="J47" s="136"/>
      <c r="K47" s="136"/>
    </row>
    <row r="48" customFormat="false" ht="12.75" hidden="false" customHeight="false" outlineLevel="0" collapsed="false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</row>
    <row r="49" customFormat="false" ht="12.75" hidden="false" customHeight="false" outlineLevel="0" collapsed="false">
      <c r="A49" s="140" t="s">
        <v>295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</row>
    <row r="50" customFormat="false" ht="12.75" hidden="false" customHeight="false" outlineLevel="0" collapsed="false">
      <c r="A50" s="140"/>
      <c r="B50" s="158" t="s">
        <v>296</v>
      </c>
      <c r="C50" s="136"/>
      <c r="D50" s="136"/>
      <c r="E50" s="136"/>
      <c r="F50" s="136"/>
      <c r="G50" s="136"/>
      <c r="H50" s="151" t="n">
        <f aca="false">'Direct Expense'!P16</f>
        <v>105141.263888889</v>
      </c>
      <c r="I50" s="136"/>
      <c r="J50" s="136"/>
      <c r="K50" s="136"/>
    </row>
    <row r="51" customFormat="false" ht="12.75" hidden="false" customHeight="false" outlineLevel="0" collapsed="false">
      <c r="A51" s="136" t="s">
        <v>297</v>
      </c>
      <c r="B51" s="136"/>
      <c r="C51" s="136"/>
      <c r="D51" s="136"/>
      <c r="E51" s="136"/>
      <c r="F51" s="136"/>
      <c r="G51" s="136"/>
      <c r="H51" s="136" t="n">
        <f aca="false">SUM(H50)</f>
        <v>105141.263888889</v>
      </c>
      <c r="I51" s="136"/>
      <c r="J51" s="136"/>
      <c r="K51" s="136"/>
    </row>
    <row r="52" customFormat="false" ht="12.75" hidden="false" customHeight="false" outlineLevel="0" collapsed="false">
      <c r="A52" s="136"/>
      <c r="B52" s="136"/>
      <c r="C52" s="153"/>
      <c r="D52" s="153"/>
      <c r="E52" s="136"/>
      <c r="F52" s="136"/>
      <c r="G52" s="136"/>
      <c r="H52" s="136"/>
      <c r="I52" s="136"/>
      <c r="J52" s="136"/>
      <c r="K52" s="136"/>
    </row>
    <row r="53" customFormat="false" ht="12.75" hidden="false" customHeight="false" outlineLevel="0" collapsed="false">
      <c r="A53" s="140" t="s">
        <v>298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</row>
    <row r="54" customFormat="false" ht="12.75" hidden="false" customHeight="false" outlineLevel="0" collapsed="false">
      <c r="A54" s="140"/>
      <c r="B54" s="136" t="s">
        <v>299</v>
      </c>
      <c r="C54" s="136"/>
      <c r="D54" s="136"/>
      <c r="E54" s="136"/>
      <c r="F54" s="136"/>
      <c r="G54" s="136"/>
      <c r="H54" s="136"/>
      <c r="I54" s="136"/>
      <c r="J54" s="136"/>
      <c r="K54" s="136"/>
    </row>
    <row r="55" customFormat="false" ht="12.75" hidden="false" customHeight="false" outlineLevel="0" collapsed="false">
      <c r="A55" s="136"/>
      <c r="B55" s="136" t="s">
        <v>300</v>
      </c>
      <c r="C55" s="136"/>
      <c r="D55" s="136"/>
      <c r="E55" s="136"/>
      <c r="F55" s="159" t="n">
        <v>60000</v>
      </c>
      <c r="G55" s="136"/>
      <c r="H55" s="136" t="n">
        <f aca="false">F55*12</f>
        <v>720000</v>
      </c>
      <c r="I55" s="136"/>
      <c r="J55" s="136"/>
      <c r="K55" s="136"/>
    </row>
    <row r="56" customFormat="false" ht="12.75" hidden="false" customHeight="false" outlineLevel="0" collapsed="false">
      <c r="A56" s="136"/>
      <c r="B56" s="136" t="s">
        <v>301</v>
      </c>
      <c r="C56" s="136"/>
      <c r="D56" s="136"/>
      <c r="E56" s="136"/>
      <c r="F56" s="159" t="n">
        <v>0</v>
      </c>
      <c r="G56" s="136"/>
      <c r="H56" s="136" t="n">
        <f aca="false">F56*12</f>
        <v>0</v>
      </c>
      <c r="I56" s="136"/>
      <c r="J56" s="136"/>
      <c r="K56" s="136"/>
    </row>
    <row r="57" customFormat="false" ht="12.75" hidden="false" customHeight="false" outlineLevel="0" collapsed="false">
      <c r="A57" s="136"/>
      <c r="B57" s="136" t="s">
        <v>302</v>
      </c>
      <c r="C57" s="136"/>
      <c r="D57" s="136"/>
      <c r="E57" s="136"/>
      <c r="F57" s="160" t="n">
        <v>0</v>
      </c>
      <c r="G57" s="136"/>
      <c r="H57" s="151" t="n">
        <f aca="false">F57*12</f>
        <v>0</v>
      </c>
      <c r="I57" s="136"/>
      <c r="J57" s="136"/>
      <c r="K57" s="136"/>
    </row>
    <row r="58" customFormat="false" ht="12.75" hidden="false" customHeight="false" outlineLevel="0" collapsed="false">
      <c r="A58" s="136"/>
      <c r="B58" s="136" t="s">
        <v>303</v>
      </c>
      <c r="C58" s="136"/>
      <c r="D58" s="136"/>
      <c r="E58" s="136"/>
      <c r="F58" s="159" t="n">
        <f aca="false">SUM(F55:F57)</f>
        <v>60000</v>
      </c>
      <c r="G58" s="159"/>
      <c r="H58" s="159" t="n">
        <f aca="false">SUM(H55:H57)</f>
        <v>720000</v>
      </c>
      <c r="I58" s="159"/>
      <c r="J58" s="159"/>
      <c r="K58" s="136"/>
    </row>
    <row r="59" customFormat="false" ht="12.75" hidden="false" customHeight="false" outlineLevel="0" collapsed="false">
      <c r="A59" s="136"/>
      <c r="B59" s="136" t="s">
        <v>304</v>
      </c>
      <c r="C59" s="136"/>
      <c r="D59" s="136"/>
      <c r="E59" s="136"/>
      <c r="F59" s="159" t="n">
        <f aca="false">C27*40</f>
        <v>800</v>
      </c>
      <c r="G59" s="136"/>
      <c r="H59" s="136" t="n">
        <f aca="false">F59*12</f>
        <v>9600</v>
      </c>
      <c r="I59" s="136"/>
      <c r="J59" s="136"/>
      <c r="K59" s="136"/>
    </row>
    <row r="60" customFormat="false" ht="12.75" hidden="false" customHeight="false" outlineLevel="0" collapsed="false">
      <c r="A60" s="136"/>
      <c r="B60" s="136" t="s">
        <v>305</v>
      </c>
      <c r="C60" s="136"/>
      <c r="D60" s="136"/>
      <c r="E60" s="136"/>
      <c r="F60" s="159" t="n">
        <v>2000</v>
      </c>
      <c r="G60" s="136"/>
      <c r="H60" s="136" t="n">
        <f aca="false">F60*12</f>
        <v>24000</v>
      </c>
      <c r="I60" s="136"/>
      <c r="J60" s="136"/>
      <c r="K60" s="136"/>
    </row>
    <row r="61" customFormat="false" ht="12.75" hidden="false" customHeight="false" outlineLevel="0" collapsed="false">
      <c r="A61" s="136"/>
      <c r="B61" s="136" t="s">
        <v>306</v>
      </c>
      <c r="C61" s="136"/>
      <c r="D61" s="136"/>
      <c r="E61" s="136"/>
      <c r="F61" s="159" t="n">
        <f aca="false">C27*125</f>
        <v>2500</v>
      </c>
      <c r="G61" s="136"/>
      <c r="H61" s="136" t="n">
        <f aca="false">F61*12</f>
        <v>30000</v>
      </c>
      <c r="I61" s="136"/>
      <c r="J61" s="136"/>
      <c r="K61" s="136"/>
    </row>
    <row r="62" customFormat="false" ht="12.75" hidden="false" customHeight="false" outlineLevel="0" collapsed="false">
      <c r="A62" s="136"/>
      <c r="B62" s="136" t="s">
        <v>307</v>
      </c>
      <c r="C62" s="136"/>
      <c r="D62" s="136"/>
      <c r="E62" s="136"/>
      <c r="F62" s="159" t="n">
        <v>500</v>
      </c>
      <c r="G62" s="136"/>
      <c r="H62" s="136" t="n">
        <f aca="false">F62*12</f>
        <v>6000</v>
      </c>
      <c r="I62" s="136"/>
      <c r="J62" s="136"/>
      <c r="K62" s="136"/>
    </row>
    <row r="63" customFormat="false" ht="12.75" hidden="false" customHeight="false" outlineLevel="0" collapsed="false">
      <c r="A63" s="136"/>
      <c r="B63" s="136" t="s">
        <v>308</v>
      </c>
      <c r="C63" s="136"/>
      <c r="D63" s="136"/>
      <c r="E63" s="136"/>
      <c r="F63" s="159" t="n">
        <v>1500</v>
      </c>
      <c r="G63" s="136"/>
      <c r="H63" s="136" t="n">
        <f aca="false">F63*12</f>
        <v>18000</v>
      </c>
      <c r="I63" s="136"/>
      <c r="J63" s="136"/>
      <c r="K63" s="136"/>
    </row>
    <row r="64" customFormat="false" ht="12.75" hidden="false" customHeight="false" outlineLevel="0" collapsed="false">
      <c r="A64" s="136"/>
      <c r="B64" s="136" t="s">
        <v>197</v>
      </c>
      <c r="C64" s="136"/>
      <c r="D64" s="136"/>
      <c r="E64" s="136"/>
      <c r="F64" s="160" t="n">
        <f aca="false">100*C27</f>
        <v>2000</v>
      </c>
      <c r="G64" s="136"/>
      <c r="H64" s="151" t="n">
        <f aca="false">F64*12</f>
        <v>24000</v>
      </c>
      <c r="I64" s="136"/>
      <c r="J64" s="136"/>
      <c r="K64" s="136"/>
    </row>
    <row r="65" customFormat="false" ht="12.75" hidden="false" customHeight="false" outlineLevel="0" collapsed="false">
      <c r="A65" s="136" t="s">
        <v>309</v>
      </c>
      <c r="B65" s="136"/>
      <c r="C65" s="136"/>
      <c r="D65" s="136"/>
      <c r="E65" s="136"/>
      <c r="F65" s="159" t="n">
        <f aca="false">SUM(F58:F64)</f>
        <v>69300</v>
      </c>
      <c r="G65" s="136"/>
      <c r="H65" s="136" t="n">
        <f aca="false">SUM(H58:H64)</f>
        <v>831600</v>
      </c>
      <c r="I65" s="136"/>
      <c r="J65" s="136"/>
      <c r="K65" s="136"/>
    </row>
    <row r="66" customFormat="false" ht="12.75" hidden="false" customHeight="false" outlineLevel="0" collapsed="false">
      <c r="A66" s="140"/>
      <c r="B66" s="136"/>
      <c r="C66" s="136"/>
      <c r="D66" s="136"/>
      <c r="E66" s="136"/>
      <c r="F66" s="159"/>
      <c r="G66" s="136"/>
      <c r="H66" s="136"/>
      <c r="I66" s="136"/>
      <c r="J66" s="136"/>
      <c r="K66" s="136"/>
    </row>
    <row r="67" customFormat="false" ht="12.75" hidden="false" customHeight="false" outlineLevel="0" collapsed="false">
      <c r="A67" s="140" t="s">
        <v>310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</row>
    <row r="68" customFormat="false" ht="12.75" hidden="false" customHeight="false" outlineLevel="0" collapsed="false">
      <c r="A68" s="136"/>
      <c r="B68" s="136" t="s">
        <v>311</v>
      </c>
      <c r="C68" s="136"/>
      <c r="D68" s="136"/>
      <c r="E68" s="136"/>
      <c r="F68" s="136" t="n">
        <v>0</v>
      </c>
      <c r="G68" s="136"/>
      <c r="H68" s="136" t="n">
        <f aca="false">F68*12</f>
        <v>0</v>
      </c>
      <c r="I68" s="136"/>
      <c r="J68" s="136"/>
      <c r="K68" s="136"/>
    </row>
    <row r="69" customFormat="false" ht="12.75" hidden="false" customHeight="false" outlineLevel="0" collapsed="false">
      <c r="A69" s="136"/>
      <c r="B69" s="136" t="s">
        <v>312</v>
      </c>
      <c r="C69" s="136"/>
      <c r="D69" s="136"/>
      <c r="E69" s="136"/>
      <c r="F69" s="136" t="n">
        <v>0</v>
      </c>
      <c r="G69" s="136"/>
      <c r="H69" s="136" t="n">
        <v>0</v>
      </c>
      <c r="I69" s="136"/>
      <c r="J69" s="136"/>
      <c r="K69" s="136"/>
    </row>
    <row r="70" customFormat="false" ht="12.75" hidden="false" customHeight="false" outlineLevel="0" collapsed="false">
      <c r="A70" s="136"/>
      <c r="B70" s="136" t="s">
        <v>313</v>
      </c>
      <c r="C70" s="136"/>
      <c r="D70" s="136"/>
      <c r="E70" s="136"/>
      <c r="F70" s="136" t="n">
        <v>0</v>
      </c>
      <c r="G70" s="136"/>
      <c r="H70" s="136" t="n">
        <v>0</v>
      </c>
      <c r="I70" s="136"/>
      <c r="J70" s="136"/>
      <c r="K70" s="136"/>
    </row>
    <row r="71" customFormat="false" ht="12.75" hidden="false" customHeight="false" outlineLevel="0" collapsed="false">
      <c r="A71" s="136"/>
      <c r="B71" s="136" t="s">
        <v>314</v>
      </c>
      <c r="C71" s="136"/>
      <c r="D71" s="136"/>
      <c r="E71" s="136"/>
      <c r="F71" s="136" t="n">
        <v>0</v>
      </c>
      <c r="G71" s="136"/>
      <c r="H71" s="136" t="n">
        <v>0</v>
      </c>
      <c r="I71" s="136"/>
      <c r="J71" s="136"/>
      <c r="K71" s="136"/>
    </row>
    <row r="72" customFormat="false" ht="12.75" hidden="false" customHeight="false" outlineLevel="0" collapsed="false">
      <c r="A72" s="136"/>
      <c r="B72" s="136" t="s">
        <v>315</v>
      </c>
      <c r="C72" s="136"/>
      <c r="D72" s="136"/>
      <c r="E72" s="136"/>
      <c r="F72" s="151" t="n">
        <v>0</v>
      </c>
      <c r="G72" s="136"/>
      <c r="H72" s="151" t="n">
        <v>0</v>
      </c>
      <c r="I72" s="136"/>
      <c r="J72" s="136"/>
      <c r="K72" s="136"/>
    </row>
    <row r="73" customFormat="false" ht="12.75" hidden="false" customHeight="false" outlineLevel="0" collapsed="false">
      <c r="A73" s="136" t="s">
        <v>316</v>
      </c>
      <c r="B73" s="136"/>
      <c r="C73" s="136"/>
      <c r="D73" s="136"/>
      <c r="E73" s="136"/>
      <c r="F73" s="136" t="n">
        <f aca="false">SUM(F68:F72)</f>
        <v>0</v>
      </c>
      <c r="G73" s="136"/>
      <c r="H73" s="136" t="n">
        <f aca="false">SUM(H68:H72)</f>
        <v>0</v>
      </c>
      <c r="I73" s="136"/>
      <c r="J73" s="136"/>
      <c r="K73" s="136"/>
    </row>
    <row r="74" customFormat="false" ht="12.75" hidden="false" customHeight="false" outlineLevel="0" collapsed="false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</row>
    <row r="75" customFormat="false" ht="12.75" hidden="false" customHeight="false" outlineLevel="0" collapsed="false">
      <c r="A75" s="140" t="s">
        <v>317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</row>
    <row r="76" customFormat="false" ht="12.75" hidden="false" customHeight="false" outlineLevel="0" collapsed="false">
      <c r="A76" s="136"/>
      <c r="B76" s="136" t="s">
        <v>318</v>
      </c>
      <c r="C76" s="136"/>
      <c r="D76" s="136"/>
      <c r="E76" s="136"/>
      <c r="F76" s="136" t="n">
        <v>7000</v>
      </c>
      <c r="G76" s="136"/>
      <c r="H76" s="136" t="n">
        <f aca="false">F76*12</f>
        <v>84000</v>
      </c>
      <c r="I76" s="142"/>
      <c r="J76" s="136"/>
      <c r="K76" s="136"/>
    </row>
    <row r="77" customFormat="false" ht="12.75" hidden="false" customHeight="false" outlineLevel="0" collapsed="false">
      <c r="A77" s="136"/>
      <c r="B77" s="136" t="s">
        <v>319</v>
      </c>
      <c r="C77" s="136"/>
      <c r="D77" s="136"/>
      <c r="E77" s="136"/>
      <c r="F77" s="159" t="n">
        <v>750</v>
      </c>
      <c r="G77" s="159"/>
      <c r="H77" s="159" t="n">
        <f aca="false">F77*12</f>
        <v>9000</v>
      </c>
      <c r="I77" s="136"/>
      <c r="J77" s="136"/>
      <c r="K77" s="136"/>
    </row>
    <row r="78" customFormat="false" ht="12.75" hidden="false" customHeight="false" outlineLevel="0" collapsed="false">
      <c r="A78" s="136"/>
      <c r="B78" s="136" t="s">
        <v>320</v>
      </c>
      <c r="C78" s="136"/>
      <c r="D78" s="136"/>
      <c r="E78" s="136"/>
      <c r="F78" s="136" t="n">
        <v>8000</v>
      </c>
      <c r="G78" s="136"/>
      <c r="H78" s="159" t="n">
        <f aca="false">F78*12</f>
        <v>96000</v>
      </c>
      <c r="I78" s="136"/>
      <c r="J78" s="136"/>
      <c r="K78" s="136"/>
    </row>
    <row r="79" customFormat="false" ht="12.75" hidden="false" customHeight="false" outlineLevel="0" collapsed="false">
      <c r="A79" s="136"/>
      <c r="B79" s="136" t="s">
        <v>321</v>
      </c>
      <c r="C79" s="136"/>
      <c r="D79" s="136"/>
      <c r="E79" s="136"/>
      <c r="F79" s="136" t="n">
        <v>5000</v>
      </c>
      <c r="G79" s="136"/>
      <c r="H79" s="159" t="n">
        <f aca="false">F79*12</f>
        <v>60000</v>
      </c>
      <c r="I79" s="136"/>
      <c r="J79" s="136"/>
      <c r="K79" s="136"/>
    </row>
    <row r="80" customFormat="false" ht="12.75" hidden="false" customHeight="false" outlineLevel="0" collapsed="false">
      <c r="A80" s="136" t="s">
        <v>322</v>
      </c>
      <c r="B80" s="136"/>
      <c r="C80" s="136"/>
      <c r="D80" s="136"/>
      <c r="E80" s="136"/>
      <c r="F80" s="136" t="n">
        <f aca="false">SUM(F76:F79)</f>
        <v>20750</v>
      </c>
      <c r="G80" s="136"/>
      <c r="H80" s="136" t="n">
        <f aca="false">SUM(H76:H79)</f>
        <v>249000</v>
      </c>
      <c r="I80" s="136"/>
      <c r="J80" s="136"/>
      <c r="K80" s="136"/>
    </row>
    <row r="81" customFormat="false" ht="12.75" hidden="false" customHeight="false" outlineLevel="0" collapsed="false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</row>
    <row r="82" customFormat="false" ht="12.75" hidden="false" customHeight="false" outlineLevel="0" collapsed="false">
      <c r="A82" s="140" t="s">
        <v>323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</row>
    <row r="83" customFormat="false" ht="12.75" hidden="false" customHeight="false" outlineLevel="0" collapsed="false">
      <c r="A83" s="136"/>
      <c r="B83" s="136" t="s">
        <v>324</v>
      </c>
      <c r="C83" s="136"/>
      <c r="D83" s="136"/>
      <c r="E83" s="136"/>
      <c r="F83" s="159" t="n">
        <v>0</v>
      </c>
      <c r="G83" s="159"/>
      <c r="H83" s="159" t="n">
        <f aca="false">F83*12</f>
        <v>0</v>
      </c>
      <c r="I83" s="136"/>
      <c r="J83" s="136"/>
      <c r="K83" s="136"/>
    </row>
    <row r="84" customFormat="false" ht="12.75" hidden="false" customHeight="false" outlineLevel="0" collapsed="false">
      <c r="A84" s="136"/>
      <c r="B84" s="136" t="s">
        <v>325</v>
      </c>
      <c r="C84" s="136"/>
      <c r="D84" s="136"/>
      <c r="E84" s="136"/>
      <c r="F84" s="159"/>
      <c r="G84" s="159"/>
      <c r="H84" s="159" t="n">
        <f aca="false">F84*12</f>
        <v>0</v>
      </c>
      <c r="I84" s="136"/>
      <c r="J84" s="136"/>
      <c r="K84" s="136"/>
    </row>
    <row r="85" customFormat="false" ht="12.75" hidden="false" customHeight="false" outlineLevel="0" collapsed="false">
      <c r="A85" s="136"/>
      <c r="B85" s="136" t="s">
        <v>326</v>
      </c>
      <c r="C85" s="136"/>
      <c r="D85" s="136"/>
      <c r="E85" s="136"/>
      <c r="F85" s="159" t="n">
        <v>0</v>
      </c>
      <c r="G85" s="159"/>
      <c r="H85" s="159" t="n">
        <f aca="false">F85*12</f>
        <v>0</v>
      </c>
      <c r="I85" s="136"/>
      <c r="J85" s="136"/>
      <c r="K85" s="136"/>
    </row>
    <row r="86" customFormat="false" ht="12.75" hidden="false" customHeight="false" outlineLevel="0" collapsed="false">
      <c r="A86" s="136"/>
      <c r="B86" s="136" t="s">
        <v>327</v>
      </c>
      <c r="C86" s="136"/>
      <c r="D86" s="136"/>
      <c r="E86" s="136"/>
      <c r="F86" s="159"/>
      <c r="G86" s="159"/>
      <c r="H86" s="159" t="n">
        <f aca="false">F86*12</f>
        <v>0</v>
      </c>
      <c r="I86" s="136"/>
      <c r="J86" s="136"/>
      <c r="K86" s="136"/>
    </row>
    <row r="87" customFormat="false" ht="12.75" hidden="false" customHeight="false" outlineLevel="0" collapsed="false">
      <c r="A87" s="136"/>
      <c r="B87" s="136" t="s">
        <v>328</v>
      </c>
      <c r="C87" s="136"/>
      <c r="D87" s="136"/>
      <c r="E87" s="136"/>
      <c r="F87" s="159" t="n">
        <v>0</v>
      </c>
      <c r="G87" s="159"/>
      <c r="H87" s="159" t="n">
        <f aca="false">F87*12</f>
        <v>0</v>
      </c>
      <c r="I87" s="136"/>
      <c r="J87" s="136"/>
      <c r="K87" s="136"/>
    </row>
    <row r="88" customFormat="false" ht="12.75" hidden="false" customHeight="false" outlineLevel="0" collapsed="false">
      <c r="A88" s="136"/>
      <c r="B88" s="136" t="s">
        <v>329</v>
      </c>
      <c r="C88" s="136"/>
      <c r="D88" s="136"/>
      <c r="E88" s="136"/>
      <c r="F88" s="159" t="n">
        <f aca="false">100*C27</f>
        <v>2000</v>
      </c>
      <c r="G88" s="159"/>
      <c r="H88" s="159" t="n">
        <f aca="false">F88*12</f>
        <v>24000</v>
      </c>
      <c r="I88" s="136"/>
      <c r="J88" s="136"/>
      <c r="K88" s="136"/>
    </row>
    <row r="89" customFormat="false" ht="12.75" hidden="false" customHeight="false" outlineLevel="0" collapsed="false">
      <c r="A89" s="136"/>
      <c r="B89" s="136" t="s">
        <v>330</v>
      </c>
      <c r="C89" s="136"/>
      <c r="D89" s="136"/>
      <c r="E89" s="136"/>
      <c r="F89" s="159" t="n">
        <v>75</v>
      </c>
      <c r="G89" s="159"/>
      <c r="H89" s="159" t="n">
        <f aca="false">F89*12</f>
        <v>900</v>
      </c>
      <c r="I89" s="136"/>
      <c r="J89" s="136"/>
      <c r="K89" s="136"/>
    </row>
    <row r="90" customFormat="false" ht="12.75" hidden="false" customHeight="false" outlineLevel="0" collapsed="false">
      <c r="A90" s="136"/>
      <c r="B90" s="94" t="s">
        <v>172</v>
      </c>
      <c r="C90" s="136"/>
      <c r="D90" s="136"/>
      <c r="E90" s="136"/>
      <c r="F90" s="159" t="n">
        <v>350</v>
      </c>
      <c r="G90" s="159"/>
      <c r="H90" s="159" t="n">
        <f aca="false">F90*12</f>
        <v>4200</v>
      </c>
      <c r="I90" s="136"/>
      <c r="J90" s="136"/>
      <c r="K90" s="136"/>
    </row>
    <row r="91" customFormat="false" ht="12.75" hidden="false" customHeight="false" outlineLevel="0" collapsed="false">
      <c r="A91" s="136"/>
      <c r="B91" s="136" t="s">
        <v>331</v>
      </c>
      <c r="C91" s="136"/>
      <c r="D91" s="136"/>
      <c r="E91" s="136"/>
      <c r="F91" s="159" t="n">
        <v>300</v>
      </c>
      <c r="G91" s="159"/>
      <c r="H91" s="160" t="n">
        <f aca="false">F91*12</f>
        <v>3600</v>
      </c>
      <c r="I91" s="136"/>
      <c r="J91" s="136"/>
      <c r="K91" s="136"/>
    </row>
    <row r="92" customFormat="false" ht="12.75" hidden="false" customHeight="false" outlineLevel="0" collapsed="false">
      <c r="A92" s="136" t="s">
        <v>332</v>
      </c>
      <c r="B92" s="136"/>
      <c r="C92" s="136"/>
      <c r="D92" s="136"/>
      <c r="E92" s="136"/>
      <c r="F92" s="159"/>
      <c r="G92" s="159"/>
      <c r="H92" s="159" t="n">
        <f aca="false">SUM(H83:H91)</f>
        <v>32700</v>
      </c>
      <c r="I92" s="136"/>
      <c r="J92" s="136"/>
      <c r="K92" s="136"/>
    </row>
    <row r="93" customFormat="false" ht="12.75" hidden="false" customHeight="false" outlineLevel="0" collapsed="false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</row>
    <row r="94" customFormat="false" ht="12.75" hidden="false" customHeight="false" outlineLevel="0" collapsed="false">
      <c r="A94" s="140" t="s">
        <v>333</v>
      </c>
      <c r="B94" s="136"/>
      <c r="C94" s="136"/>
      <c r="D94" s="136"/>
      <c r="E94" s="136"/>
      <c r="F94" s="136"/>
      <c r="G94" s="136"/>
      <c r="H94" s="136"/>
      <c r="I94" s="136"/>
      <c r="J94" s="136"/>
      <c r="K94" s="136"/>
    </row>
    <row r="95" customFormat="false" ht="12.75" hidden="false" customHeight="false" outlineLevel="0" collapsed="false">
      <c r="A95" s="136"/>
      <c r="B95" s="136" t="s">
        <v>334</v>
      </c>
      <c r="C95" s="136"/>
      <c r="D95" s="136"/>
      <c r="E95" s="136"/>
      <c r="F95" s="159" t="n">
        <v>10000</v>
      </c>
      <c r="G95" s="159"/>
      <c r="H95" s="159" t="n">
        <f aca="false">F95*12</f>
        <v>120000</v>
      </c>
      <c r="I95" s="136"/>
      <c r="J95" s="136"/>
      <c r="K95" s="136"/>
    </row>
    <row r="96" customFormat="false" ht="12.75" hidden="false" customHeight="false" outlineLevel="0" collapsed="false">
      <c r="A96" s="136"/>
      <c r="B96" s="136" t="s">
        <v>335</v>
      </c>
      <c r="C96" s="136"/>
      <c r="D96" s="136"/>
      <c r="E96" s="136"/>
      <c r="F96" s="159" t="n">
        <v>10000</v>
      </c>
      <c r="G96" s="159"/>
      <c r="H96" s="159" t="n">
        <f aca="false">F96*12</f>
        <v>120000</v>
      </c>
      <c r="I96" s="136"/>
      <c r="J96" s="136"/>
      <c r="K96" s="136"/>
    </row>
    <row r="97" customFormat="false" ht="12.75" hidden="false" customHeight="false" outlineLevel="0" collapsed="false">
      <c r="A97" s="136"/>
      <c r="B97" s="136" t="s">
        <v>336</v>
      </c>
      <c r="C97" s="136"/>
      <c r="D97" s="136"/>
      <c r="E97" s="136"/>
      <c r="F97" s="159" t="n">
        <v>5000</v>
      </c>
      <c r="G97" s="159"/>
      <c r="H97" s="159" t="n">
        <f aca="false">F97*12</f>
        <v>60000</v>
      </c>
      <c r="I97" s="136"/>
      <c r="J97" s="136"/>
      <c r="K97" s="136"/>
    </row>
    <row r="98" customFormat="false" ht="12.75" hidden="false" customHeight="false" outlineLevel="0" collapsed="false">
      <c r="A98" s="136" t="s">
        <v>337</v>
      </c>
      <c r="B98" s="136"/>
      <c r="C98" s="136"/>
      <c r="D98" s="136"/>
      <c r="E98" s="136"/>
      <c r="F98" s="159"/>
      <c r="G98" s="159"/>
      <c r="H98" s="159" t="n">
        <f aca="false">SUM(H95:H97)</f>
        <v>300000</v>
      </c>
      <c r="I98" s="136"/>
      <c r="J98" s="136"/>
      <c r="K98" s="136"/>
    </row>
    <row r="99" customFormat="false" ht="12.75" hidden="false" customHeight="false" outlineLevel="0" collapsed="false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</row>
    <row r="100" customFormat="false" ht="12.75" hidden="false" customHeight="false" outlineLevel="0" collapsed="false">
      <c r="A100" s="140" t="s">
        <v>338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</row>
    <row r="101" customFormat="false" ht="12.75" hidden="false" customHeight="false" outlineLevel="0" collapsed="false">
      <c r="A101" s="136"/>
      <c r="B101" s="136" t="s">
        <v>339</v>
      </c>
      <c r="C101" s="136"/>
      <c r="D101" s="136"/>
      <c r="E101" s="136"/>
      <c r="F101" s="159" t="n">
        <v>0</v>
      </c>
      <c r="G101" s="159"/>
      <c r="H101" s="160" t="n">
        <f aca="false">F101*12</f>
        <v>0</v>
      </c>
      <c r="I101" s="136"/>
      <c r="J101" s="136"/>
      <c r="K101" s="136"/>
    </row>
    <row r="102" customFormat="false" ht="12.75" hidden="false" customHeight="false" outlineLevel="0" collapsed="false">
      <c r="A102" s="136" t="s">
        <v>340</v>
      </c>
      <c r="B102" s="136"/>
      <c r="C102" s="136"/>
      <c r="D102" s="136"/>
      <c r="E102" s="136"/>
      <c r="F102" s="136"/>
      <c r="G102" s="136"/>
      <c r="H102" s="136" t="n">
        <f aca="false">SUM(H101)</f>
        <v>0</v>
      </c>
      <c r="I102" s="136"/>
      <c r="J102" s="136"/>
      <c r="K102" s="136"/>
    </row>
    <row r="103" customFormat="false" ht="12.75" hidden="false" customHeight="false" outlineLevel="0" collapsed="false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</row>
    <row r="104" customFormat="false" ht="12.75" hidden="false" customHeight="false" outlineLevel="0" collapsed="false">
      <c r="A104" s="140" t="s">
        <v>341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</row>
    <row r="105" customFormat="false" ht="12.75" hidden="false" customHeight="false" outlineLevel="0" collapsed="false">
      <c r="A105" s="140"/>
      <c r="B105" s="136" t="s">
        <v>342</v>
      </c>
      <c r="C105" s="136"/>
      <c r="D105" s="136"/>
      <c r="E105" s="136"/>
      <c r="F105" s="159" t="n">
        <v>0</v>
      </c>
      <c r="G105" s="159"/>
      <c r="H105" s="160" t="n">
        <f aca="false">F105*12</f>
        <v>0</v>
      </c>
      <c r="I105" s="136"/>
      <c r="J105" s="136"/>
      <c r="K105" s="136"/>
    </row>
    <row r="106" customFormat="false" ht="12.75" hidden="false" customHeight="false" outlineLevel="0" collapsed="false">
      <c r="A106" s="140"/>
      <c r="B106" s="136" t="s">
        <v>343</v>
      </c>
      <c r="C106" s="136"/>
      <c r="D106" s="136"/>
      <c r="E106" s="136"/>
      <c r="F106" s="159" t="n">
        <v>700</v>
      </c>
      <c r="G106" s="159"/>
      <c r="H106" s="160" t="n">
        <f aca="false">F106*12</f>
        <v>8400</v>
      </c>
      <c r="I106" s="136"/>
      <c r="J106" s="136"/>
      <c r="K106" s="136"/>
    </row>
    <row r="107" customFormat="false" ht="12.75" hidden="false" customHeight="false" outlineLevel="0" collapsed="false">
      <c r="A107" s="140"/>
      <c r="B107" s="136"/>
      <c r="C107" s="136"/>
      <c r="D107" s="136"/>
      <c r="E107" s="136"/>
      <c r="F107" s="159"/>
      <c r="G107" s="159"/>
      <c r="H107" s="159" t="n">
        <f aca="false">SUM(H105:H106)</f>
        <v>8400</v>
      </c>
      <c r="I107" s="136"/>
      <c r="J107" s="136"/>
      <c r="K107" s="136"/>
    </row>
    <row r="108" customFormat="false" ht="12.75" hidden="false" customHeight="false" outlineLevel="0" collapsed="false">
      <c r="A108" s="140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</row>
    <row r="109" customFormat="false" ht="12.75" hidden="false" customHeight="false" outlineLevel="0" collapsed="false">
      <c r="A109" s="140" t="s">
        <v>344</v>
      </c>
      <c r="B109" s="136"/>
      <c r="C109" s="136"/>
      <c r="D109" s="136"/>
      <c r="E109" s="136"/>
      <c r="F109" s="136"/>
      <c r="G109" s="136"/>
      <c r="H109" s="153"/>
      <c r="I109" s="136"/>
      <c r="J109" s="136"/>
      <c r="K109" s="136"/>
    </row>
    <row r="110" customFormat="false" ht="12.75" hidden="false" customHeight="false" outlineLevel="0" collapsed="false">
      <c r="A110" s="140"/>
      <c r="B110" s="136" t="s">
        <v>345</v>
      </c>
      <c r="C110" s="136"/>
      <c r="D110" s="136"/>
      <c r="E110" s="136"/>
      <c r="F110" s="136" t="n">
        <v>3500</v>
      </c>
      <c r="G110" s="136"/>
      <c r="H110" s="149" t="n">
        <f aca="false">F110*15</f>
        <v>52500</v>
      </c>
      <c r="I110" s="136"/>
      <c r="J110" s="136"/>
      <c r="K110" s="136"/>
    </row>
    <row r="111" customFormat="false" ht="12.75" hidden="false" customHeight="false" outlineLevel="0" collapsed="false">
      <c r="A111" s="140"/>
      <c r="B111" s="136" t="s">
        <v>346</v>
      </c>
      <c r="C111" s="136"/>
      <c r="D111" s="136"/>
      <c r="E111" s="136"/>
      <c r="F111" s="151"/>
      <c r="G111" s="136"/>
      <c r="H111" s="161"/>
      <c r="I111" s="142"/>
      <c r="J111" s="136"/>
      <c r="K111" s="136"/>
    </row>
    <row r="112" customFormat="false" ht="12.75" hidden="false" customHeight="false" outlineLevel="0" collapsed="false">
      <c r="A112" s="140"/>
      <c r="B112" s="136"/>
      <c r="C112" s="136"/>
      <c r="D112" s="136"/>
      <c r="E112" s="136"/>
      <c r="F112" s="136" t="n">
        <f aca="false">SUM(F110:F111)</f>
        <v>3500</v>
      </c>
      <c r="G112" s="136"/>
      <c r="H112" s="149" t="n">
        <f aca="false">SUM(H110:H111)</f>
        <v>52500</v>
      </c>
      <c r="I112" s="136"/>
      <c r="J112" s="136"/>
      <c r="K112" s="136"/>
    </row>
    <row r="113" customFormat="false" ht="12.75" hidden="false" customHeight="false" outlineLevel="0" collapsed="false">
      <c r="A113" s="140"/>
      <c r="B113" s="136"/>
      <c r="C113" s="136"/>
      <c r="D113" s="136"/>
      <c r="E113" s="136"/>
      <c r="F113" s="136"/>
      <c r="G113" s="136"/>
      <c r="H113" s="153"/>
      <c r="I113" s="136"/>
      <c r="J113" s="136"/>
      <c r="K113" s="136"/>
    </row>
    <row r="114" customFormat="false" ht="12.75" hidden="false" customHeight="false" outlineLevel="0" collapsed="false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</row>
    <row r="115" customFormat="false" ht="12.75" hidden="false" customHeight="false" outlineLevel="0" collapsed="false">
      <c r="A115" s="140" t="s">
        <v>191</v>
      </c>
      <c r="B115" s="136"/>
      <c r="C115" s="136"/>
      <c r="D115" s="136"/>
      <c r="E115" s="136"/>
      <c r="F115" s="136" t="n">
        <v>0</v>
      </c>
      <c r="G115" s="136"/>
      <c r="H115" s="153" t="n">
        <f aca="false">F115*6</f>
        <v>0</v>
      </c>
      <c r="I115" s="136"/>
      <c r="J115" s="136"/>
      <c r="K115" s="136"/>
    </row>
    <row r="116" customFormat="false" ht="12.75" hidden="false" customHeight="false" outlineLevel="0" collapsed="false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</row>
    <row r="117" customFormat="false" ht="12.75" hidden="false" customHeight="false" outlineLevel="0" collapsed="false">
      <c r="A117" s="140" t="s">
        <v>347</v>
      </c>
      <c r="B117" s="136"/>
      <c r="C117" s="136"/>
      <c r="D117" s="136"/>
      <c r="E117" s="136"/>
      <c r="F117" s="136" t="n">
        <f aca="false">Capital!E32</f>
        <v>0</v>
      </c>
      <c r="G117" s="136"/>
      <c r="H117" s="149" t="n">
        <f aca="false">F117*7</f>
        <v>0</v>
      </c>
      <c r="I117" s="136"/>
      <c r="J117" s="136"/>
      <c r="K117" s="136"/>
    </row>
    <row r="118" customFormat="false" ht="12.75" hidden="false" customHeight="false" outlineLevel="0" collapsed="false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</row>
    <row r="119" customFormat="false" ht="12.75" hidden="false" customHeight="false" outlineLevel="0" collapsed="false">
      <c r="A119" s="140" t="s">
        <v>348</v>
      </c>
      <c r="B119" s="136"/>
      <c r="C119" s="136"/>
      <c r="D119" s="136"/>
      <c r="E119" s="136"/>
      <c r="F119" s="136"/>
      <c r="G119" s="159"/>
      <c r="H119" s="136"/>
      <c r="I119" s="136"/>
      <c r="J119" s="136"/>
      <c r="K119" s="136"/>
    </row>
    <row r="120" customFormat="false" ht="12.75" hidden="false" customHeight="false" outlineLevel="0" collapsed="false">
      <c r="A120" s="140"/>
      <c r="B120" s="136"/>
      <c r="C120" s="136"/>
      <c r="D120" s="136"/>
      <c r="E120" s="136"/>
      <c r="F120" s="136"/>
      <c r="G120" s="159"/>
      <c r="H120" s="136"/>
      <c r="I120" s="136"/>
      <c r="J120" s="136"/>
      <c r="K120" s="136"/>
    </row>
    <row r="121" customFormat="false" ht="12.75" hidden="false" customHeight="false" outlineLevel="0" collapsed="false">
      <c r="A121" s="136" t="s">
        <v>349</v>
      </c>
      <c r="B121" s="136"/>
      <c r="C121" s="136"/>
      <c r="D121" s="136"/>
      <c r="E121" s="136"/>
      <c r="F121" s="136" t="n">
        <f aca="false">H121/12</f>
        <v>12000</v>
      </c>
      <c r="G121" s="136"/>
      <c r="H121" s="136" t="n">
        <f aca="false">600*12*C27</f>
        <v>144000</v>
      </c>
      <c r="I121" s="136"/>
      <c r="J121" s="136"/>
      <c r="K121" s="136"/>
    </row>
    <row r="122" customFormat="false" ht="12.75" hidden="false" customHeight="false" outlineLevel="0" collapsed="false">
      <c r="A122" s="136" t="s">
        <v>350</v>
      </c>
      <c r="B122" s="136"/>
      <c r="C122" s="136"/>
      <c r="D122" s="136"/>
      <c r="E122" s="136"/>
      <c r="F122" s="151" t="n">
        <f aca="false">H122/12</f>
        <v>12586.8408240378</v>
      </c>
      <c r="G122" s="136"/>
      <c r="H122" s="151" t="n">
        <f aca="false">[2]Sheet1!$J$262*1000</f>
        <v>151042.089888454</v>
      </c>
      <c r="I122" s="136"/>
      <c r="J122" s="136"/>
      <c r="K122" s="136"/>
    </row>
    <row r="123" customFormat="false" ht="12.75" hidden="false" customHeight="false" outlineLevel="0" collapsed="false">
      <c r="A123" s="136"/>
      <c r="B123" s="136"/>
      <c r="C123" s="136"/>
      <c r="D123" s="136"/>
      <c r="E123" s="136"/>
      <c r="F123" s="136" t="n">
        <f aca="false">SUM(F121:F122)</f>
        <v>24586.8408240378</v>
      </c>
      <c r="G123" s="136"/>
      <c r="H123" s="136" t="n">
        <f aca="false">SUM(H121:H122)</f>
        <v>295042.089888454</v>
      </c>
      <c r="I123" s="136"/>
      <c r="J123" s="136"/>
      <c r="K123" s="136"/>
    </row>
    <row r="124" customFormat="false" ht="12.75" hidden="false" customHeight="false" outlineLevel="0" collapsed="false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</row>
    <row r="125" customFormat="false" ht="12.75" hidden="false" customHeight="false" outlineLevel="0" collapsed="false">
      <c r="A125" s="140" t="s">
        <v>351</v>
      </c>
      <c r="B125" s="136"/>
      <c r="C125" s="136"/>
      <c r="D125" s="136"/>
      <c r="E125" s="136"/>
      <c r="F125" s="136" t="n">
        <v>0</v>
      </c>
      <c r="G125" s="136"/>
      <c r="H125" s="136" t="n">
        <f aca="false">F125*12</f>
        <v>0</v>
      </c>
      <c r="I125" s="136"/>
      <c r="J125" s="136"/>
      <c r="K125" s="136"/>
    </row>
    <row r="126" customFormat="false" ht="12.75" hidden="false" customHeight="false" outlineLevel="0" collapsed="false">
      <c r="A126" s="136"/>
      <c r="B126" s="136"/>
      <c r="C126" s="136"/>
      <c r="D126" s="136"/>
      <c r="E126" s="136"/>
      <c r="F126" s="136"/>
      <c r="G126" s="136"/>
      <c r="H126" s="162"/>
      <c r="I126" s="136"/>
      <c r="J126" s="136"/>
      <c r="K126" s="136"/>
    </row>
    <row r="127" customFormat="false" ht="13.5" hidden="false" customHeight="false" outlineLevel="0" collapsed="false">
      <c r="A127" s="140" t="s">
        <v>352</v>
      </c>
      <c r="B127" s="136"/>
      <c r="C127" s="136"/>
      <c r="D127" s="136"/>
      <c r="E127" s="136"/>
      <c r="F127" s="140"/>
      <c r="G127" s="136"/>
      <c r="H127" s="157" t="n">
        <f aca="false">H119+H123+H117+H115+H112+H107+H102+H98+H92+H80+H73+H65+H51+H47+H43+H125</f>
        <v>4146960.70690234</v>
      </c>
      <c r="I127" s="163"/>
      <c r="J127" s="136"/>
      <c r="K127" s="136"/>
    </row>
    <row r="128" customFormat="false" ht="13.5" hidden="false" customHeight="false" outlineLevel="0" collapsed="false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</row>
    <row r="129" customFormat="false" ht="12.75" hidden="false" customHeight="false" outlineLevel="0" collapsed="false">
      <c r="A129" s="136"/>
      <c r="B129" s="136"/>
      <c r="C129" s="136"/>
      <c r="D129" s="136"/>
      <c r="E129" s="136"/>
      <c r="F129" s="136"/>
      <c r="G129" s="136"/>
      <c r="H129" s="136" t="n">
        <f aca="false">H127-'Direct Expense'!P65</f>
        <v>0</v>
      </c>
      <c r="I129" s="136"/>
      <c r="J129" s="136"/>
      <c r="K129" s="136"/>
    </row>
    <row r="130" customFormat="false" ht="12.75" hidden="false" customHeight="false" outlineLevel="0" collapsed="false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</row>
    <row r="131" customFormat="false" ht="12.75" hidden="false" customHeight="false" outlineLevel="0" collapsed="false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</row>
    <row r="132" customFormat="false" ht="12.75" hidden="false" customHeight="false" outlineLevel="0" collapsed="false">
      <c r="A132" s="136" t="str">
        <f aca="true">CELL("filename")</f>
        <v>'file:///mnt/12tb/@roms/datasets/enron/EDRM Enron Email Data Set v2 XML/filtered-attachments/xls/Deal_Bench_2001_Plan.xls'#$Assumption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</row>
    <row r="133" customFormat="false" ht="12.75" hidden="false" customHeight="false" outlineLevel="0" collapsed="false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</row>
    <row r="134" customFormat="false" ht="12.75" hidden="false" customHeight="false" outlineLevel="0" collapsed="false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</row>
    <row r="135" customFormat="false" ht="12.75" hidden="false" customHeight="false" outlineLevel="0" collapsed="false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</row>
  </sheetData>
  <printOptions headings="false" gridLines="false" gridLinesSet="true" horizontalCentered="false" verticalCentered="false"/>
  <pageMargins left="0.747916666666667" right="0.747916666666667" top="0.279861111111111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32"/>
    <col collapsed="false" customWidth="true" hidden="false" outlineLevel="0" max="5" min="5" style="0" width="15.65"/>
    <col collapsed="false" customWidth="true" hidden="false" outlineLevel="0" max="8" min="6" style="0" width="13.32"/>
    <col collapsed="false" customWidth="true" hidden="false" outlineLevel="0" max="9" min="9" style="0" width="17.49"/>
    <col collapsed="false" customWidth="true" hidden="false" outlineLevel="0" max="10" min="10" style="0" width="14.65"/>
    <col collapsed="false" customWidth="true" hidden="false" outlineLevel="0" max="11" min="11" style="0" width="2.49"/>
  </cols>
  <sheetData>
    <row r="1" customFormat="false" ht="23.25" hidden="false" customHeight="false" outlineLevel="0" collapsed="false">
      <c r="E1" s="164" t="s">
        <v>254</v>
      </c>
    </row>
    <row r="2" customFormat="false" ht="23.25" hidden="false" customHeight="false" outlineLevel="0" collapsed="false">
      <c r="E2" s="164" t="s">
        <v>353</v>
      </c>
    </row>
    <row r="3" customFormat="false" ht="20.25" hidden="false" customHeight="false" outlineLevel="0" collapsed="false">
      <c r="E3" s="165" t="s">
        <v>354</v>
      </c>
    </row>
    <row r="7" customFormat="false" ht="13.5" hidden="false" customHeight="false" outlineLevel="0" collapsed="false">
      <c r="A7" s="137" t="s">
        <v>71</v>
      </c>
      <c r="B7" s="138"/>
      <c r="D7" s="52" t="s">
        <v>72</v>
      </c>
      <c r="E7" s="136"/>
    </row>
    <row r="8" customFormat="false" ht="13.5" hidden="false" customHeight="false" outlineLevel="0" collapsed="false">
      <c r="A8" s="137" t="s">
        <v>73</v>
      </c>
      <c r="B8" s="138"/>
      <c r="D8" s="52" t="s">
        <v>74</v>
      </c>
      <c r="E8" s="136"/>
    </row>
    <row r="9" customFormat="false" ht="13.5" hidden="false" customHeight="false" outlineLevel="0" collapsed="false">
      <c r="A9" s="55" t="s">
        <v>75</v>
      </c>
      <c r="B9" s="57"/>
      <c r="D9" s="54" t="s">
        <v>76</v>
      </c>
      <c r="E9" s="136"/>
    </row>
    <row r="10" customFormat="false" ht="13.5" hidden="false" customHeight="false" outlineLevel="0" collapsed="false">
      <c r="A10" s="55" t="s">
        <v>78</v>
      </c>
      <c r="B10" s="57"/>
      <c r="D10" s="54" t="s">
        <v>74</v>
      </c>
      <c r="E10" s="136"/>
    </row>
    <row r="13" customFormat="false" ht="15.75" hidden="false" customHeight="false" outlineLevel="0" collapsed="false">
      <c r="A13" s="166"/>
      <c r="B13" s="166"/>
      <c r="C13" s="167" t="n">
        <v>2000</v>
      </c>
      <c r="D13" s="167"/>
      <c r="E13" s="167"/>
      <c r="F13" s="167"/>
      <c r="G13" s="167"/>
    </row>
    <row r="14" customFormat="false" ht="15.75" hidden="false" customHeight="false" outlineLevel="0" collapsed="false">
      <c r="A14" s="166"/>
      <c r="B14" s="166"/>
      <c r="C14" s="168" t="s">
        <v>355</v>
      </c>
      <c r="D14" s="169" t="s">
        <v>356</v>
      </c>
      <c r="E14" s="169" t="s">
        <v>357</v>
      </c>
      <c r="F14" s="169" t="s">
        <v>358</v>
      </c>
      <c r="G14" s="169" t="s">
        <v>359</v>
      </c>
      <c r="H14" s="169" t="s">
        <v>360</v>
      </c>
      <c r="I14" s="169" t="s">
        <v>361</v>
      </c>
      <c r="J14" s="169" t="s">
        <v>216</v>
      </c>
    </row>
    <row r="15" customFormat="false" ht="15.75" hidden="false" customHeight="false" outlineLevel="0" collapsed="false">
      <c r="A15" s="166" t="s">
        <v>362</v>
      </c>
      <c r="B15" s="166"/>
      <c r="C15" s="149"/>
      <c r="D15" s="149"/>
      <c r="E15" s="149"/>
      <c r="F15" s="149"/>
      <c r="G15" s="149"/>
      <c r="H15" s="149"/>
      <c r="I15" s="149"/>
      <c r="J15" s="149" t="n">
        <f aca="false">SUM(C15:I15)</f>
        <v>0</v>
      </c>
      <c r="K15" s="149"/>
    </row>
    <row r="16" customFormat="false" ht="15.75" hidden="false" customHeight="false" outlineLevel="0" collapsed="false">
      <c r="A16" s="166" t="s">
        <v>363</v>
      </c>
      <c r="B16" s="166"/>
      <c r="C16" s="149"/>
      <c r="D16" s="149"/>
      <c r="E16" s="149"/>
      <c r="F16" s="149"/>
      <c r="G16" s="149"/>
      <c r="H16" s="149"/>
      <c r="I16" s="149"/>
      <c r="J16" s="149" t="n">
        <f aca="false">SUM(C16:I16)</f>
        <v>0</v>
      </c>
      <c r="K16" s="149"/>
    </row>
    <row r="17" customFormat="false" ht="15.75" hidden="false" customHeight="false" outlineLevel="0" collapsed="false">
      <c r="A17" s="166" t="s">
        <v>364</v>
      </c>
      <c r="B17" s="166"/>
      <c r="C17" s="161"/>
      <c r="D17" s="161"/>
      <c r="E17" s="161"/>
      <c r="F17" s="28"/>
      <c r="G17" s="161" t="n">
        <v>0</v>
      </c>
      <c r="H17" s="161" t="n">
        <v>0</v>
      </c>
      <c r="I17" s="161" t="n">
        <v>0</v>
      </c>
      <c r="J17" s="161" t="n">
        <f aca="false">SUM(C17:I17)</f>
        <v>0</v>
      </c>
      <c r="K17" s="149"/>
    </row>
    <row r="18" customFormat="false" ht="15.75" hidden="false" customHeight="false" outlineLevel="0" collapsed="false">
      <c r="A18" s="166"/>
      <c r="B18" s="170"/>
      <c r="C18" s="171" t="n">
        <f aca="false">SUM(C15:C17)</f>
        <v>0</v>
      </c>
      <c r="D18" s="171" t="n">
        <f aca="false">SUM(D15:D17)</f>
        <v>0</v>
      </c>
      <c r="E18" s="171" t="n">
        <f aca="false">SUM(E15:E17)</f>
        <v>0</v>
      </c>
      <c r="F18" s="171" t="n">
        <f aca="false">SUM(F15:F17)</f>
        <v>0</v>
      </c>
      <c r="G18" s="171" t="n">
        <f aca="false">SUM(G15:G17)</f>
        <v>0</v>
      </c>
      <c r="H18" s="171" t="n">
        <f aca="false">SUM(H15:H17)</f>
        <v>0</v>
      </c>
      <c r="I18" s="171" t="n">
        <f aca="false">SUM(I15:I17)</f>
        <v>0</v>
      </c>
      <c r="J18" s="171" t="n">
        <f aca="false">SUM(J15:J17)</f>
        <v>0</v>
      </c>
      <c r="K18" s="170"/>
    </row>
    <row r="19" customFormat="false" ht="15.75" hidden="false" customHeight="false" outlineLevel="0" collapsed="false">
      <c r="A19" s="166"/>
      <c r="B19" s="170"/>
      <c r="C19" s="170"/>
      <c r="D19" s="170"/>
      <c r="E19" s="170"/>
      <c r="F19" s="170"/>
      <c r="G19" s="170"/>
      <c r="H19" s="170"/>
      <c r="I19" s="170"/>
      <c r="J19" s="170"/>
      <c r="K19" s="170"/>
    </row>
    <row r="20" customFormat="false" ht="15.75" hidden="false" customHeight="false" outlineLevel="0" collapsed="false">
      <c r="A20" s="166"/>
      <c r="B20" s="170"/>
      <c r="C20" s="170"/>
      <c r="D20" s="170"/>
      <c r="E20" s="170"/>
      <c r="F20" s="170"/>
      <c r="G20" s="170"/>
      <c r="H20" s="170"/>
      <c r="I20" s="170"/>
      <c r="J20" s="170"/>
      <c r="K20" s="170"/>
    </row>
    <row r="21" customFormat="false" ht="15.75" hidden="false" customHeight="false" outlineLevel="0" collapsed="false">
      <c r="A21" s="166"/>
      <c r="B21" s="170"/>
      <c r="C21" s="167" t="n">
        <v>2001</v>
      </c>
      <c r="D21" s="167"/>
      <c r="E21" s="167"/>
      <c r="F21" s="167"/>
      <c r="G21" s="167"/>
      <c r="H21" s="167"/>
      <c r="J21" s="172" t="s">
        <v>216</v>
      </c>
      <c r="K21" s="170"/>
    </row>
    <row r="22" customFormat="false" ht="15.75" hidden="false" customHeight="false" outlineLevel="0" collapsed="false">
      <c r="A22" s="166"/>
      <c r="B22" s="170"/>
      <c r="C22" s="173" t="s">
        <v>365</v>
      </c>
      <c r="D22" s="173" t="s">
        <v>366</v>
      </c>
      <c r="E22" s="173" t="s">
        <v>367</v>
      </c>
      <c r="F22" s="173" t="s">
        <v>368</v>
      </c>
      <c r="G22" s="173" t="s">
        <v>369</v>
      </c>
      <c r="H22" s="173" t="s">
        <v>370</v>
      </c>
      <c r="I22" s="169" t="s">
        <v>216</v>
      </c>
      <c r="J22" s="169" t="s">
        <v>371</v>
      </c>
      <c r="K22" s="170"/>
    </row>
    <row r="23" customFormat="false" ht="15.75" hidden="false" customHeight="false" outlineLevel="0" collapsed="false">
      <c r="A23" s="166" t="s">
        <v>362</v>
      </c>
      <c r="B23" s="170"/>
      <c r="C23" s="149"/>
      <c r="D23" s="149"/>
      <c r="E23" s="149" t="n">
        <v>0</v>
      </c>
      <c r="F23" s="149"/>
      <c r="G23" s="149" t="n">
        <v>0</v>
      </c>
      <c r="H23" s="149"/>
      <c r="I23" s="149" t="n">
        <f aca="false">SUM(C23:G23)</f>
        <v>0</v>
      </c>
      <c r="J23" s="174" t="n">
        <f aca="false">J15+I23</f>
        <v>0</v>
      </c>
      <c r="K23" s="170"/>
    </row>
    <row r="24" customFormat="false" ht="15.75" hidden="false" customHeight="false" outlineLevel="0" collapsed="false">
      <c r="A24" s="166" t="s">
        <v>363</v>
      </c>
      <c r="B24" s="170"/>
      <c r="C24" s="149"/>
      <c r="D24" s="149"/>
      <c r="E24" s="149"/>
      <c r="F24" s="149"/>
      <c r="G24" s="149"/>
      <c r="H24" s="149"/>
      <c r="I24" s="149"/>
      <c r="J24" s="174" t="n">
        <f aca="false">J16+I24</f>
        <v>0</v>
      </c>
      <c r="K24" s="170"/>
    </row>
    <row r="25" customFormat="false" ht="15.75" hidden="false" customHeight="false" outlineLevel="0" collapsed="false">
      <c r="A25" s="166" t="s">
        <v>364</v>
      </c>
      <c r="B25" s="170"/>
      <c r="C25" s="161"/>
      <c r="D25" s="161"/>
      <c r="E25" s="161"/>
      <c r="F25" s="161"/>
      <c r="G25" s="161"/>
      <c r="H25" s="161"/>
      <c r="I25" s="161" t="n">
        <f aca="false">SUM(C25:G25)</f>
        <v>0</v>
      </c>
      <c r="J25" s="175" t="n">
        <f aca="false">J17+I25</f>
        <v>0</v>
      </c>
      <c r="K25" s="170"/>
    </row>
    <row r="26" customFormat="false" ht="15.75" hidden="false" customHeight="false" outlineLevel="0" collapsed="false">
      <c r="A26" s="166"/>
      <c r="B26" s="170"/>
      <c r="C26" s="171" t="n">
        <f aca="false">SUM(C23:C25)</f>
        <v>0</v>
      </c>
      <c r="D26" s="171" t="n">
        <f aca="false">SUM(D23:D25)</f>
        <v>0</v>
      </c>
      <c r="E26" s="171" t="n">
        <f aca="false">SUM(E23:E25)</f>
        <v>0</v>
      </c>
      <c r="F26" s="171" t="n">
        <f aca="false">SUM(F23:F25)</f>
        <v>0</v>
      </c>
      <c r="G26" s="171" t="n">
        <f aca="false">SUM(G23:G25)</f>
        <v>0</v>
      </c>
      <c r="H26" s="171" t="n">
        <f aca="false">SUM(H23:H25)</f>
        <v>0</v>
      </c>
      <c r="I26" s="171" t="n">
        <f aca="false">SUM(I23:I25)</f>
        <v>0</v>
      </c>
      <c r="J26" s="171" t="n">
        <f aca="false">SUM(J23:J25)</f>
        <v>0</v>
      </c>
      <c r="K26" s="170"/>
    </row>
    <row r="27" customFormat="false" ht="15.75" hidden="false" customHeight="false" outlineLevel="0" collapsed="false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</row>
    <row r="28" customFormat="false" ht="15.75" hidden="false" customHeight="false" outlineLevel="0" collapsed="false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</row>
    <row r="29" customFormat="false" ht="15.75" hidden="false" customHeight="false" outlineLevel="0" collapsed="false">
      <c r="A29" s="166"/>
      <c r="B29" s="166"/>
      <c r="C29" s="166" t="s">
        <v>372</v>
      </c>
      <c r="E29" s="176" t="n">
        <f aca="false">J26</f>
        <v>0</v>
      </c>
      <c r="F29" s="166"/>
      <c r="G29" s="166"/>
      <c r="H29" s="166"/>
      <c r="I29" s="166"/>
      <c r="J29" s="166"/>
      <c r="K29" s="166"/>
    </row>
    <row r="30" customFormat="false" ht="15.75" hidden="false" customHeight="false" outlineLevel="0" collapsed="false">
      <c r="A30" s="166"/>
      <c r="B30" s="166"/>
      <c r="C30" s="166" t="s">
        <v>373</v>
      </c>
      <c r="E30" s="177" t="n">
        <v>3</v>
      </c>
      <c r="F30" s="166"/>
      <c r="G30" s="166"/>
      <c r="H30" s="166"/>
      <c r="I30" s="166"/>
      <c r="J30" s="166"/>
      <c r="K30" s="166"/>
    </row>
    <row r="31" customFormat="false" ht="15.75" hidden="false" customHeight="false" outlineLevel="0" collapsed="false">
      <c r="C31" s="166" t="s">
        <v>374</v>
      </c>
      <c r="E31" s="177" t="n">
        <v>0</v>
      </c>
    </row>
    <row r="32" customFormat="false" ht="15.75" hidden="false" customHeight="false" outlineLevel="0" collapsed="false">
      <c r="C32" s="170" t="s">
        <v>375</v>
      </c>
      <c r="D32" s="170"/>
      <c r="E32" s="178" t="n">
        <f aca="false">E29/E30/12</f>
        <v>0</v>
      </c>
    </row>
    <row r="33" customFormat="false" ht="15.75" hidden="false" customHeight="false" outlineLevel="0" collapsed="false">
      <c r="C33" s="166" t="s">
        <v>376</v>
      </c>
      <c r="E33" s="179"/>
    </row>
  </sheetData>
  <mergeCells count="2">
    <mergeCell ref="C13:G13"/>
    <mergeCell ref="C21:H21"/>
  </mergeCells>
  <printOptions headings="false" gridLines="false" gridLinesSet="true" horizontalCentered="false" verticalCentered="false"/>
  <pageMargins left="0.747916666666667" right="0.747916666666667" top="0.259722222222222" bottom="0.5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80" width="27.15"/>
    <col collapsed="false" customWidth="true" hidden="false" outlineLevel="0" max="13" min="2" style="180" width="12.49"/>
    <col collapsed="false" customWidth="true" hidden="false" outlineLevel="0" max="14" min="14" style="180" width="13.99"/>
    <col collapsed="false" customWidth="false" hidden="false" outlineLevel="0" max="257" min="15" style="180" width="10.65"/>
  </cols>
  <sheetData>
    <row r="2" customFormat="false" ht="12.75" hidden="false" customHeight="false" outlineLevel="0" collapsed="false">
      <c r="B2" s="181" t="n">
        <v>36892</v>
      </c>
      <c r="C2" s="181" t="n">
        <v>36923</v>
      </c>
      <c r="D2" s="181" t="n">
        <v>36951</v>
      </c>
      <c r="E2" s="181" t="n">
        <v>36982</v>
      </c>
      <c r="F2" s="181" t="n">
        <v>37012</v>
      </c>
      <c r="G2" s="181" t="n">
        <v>37043</v>
      </c>
      <c r="H2" s="181" t="n">
        <v>37073</v>
      </c>
      <c r="I2" s="181" t="n">
        <v>37104</v>
      </c>
      <c r="J2" s="181" t="n">
        <v>37135</v>
      </c>
      <c r="K2" s="181" t="n">
        <v>37165</v>
      </c>
      <c r="L2" s="181" t="n">
        <v>37196</v>
      </c>
      <c r="M2" s="181" t="n">
        <v>37226</v>
      </c>
      <c r="N2" s="182" t="s">
        <v>216</v>
      </c>
    </row>
    <row r="3" customFormat="false" ht="12.75" hidden="false" customHeight="false" outlineLevel="0" collapsed="false">
      <c r="A3" s="183" t="s">
        <v>377</v>
      </c>
    </row>
    <row r="4" customFormat="false" ht="12.75" hidden="false" customHeight="false" outlineLevel="0" collapsed="false">
      <c r="A4" s="180" t="s">
        <v>378</v>
      </c>
      <c r="B4" s="112" t="n">
        <f aca="false">Margin!D14</f>
        <v>0</v>
      </c>
      <c r="C4" s="112" t="n">
        <f aca="false">Margin!E14</f>
        <v>0</v>
      </c>
      <c r="D4" s="112" t="n">
        <f aca="false">Margin!F14</f>
        <v>0</v>
      </c>
      <c r="E4" s="112" t="n">
        <f aca="false">Margin!G14</f>
        <v>0</v>
      </c>
      <c r="F4" s="112" t="n">
        <f aca="false">Margin!H14</f>
        <v>0</v>
      </c>
      <c r="G4" s="112" t="n">
        <f aca="false">Margin!I14</f>
        <v>0</v>
      </c>
      <c r="H4" s="112" t="n">
        <f aca="false">Margin!J14</f>
        <v>0</v>
      </c>
      <c r="I4" s="112" t="n">
        <f aca="false">Margin!K14</f>
        <v>0</v>
      </c>
      <c r="J4" s="112" t="n">
        <f aca="false">Margin!L14</f>
        <v>0</v>
      </c>
      <c r="K4" s="112" t="n">
        <f aca="false">Margin!M14</f>
        <v>0</v>
      </c>
      <c r="L4" s="112" t="n">
        <f aca="false">Margin!N14</f>
        <v>0</v>
      </c>
      <c r="M4" s="112" t="n">
        <f aca="false">Margin!O14</f>
        <v>0</v>
      </c>
      <c r="N4" s="184" t="n">
        <f aca="false">SUM(B4:M4)</f>
        <v>0</v>
      </c>
    </row>
    <row r="5" customFormat="false" ht="12.75" hidden="false" customHeight="false" outlineLevel="0" collapsed="false">
      <c r="A5" s="180" t="s">
        <v>379</v>
      </c>
      <c r="B5" s="112" t="n">
        <f aca="false">Margin!D16</f>
        <v>0</v>
      </c>
      <c r="C5" s="112" t="n">
        <f aca="false">Margin!E16</f>
        <v>0</v>
      </c>
      <c r="D5" s="112" t="n">
        <f aca="false">Margin!F16</f>
        <v>0</v>
      </c>
      <c r="E5" s="112" t="n">
        <f aca="false">Margin!G16</f>
        <v>0</v>
      </c>
      <c r="F5" s="112" t="n">
        <f aca="false">Margin!H16</f>
        <v>0</v>
      </c>
      <c r="G5" s="112" t="n">
        <f aca="false">Margin!I16</f>
        <v>0</v>
      </c>
      <c r="H5" s="112" t="n">
        <f aca="false">Margin!J16</f>
        <v>0</v>
      </c>
      <c r="I5" s="112" t="n">
        <f aca="false">Margin!K16</f>
        <v>0</v>
      </c>
      <c r="J5" s="112" t="n">
        <f aca="false">Margin!L16</f>
        <v>0</v>
      </c>
      <c r="K5" s="112" t="n">
        <f aca="false">Margin!M16</f>
        <v>0</v>
      </c>
      <c r="L5" s="112" t="n">
        <f aca="false">Margin!N16</f>
        <v>0</v>
      </c>
      <c r="M5" s="112" t="n">
        <f aca="false">Margin!O16</f>
        <v>0</v>
      </c>
      <c r="N5" s="184" t="n">
        <f aca="false">SUM(B5:M5)</f>
        <v>0</v>
      </c>
    </row>
    <row r="6" customFormat="false" ht="12.75" hidden="false" customHeight="false" outlineLevel="0" collapsed="false">
      <c r="A6" s="185" t="s">
        <v>380</v>
      </c>
      <c r="B6" s="112" t="n">
        <f aca="false">'Direct Expense'!D63</f>
        <v>0</v>
      </c>
      <c r="C6" s="112" t="n">
        <f aca="false">'Direct Expense'!E63</f>
        <v>0</v>
      </c>
      <c r="D6" s="112" t="n">
        <f aca="false">'Direct Expense'!F63</f>
        <v>0</v>
      </c>
      <c r="E6" s="112" t="n">
        <f aca="false">'Direct Expense'!G63</f>
        <v>0</v>
      </c>
      <c r="F6" s="112" t="n">
        <f aca="false">'Direct Expense'!H63</f>
        <v>0</v>
      </c>
      <c r="G6" s="112" t="n">
        <f aca="false">'Direct Expense'!I63</f>
        <v>0</v>
      </c>
      <c r="H6" s="112" t="n">
        <f aca="false">'Direct Expense'!J63</f>
        <v>0</v>
      </c>
      <c r="I6" s="112" t="n">
        <f aca="false">'Direct Expense'!K63</f>
        <v>0</v>
      </c>
      <c r="J6" s="112" t="n">
        <f aca="false">'Direct Expense'!L63</f>
        <v>0</v>
      </c>
      <c r="K6" s="112" t="n">
        <f aca="false">'Direct Expense'!M63</f>
        <v>0</v>
      </c>
      <c r="L6" s="112" t="n">
        <f aca="false">'Direct Expense'!N63</f>
        <v>0</v>
      </c>
      <c r="M6" s="112" t="n">
        <f aca="false">'Direct Expense'!O63</f>
        <v>0</v>
      </c>
      <c r="N6" s="184" t="n">
        <f aca="false">SUM(B6:M6)</f>
        <v>0</v>
      </c>
    </row>
    <row r="7" customFormat="false" ht="12.75" hidden="false" customHeight="false" outlineLevel="0" collapsed="false">
      <c r="A7" s="185" t="s">
        <v>381</v>
      </c>
      <c r="B7" s="112" t="n">
        <f aca="false">Margin!D27</f>
        <v>0</v>
      </c>
      <c r="C7" s="112" t="n">
        <f aca="false">Margin!E27</f>
        <v>0</v>
      </c>
      <c r="D7" s="112" t="n">
        <f aca="false">Margin!F27</f>
        <v>0</v>
      </c>
      <c r="E7" s="112" t="n">
        <f aca="false">Margin!G27</f>
        <v>0</v>
      </c>
      <c r="F7" s="112" t="n">
        <f aca="false">Margin!H27</f>
        <v>0</v>
      </c>
      <c r="G7" s="112" t="n">
        <f aca="false">Margin!I27</f>
        <v>0</v>
      </c>
      <c r="H7" s="112" t="n">
        <f aca="false">Margin!J27</f>
        <v>0</v>
      </c>
      <c r="I7" s="112" t="n">
        <f aca="false">Margin!K27</f>
        <v>0</v>
      </c>
      <c r="J7" s="112" t="n">
        <f aca="false">Margin!L27</f>
        <v>0</v>
      </c>
      <c r="K7" s="112" t="n">
        <f aca="false">Margin!M27</f>
        <v>0</v>
      </c>
      <c r="L7" s="112" t="n">
        <f aca="false">Margin!N27</f>
        <v>0</v>
      </c>
      <c r="M7" s="112" t="n">
        <f aca="false">Margin!O27</f>
        <v>0</v>
      </c>
      <c r="N7" s="184" t="n">
        <f aca="false">SUM(B7:M7)</f>
        <v>0</v>
      </c>
    </row>
    <row r="8" customFormat="false" ht="12.75" hidden="false" customHeight="false" outlineLevel="0" collapsed="false">
      <c r="A8" s="185" t="s">
        <v>382</v>
      </c>
      <c r="B8" s="112" t="n">
        <f aca="false">Margin!D25</f>
        <v>0</v>
      </c>
      <c r="C8" s="112" t="n">
        <f aca="false">Margin!E25</f>
        <v>0</v>
      </c>
      <c r="D8" s="112" t="n">
        <f aca="false">Margin!F25</f>
        <v>0</v>
      </c>
      <c r="E8" s="112" t="n">
        <f aca="false">Margin!G25</f>
        <v>0</v>
      </c>
      <c r="F8" s="112" t="n">
        <f aca="false">Margin!H25</f>
        <v>0</v>
      </c>
      <c r="G8" s="112" t="n">
        <f aca="false">Margin!I25</f>
        <v>0</v>
      </c>
      <c r="H8" s="112" t="n">
        <f aca="false">Margin!J25</f>
        <v>0</v>
      </c>
      <c r="I8" s="112" t="n">
        <f aca="false">Margin!K25</f>
        <v>0</v>
      </c>
      <c r="J8" s="112" t="n">
        <f aca="false">Margin!L25</f>
        <v>0</v>
      </c>
      <c r="K8" s="112" t="n">
        <f aca="false">Margin!M25</f>
        <v>0</v>
      </c>
      <c r="L8" s="112" t="n">
        <f aca="false">Margin!N25</f>
        <v>0</v>
      </c>
      <c r="M8" s="112" t="n">
        <f aca="false">Margin!O25</f>
        <v>0</v>
      </c>
      <c r="N8" s="184" t="n">
        <f aca="false">SUM(B8:M8)</f>
        <v>0</v>
      </c>
    </row>
    <row r="9" customFormat="false" ht="12.75" hidden="false" customHeight="false" outlineLevel="0" collapsed="false">
      <c r="A9" s="180" t="s">
        <v>383</v>
      </c>
      <c r="B9" s="112" t="n">
        <f aca="false">Margin!D17</f>
        <v>0</v>
      </c>
      <c r="C9" s="112" t="n">
        <f aca="false">Margin!E17</f>
        <v>0</v>
      </c>
      <c r="D9" s="112" t="n">
        <f aca="false">Margin!F17</f>
        <v>0</v>
      </c>
      <c r="E9" s="112" t="n">
        <f aca="false">Margin!G17</f>
        <v>0</v>
      </c>
      <c r="F9" s="112" t="n">
        <f aca="false">Margin!H17</f>
        <v>0</v>
      </c>
      <c r="G9" s="112" t="n">
        <f aca="false">Margin!I17</f>
        <v>0</v>
      </c>
      <c r="H9" s="112" t="n">
        <f aca="false">Margin!J17</f>
        <v>0</v>
      </c>
      <c r="I9" s="112" t="n">
        <f aca="false">Margin!K17</f>
        <v>0</v>
      </c>
      <c r="J9" s="112" t="n">
        <f aca="false">Margin!L17</f>
        <v>0</v>
      </c>
      <c r="K9" s="112" t="n">
        <f aca="false">Margin!M17</f>
        <v>0</v>
      </c>
      <c r="L9" s="112" t="n">
        <f aca="false">Margin!N17</f>
        <v>0</v>
      </c>
      <c r="M9" s="112" t="n">
        <f aca="false">Margin!O17</f>
        <v>0</v>
      </c>
      <c r="N9" s="184" t="n">
        <f aca="false">SUM(B9:M9)</f>
        <v>0</v>
      </c>
    </row>
    <row r="10" customFormat="false" ht="12.75" hidden="false" customHeight="false" outlineLevel="0" collapsed="false">
      <c r="A10" s="185" t="s">
        <v>384</v>
      </c>
      <c r="B10" s="112" t="n">
        <f aca="false">Margin!D30</f>
        <v>0</v>
      </c>
      <c r="C10" s="112" t="n">
        <f aca="false">Margin!E30</f>
        <v>0</v>
      </c>
      <c r="D10" s="112" t="n">
        <f aca="false">Margin!F30</f>
        <v>0</v>
      </c>
      <c r="E10" s="112" t="n">
        <f aca="false">Margin!G30</f>
        <v>0</v>
      </c>
      <c r="F10" s="112" t="n">
        <f aca="false">Margin!H30</f>
        <v>0</v>
      </c>
      <c r="G10" s="112" t="n">
        <f aca="false">Margin!I30</f>
        <v>0</v>
      </c>
      <c r="H10" s="112" t="n">
        <f aca="false">Margin!J30</f>
        <v>0</v>
      </c>
      <c r="I10" s="112" t="n">
        <f aca="false">Margin!K30</f>
        <v>0</v>
      </c>
      <c r="J10" s="112" t="n">
        <f aca="false">Margin!L30</f>
        <v>0</v>
      </c>
      <c r="K10" s="112" t="n">
        <f aca="false">Margin!M30</f>
        <v>0</v>
      </c>
      <c r="L10" s="112" t="n">
        <f aca="false">Margin!N30</f>
        <v>0</v>
      </c>
      <c r="M10" s="112" t="n">
        <f aca="false">Margin!O30</f>
        <v>0</v>
      </c>
      <c r="N10" s="184" t="n">
        <f aca="false">SUM(B10:M10)</f>
        <v>0</v>
      </c>
    </row>
    <row r="11" customFormat="false" ht="12.75" hidden="false" customHeight="false" outlineLevel="0" collapsed="false">
      <c r="A11" s="185" t="s">
        <v>385</v>
      </c>
      <c r="B11" s="112" t="n">
        <f aca="false">Margin!D15</f>
        <v>0</v>
      </c>
      <c r="C11" s="112" t="n">
        <f aca="false">Margin!E15</f>
        <v>0</v>
      </c>
      <c r="D11" s="112" t="n">
        <f aca="false">Margin!F15</f>
        <v>0</v>
      </c>
      <c r="E11" s="112" t="n">
        <f aca="false">Margin!G15</f>
        <v>0</v>
      </c>
      <c r="F11" s="112" t="n">
        <f aca="false">Margin!H15</f>
        <v>0</v>
      </c>
      <c r="G11" s="112" t="n">
        <f aca="false">Margin!I15</f>
        <v>0</v>
      </c>
      <c r="H11" s="112" t="n">
        <f aca="false">Margin!J15</f>
        <v>0</v>
      </c>
      <c r="I11" s="112" t="n">
        <f aca="false">Margin!K15</f>
        <v>0</v>
      </c>
      <c r="J11" s="112" t="n">
        <f aca="false">Margin!L15</f>
        <v>0</v>
      </c>
      <c r="K11" s="112" t="n">
        <f aca="false">Margin!M15</f>
        <v>0</v>
      </c>
      <c r="L11" s="112" t="n">
        <f aca="false">Margin!N15</f>
        <v>0</v>
      </c>
      <c r="M11" s="112" t="n">
        <f aca="false">Margin!O15</f>
        <v>0</v>
      </c>
      <c r="N11" s="184" t="n">
        <f aca="false">SUM(B11:M11)</f>
        <v>0</v>
      </c>
    </row>
    <row r="12" customFormat="false" ht="12.75" hidden="false" customHeight="false" outlineLevel="0" collapsed="false">
      <c r="A12" s="185" t="s">
        <v>386</v>
      </c>
      <c r="B12" s="112" t="n">
        <f aca="false">Margin!D23</f>
        <v>0</v>
      </c>
      <c r="C12" s="112" t="n">
        <f aca="false">Margin!E23</f>
        <v>0</v>
      </c>
      <c r="D12" s="112" t="n">
        <f aca="false">Margin!F23</f>
        <v>0</v>
      </c>
      <c r="E12" s="112" t="n">
        <f aca="false">Margin!G23</f>
        <v>0</v>
      </c>
      <c r="F12" s="112" t="n">
        <f aca="false">Margin!H23</f>
        <v>0</v>
      </c>
      <c r="G12" s="112" t="n">
        <f aca="false">Margin!I23</f>
        <v>0</v>
      </c>
      <c r="H12" s="112" t="n">
        <f aca="false">Margin!J23</f>
        <v>0</v>
      </c>
      <c r="I12" s="112" t="n">
        <f aca="false">Margin!K23</f>
        <v>0</v>
      </c>
      <c r="J12" s="112" t="n">
        <f aca="false">Margin!L23</f>
        <v>0</v>
      </c>
      <c r="K12" s="112" t="n">
        <f aca="false">Margin!M23</f>
        <v>0</v>
      </c>
      <c r="L12" s="112" t="n">
        <f aca="false">Margin!N23</f>
        <v>0</v>
      </c>
      <c r="M12" s="112" t="n">
        <f aca="false">Margin!O23</f>
        <v>0</v>
      </c>
      <c r="N12" s="184" t="n">
        <f aca="false">SUM(B12:M12)</f>
        <v>0</v>
      </c>
    </row>
    <row r="13" customFormat="false" ht="12.75" hidden="false" customHeight="false" outlineLevel="0" collapsed="false">
      <c r="A13" s="180" t="s">
        <v>387</v>
      </c>
      <c r="B13" s="112" t="n">
        <f aca="false">Margin!D24</f>
        <v>0</v>
      </c>
      <c r="C13" s="112" t="n">
        <f aca="false">Margin!E24</f>
        <v>0</v>
      </c>
      <c r="D13" s="112" t="n">
        <f aca="false">Margin!F24</f>
        <v>0</v>
      </c>
      <c r="E13" s="112" t="n">
        <f aca="false">Margin!G24</f>
        <v>0</v>
      </c>
      <c r="F13" s="112" t="n">
        <f aca="false">Margin!H24</f>
        <v>0</v>
      </c>
      <c r="G13" s="112" t="n">
        <f aca="false">Margin!I24</f>
        <v>0</v>
      </c>
      <c r="H13" s="112" t="n">
        <f aca="false">Margin!J24</f>
        <v>0</v>
      </c>
      <c r="I13" s="112" t="n">
        <f aca="false">Margin!K24</f>
        <v>0</v>
      </c>
      <c r="J13" s="112" t="n">
        <f aca="false">Margin!L24</f>
        <v>0</v>
      </c>
      <c r="K13" s="112" t="n">
        <f aca="false">Margin!M24</f>
        <v>0</v>
      </c>
      <c r="L13" s="112" t="n">
        <f aca="false">Margin!N24</f>
        <v>0</v>
      </c>
      <c r="M13" s="112" t="n">
        <f aca="false">Margin!O24</f>
        <v>0</v>
      </c>
      <c r="N13" s="184" t="n">
        <f aca="false">SUM(B13:M13)</f>
        <v>0</v>
      </c>
    </row>
    <row r="14" customFormat="false" ht="12.75" hidden="false" customHeight="false" outlineLevel="0" collapsed="false">
      <c r="A14" s="180" t="s">
        <v>388</v>
      </c>
      <c r="B14" s="112" t="n">
        <v>0</v>
      </c>
      <c r="C14" s="112" t="n">
        <v>0</v>
      </c>
      <c r="D14" s="112" t="n">
        <v>0</v>
      </c>
      <c r="E14" s="112" t="n">
        <v>0</v>
      </c>
      <c r="F14" s="112" t="n">
        <v>0</v>
      </c>
      <c r="G14" s="112" t="n">
        <v>0</v>
      </c>
      <c r="H14" s="112" t="n">
        <v>0</v>
      </c>
      <c r="I14" s="112" t="n">
        <v>0</v>
      </c>
      <c r="J14" s="112" t="n">
        <v>0</v>
      </c>
      <c r="K14" s="112" t="n">
        <v>0</v>
      </c>
      <c r="L14" s="112" t="n">
        <v>0</v>
      </c>
      <c r="M14" s="112" t="n">
        <v>0</v>
      </c>
      <c r="N14" s="184" t="n">
        <f aca="false">SUM(B14:M14)</f>
        <v>0</v>
      </c>
    </row>
    <row r="15" customFormat="false" ht="12.75" hidden="false" customHeight="false" outlineLevel="0" collapsed="false">
      <c r="A15" s="185" t="s">
        <v>389</v>
      </c>
      <c r="B15" s="112" t="n">
        <v>0</v>
      </c>
      <c r="C15" s="112" t="n">
        <v>0</v>
      </c>
      <c r="D15" s="112" t="n">
        <v>0</v>
      </c>
      <c r="E15" s="112" t="n">
        <v>0</v>
      </c>
      <c r="F15" s="112" t="n">
        <v>0</v>
      </c>
      <c r="G15" s="112" t="n">
        <v>0</v>
      </c>
      <c r="H15" s="112" t="n">
        <v>0</v>
      </c>
      <c r="I15" s="112" t="n">
        <v>0</v>
      </c>
      <c r="J15" s="112" t="n">
        <v>0</v>
      </c>
      <c r="K15" s="112" t="n">
        <v>0</v>
      </c>
      <c r="L15" s="112" t="n">
        <v>0</v>
      </c>
      <c r="M15" s="112" t="n">
        <v>0</v>
      </c>
      <c r="N15" s="184" t="n">
        <f aca="false">SUM(B15:M15)</f>
        <v>0</v>
      </c>
    </row>
    <row r="16" customFormat="false" ht="12.75" hidden="false" customHeight="false" outlineLevel="0" collapsed="false">
      <c r="A16" s="186" t="s">
        <v>390</v>
      </c>
      <c r="B16" s="187" t="n">
        <f aca="false">SUM(B4:B15)</f>
        <v>0</v>
      </c>
      <c r="C16" s="187" t="n">
        <f aca="false">SUM(C4:C15)</f>
        <v>0</v>
      </c>
      <c r="D16" s="187" t="n">
        <f aca="false">SUM(D4:D15)</f>
        <v>0</v>
      </c>
      <c r="E16" s="187" t="n">
        <f aca="false">SUM(E4:E15)</f>
        <v>0</v>
      </c>
      <c r="F16" s="187" t="n">
        <f aca="false">SUM(F4:F15)</f>
        <v>0</v>
      </c>
      <c r="G16" s="187" t="n">
        <f aca="false">SUM(G4:G15)</f>
        <v>0</v>
      </c>
      <c r="H16" s="187" t="n">
        <f aca="false">SUM(H4:H15)</f>
        <v>0</v>
      </c>
      <c r="I16" s="187" t="n">
        <f aca="false">SUM(I4:I15)</f>
        <v>0</v>
      </c>
      <c r="J16" s="187" t="n">
        <f aca="false">SUM(J4:J15)</f>
        <v>0</v>
      </c>
      <c r="K16" s="187" t="n">
        <f aca="false">SUM(K4:K15)</f>
        <v>0</v>
      </c>
      <c r="L16" s="187" t="n">
        <f aca="false">SUM(L4:L15)</f>
        <v>0</v>
      </c>
      <c r="M16" s="187" t="n">
        <f aca="false">SUM(M4:M15)</f>
        <v>0</v>
      </c>
      <c r="N16" s="187" t="n">
        <f aca="false">SUM(N4:N15)</f>
        <v>0</v>
      </c>
    </row>
    <row r="17" customFormat="false" ht="12.75" hidden="false" customHeight="false" outlineLevel="0" collapsed="false">
      <c r="A17" s="186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customFormat="false" ht="12.75" hidden="false" customHeight="false" outlineLevel="0" collapsed="false">
      <c r="A18" s="183" t="s">
        <v>391</v>
      </c>
      <c r="B18" s="112" t="n">
        <f aca="false">'Cash and Non-Cash'!D86</f>
        <v>47690.7198618958</v>
      </c>
      <c r="C18" s="112" t="n">
        <f aca="false">'Cash and Non-Cash'!E86</f>
        <v>22698.3387351597</v>
      </c>
      <c r="D18" s="112" t="n">
        <f aca="false">'Cash and Non-Cash'!F86</f>
        <v>26570.7355261829</v>
      </c>
      <c r="E18" s="112" t="n">
        <f aca="false">'Cash and Non-Cash'!G86</f>
        <v>26946.2307529451</v>
      </c>
      <c r="F18" s="112" t="n">
        <f aca="false">'Cash and Non-Cash'!H86</f>
        <v>27360.4365443616</v>
      </c>
      <c r="G18" s="112" t="n">
        <f aca="false">'Cash and Non-Cash'!I86</f>
        <v>28027.3437341011</v>
      </c>
      <c r="H18" s="112" t="n">
        <f aca="false">'Cash and Non-Cash'!J86</f>
        <v>28054.2671105432</v>
      </c>
      <c r="I18" s="112" t="n">
        <f aca="false">'Cash and Non-Cash'!K86</f>
        <v>28260.1160778763</v>
      </c>
      <c r="J18" s="112" t="n">
        <f aca="false">'Cash and Non-Cash'!L86</f>
        <v>28034.366097345</v>
      </c>
      <c r="K18" s="112" t="n">
        <f aca="false">'Cash and Non-Cash'!M86</f>
        <v>28047.7462802216</v>
      </c>
      <c r="L18" s="112" t="n">
        <f aca="false">'Cash and Non-Cash'!N86</f>
        <v>28033.0725314871</v>
      </c>
      <c r="M18" s="112" t="n">
        <f aca="false">'Cash and Non-Cash'!O86</f>
        <v>28033.9422433741</v>
      </c>
      <c r="N18" s="184" t="n">
        <f aca="false">SUM(B18:M18)</f>
        <v>347757.315495493</v>
      </c>
    </row>
    <row r="19" customFormat="false" ht="12.75" hidden="false" customHeight="false" outlineLevel="0" collapsed="false">
      <c r="A19" s="186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customFormat="false" ht="12.75" hidden="false" customHeight="false" outlineLevel="0" collapsed="false">
      <c r="A20" s="188" t="s">
        <v>392</v>
      </c>
      <c r="B20" s="189" t="n">
        <f aca="false">B16-B18</f>
        <v>-47690.7198618958</v>
      </c>
      <c r="C20" s="189" t="n">
        <f aca="false">C16-C18</f>
        <v>-22698.3387351597</v>
      </c>
      <c r="D20" s="189" t="n">
        <f aca="false">D16-D18</f>
        <v>-26570.7355261829</v>
      </c>
      <c r="E20" s="189" t="n">
        <f aca="false">E16-E18</f>
        <v>-26946.2307529451</v>
      </c>
      <c r="F20" s="189" t="n">
        <f aca="false">F16-F18</f>
        <v>-27360.4365443616</v>
      </c>
      <c r="G20" s="189" t="n">
        <f aca="false">G16-G18</f>
        <v>-28027.3437341011</v>
      </c>
      <c r="H20" s="189" t="n">
        <f aca="false">H16-H18</f>
        <v>-28054.2671105432</v>
      </c>
      <c r="I20" s="189" t="n">
        <f aca="false">I16-I18</f>
        <v>-28260.1160778763</v>
      </c>
      <c r="J20" s="189" t="n">
        <f aca="false">J16-J18</f>
        <v>-28034.366097345</v>
      </c>
      <c r="K20" s="189" t="n">
        <f aca="false">K16-K18</f>
        <v>-28047.7462802216</v>
      </c>
      <c r="L20" s="189" t="n">
        <f aca="false">L16-L18</f>
        <v>-28033.0725314871</v>
      </c>
      <c r="M20" s="189" t="n">
        <f aca="false">M16-M18</f>
        <v>-28033.9422433741</v>
      </c>
      <c r="N20" s="189" t="n">
        <f aca="false">N16-N18</f>
        <v>-347757.315495493</v>
      </c>
    </row>
    <row r="21" customFormat="false" ht="12.75" hidden="false" customHeight="false" outlineLevel="0" collapsed="false">
      <c r="A21" s="185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customFormat="false" ht="12.75" hidden="false" customHeight="false" outlineLevel="0" collapsed="false">
      <c r="A22" s="183" t="s">
        <v>393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customFormat="false" ht="12.75" hidden="false" customHeight="false" outlineLevel="0" collapsed="false">
      <c r="A23" s="180" t="s">
        <v>394</v>
      </c>
      <c r="B23" s="112" t="n">
        <f aca="false">'Direct Expense'!D14</f>
        <v>117583.333333333</v>
      </c>
      <c r="C23" s="112" t="n">
        <f aca="false">'Direct Expense'!E14</f>
        <v>128361.805555556</v>
      </c>
      <c r="D23" s="112" t="n">
        <f aca="false">'Direct Expense'!F14</f>
        <v>128361.805555556</v>
      </c>
      <c r="E23" s="112" t="n">
        <f aca="false">'Direct Expense'!G14</f>
        <v>128361.805555556</v>
      </c>
      <c r="F23" s="112" t="n">
        <f aca="false">'Direct Expense'!H14</f>
        <v>128361.805555556</v>
      </c>
      <c r="G23" s="112" t="n">
        <f aca="false">'Direct Expense'!I14</f>
        <v>128361.805555556</v>
      </c>
      <c r="H23" s="112" t="n">
        <f aca="false">'Direct Expense'!J14</f>
        <v>128361.805555556</v>
      </c>
      <c r="I23" s="112" t="n">
        <f aca="false">'Direct Expense'!K14</f>
        <v>128361.805555556</v>
      </c>
      <c r="J23" s="112" t="n">
        <f aca="false">'Direct Expense'!L14</f>
        <v>128361.805555556</v>
      </c>
      <c r="K23" s="112" t="n">
        <f aca="false">'Direct Expense'!M14</f>
        <v>128361.805555556</v>
      </c>
      <c r="L23" s="112" t="n">
        <f aca="false">'Direct Expense'!N14</f>
        <v>128361.805555556</v>
      </c>
      <c r="M23" s="112" t="n">
        <f aca="false">'Direct Expense'!O14</f>
        <v>128361.805555556</v>
      </c>
      <c r="N23" s="184" t="n">
        <f aca="false">SUM(B23:M23)</f>
        <v>1529563.19444444</v>
      </c>
    </row>
    <row r="24" customFormat="false" ht="12.75" hidden="false" customHeight="false" outlineLevel="0" collapsed="false">
      <c r="A24" s="180" t="s">
        <v>395</v>
      </c>
      <c r="B24" s="112" t="n">
        <f aca="false">'Direct Expense'!D17</f>
        <v>25558.2083333333</v>
      </c>
      <c r="C24" s="112" t="n">
        <f aca="false">'Direct Expense'!E17</f>
        <v>26781.5649305556</v>
      </c>
      <c r="D24" s="112" t="n">
        <f aca="false">'Direct Expense'!F17</f>
        <v>26781.5649305556</v>
      </c>
      <c r="E24" s="112" t="n">
        <f aca="false">'Direct Expense'!G17</f>
        <v>26781.5649305556</v>
      </c>
      <c r="F24" s="112" t="n">
        <f aca="false">'Direct Expense'!H17</f>
        <v>26781.5649305556</v>
      </c>
      <c r="G24" s="112" t="n">
        <f aca="false">'Direct Expense'!I17</f>
        <v>26781.5649305556</v>
      </c>
      <c r="H24" s="112" t="n">
        <f aca="false">'Direct Expense'!J17</f>
        <v>26781.5649305556</v>
      </c>
      <c r="I24" s="112" t="n">
        <f aca="false">'Direct Expense'!K17</f>
        <v>26781.5649305556</v>
      </c>
      <c r="J24" s="112" t="n">
        <f aca="false">'Direct Expense'!L17</f>
        <v>26781.5649305556</v>
      </c>
      <c r="K24" s="112" t="n">
        <f aca="false">'Direct Expense'!M17</f>
        <v>26781.5649305556</v>
      </c>
      <c r="L24" s="112" t="n">
        <f aca="false">'Direct Expense'!N17</f>
        <v>26781.5649305556</v>
      </c>
      <c r="M24" s="112" t="n">
        <f aca="false">'Direct Expense'!O17</f>
        <v>26781.5649305556</v>
      </c>
      <c r="N24" s="184" t="n">
        <f aca="false">SUM(B24:M24)</f>
        <v>320155.422569444</v>
      </c>
    </row>
    <row r="25" customFormat="false" ht="12.75" hidden="false" customHeight="false" outlineLevel="0" collapsed="false">
      <c r="A25" s="180" t="s">
        <v>48</v>
      </c>
      <c r="B25" s="112" t="n">
        <f aca="false">'Cash and Non-Cash'!D48</f>
        <v>69300</v>
      </c>
      <c r="C25" s="112" t="n">
        <f aca="false">'Cash and Non-Cash'!E48</f>
        <v>69300</v>
      </c>
      <c r="D25" s="112" t="n">
        <f aca="false">'Cash and Non-Cash'!F48</f>
        <v>69300</v>
      </c>
      <c r="E25" s="112" t="n">
        <f aca="false">'Cash and Non-Cash'!G48</f>
        <v>69300</v>
      </c>
      <c r="F25" s="112" t="n">
        <f aca="false">'Cash and Non-Cash'!H48</f>
        <v>69300</v>
      </c>
      <c r="G25" s="112" t="n">
        <f aca="false">'Cash and Non-Cash'!I48</f>
        <v>69300</v>
      </c>
      <c r="H25" s="112" t="n">
        <f aca="false">'Cash and Non-Cash'!J48</f>
        <v>69300</v>
      </c>
      <c r="I25" s="112" t="n">
        <f aca="false">'Cash and Non-Cash'!K48</f>
        <v>69300</v>
      </c>
      <c r="J25" s="112" t="n">
        <f aca="false">'Cash and Non-Cash'!L48</f>
        <v>69300</v>
      </c>
      <c r="K25" s="112" t="n">
        <f aca="false">'Cash and Non-Cash'!M48</f>
        <v>69300</v>
      </c>
      <c r="L25" s="112" t="n">
        <f aca="false">'Cash and Non-Cash'!N48</f>
        <v>69300</v>
      </c>
      <c r="M25" s="112" t="n">
        <f aca="false">'Cash and Non-Cash'!O48</f>
        <v>69300</v>
      </c>
      <c r="N25" s="184" t="n">
        <f aca="false">SUM(B25:M25)</f>
        <v>831600</v>
      </c>
    </row>
    <row r="26" customFormat="false" ht="12.75" hidden="false" customHeight="false" outlineLevel="0" collapsed="false">
      <c r="A26" s="180" t="s">
        <v>396</v>
      </c>
      <c r="B26" s="112" t="n">
        <f aca="false">'Cash and Non-Cash'!D55</f>
        <v>0</v>
      </c>
      <c r="C26" s="112" t="n">
        <f aca="false">'Cash and Non-Cash'!E55</f>
        <v>0</v>
      </c>
      <c r="D26" s="112" t="n">
        <f aca="false">'Cash and Non-Cash'!F55</f>
        <v>0</v>
      </c>
      <c r="E26" s="112" t="n">
        <f aca="false">'Cash and Non-Cash'!G55</f>
        <v>0</v>
      </c>
      <c r="F26" s="112" t="n">
        <f aca="false">'Cash and Non-Cash'!H55</f>
        <v>0</v>
      </c>
      <c r="G26" s="112" t="n">
        <f aca="false">'Cash and Non-Cash'!I55</f>
        <v>0</v>
      </c>
      <c r="H26" s="112" t="n">
        <f aca="false">'Cash and Non-Cash'!J55</f>
        <v>0</v>
      </c>
      <c r="I26" s="112" t="n">
        <f aca="false">'Cash and Non-Cash'!K55</f>
        <v>0</v>
      </c>
      <c r="J26" s="112" t="n">
        <f aca="false">'Cash and Non-Cash'!L55</f>
        <v>0</v>
      </c>
      <c r="K26" s="112" t="n">
        <f aca="false">'Cash and Non-Cash'!M55</f>
        <v>0</v>
      </c>
      <c r="L26" s="112" t="n">
        <f aca="false">'Cash and Non-Cash'!N55</f>
        <v>0</v>
      </c>
      <c r="M26" s="112" t="n">
        <f aca="false">'Cash and Non-Cash'!O55</f>
        <v>0</v>
      </c>
      <c r="N26" s="184" t="n">
        <f aca="false">SUM(B26:M26)</f>
        <v>0</v>
      </c>
    </row>
    <row r="27" customFormat="false" ht="12.75" hidden="false" customHeight="false" outlineLevel="0" collapsed="false">
      <c r="A27" s="180" t="s">
        <v>51</v>
      </c>
      <c r="B27" s="112" t="n">
        <f aca="false">'Cash and Non-Cash'!D59</f>
        <v>20750</v>
      </c>
      <c r="C27" s="112" t="n">
        <f aca="false">'Cash and Non-Cash'!E59</f>
        <v>20750</v>
      </c>
      <c r="D27" s="112" t="n">
        <f aca="false">'Cash and Non-Cash'!F59</f>
        <v>20750</v>
      </c>
      <c r="E27" s="112" t="n">
        <f aca="false">'Cash and Non-Cash'!G59</f>
        <v>20750</v>
      </c>
      <c r="F27" s="112" t="n">
        <f aca="false">'Cash and Non-Cash'!H59</f>
        <v>20750</v>
      </c>
      <c r="G27" s="112" t="n">
        <f aca="false">'Cash and Non-Cash'!I59</f>
        <v>20750</v>
      </c>
      <c r="H27" s="112" t="n">
        <f aca="false">'Cash and Non-Cash'!J59</f>
        <v>20750</v>
      </c>
      <c r="I27" s="112" t="n">
        <f aca="false">'Cash and Non-Cash'!K59</f>
        <v>20750</v>
      </c>
      <c r="J27" s="112" t="n">
        <f aca="false">'Cash and Non-Cash'!L59</f>
        <v>20750</v>
      </c>
      <c r="K27" s="112" t="n">
        <f aca="false">'Cash and Non-Cash'!M59</f>
        <v>20750</v>
      </c>
      <c r="L27" s="112" t="n">
        <f aca="false">'Cash and Non-Cash'!N59</f>
        <v>20750</v>
      </c>
      <c r="M27" s="112" t="n">
        <f aca="false">'Cash and Non-Cash'!O59</f>
        <v>20750</v>
      </c>
      <c r="N27" s="184" t="n">
        <f aca="false">SUM(B27:M27)</f>
        <v>249000</v>
      </c>
    </row>
    <row r="28" customFormat="false" ht="12.75" hidden="false" customHeight="false" outlineLevel="0" collapsed="false">
      <c r="A28" s="180" t="s">
        <v>397</v>
      </c>
      <c r="B28" s="112" t="n">
        <f aca="false">'Cash and Non-Cash'!D67</f>
        <v>2725</v>
      </c>
      <c r="C28" s="112" t="n">
        <f aca="false">'Cash and Non-Cash'!E67</f>
        <v>2725</v>
      </c>
      <c r="D28" s="112" t="n">
        <f aca="false">'Cash and Non-Cash'!F67</f>
        <v>2725</v>
      </c>
      <c r="E28" s="112" t="n">
        <f aca="false">'Cash and Non-Cash'!G67</f>
        <v>2725</v>
      </c>
      <c r="F28" s="112" t="n">
        <f aca="false">'Cash and Non-Cash'!H67</f>
        <v>2725</v>
      </c>
      <c r="G28" s="112" t="n">
        <f aca="false">'Cash and Non-Cash'!I67</f>
        <v>2725</v>
      </c>
      <c r="H28" s="112" t="n">
        <f aca="false">'Cash and Non-Cash'!J67</f>
        <v>2725</v>
      </c>
      <c r="I28" s="112" t="n">
        <f aca="false">'Cash and Non-Cash'!K67</f>
        <v>2725</v>
      </c>
      <c r="J28" s="112" t="n">
        <f aca="false">'Cash and Non-Cash'!L67</f>
        <v>2725</v>
      </c>
      <c r="K28" s="112" t="n">
        <f aca="false">'Cash and Non-Cash'!M67</f>
        <v>2725</v>
      </c>
      <c r="L28" s="112" t="n">
        <f aca="false">'Cash and Non-Cash'!N67</f>
        <v>2725</v>
      </c>
      <c r="M28" s="112" t="n">
        <f aca="false">'Cash and Non-Cash'!O67</f>
        <v>2725</v>
      </c>
      <c r="N28" s="184" t="n">
        <f aca="false">SUM(B28:M28)</f>
        <v>32700</v>
      </c>
    </row>
    <row r="29" customFormat="false" ht="12.75" hidden="false" customHeight="false" outlineLevel="0" collapsed="false">
      <c r="A29" s="180" t="s">
        <v>398</v>
      </c>
      <c r="B29" s="112" t="n">
        <f aca="false">'Cash and Non-Cash'!D72</f>
        <v>25000</v>
      </c>
      <c r="C29" s="112" t="n">
        <f aca="false">'Cash and Non-Cash'!E72</f>
        <v>25000</v>
      </c>
      <c r="D29" s="112" t="n">
        <f aca="false">'Cash and Non-Cash'!F72</f>
        <v>25000</v>
      </c>
      <c r="E29" s="112" t="n">
        <f aca="false">'Cash and Non-Cash'!G72</f>
        <v>25000</v>
      </c>
      <c r="F29" s="112" t="n">
        <f aca="false">'Cash and Non-Cash'!H72</f>
        <v>25000</v>
      </c>
      <c r="G29" s="112" t="n">
        <f aca="false">'Cash and Non-Cash'!I72</f>
        <v>25000</v>
      </c>
      <c r="H29" s="112" t="n">
        <f aca="false">'Cash and Non-Cash'!J72</f>
        <v>25000</v>
      </c>
      <c r="I29" s="112" t="n">
        <f aca="false">'Cash and Non-Cash'!K72</f>
        <v>25000</v>
      </c>
      <c r="J29" s="112" t="n">
        <f aca="false">'Cash and Non-Cash'!L72</f>
        <v>25000</v>
      </c>
      <c r="K29" s="112" t="n">
        <f aca="false">'Cash and Non-Cash'!M72</f>
        <v>25000</v>
      </c>
      <c r="L29" s="112" t="n">
        <f aca="false">'Cash and Non-Cash'!N72</f>
        <v>25000</v>
      </c>
      <c r="M29" s="112" t="n">
        <f aca="false">'Cash and Non-Cash'!O72</f>
        <v>25000</v>
      </c>
      <c r="N29" s="184" t="n">
        <f aca="false">SUM(B29:M29)</f>
        <v>300000</v>
      </c>
    </row>
    <row r="30" customFormat="false" ht="12.75" hidden="false" customHeight="false" outlineLevel="0" collapsed="false">
      <c r="A30" s="180" t="s">
        <v>182</v>
      </c>
      <c r="B30" s="112" t="n">
        <f aca="false">'Cash and Non-Cash'!D73</f>
        <v>0</v>
      </c>
      <c r="C30" s="112" t="n">
        <f aca="false">'Cash and Non-Cash'!E73</f>
        <v>0</v>
      </c>
      <c r="D30" s="112" t="n">
        <f aca="false">'Cash and Non-Cash'!F73</f>
        <v>0</v>
      </c>
      <c r="E30" s="112" t="n">
        <f aca="false">'Cash and Non-Cash'!G73</f>
        <v>0</v>
      </c>
      <c r="F30" s="112" t="n">
        <f aca="false">'Cash and Non-Cash'!H73</f>
        <v>0</v>
      </c>
      <c r="G30" s="112" t="n">
        <f aca="false">'Cash and Non-Cash'!I73</f>
        <v>0</v>
      </c>
      <c r="H30" s="112" t="n">
        <f aca="false">'Cash and Non-Cash'!J73</f>
        <v>0</v>
      </c>
      <c r="I30" s="112" t="n">
        <f aca="false">'Cash and Non-Cash'!K73</f>
        <v>0</v>
      </c>
      <c r="J30" s="112" t="n">
        <f aca="false">'Cash and Non-Cash'!L73</f>
        <v>0</v>
      </c>
      <c r="K30" s="112" t="n">
        <f aca="false">'Cash and Non-Cash'!M73</f>
        <v>0</v>
      </c>
      <c r="L30" s="112" t="n">
        <f aca="false">'Cash and Non-Cash'!N73</f>
        <v>0</v>
      </c>
      <c r="M30" s="112" t="n">
        <f aca="false">'Cash and Non-Cash'!O73</f>
        <v>0</v>
      </c>
      <c r="N30" s="184" t="n">
        <f aca="false">SUM(B30:M30)</f>
        <v>0</v>
      </c>
    </row>
    <row r="31" customFormat="false" ht="12.75" hidden="false" customHeight="false" outlineLevel="0" collapsed="false">
      <c r="A31" s="180" t="s">
        <v>399</v>
      </c>
      <c r="B31" s="112" t="n">
        <f aca="false">'Cash and Non-Cash'!D76</f>
        <v>700</v>
      </c>
      <c r="C31" s="112" t="n">
        <f aca="false">'Cash and Non-Cash'!E76</f>
        <v>700</v>
      </c>
      <c r="D31" s="112" t="n">
        <f aca="false">'Cash and Non-Cash'!F76</f>
        <v>700</v>
      </c>
      <c r="E31" s="112" t="n">
        <f aca="false">'Cash and Non-Cash'!G76</f>
        <v>700</v>
      </c>
      <c r="F31" s="112" t="n">
        <f aca="false">'Cash and Non-Cash'!H76</f>
        <v>700</v>
      </c>
      <c r="G31" s="112" t="n">
        <f aca="false">'Cash and Non-Cash'!I76</f>
        <v>700</v>
      </c>
      <c r="H31" s="112" t="n">
        <f aca="false">'Cash and Non-Cash'!J76</f>
        <v>700</v>
      </c>
      <c r="I31" s="112" t="n">
        <f aca="false">'Cash and Non-Cash'!K76</f>
        <v>700</v>
      </c>
      <c r="J31" s="112" t="n">
        <f aca="false">'Cash and Non-Cash'!L76</f>
        <v>700</v>
      </c>
      <c r="K31" s="112" t="n">
        <f aca="false">'Cash and Non-Cash'!M76</f>
        <v>700</v>
      </c>
      <c r="L31" s="112" t="n">
        <f aca="false">'Cash and Non-Cash'!N76</f>
        <v>700</v>
      </c>
      <c r="M31" s="112" t="n">
        <f aca="false">'Cash and Non-Cash'!O76</f>
        <v>700</v>
      </c>
      <c r="N31" s="184" t="n">
        <f aca="false">SUM(B31:M31)</f>
        <v>8400</v>
      </c>
    </row>
    <row r="32" customFormat="false" ht="12.75" hidden="false" customHeight="false" outlineLevel="0" collapsed="false">
      <c r="A32" s="180" t="s">
        <v>344</v>
      </c>
      <c r="B32" s="112" t="n">
        <f aca="false">'Cash and Non-Cash'!D77</f>
        <v>3500</v>
      </c>
      <c r="C32" s="112" t="n">
        <f aca="false">'Cash and Non-Cash'!E77</f>
        <v>7000</v>
      </c>
      <c r="D32" s="112" t="n">
        <f aca="false">'Cash and Non-Cash'!F77</f>
        <v>3500</v>
      </c>
      <c r="E32" s="112" t="n">
        <f aca="false">'Cash and Non-Cash'!G77</f>
        <v>3500</v>
      </c>
      <c r="F32" s="112" t="n">
        <f aca="false">'Cash and Non-Cash'!H77</f>
        <v>7000</v>
      </c>
      <c r="G32" s="112" t="n">
        <f aca="false">'Cash and Non-Cash'!I77</f>
        <v>3500</v>
      </c>
      <c r="H32" s="112" t="n">
        <f aca="false">'Cash and Non-Cash'!J77</f>
        <v>3500</v>
      </c>
      <c r="I32" s="112" t="n">
        <f aca="false">'Cash and Non-Cash'!K77</f>
        <v>7000</v>
      </c>
      <c r="J32" s="112" t="n">
        <f aca="false">'Cash and Non-Cash'!L77</f>
        <v>3500</v>
      </c>
      <c r="K32" s="112" t="n">
        <f aca="false">'Cash and Non-Cash'!M77</f>
        <v>3500</v>
      </c>
      <c r="L32" s="112" t="n">
        <f aca="false">'Cash and Non-Cash'!N77</f>
        <v>3500</v>
      </c>
      <c r="M32" s="112" t="n">
        <f aca="false">'Cash and Non-Cash'!O77</f>
        <v>3500</v>
      </c>
      <c r="N32" s="184" t="n">
        <f aca="false">SUM(B32:M32)</f>
        <v>52500</v>
      </c>
    </row>
    <row r="33" customFormat="false" ht="12.75" hidden="false" customHeight="false" outlineLevel="0" collapsed="false">
      <c r="A33" s="180" t="s">
        <v>191</v>
      </c>
      <c r="B33" s="112" t="n">
        <f aca="false">'Cash and Non-Cash'!D78</f>
        <v>0</v>
      </c>
      <c r="C33" s="112" t="n">
        <f aca="false">'Cash and Non-Cash'!E78</f>
        <v>0</v>
      </c>
      <c r="D33" s="112" t="n">
        <f aca="false">'Cash and Non-Cash'!F78</f>
        <v>0</v>
      </c>
      <c r="E33" s="112" t="n">
        <f aca="false">'Cash and Non-Cash'!G78</f>
        <v>0</v>
      </c>
      <c r="F33" s="112" t="n">
        <f aca="false">'Cash and Non-Cash'!H78</f>
        <v>0</v>
      </c>
      <c r="G33" s="112" t="n">
        <f aca="false">'Cash and Non-Cash'!I78</f>
        <v>0</v>
      </c>
      <c r="H33" s="112" t="n">
        <f aca="false">'Cash and Non-Cash'!J78</f>
        <v>0</v>
      </c>
      <c r="I33" s="112" t="n">
        <f aca="false">'Cash and Non-Cash'!K78</f>
        <v>0</v>
      </c>
      <c r="J33" s="112" t="n">
        <f aca="false">'Cash and Non-Cash'!L78</f>
        <v>0</v>
      </c>
      <c r="K33" s="112" t="n">
        <f aca="false">'Cash and Non-Cash'!M78</f>
        <v>0</v>
      </c>
      <c r="L33" s="112" t="n">
        <f aca="false">'Cash and Non-Cash'!N78</f>
        <v>0</v>
      </c>
      <c r="M33" s="112" t="n">
        <f aca="false">'Cash and Non-Cash'!O78</f>
        <v>0</v>
      </c>
      <c r="N33" s="184" t="n">
        <f aca="false">SUM(B33:M33)</f>
        <v>0</v>
      </c>
    </row>
    <row r="34" customFormat="false" ht="12.75" hidden="false" customHeight="false" outlineLevel="0" collapsed="false">
      <c r="A34" s="180" t="s">
        <v>193</v>
      </c>
      <c r="B34" s="112" t="n">
        <f aca="false">'Cash and Non-Cash'!D79</f>
        <v>12586.8408240378</v>
      </c>
      <c r="C34" s="112" t="n">
        <f aca="false">'Cash and Non-Cash'!E79</f>
        <v>12586.8408240378</v>
      </c>
      <c r="D34" s="112" t="n">
        <f aca="false">'Cash and Non-Cash'!F79</f>
        <v>12586.8408240378</v>
      </c>
      <c r="E34" s="112" t="n">
        <f aca="false">'Cash and Non-Cash'!G79</f>
        <v>12586.8408240378</v>
      </c>
      <c r="F34" s="112" t="n">
        <f aca="false">'Cash and Non-Cash'!H79</f>
        <v>12586.8408240378</v>
      </c>
      <c r="G34" s="112" t="n">
        <f aca="false">'Cash and Non-Cash'!I79</f>
        <v>12586.8408240378</v>
      </c>
      <c r="H34" s="112" t="n">
        <f aca="false">'Cash and Non-Cash'!J79</f>
        <v>12586.8408240378</v>
      </c>
      <c r="I34" s="112" t="n">
        <f aca="false">'Cash and Non-Cash'!K79</f>
        <v>12586.8408240378</v>
      </c>
      <c r="J34" s="112" t="n">
        <f aca="false">'Cash and Non-Cash'!L79</f>
        <v>12586.8408240378</v>
      </c>
      <c r="K34" s="112" t="n">
        <f aca="false">'Cash and Non-Cash'!M79</f>
        <v>12586.8408240378</v>
      </c>
      <c r="L34" s="112" t="n">
        <f aca="false">'Cash and Non-Cash'!N79</f>
        <v>12586.8408240378</v>
      </c>
      <c r="M34" s="112" t="n">
        <f aca="false">'Cash and Non-Cash'!O79</f>
        <v>12586.8408240378</v>
      </c>
      <c r="N34" s="184" t="n">
        <f aca="false">SUM(B34:M34)</f>
        <v>151042.089888454</v>
      </c>
    </row>
    <row r="35" customFormat="false" ht="12.75" hidden="false" customHeight="false" outlineLevel="0" collapsed="false">
      <c r="A35" s="180" t="s">
        <v>195</v>
      </c>
      <c r="B35" s="112" t="n">
        <f aca="false">'Cash and Non-Cash'!D80</f>
        <v>12000</v>
      </c>
      <c r="C35" s="112" t="n">
        <f aca="false">'Cash and Non-Cash'!E80</f>
        <v>12000</v>
      </c>
      <c r="D35" s="112" t="n">
        <f aca="false">'Cash and Non-Cash'!F80</f>
        <v>12000</v>
      </c>
      <c r="E35" s="112" t="n">
        <f aca="false">'Cash and Non-Cash'!G80</f>
        <v>12000</v>
      </c>
      <c r="F35" s="112" t="n">
        <f aca="false">'Cash and Non-Cash'!H80</f>
        <v>12000</v>
      </c>
      <c r="G35" s="112" t="n">
        <f aca="false">'Cash and Non-Cash'!I80</f>
        <v>12000</v>
      </c>
      <c r="H35" s="112" t="n">
        <f aca="false">'Cash and Non-Cash'!J80</f>
        <v>12000</v>
      </c>
      <c r="I35" s="112" t="n">
        <f aca="false">'Cash and Non-Cash'!K80</f>
        <v>12000</v>
      </c>
      <c r="J35" s="112" t="n">
        <f aca="false">'Cash and Non-Cash'!L80</f>
        <v>12000</v>
      </c>
      <c r="K35" s="112" t="n">
        <f aca="false">'Cash and Non-Cash'!M80</f>
        <v>12000</v>
      </c>
      <c r="L35" s="112" t="n">
        <f aca="false">'Cash and Non-Cash'!N80</f>
        <v>12000</v>
      </c>
      <c r="M35" s="112" t="n">
        <f aca="false">'Cash and Non-Cash'!O80</f>
        <v>12000</v>
      </c>
      <c r="N35" s="184" t="n">
        <f aca="false">SUM(B35:M35)</f>
        <v>144000</v>
      </c>
    </row>
    <row r="36" customFormat="false" ht="12.75" hidden="false" customHeight="false" outlineLevel="0" collapsed="false">
      <c r="A36" s="190" t="s">
        <v>196</v>
      </c>
      <c r="B36" s="112" t="n">
        <f aca="false">'Cash and Non-Cash'!D81</f>
        <v>44000</v>
      </c>
      <c r="C36" s="112" t="n">
        <f aca="false">'Cash and Non-Cash'!E81</f>
        <v>44000</v>
      </c>
      <c r="D36" s="112" t="n">
        <f aca="false">'Cash and Non-Cash'!F81</f>
        <v>44000</v>
      </c>
      <c r="E36" s="112" t="n">
        <f aca="false">'Cash and Non-Cash'!G81</f>
        <v>44000</v>
      </c>
      <c r="F36" s="112" t="n">
        <f aca="false">'Cash and Non-Cash'!H81</f>
        <v>44000</v>
      </c>
      <c r="G36" s="112" t="n">
        <f aca="false">'Cash and Non-Cash'!I81</f>
        <v>44000</v>
      </c>
      <c r="H36" s="112" t="n">
        <f aca="false">'Cash and Non-Cash'!J81</f>
        <v>44000</v>
      </c>
      <c r="I36" s="112" t="n">
        <f aca="false">'Cash and Non-Cash'!K81</f>
        <v>44000</v>
      </c>
      <c r="J36" s="112" t="n">
        <f aca="false">'Cash and Non-Cash'!L81</f>
        <v>44000</v>
      </c>
      <c r="K36" s="112" t="n">
        <f aca="false">'Cash and Non-Cash'!M81</f>
        <v>44000</v>
      </c>
      <c r="L36" s="112" t="n">
        <f aca="false">'Cash and Non-Cash'!N81</f>
        <v>44000</v>
      </c>
      <c r="M36" s="112" t="n">
        <f aca="false">'Cash and Non-Cash'!O81</f>
        <v>44000</v>
      </c>
      <c r="N36" s="184" t="n">
        <f aca="false">SUM(B36:M36)</f>
        <v>528000</v>
      </c>
    </row>
    <row r="37" customFormat="false" ht="12.75" hidden="false" customHeight="false" outlineLevel="0" collapsed="false">
      <c r="A37" s="180" t="s">
        <v>197</v>
      </c>
      <c r="B37" s="112" t="n">
        <f aca="false">'Cash and Non-Cash'!D82</f>
        <v>0</v>
      </c>
      <c r="C37" s="112" t="n">
        <f aca="false">'Cash and Non-Cash'!E82</f>
        <v>0</v>
      </c>
      <c r="D37" s="112" t="n">
        <f aca="false">'Cash and Non-Cash'!F82</f>
        <v>0</v>
      </c>
      <c r="E37" s="112" t="n">
        <f aca="false">'Cash and Non-Cash'!G82</f>
        <v>0</v>
      </c>
      <c r="F37" s="112" t="n">
        <f aca="false">'Cash and Non-Cash'!H82</f>
        <v>0</v>
      </c>
      <c r="G37" s="112" t="n">
        <f aca="false">'Cash and Non-Cash'!I82</f>
        <v>0</v>
      </c>
      <c r="H37" s="112" t="n">
        <f aca="false">'Cash and Non-Cash'!J82</f>
        <v>0</v>
      </c>
      <c r="I37" s="112" t="n">
        <f aca="false">'Cash and Non-Cash'!K82</f>
        <v>0</v>
      </c>
      <c r="J37" s="112" t="n">
        <f aca="false">'Cash and Non-Cash'!L82</f>
        <v>0</v>
      </c>
      <c r="K37" s="112" t="n">
        <f aca="false">'Cash and Non-Cash'!M82</f>
        <v>0</v>
      </c>
      <c r="L37" s="112" t="n">
        <f aca="false">'Cash and Non-Cash'!N82</f>
        <v>0</v>
      </c>
      <c r="M37" s="112" t="n">
        <f aca="false">'Cash and Non-Cash'!O82</f>
        <v>0</v>
      </c>
      <c r="N37" s="184" t="n">
        <f aca="false">SUM(B37:M37)</f>
        <v>0</v>
      </c>
    </row>
    <row r="38" customFormat="false" ht="12.75" hidden="false" customHeight="false" outlineLevel="0" collapsed="false">
      <c r="A38" s="180" t="s">
        <v>400</v>
      </c>
      <c r="B38" s="112" t="n">
        <f aca="false">'Cash and Non-Cash'!D83</f>
        <v>0</v>
      </c>
      <c r="C38" s="112" t="n">
        <f aca="false">'Cash and Non-Cash'!E83</f>
        <v>0</v>
      </c>
      <c r="D38" s="112" t="n">
        <f aca="false">'Cash and Non-Cash'!F83</f>
        <v>0</v>
      </c>
      <c r="E38" s="112" t="n">
        <f aca="false">'Cash and Non-Cash'!G83</f>
        <v>0</v>
      </c>
      <c r="F38" s="112" t="n">
        <f aca="false">'Cash and Non-Cash'!H83</f>
        <v>0</v>
      </c>
      <c r="G38" s="112" t="n">
        <f aca="false">'Cash and Non-Cash'!I83</f>
        <v>0</v>
      </c>
      <c r="H38" s="112" t="n">
        <f aca="false">'Cash and Non-Cash'!J83</f>
        <v>0</v>
      </c>
      <c r="I38" s="112" t="n">
        <f aca="false">'Cash and Non-Cash'!K83</f>
        <v>0</v>
      </c>
      <c r="J38" s="112" t="n">
        <f aca="false">'Cash and Non-Cash'!L83</f>
        <v>0</v>
      </c>
      <c r="K38" s="112" t="n">
        <f aca="false">'Cash and Non-Cash'!M83</f>
        <v>0</v>
      </c>
      <c r="L38" s="112" t="n">
        <f aca="false">'Cash and Non-Cash'!N83</f>
        <v>0</v>
      </c>
      <c r="M38" s="112" t="n">
        <f aca="false">'Cash and Non-Cash'!O83</f>
        <v>0</v>
      </c>
      <c r="N38" s="184" t="n">
        <f aca="false">SUM(B38:M38)</f>
        <v>0</v>
      </c>
    </row>
    <row r="39" customFormat="false" ht="12.75" hidden="false" customHeight="false" outlineLevel="0" collapsed="false">
      <c r="A39" s="180" t="s">
        <v>401</v>
      </c>
      <c r="B39" s="112" t="n">
        <f aca="false">'Cash and Non-Cash'!D90</f>
        <v>0</v>
      </c>
      <c r="C39" s="112" t="n">
        <f aca="false">'Cash and Non-Cash'!E90</f>
        <v>0</v>
      </c>
      <c r="D39" s="112" t="n">
        <f aca="false">'Cash and Non-Cash'!F90</f>
        <v>0</v>
      </c>
      <c r="E39" s="112" t="n">
        <f aca="false">'Cash and Non-Cash'!G90</f>
        <v>0</v>
      </c>
      <c r="F39" s="112" t="n">
        <f aca="false">'Cash and Non-Cash'!H90</f>
        <v>0</v>
      </c>
      <c r="G39" s="112" t="n">
        <f aca="false">'Cash and Non-Cash'!I90</f>
        <v>0</v>
      </c>
      <c r="H39" s="112" t="n">
        <f aca="false">'Cash and Non-Cash'!J90</f>
        <v>0</v>
      </c>
      <c r="I39" s="112" t="n">
        <f aca="false">'Cash and Non-Cash'!K90</f>
        <v>0</v>
      </c>
      <c r="J39" s="112" t="n">
        <f aca="false">'Cash and Non-Cash'!L90</f>
        <v>0</v>
      </c>
      <c r="K39" s="112" t="n">
        <f aca="false">'Cash and Non-Cash'!M90</f>
        <v>0</v>
      </c>
      <c r="L39" s="112" t="n">
        <f aca="false">'Cash and Non-Cash'!N90</f>
        <v>0</v>
      </c>
      <c r="M39" s="112" t="n">
        <f aca="false">'Cash and Non-Cash'!O90</f>
        <v>0</v>
      </c>
      <c r="N39" s="184" t="n">
        <f aca="false">SUM(B39:M39)</f>
        <v>0</v>
      </c>
    </row>
    <row r="40" customFormat="false" ht="12.75" hidden="false" customHeight="false" outlineLevel="0" collapsed="false">
      <c r="A40" s="186" t="s">
        <v>402</v>
      </c>
      <c r="B40" s="187" t="n">
        <f aca="false">SUM(B23:B39)</f>
        <v>333703.382490705</v>
      </c>
      <c r="C40" s="187" t="n">
        <f aca="false">SUM(C23:C39)</f>
        <v>349205.211310149</v>
      </c>
      <c r="D40" s="187" t="n">
        <f aca="false">SUM(D23:D39)</f>
        <v>345705.211310149</v>
      </c>
      <c r="E40" s="187" t="n">
        <f aca="false">SUM(E23:E39)</f>
        <v>345705.211310149</v>
      </c>
      <c r="F40" s="187" t="n">
        <f aca="false">SUM(F23:F39)</f>
        <v>349205.211310149</v>
      </c>
      <c r="G40" s="187" t="n">
        <f aca="false">SUM(G23:G39)</f>
        <v>345705.211310149</v>
      </c>
      <c r="H40" s="187" t="n">
        <f aca="false">SUM(H23:H39)</f>
        <v>345705.211310149</v>
      </c>
      <c r="I40" s="187" t="n">
        <f aca="false">SUM(I23:I39)</f>
        <v>349205.211310149</v>
      </c>
      <c r="J40" s="187" t="n">
        <f aca="false">SUM(J23:J39)</f>
        <v>345705.211310149</v>
      </c>
      <c r="K40" s="187" t="n">
        <f aca="false">SUM(K23:K39)</f>
        <v>345705.211310149</v>
      </c>
      <c r="L40" s="187" t="n">
        <f aca="false">SUM(L23:L39)</f>
        <v>345705.211310149</v>
      </c>
      <c r="M40" s="187" t="n">
        <f aca="false">SUM(M23:M39)</f>
        <v>345705.211310149</v>
      </c>
      <c r="N40" s="187" t="n">
        <f aca="false">SUM(N23:N39)</f>
        <v>4146960.70690234</v>
      </c>
    </row>
    <row r="41" customFormat="false" ht="12.75" hidden="false" customHeight="false" outlineLevel="0" collapsed="false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</row>
    <row r="42" customFormat="false" ht="12.75" hidden="false" customHeight="false" outlineLevel="0" collapsed="false">
      <c r="A42" s="183" t="s">
        <v>403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</row>
    <row r="43" customFormat="false" ht="12.75" hidden="false" customHeight="false" outlineLevel="0" collapsed="false">
      <c r="A43" s="180" t="s">
        <v>404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84" t="n">
        <f aca="false">SUM(B43:M43)</f>
        <v>0</v>
      </c>
    </row>
    <row r="44" customFormat="false" ht="12.75" hidden="false" customHeight="false" outlineLevel="0" collapsed="false">
      <c r="A44" s="180" t="s">
        <v>405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84" t="n">
        <f aca="false">SUM(B44:M44)</f>
        <v>0</v>
      </c>
    </row>
    <row r="45" customFormat="false" ht="12.75" hidden="false" customHeight="false" outlineLevel="0" collapsed="false">
      <c r="A45" s="180" t="s">
        <v>406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84" t="n">
        <f aca="false">SUM(B45:M45)</f>
        <v>0</v>
      </c>
    </row>
    <row r="46" customFormat="false" ht="12.75" hidden="false" customHeight="false" outlineLevel="0" collapsed="false">
      <c r="A46" s="180" t="s">
        <v>407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84" t="n">
        <f aca="false">SUM(B46:M46)</f>
        <v>0</v>
      </c>
    </row>
    <row r="47" customFormat="false" ht="12.75" hidden="false" customHeight="false" outlineLevel="0" collapsed="false">
      <c r="A47" s="180" t="s">
        <v>408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84" t="n">
        <f aca="false">SUM(B47:M47)</f>
        <v>0</v>
      </c>
    </row>
    <row r="48" customFormat="false" ht="12.75" hidden="false" customHeight="false" outlineLevel="0" collapsed="false">
      <c r="A48" s="180" t="s">
        <v>409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84" t="n">
        <f aca="false">SUM(B48:M48)</f>
        <v>0</v>
      </c>
    </row>
    <row r="49" customFormat="false" ht="12.75" hidden="false" customHeight="false" outlineLevel="0" collapsed="false">
      <c r="A49" s="180" t="s">
        <v>410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84" t="n">
        <f aca="false">SUM(B49:M49)</f>
        <v>0</v>
      </c>
    </row>
    <row r="50" customFormat="false" ht="12.75" hidden="false" customHeight="false" outlineLevel="0" collapsed="false">
      <c r="A50" s="180" t="s">
        <v>411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84" t="n">
        <f aca="false">SUM(B50:M50)</f>
        <v>0</v>
      </c>
    </row>
    <row r="51" customFormat="false" ht="12.75" hidden="false" customHeight="false" outlineLevel="0" collapsed="false">
      <c r="A51" s="180" t="s">
        <v>56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84" t="n">
        <f aca="false">SUM(B51:M51)</f>
        <v>0</v>
      </c>
    </row>
    <row r="52" customFormat="false" ht="12.75" hidden="false" customHeight="false" outlineLevel="0" collapsed="false">
      <c r="A52" s="180" t="s">
        <v>412</v>
      </c>
      <c r="B52" s="112" t="n">
        <f aca="false">+'Cash and Non-Cash'!D85</f>
        <v>0</v>
      </c>
      <c r="C52" s="112" t="n">
        <f aca="false">+'Cash and Non-Cash'!E85</f>
        <v>0</v>
      </c>
      <c r="D52" s="112" t="n">
        <f aca="false">+'Cash and Non-Cash'!F85</f>
        <v>0</v>
      </c>
      <c r="E52" s="112" t="n">
        <f aca="false">+'Cash and Non-Cash'!G85</f>
        <v>0</v>
      </c>
      <c r="F52" s="112" t="n">
        <f aca="false">+'Cash and Non-Cash'!H85</f>
        <v>0</v>
      </c>
      <c r="G52" s="112" t="n">
        <f aca="false">+'Cash and Non-Cash'!I85</f>
        <v>0</v>
      </c>
      <c r="H52" s="112" t="n">
        <f aca="false">+'Cash and Non-Cash'!J85</f>
        <v>0</v>
      </c>
      <c r="I52" s="112" t="n">
        <f aca="false">+'Cash and Non-Cash'!K85</f>
        <v>0</v>
      </c>
      <c r="J52" s="112" t="n">
        <f aca="false">+'Cash and Non-Cash'!L85</f>
        <v>0</v>
      </c>
      <c r="K52" s="112" t="n">
        <f aca="false">+'Cash and Non-Cash'!M85</f>
        <v>0</v>
      </c>
      <c r="L52" s="112" t="n">
        <f aca="false">+'Cash and Non-Cash'!N85</f>
        <v>0</v>
      </c>
      <c r="M52" s="112" t="n">
        <f aca="false">+'Cash and Non-Cash'!O85</f>
        <v>0</v>
      </c>
      <c r="N52" s="184" t="n">
        <f aca="false">SUM(B52:M52)</f>
        <v>0</v>
      </c>
    </row>
    <row r="53" customFormat="false" ht="13.5" hidden="false" customHeight="false" outlineLevel="0" collapsed="false">
      <c r="A53" s="186" t="s">
        <v>413</v>
      </c>
      <c r="B53" s="187" t="n">
        <f aca="false">SUM(B43:B52)</f>
        <v>0</v>
      </c>
      <c r="C53" s="187" t="n">
        <f aca="false">SUM(C43:C52)</f>
        <v>0</v>
      </c>
      <c r="D53" s="187" t="n">
        <f aca="false">SUM(D43:D52)</f>
        <v>0</v>
      </c>
      <c r="E53" s="187" t="n">
        <f aca="false">SUM(E43:E52)</f>
        <v>0</v>
      </c>
      <c r="F53" s="187" t="n">
        <f aca="false">SUM(F43:F52)</f>
        <v>0</v>
      </c>
      <c r="G53" s="187" t="n">
        <f aca="false">SUM(G43:G52)</f>
        <v>0</v>
      </c>
      <c r="H53" s="187" t="n">
        <f aca="false">SUM(H43:H52)</f>
        <v>0</v>
      </c>
      <c r="I53" s="187" t="n">
        <f aca="false">SUM(I43:I52)</f>
        <v>0</v>
      </c>
      <c r="J53" s="187" t="n">
        <f aca="false">SUM(J43:J52)</f>
        <v>0</v>
      </c>
      <c r="K53" s="187" t="n">
        <f aca="false">SUM(K43:K52)</f>
        <v>0</v>
      </c>
      <c r="L53" s="187" t="n">
        <f aca="false">SUM(L43:L52)</f>
        <v>0</v>
      </c>
      <c r="M53" s="187" t="n">
        <f aca="false">SUM(M43:M52)</f>
        <v>0</v>
      </c>
      <c r="N53" s="187" t="n">
        <f aca="false">SUM(N43:N52)</f>
        <v>0</v>
      </c>
      <c r="O53" s="191"/>
    </row>
    <row r="54" customFormat="false" ht="12.75" hidden="false" customHeight="false" outlineLevel="0" collapsed="false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</row>
    <row r="55" customFormat="false" ht="12.75" hidden="false" customHeight="false" outlineLevel="0" collapsed="false">
      <c r="A55" s="186" t="s">
        <v>414</v>
      </c>
      <c r="B55" s="189" t="n">
        <f aca="false">B53+B40</f>
        <v>333703.382490705</v>
      </c>
      <c r="C55" s="189" t="n">
        <f aca="false">C53+C40</f>
        <v>349205.211310149</v>
      </c>
      <c r="D55" s="189" t="n">
        <f aca="false">D53+D40</f>
        <v>345705.211310149</v>
      </c>
      <c r="E55" s="189" t="n">
        <f aca="false">E53+E40</f>
        <v>345705.211310149</v>
      </c>
      <c r="F55" s="189" t="n">
        <f aca="false">F53+F40</f>
        <v>349205.211310149</v>
      </c>
      <c r="G55" s="189" t="n">
        <f aca="false">G53+G40</f>
        <v>345705.211310149</v>
      </c>
      <c r="H55" s="189" t="n">
        <f aca="false">H53+H40</f>
        <v>345705.211310149</v>
      </c>
      <c r="I55" s="189" t="n">
        <f aca="false">I53+I40</f>
        <v>349205.211310149</v>
      </c>
      <c r="J55" s="189" t="n">
        <f aca="false">J53+J40</f>
        <v>345705.211310149</v>
      </c>
      <c r="K55" s="189" t="n">
        <f aca="false">K53+K40</f>
        <v>345705.211310149</v>
      </c>
      <c r="L55" s="189" t="n">
        <f aca="false">L53+L40</f>
        <v>345705.211310149</v>
      </c>
      <c r="M55" s="189" t="n">
        <f aca="false">M53+M40</f>
        <v>345705.211310149</v>
      </c>
      <c r="N55" s="189" t="n">
        <f aca="false">N53+N40</f>
        <v>4146960.70690234</v>
      </c>
    </row>
    <row r="56" customFormat="false" ht="12.75" hidden="false" customHeight="false" outlineLevel="0" collapsed="false">
      <c r="A56" s="186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customFormat="false" ht="12.75" hidden="false" customHeight="false" outlineLevel="0" collapsed="false">
      <c r="A57" s="183" t="s">
        <v>415</v>
      </c>
      <c r="B57" s="184" t="n">
        <v>0</v>
      </c>
      <c r="C57" s="184" t="n">
        <v>0</v>
      </c>
      <c r="D57" s="184" t="n">
        <v>0</v>
      </c>
      <c r="E57" s="184" t="n">
        <v>0</v>
      </c>
      <c r="F57" s="184" t="n">
        <v>0</v>
      </c>
      <c r="G57" s="184" t="n">
        <v>0</v>
      </c>
      <c r="H57" s="184" t="n">
        <v>0</v>
      </c>
      <c r="I57" s="184" t="n">
        <v>0</v>
      </c>
      <c r="J57" s="184" t="n">
        <v>0</v>
      </c>
      <c r="K57" s="184" t="n">
        <v>0</v>
      </c>
      <c r="L57" s="184" t="n">
        <v>0</v>
      </c>
      <c r="M57" s="184" t="n">
        <v>0</v>
      </c>
      <c r="N57" s="184" t="n">
        <f aca="false">SUM(B57:M57)</f>
        <v>0</v>
      </c>
    </row>
    <row r="58" customFormat="false" ht="12.75" hidden="false" customHeight="false" outlineLevel="0" collapsed="false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</row>
    <row r="59" customFormat="false" ht="13.5" hidden="false" customHeight="false" outlineLevel="0" collapsed="false">
      <c r="A59" s="183" t="s">
        <v>416</v>
      </c>
      <c r="B59" s="192" t="n">
        <f aca="false">B20-B55+B57</f>
        <v>-381394.1023526</v>
      </c>
      <c r="C59" s="192" t="n">
        <f aca="false">C20-C55+C57</f>
        <v>-371903.550045309</v>
      </c>
      <c r="D59" s="192" t="n">
        <f aca="false">D20-D55+D57</f>
        <v>-372275.946836332</v>
      </c>
      <c r="E59" s="192" t="n">
        <f aca="false">E20-E55+E57</f>
        <v>-372651.442063094</v>
      </c>
      <c r="F59" s="192" t="n">
        <f aca="false">F20-F55+F57</f>
        <v>-376565.647854511</v>
      </c>
      <c r="G59" s="192" t="n">
        <f aca="false">G20-G55+G57</f>
        <v>-373732.55504425</v>
      </c>
      <c r="H59" s="192" t="n">
        <f aca="false">H20-H55+H57</f>
        <v>-373759.478420692</v>
      </c>
      <c r="I59" s="192" t="n">
        <f aca="false">I20-I55+I57</f>
        <v>-377465.327388025</v>
      </c>
      <c r="J59" s="192" t="n">
        <f aca="false">J20-J55+J57</f>
        <v>-373739.577407494</v>
      </c>
      <c r="K59" s="192" t="n">
        <f aca="false">K20-K55+K57</f>
        <v>-373752.957590371</v>
      </c>
      <c r="L59" s="192" t="n">
        <f aca="false">L20-L55+L57</f>
        <v>-373738.283841636</v>
      </c>
      <c r="M59" s="192" t="n">
        <f aca="false">M20-M55+M57</f>
        <v>-373739.153553523</v>
      </c>
      <c r="N59" s="192" t="n">
        <f aca="false">N20-N55+N57</f>
        <v>-4494718.02239784</v>
      </c>
    </row>
    <row r="60" customFormat="false" ht="14.25" hidden="false" customHeight="false" outlineLevel="0" collapsed="false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</row>
    <row r="61" customFormat="false" ht="13.5" hidden="false" customHeight="false" outlineLevel="0" collapsed="false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</row>
    <row r="62" customFormat="false" ht="13.5" hidden="false" customHeight="false" outlineLevel="0" collapsed="false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</row>
    <row r="63" customFormat="false" ht="13.5" hidden="false" customHeight="false" outlineLevel="0" collapsed="false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</row>
    <row r="64" customFormat="false" ht="13.5" hidden="false" customHeight="false" outlineLevel="0" collapsed="false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</row>
    <row r="65" customFormat="false" ht="13.5" hidden="false" customHeight="false" outlineLevel="0" collapsed="false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customFormat="false" ht="13.5" hidden="false" customHeight="false" outlineLevel="0" collapsed="false">
      <c r="A66" s="193" t="str">
        <f aca="true">CELL("filename")</f>
        <v>'file:///mnt/12tb/@roms/datasets/enron/EDRM Enron Email Data Set v2 XML/filtered-attachments/xls/Deal_Bench_2001_Plan.xls'#$Income Statement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</row>
    <row r="67" customFormat="false" ht="13.5" hidden="false" customHeight="false" outlineLevel="0" collapsed="false">
      <c r="A67" s="194" t="n">
        <f aca="true">NOW()</f>
        <v>45926.9235163376</v>
      </c>
      <c r="B67" s="194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customFormat="false" ht="13.5" hidden="false" customHeight="false" outlineLevel="0" collapsed="false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customFormat="false" ht="13.5" hidden="false" customHeight="false" outlineLevel="0" collapsed="false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customFormat="false" ht="13.5" hidden="false" customHeight="false" outlineLevel="0" collapsed="false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</row>
    <row r="71" customFormat="false" ht="13.5" hidden="false" customHeight="false" outlineLevel="0" collapsed="false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</row>
    <row r="72" customFormat="false" ht="13.5" hidden="false" customHeight="false" outlineLevel="0" collapsed="false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customFormat="false" ht="13.5" hidden="false" customHeight="false" outlineLevel="0" collapsed="false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</row>
    <row r="74" customFormat="false" ht="13.5" hidden="false" customHeight="false" outlineLevel="0" collapsed="false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</row>
    <row r="75" customFormat="false" ht="13.5" hidden="false" customHeight="false" outlineLevel="0" collapsed="false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customFormat="false" ht="13.5" hidden="false" customHeight="false" outlineLevel="0" collapsed="false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</row>
    <row r="77" customFormat="false" ht="13.5" hidden="false" customHeight="false" outlineLevel="0" collapsed="false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</row>
    <row r="78" customFormat="false" ht="13.5" hidden="false" customHeight="false" outlineLevel="0" collapsed="false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</row>
    <row r="79" customFormat="false" ht="13.5" hidden="false" customHeight="false" outlineLevel="0" collapsed="false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</row>
    <row r="80" customFormat="false" ht="13.5" hidden="false" customHeight="false" outlineLevel="0" collapsed="false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</row>
    <row r="81" customFormat="false" ht="13.5" hidden="false" customHeight="false" outlineLevel="0" collapsed="false"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</row>
    <row r="82" customFormat="false" ht="13.5" hidden="false" customHeight="false" outlineLevel="0" collapsed="false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</row>
    <row r="83" customFormat="false" ht="13.5" hidden="false" customHeight="false" outlineLevel="0" collapsed="false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</row>
    <row r="84" customFormat="false" ht="13.5" hidden="false" customHeight="false" outlineLevel="0" collapsed="false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</row>
    <row r="85" customFormat="false" ht="13.5" hidden="false" customHeight="false" outlineLevel="0" collapsed="false"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</row>
    <row r="86" customFormat="false" ht="13.5" hidden="false" customHeight="false" outlineLevel="0" collapsed="false"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</row>
    <row r="87" customFormat="false" ht="13.5" hidden="false" customHeight="false" outlineLevel="0" collapsed="false"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</row>
    <row r="88" customFormat="false" ht="13.5" hidden="false" customHeight="false" outlineLevel="0" collapsed="false"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</row>
    <row r="89" customFormat="false" ht="13.5" hidden="false" customHeight="false" outlineLevel="0" collapsed="false"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</row>
    <row r="90" customFormat="false" ht="13.5" hidden="false" customHeight="false" outlineLevel="0" collapsed="false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</row>
    <row r="91" customFormat="false" ht="13.5" hidden="false" customHeight="false" outlineLevel="0" collapsed="false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</row>
    <row r="92" customFormat="false" ht="13.5" hidden="false" customHeight="false" outlineLevel="0" collapsed="false"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</row>
    <row r="93" customFormat="false" ht="13.5" hidden="false" customHeight="false" outlineLevel="0" collapsed="false"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</row>
    <row r="94" customFormat="false" ht="13.5" hidden="false" customHeight="false" outlineLevel="0" collapsed="false"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</row>
    <row r="95" customFormat="false" ht="13.5" hidden="false" customHeight="false" outlineLevel="0" collapsed="false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</row>
    <row r="96" customFormat="false" ht="13.5" hidden="false" customHeight="false" outlineLevel="0" collapsed="false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</row>
    <row r="97" customFormat="false" ht="13.5" hidden="false" customHeight="false" outlineLevel="0" collapsed="false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</row>
    <row r="98" customFormat="false" ht="13.5" hidden="false" customHeight="false" outlineLevel="0" collapsed="false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</row>
    <row r="99" customFormat="false" ht="13.5" hidden="false" customHeight="false" outlineLevel="0" collapsed="false"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</row>
    <row r="100" customFormat="false" ht="13.5" hidden="false" customHeight="false" outlineLevel="0" collapsed="false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customFormat="false" ht="13.5" hidden="false" customHeight="false" outlineLevel="0" collapsed="false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</row>
    <row r="102" customFormat="false" ht="13.5" hidden="false" customHeight="false" outlineLevel="0" collapsed="false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</row>
    <row r="103" customFormat="false" ht="13.5" hidden="false" customHeight="false" outlineLevel="0" collapsed="false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</row>
    <row r="104" customFormat="false" ht="13.5" hidden="false" customHeight="false" outlineLevel="0" collapsed="false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</row>
    <row r="105" customFormat="false" ht="13.5" hidden="false" customHeight="false" outlineLevel="0" collapsed="false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</row>
    <row r="106" customFormat="false" ht="13.5" hidden="false" customHeight="false" outlineLevel="0" collapsed="false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</row>
    <row r="107" customFormat="false" ht="13.5" hidden="false" customHeight="false" outlineLevel="0" collapsed="false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</row>
    <row r="108" customFormat="false" ht="13.5" hidden="false" customHeight="false" outlineLevel="0" collapsed="false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</row>
    <row r="109" customFormat="false" ht="13.5" hidden="false" customHeight="false" outlineLevel="0" collapsed="false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</row>
    <row r="110" customFormat="false" ht="13.5" hidden="false" customHeight="false" outlineLevel="0" collapsed="false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</row>
    <row r="111" customFormat="false" ht="13.5" hidden="false" customHeight="false" outlineLevel="0" collapsed="false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</row>
    <row r="112" customFormat="false" ht="13.5" hidden="false" customHeight="false" outlineLevel="0" collapsed="false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</row>
    <row r="113" customFormat="false" ht="13.5" hidden="false" customHeight="false" outlineLevel="0" collapsed="false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</row>
    <row r="114" customFormat="false" ht="13.5" hidden="false" customHeight="false" outlineLevel="0" collapsed="false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</row>
    <row r="115" customFormat="false" ht="13.5" hidden="false" customHeight="false" outlineLevel="0" collapsed="false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</row>
    <row r="116" customFormat="false" ht="13.5" hidden="false" customHeight="false" outlineLevel="0" collapsed="false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</row>
    <row r="117" customFormat="false" ht="13.5" hidden="false" customHeight="false" outlineLevel="0" collapsed="false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</row>
    <row r="118" customFormat="false" ht="13.5" hidden="false" customHeight="false" outlineLevel="0" collapsed="false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</row>
    <row r="119" customFormat="false" ht="13.5" hidden="false" customHeight="false" outlineLevel="0" collapsed="false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</row>
    <row r="120" customFormat="false" ht="13.5" hidden="false" customHeight="false" outlineLevel="0" collapsed="false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</row>
    <row r="121" customFormat="false" ht="13.5" hidden="false" customHeight="false" outlineLevel="0" collapsed="false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</row>
    <row r="122" customFormat="false" ht="13.5" hidden="false" customHeight="false" outlineLevel="0" collapsed="false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</row>
    <row r="123" customFormat="false" ht="13.5" hidden="false" customHeight="false" outlineLevel="0" collapsed="false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</row>
    <row r="124" customFormat="false" ht="13.5" hidden="false" customHeight="false" outlineLevel="0" collapsed="false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</row>
    <row r="125" customFormat="false" ht="13.5" hidden="false" customHeight="false" outlineLevel="0" collapsed="false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</row>
    <row r="126" customFormat="false" ht="13.5" hidden="false" customHeight="false" outlineLevel="0" collapsed="false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</row>
    <row r="127" customFormat="false" ht="13.5" hidden="false" customHeight="false" outlineLevel="0" collapsed="false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</row>
    <row r="128" customFormat="false" ht="13.5" hidden="false" customHeight="false" outlineLevel="0" collapsed="false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</row>
    <row r="129" customFormat="false" ht="13.5" hidden="false" customHeight="false" outlineLevel="0" collapsed="false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</row>
    <row r="130" customFormat="false" ht="13.5" hidden="false" customHeight="false" outlineLevel="0" collapsed="false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</row>
    <row r="131" customFormat="false" ht="13.5" hidden="false" customHeight="false" outlineLevel="0" collapsed="false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</row>
    <row r="132" customFormat="false" ht="13.5" hidden="false" customHeight="false" outlineLevel="0" collapsed="false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</row>
    <row r="133" customFormat="false" ht="13.5" hidden="false" customHeight="false" outlineLevel="0" collapsed="false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</row>
    <row r="134" customFormat="false" ht="13.5" hidden="false" customHeight="false" outlineLevel="0" collapsed="false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</row>
    <row r="135" customFormat="false" ht="13.5" hidden="false" customHeight="false" outlineLevel="0" collapsed="false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</row>
  </sheetData>
  <mergeCells count="1">
    <mergeCell ref="A67:B67"/>
  </mergeCells>
  <printOptions headings="false" gridLines="false" gridLinesSet="true" horizontalCentered="true" verticalCentered="true"/>
  <pageMargins left="0.25" right="0.25" top="0.55" bottom="0.220138888888889" header="0.179861111111111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&amp;C&amp;"Arial,Bold"&amp;14East Midstream Origination
Plan 2001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77" colorId="64" zoomScale="80" zoomScaleNormal="80" zoomScalePageLayoutView="100" workbookViewId="0">
      <selection pane="topLeft" activeCell="A77" activeCellId="0" sqref="A77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80" width="14.49"/>
    <col collapsed="false" customWidth="true" hidden="false" outlineLevel="0" max="2" min="2" style="180" width="60.65"/>
    <col collapsed="false" customWidth="true" hidden="false" outlineLevel="0" max="3" min="3" style="180" width="1.49"/>
    <col collapsed="false" customWidth="true" hidden="false" outlineLevel="0" max="4" min="4" style="180" width="12.82"/>
    <col collapsed="false" customWidth="true" hidden="false" outlineLevel="0" max="15" min="5" style="180" width="12.99"/>
    <col collapsed="false" customWidth="true" hidden="false" outlineLevel="0" max="16" min="16" style="180" width="14.15"/>
    <col collapsed="false" customWidth="false" hidden="false" outlineLevel="0" max="257" min="17" style="180" width="10.65"/>
  </cols>
  <sheetData>
    <row r="1" customFormat="false" ht="9.75" hidden="false" customHeight="true" outlineLevel="0" collapsed="false">
      <c r="A1" s="195"/>
      <c r="B1" s="196"/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  <c r="HW1" s="197"/>
      <c r="HX1" s="197"/>
      <c r="HY1" s="197"/>
      <c r="HZ1" s="197"/>
      <c r="IA1" s="197"/>
      <c r="IB1" s="197"/>
      <c r="IC1" s="197"/>
      <c r="ID1" s="197"/>
      <c r="IE1" s="197"/>
      <c r="IF1" s="197"/>
      <c r="IG1" s="197"/>
      <c r="IH1" s="197"/>
      <c r="II1" s="197"/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197"/>
      <c r="IU1" s="197"/>
      <c r="IV1" s="197"/>
      <c r="IW1" s="197"/>
    </row>
    <row r="2" customFormat="false" ht="27" hidden="false" customHeight="true" outlineLevel="0" collapsed="false">
      <c r="A2" s="198" t="s">
        <v>417</v>
      </c>
      <c r="B2" s="198"/>
      <c r="C2" s="198"/>
      <c r="D2" s="199"/>
      <c r="E2" s="199"/>
      <c r="F2" s="199"/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201"/>
      <c r="EV2" s="201"/>
      <c r="EW2" s="201"/>
      <c r="EX2" s="201"/>
      <c r="EY2" s="201"/>
      <c r="EZ2" s="201"/>
      <c r="FA2" s="201"/>
      <c r="FB2" s="201"/>
      <c r="FC2" s="201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  <c r="GS2" s="201"/>
      <c r="GT2" s="201"/>
      <c r="GU2" s="201"/>
      <c r="GV2" s="201"/>
      <c r="GW2" s="201"/>
      <c r="GX2" s="201"/>
      <c r="GY2" s="201"/>
      <c r="GZ2" s="201"/>
      <c r="HA2" s="201"/>
      <c r="HB2" s="201"/>
      <c r="HC2" s="201"/>
      <c r="HD2" s="201"/>
      <c r="HE2" s="201"/>
      <c r="HF2" s="201"/>
      <c r="HG2" s="201"/>
      <c r="HH2" s="201"/>
      <c r="HI2" s="201"/>
      <c r="HJ2" s="201"/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1"/>
      <c r="HV2" s="201"/>
      <c r="HW2" s="201"/>
      <c r="HX2" s="201"/>
      <c r="HY2" s="201"/>
      <c r="HZ2" s="201"/>
      <c r="IA2" s="201"/>
      <c r="IB2" s="201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  <c r="IN2" s="201"/>
      <c r="IO2" s="201"/>
      <c r="IP2" s="201"/>
      <c r="IQ2" s="201"/>
      <c r="IR2" s="201"/>
      <c r="IS2" s="201"/>
      <c r="IT2" s="201"/>
      <c r="IU2" s="201"/>
      <c r="IV2" s="201"/>
      <c r="IW2" s="201"/>
    </row>
    <row r="3" customFormat="false" ht="27" hidden="false" customHeight="true" outlineLevel="0" collapsed="false">
      <c r="A3" s="198" t="s">
        <v>69</v>
      </c>
      <c r="B3" s="198"/>
      <c r="C3" s="198"/>
      <c r="D3" s="199"/>
      <c r="E3" s="199"/>
      <c r="F3" s="199"/>
      <c r="G3" s="200"/>
      <c r="H3" s="201"/>
      <c r="I3" s="201"/>
      <c r="J3" s="201"/>
      <c r="K3" s="201"/>
      <c r="L3" s="201"/>
      <c r="M3" s="201"/>
      <c r="N3" s="201"/>
      <c r="O3" s="201"/>
      <c r="P3" s="202" t="s">
        <v>212</v>
      </c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  <c r="EU3" s="201"/>
      <c r="EV3" s="201"/>
      <c r="EW3" s="201"/>
      <c r="EX3" s="201"/>
      <c r="EY3" s="201"/>
      <c r="EZ3" s="201"/>
      <c r="FA3" s="201"/>
      <c r="FB3" s="201"/>
      <c r="FC3" s="201"/>
      <c r="FD3" s="201"/>
      <c r="FE3" s="201"/>
      <c r="FF3" s="201"/>
      <c r="FG3" s="201"/>
      <c r="FH3" s="201"/>
      <c r="FI3" s="201"/>
      <c r="FJ3" s="201"/>
      <c r="FK3" s="201"/>
      <c r="FL3" s="201"/>
      <c r="FM3" s="201"/>
      <c r="FN3" s="201"/>
      <c r="FO3" s="201"/>
      <c r="FP3" s="201"/>
      <c r="FQ3" s="201"/>
      <c r="FR3" s="201"/>
      <c r="FS3" s="201"/>
      <c r="FT3" s="201"/>
      <c r="FU3" s="201"/>
      <c r="FV3" s="201"/>
      <c r="FW3" s="201"/>
      <c r="FX3" s="201"/>
      <c r="FY3" s="201"/>
      <c r="FZ3" s="201"/>
      <c r="GA3" s="201"/>
      <c r="GB3" s="201"/>
      <c r="GC3" s="201"/>
      <c r="GD3" s="201"/>
      <c r="GE3" s="201"/>
      <c r="GF3" s="201"/>
      <c r="GG3" s="201"/>
      <c r="GH3" s="201"/>
      <c r="GI3" s="201"/>
      <c r="GJ3" s="201"/>
      <c r="GK3" s="201"/>
      <c r="GL3" s="201"/>
      <c r="GM3" s="201"/>
      <c r="GN3" s="201"/>
      <c r="GO3" s="201"/>
      <c r="GP3" s="201"/>
      <c r="GQ3" s="201"/>
      <c r="GR3" s="201"/>
      <c r="GS3" s="201"/>
      <c r="GT3" s="201"/>
      <c r="GU3" s="201"/>
      <c r="GV3" s="201"/>
      <c r="GW3" s="201"/>
      <c r="GX3" s="201"/>
      <c r="GY3" s="201"/>
      <c r="GZ3" s="201"/>
      <c r="HA3" s="201"/>
      <c r="HB3" s="201"/>
      <c r="HC3" s="201"/>
      <c r="HD3" s="201"/>
      <c r="HE3" s="201"/>
      <c r="HF3" s="201"/>
      <c r="HG3" s="201"/>
      <c r="HH3" s="201"/>
      <c r="HI3" s="201"/>
      <c r="HJ3" s="201"/>
      <c r="HK3" s="201"/>
      <c r="HL3" s="201"/>
      <c r="HM3" s="201"/>
      <c r="HN3" s="201"/>
      <c r="HO3" s="201"/>
      <c r="HP3" s="201"/>
      <c r="HQ3" s="201"/>
      <c r="HR3" s="201"/>
      <c r="HS3" s="201"/>
      <c r="HT3" s="201"/>
      <c r="HU3" s="201"/>
      <c r="HV3" s="201"/>
      <c r="HW3" s="201"/>
      <c r="HX3" s="201"/>
      <c r="HY3" s="201"/>
      <c r="HZ3" s="201"/>
      <c r="IA3" s="201"/>
      <c r="IB3" s="201"/>
      <c r="IC3" s="201"/>
      <c r="ID3" s="201"/>
      <c r="IE3" s="201"/>
      <c r="IF3" s="201"/>
      <c r="IG3" s="201"/>
      <c r="IH3" s="201"/>
      <c r="II3" s="201"/>
      <c r="IJ3" s="201"/>
      <c r="IK3" s="201"/>
      <c r="IL3" s="201"/>
      <c r="IM3" s="201"/>
      <c r="IN3" s="201"/>
      <c r="IO3" s="201"/>
      <c r="IP3" s="201"/>
      <c r="IQ3" s="201"/>
      <c r="IR3" s="201"/>
      <c r="IS3" s="201"/>
      <c r="IT3" s="201"/>
      <c r="IU3" s="201"/>
      <c r="IV3" s="201"/>
      <c r="IW3" s="201"/>
    </row>
    <row r="4" customFormat="false" ht="12" hidden="false" customHeight="true" outlineLevel="0" collapsed="false">
      <c r="A4" s="203"/>
      <c r="B4" s="203"/>
      <c r="C4" s="204"/>
      <c r="D4" s="203"/>
      <c r="E4" s="203"/>
      <c r="F4" s="205"/>
      <c r="G4" s="205"/>
      <c r="H4" s="206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  <c r="IW4" s="203"/>
    </row>
    <row r="5" customFormat="false" ht="18.75" hidden="false" customHeight="true" outlineLevel="0" collapsed="false">
      <c r="A5" s="207" t="s">
        <v>418</v>
      </c>
      <c r="B5" s="207"/>
      <c r="C5" s="203"/>
      <c r="D5" s="208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</row>
    <row r="6" customFormat="false" ht="14.25" hidden="false" customHeight="true" outlineLevel="0" collapsed="false">
      <c r="A6" s="203"/>
      <c r="B6" s="204"/>
      <c r="C6" s="203"/>
      <c r="D6" s="208"/>
      <c r="E6" s="203"/>
      <c r="F6" s="203"/>
      <c r="G6" s="205"/>
      <c r="H6" s="203"/>
      <c r="I6" s="203"/>
      <c r="J6" s="203"/>
      <c r="K6" s="203"/>
      <c r="L6" s="203"/>
      <c r="M6" s="209" t="s">
        <v>77</v>
      </c>
      <c r="N6" s="210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  <c r="IW6" s="203"/>
    </row>
    <row r="7" customFormat="false" ht="12.75" hidden="false" customHeight="false" outlineLevel="0" collapsed="false">
      <c r="A7" s="203"/>
      <c r="B7" s="203"/>
      <c r="C7" s="204"/>
      <c r="D7" s="203"/>
      <c r="E7" s="203"/>
      <c r="F7" s="203"/>
      <c r="G7" s="205"/>
      <c r="H7" s="203"/>
      <c r="I7" s="203"/>
      <c r="J7" s="203"/>
      <c r="K7" s="203"/>
      <c r="L7" s="203"/>
      <c r="M7" s="211" t="s">
        <v>419</v>
      </c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  <c r="IW7" s="203"/>
    </row>
    <row r="8" customFormat="false" ht="12.75" hidden="false" customHeight="false" outlineLevel="0" collapsed="false">
      <c r="A8" s="114" t="s">
        <v>213</v>
      </c>
      <c r="B8" s="212"/>
      <c r="C8" s="212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81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  <c r="IW8" s="203"/>
    </row>
    <row r="9" customFormat="false" ht="12.75" hidden="false" customHeight="false" outlineLevel="0" collapsed="false">
      <c r="A9" s="115" t="s">
        <v>214</v>
      </c>
      <c r="B9" s="214" t="s">
        <v>215</v>
      </c>
      <c r="C9" s="215"/>
      <c r="D9" s="216" t="n">
        <v>36892</v>
      </c>
      <c r="E9" s="216" t="n">
        <v>36923</v>
      </c>
      <c r="F9" s="216" t="n">
        <v>36951</v>
      </c>
      <c r="G9" s="216" t="n">
        <v>36982</v>
      </c>
      <c r="H9" s="216" t="n">
        <v>37012</v>
      </c>
      <c r="I9" s="216" t="n">
        <v>37043</v>
      </c>
      <c r="J9" s="216" t="n">
        <v>37073</v>
      </c>
      <c r="K9" s="216" t="n">
        <v>37104</v>
      </c>
      <c r="L9" s="216" t="n">
        <v>37135</v>
      </c>
      <c r="M9" s="216" t="n">
        <v>37165</v>
      </c>
      <c r="N9" s="216" t="n">
        <v>37196</v>
      </c>
      <c r="O9" s="216" t="n">
        <v>37226</v>
      </c>
      <c r="P9" s="86" t="s">
        <v>216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  <c r="IW9" s="203"/>
    </row>
    <row r="10" customFormat="false" ht="13.5" hidden="false" customHeight="false" outlineLevel="0" collapsed="false">
      <c r="A10" s="116" t="s">
        <v>217</v>
      </c>
      <c r="B10" s="217"/>
      <c r="C10" s="217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</row>
    <row r="11" customFormat="false" ht="13.5" hidden="false" customHeight="false" outlineLevel="0" collapsed="false">
      <c r="A11" s="117" t="s">
        <v>218</v>
      </c>
      <c r="B11" s="217" t="s">
        <v>219</v>
      </c>
      <c r="C11" s="217"/>
      <c r="D11" s="118" t="n">
        <f aca="false">Margin!D14</f>
        <v>0</v>
      </c>
      <c r="E11" s="118" t="n">
        <f aca="false">Margin!E14</f>
        <v>0</v>
      </c>
      <c r="F11" s="118" t="n">
        <f aca="false">Margin!F14</f>
        <v>0</v>
      </c>
      <c r="G11" s="118" t="n">
        <f aca="false">Margin!G14</f>
        <v>0</v>
      </c>
      <c r="H11" s="118" t="n">
        <f aca="false">Margin!H14</f>
        <v>0</v>
      </c>
      <c r="I11" s="118" t="n">
        <f aca="false">Margin!I14</f>
        <v>0</v>
      </c>
      <c r="J11" s="118" t="n">
        <f aca="false">Margin!J14</f>
        <v>0</v>
      </c>
      <c r="K11" s="118" t="n">
        <f aca="false">Margin!K14</f>
        <v>0</v>
      </c>
      <c r="L11" s="118" t="n">
        <f aca="false">Margin!L14</f>
        <v>0</v>
      </c>
      <c r="M11" s="118" t="n">
        <f aca="false">Margin!M14</f>
        <v>0</v>
      </c>
      <c r="N11" s="118" t="n">
        <f aca="false">Margin!N14</f>
        <v>0</v>
      </c>
      <c r="O11" s="118" t="n">
        <f aca="false">Margin!O14</f>
        <v>0</v>
      </c>
      <c r="P11" s="119" t="n">
        <f aca="false">SUM(D11:O11)</f>
        <v>0</v>
      </c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  <c r="IW11" s="218"/>
    </row>
    <row r="12" customFormat="false" ht="13.5" hidden="false" customHeight="false" outlineLevel="0" collapsed="false">
      <c r="A12" s="117" t="s">
        <v>220</v>
      </c>
      <c r="B12" s="217" t="s">
        <v>221</v>
      </c>
      <c r="C12" s="217"/>
      <c r="D12" s="118" t="n">
        <f aca="false">Margin!D15</f>
        <v>0</v>
      </c>
      <c r="E12" s="118" t="n">
        <f aca="false">Margin!E15</f>
        <v>0</v>
      </c>
      <c r="F12" s="118" t="n">
        <f aca="false">Margin!F15</f>
        <v>0</v>
      </c>
      <c r="G12" s="118" t="n">
        <f aca="false">Margin!G15</f>
        <v>0</v>
      </c>
      <c r="H12" s="118" t="n">
        <f aca="false">Margin!H15</f>
        <v>0</v>
      </c>
      <c r="I12" s="118" t="n">
        <f aca="false">Margin!I15</f>
        <v>0</v>
      </c>
      <c r="J12" s="118" t="n">
        <f aca="false">Margin!J15</f>
        <v>0</v>
      </c>
      <c r="K12" s="118" t="n">
        <f aca="false">Margin!K15</f>
        <v>0</v>
      </c>
      <c r="L12" s="118" t="n">
        <f aca="false">Margin!L15</f>
        <v>0</v>
      </c>
      <c r="M12" s="118" t="n">
        <f aca="false">Margin!M15</f>
        <v>0</v>
      </c>
      <c r="N12" s="118" t="n">
        <f aca="false">Margin!N15</f>
        <v>0</v>
      </c>
      <c r="O12" s="118" t="n">
        <f aca="false">Margin!O15</f>
        <v>0</v>
      </c>
      <c r="P12" s="119" t="n">
        <f aca="false">SUM(D12:O12)</f>
        <v>0</v>
      </c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13.5" hidden="false" customHeight="false" outlineLevel="0" collapsed="false">
      <c r="A13" s="117" t="s">
        <v>222</v>
      </c>
      <c r="B13" s="217" t="s">
        <v>223</v>
      </c>
      <c r="C13" s="217"/>
      <c r="D13" s="118" t="n">
        <f aca="false">Margin!D16</f>
        <v>0</v>
      </c>
      <c r="E13" s="118" t="n">
        <f aca="false">Margin!E16</f>
        <v>0</v>
      </c>
      <c r="F13" s="118" t="n">
        <f aca="false">Margin!F16</f>
        <v>0</v>
      </c>
      <c r="G13" s="118" t="n">
        <f aca="false">Margin!G16</f>
        <v>0</v>
      </c>
      <c r="H13" s="118" t="n">
        <f aca="false">Margin!H16</f>
        <v>0</v>
      </c>
      <c r="I13" s="118" t="n">
        <f aca="false">Margin!I16</f>
        <v>0</v>
      </c>
      <c r="J13" s="118" t="n">
        <f aca="false">Margin!J16</f>
        <v>0</v>
      </c>
      <c r="K13" s="118" t="n">
        <f aca="false">Margin!K16</f>
        <v>0</v>
      </c>
      <c r="L13" s="118" t="n">
        <f aca="false">Margin!L16</f>
        <v>0</v>
      </c>
      <c r="M13" s="118" t="n">
        <f aca="false">Margin!M16</f>
        <v>0</v>
      </c>
      <c r="N13" s="118" t="n">
        <f aca="false">Margin!N16</f>
        <v>0</v>
      </c>
      <c r="O13" s="118" t="n">
        <f aca="false">Margin!O16</f>
        <v>0</v>
      </c>
      <c r="P13" s="119" t="n">
        <f aca="false">SUM(D13:O13)</f>
        <v>0</v>
      </c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3.5" hidden="false" customHeight="false" outlineLevel="0" collapsed="false">
      <c r="A14" s="117" t="s">
        <v>224</v>
      </c>
      <c r="B14" s="217" t="s">
        <v>225</v>
      </c>
      <c r="C14" s="217"/>
      <c r="D14" s="118" t="n">
        <f aca="false">Margin!D17</f>
        <v>0</v>
      </c>
      <c r="E14" s="118" t="n">
        <f aca="false">Margin!E17</f>
        <v>0</v>
      </c>
      <c r="F14" s="118" t="n">
        <f aca="false">Margin!F17</f>
        <v>0</v>
      </c>
      <c r="G14" s="118" t="n">
        <f aca="false">Margin!G17</f>
        <v>0</v>
      </c>
      <c r="H14" s="118" t="n">
        <f aca="false">Margin!H17</f>
        <v>0</v>
      </c>
      <c r="I14" s="118" t="n">
        <f aca="false">Margin!I17</f>
        <v>0</v>
      </c>
      <c r="J14" s="118" t="n">
        <f aca="false">Margin!J17</f>
        <v>0</v>
      </c>
      <c r="K14" s="118" t="n">
        <f aca="false">Margin!K17</f>
        <v>0</v>
      </c>
      <c r="L14" s="118" t="n">
        <f aca="false">Margin!L17</f>
        <v>0</v>
      </c>
      <c r="M14" s="118" t="n">
        <f aca="false">Margin!M17</f>
        <v>0</v>
      </c>
      <c r="N14" s="118" t="n">
        <f aca="false">Margin!N17</f>
        <v>0</v>
      </c>
      <c r="O14" s="118" t="n">
        <f aca="false">Margin!O17</f>
        <v>0</v>
      </c>
      <c r="P14" s="119" t="n">
        <f aca="false">SUM(D14:O14)</f>
        <v>0</v>
      </c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3.5" hidden="false" customHeight="false" outlineLevel="0" collapsed="false">
      <c r="A15" s="117" t="s">
        <v>226</v>
      </c>
      <c r="B15" s="217" t="s">
        <v>227</v>
      </c>
      <c r="C15" s="217"/>
      <c r="D15" s="118" t="n">
        <f aca="false">Margin!D18</f>
        <v>0</v>
      </c>
      <c r="E15" s="118" t="n">
        <f aca="false">Margin!E18</f>
        <v>0</v>
      </c>
      <c r="F15" s="118" t="n">
        <f aca="false">Margin!F18</f>
        <v>0</v>
      </c>
      <c r="G15" s="118" t="n">
        <f aca="false">Margin!G18</f>
        <v>0</v>
      </c>
      <c r="H15" s="118" t="n">
        <f aca="false">Margin!H18</f>
        <v>0</v>
      </c>
      <c r="I15" s="118" t="n">
        <f aca="false">Margin!I18</f>
        <v>0</v>
      </c>
      <c r="J15" s="118" t="n">
        <f aca="false">Margin!J18</f>
        <v>0</v>
      </c>
      <c r="K15" s="118" t="n">
        <f aca="false">Margin!K18</f>
        <v>0</v>
      </c>
      <c r="L15" s="118" t="n">
        <f aca="false">Margin!L18</f>
        <v>0</v>
      </c>
      <c r="M15" s="118" t="n">
        <f aca="false">Margin!M18</f>
        <v>0</v>
      </c>
      <c r="N15" s="118" t="n">
        <f aca="false">Margin!N18</f>
        <v>0</v>
      </c>
      <c r="O15" s="118" t="n">
        <f aca="false">Margin!O18</f>
        <v>0</v>
      </c>
      <c r="P15" s="119" t="n">
        <f aca="false">SUM(D15:O15)</f>
        <v>0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2.75" hidden="false" customHeight="false" outlineLevel="0" collapsed="false">
      <c r="A16" s="120"/>
      <c r="B16" s="219" t="s">
        <v>228</v>
      </c>
      <c r="C16" s="219"/>
      <c r="D16" s="122" t="n">
        <f aca="false">SUM(D11:D15)</f>
        <v>0</v>
      </c>
      <c r="E16" s="122" t="n">
        <f aca="false">SUM(E11:E15)</f>
        <v>0</v>
      </c>
      <c r="F16" s="122" t="n">
        <f aca="false">SUM(F11:F15)</f>
        <v>0</v>
      </c>
      <c r="G16" s="122" t="n">
        <f aca="false">SUM(G11:G15)</f>
        <v>0</v>
      </c>
      <c r="H16" s="122" t="n">
        <f aca="false">SUM(H11:H15)</f>
        <v>0</v>
      </c>
      <c r="I16" s="122" t="n">
        <f aca="false">SUM(I11:I15)</f>
        <v>0</v>
      </c>
      <c r="J16" s="122" t="n">
        <f aca="false">SUM(J11:J15)</f>
        <v>0</v>
      </c>
      <c r="K16" s="122" t="n">
        <f aca="false">SUM(K11:K15)</f>
        <v>0</v>
      </c>
      <c r="L16" s="122" t="n">
        <f aca="false">SUM(L11:L15)</f>
        <v>0</v>
      </c>
      <c r="M16" s="122" t="n">
        <f aca="false">SUM(M11:M15)</f>
        <v>0</v>
      </c>
      <c r="N16" s="122" t="n">
        <f aca="false">SUM(N11:N15)</f>
        <v>0</v>
      </c>
      <c r="O16" s="122" t="n">
        <f aca="false">SUM(O11:O15)</f>
        <v>0</v>
      </c>
      <c r="P16" s="123" t="n">
        <f aca="false">SUM(P11:P15)</f>
        <v>0</v>
      </c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13.5" hidden="false" customHeight="false" outlineLevel="0" collapsed="false">
      <c r="A17" s="116" t="s">
        <v>229</v>
      </c>
      <c r="B17" s="217"/>
      <c r="C17" s="217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119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3.5" hidden="false" customHeight="false" outlineLevel="0" collapsed="false">
      <c r="A18" s="117" t="s">
        <v>230</v>
      </c>
      <c r="B18" s="217" t="s">
        <v>231</v>
      </c>
      <c r="C18" s="217"/>
      <c r="D18" s="118" t="n">
        <f aca="false">Margin!D21</f>
        <v>0</v>
      </c>
      <c r="E18" s="118" t="n">
        <f aca="false">Margin!E21</f>
        <v>0</v>
      </c>
      <c r="F18" s="118" t="n">
        <f aca="false">Margin!F21</f>
        <v>0</v>
      </c>
      <c r="G18" s="118" t="n">
        <f aca="false">Margin!G21</f>
        <v>0</v>
      </c>
      <c r="H18" s="118" t="n">
        <f aca="false">Margin!H21</f>
        <v>0</v>
      </c>
      <c r="I18" s="118" t="n">
        <f aca="false">Margin!I21</f>
        <v>0</v>
      </c>
      <c r="J18" s="118" t="n">
        <f aca="false">Margin!J21</f>
        <v>0</v>
      </c>
      <c r="K18" s="118" t="n">
        <f aca="false">Margin!K21</f>
        <v>0</v>
      </c>
      <c r="L18" s="118" t="n">
        <f aca="false">Margin!L21</f>
        <v>0</v>
      </c>
      <c r="M18" s="118" t="n">
        <f aca="false">Margin!M21</f>
        <v>0</v>
      </c>
      <c r="N18" s="118" t="n">
        <f aca="false">Margin!N21</f>
        <v>0</v>
      </c>
      <c r="O18" s="118" t="n">
        <f aca="false">Margin!O21</f>
        <v>0</v>
      </c>
      <c r="P18" s="119" t="n">
        <f aca="false">SUM(D18:O18)</f>
        <v>0</v>
      </c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13.5" hidden="false" customHeight="false" outlineLevel="0" collapsed="false">
      <c r="A19" s="117" t="s">
        <v>232</v>
      </c>
      <c r="B19" s="217" t="s">
        <v>233</v>
      </c>
      <c r="C19" s="217"/>
      <c r="D19" s="118" t="n">
        <f aca="false">Margin!D22</f>
        <v>0</v>
      </c>
      <c r="E19" s="118" t="n">
        <f aca="false">Margin!E22</f>
        <v>0</v>
      </c>
      <c r="F19" s="118" t="n">
        <f aca="false">Margin!F22</f>
        <v>0</v>
      </c>
      <c r="G19" s="118" t="n">
        <f aca="false">Margin!G22</f>
        <v>0</v>
      </c>
      <c r="H19" s="118" t="n">
        <f aca="false">Margin!H22</f>
        <v>0</v>
      </c>
      <c r="I19" s="118" t="n">
        <f aca="false">Margin!I22</f>
        <v>0</v>
      </c>
      <c r="J19" s="118" t="n">
        <f aca="false">Margin!J22</f>
        <v>0</v>
      </c>
      <c r="K19" s="118" t="n">
        <f aca="false">Margin!K22</f>
        <v>0</v>
      </c>
      <c r="L19" s="118" t="n">
        <f aca="false">Margin!L22</f>
        <v>0</v>
      </c>
      <c r="M19" s="118" t="n">
        <f aca="false">Margin!M22</f>
        <v>0</v>
      </c>
      <c r="N19" s="118" t="n">
        <f aca="false">Margin!N22</f>
        <v>0</v>
      </c>
      <c r="O19" s="118" t="n">
        <f aca="false">Margin!O22</f>
        <v>0</v>
      </c>
      <c r="P19" s="119" t="n">
        <f aca="false">SUM(D19:O19)</f>
        <v>0</v>
      </c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3.5" hidden="false" customHeight="false" outlineLevel="0" collapsed="false">
      <c r="A20" s="117" t="s">
        <v>234</v>
      </c>
      <c r="B20" s="217" t="s">
        <v>235</v>
      </c>
      <c r="C20" s="217"/>
      <c r="D20" s="118" t="n">
        <f aca="false">Margin!D23</f>
        <v>0</v>
      </c>
      <c r="E20" s="118" t="n">
        <f aca="false">Margin!E23</f>
        <v>0</v>
      </c>
      <c r="F20" s="118" t="n">
        <f aca="false">Margin!F23</f>
        <v>0</v>
      </c>
      <c r="G20" s="118" t="n">
        <f aca="false">Margin!G23</f>
        <v>0</v>
      </c>
      <c r="H20" s="118" t="n">
        <f aca="false">Margin!H23</f>
        <v>0</v>
      </c>
      <c r="I20" s="118" t="n">
        <f aca="false">Margin!I23</f>
        <v>0</v>
      </c>
      <c r="J20" s="118" t="n">
        <f aca="false">Margin!J23</f>
        <v>0</v>
      </c>
      <c r="K20" s="118" t="n">
        <f aca="false">Margin!K23</f>
        <v>0</v>
      </c>
      <c r="L20" s="118" t="n">
        <f aca="false">Margin!L23</f>
        <v>0</v>
      </c>
      <c r="M20" s="118" t="n">
        <f aca="false">Margin!M23</f>
        <v>0</v>
      </c>
      <c r="N20" s="118" t="n">
        <f aca="false">Margin!N23</f>
        <v>0</v>
      </c>
      <c r="O20" s="118" t="n">
        <f aca="false">Margin!O23</f>
        <v>0</v>
      </c>
      <c r="P20" s="119" t="n">
        <f aca="false">SUM(D20:O20)</f>
        <v>0</v>
      </c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3.5" hidden="false" customHeight="false" outlineLevel="0" collapsed="false">
      <c r="A21" s="117" t="s">
        <v>236</v>
      </c>
      <c r="B21" s="217" t="s">
        <v>237</v>
      </c>
      <c r="C21" s="217"/>
      <c r="D21" s="118" t="n">
        <f aca="false">Margin!D24</f>
        <v>0</v>
      </c>
      <c r="E21" s="118" t="n">
        <f aca="false">Margin!E24</f>
        <v>0</v>
      </c>
      <c r="F21" s="118" t="n">
        <f aca="false">Margin!F24</f>
        <v>0</v>
      </c>
      <c r="G21" s="118" t="n">
        <f aca="false">Margin!G24</f>
        <v>0</v>
      </c>
      <c r="H21" s="118" t="n">
        <f aca="false">Margin!H24</f>
        <v>0</v>
      </c>
      <c r="I21" s="118" t="n">
        <f aca="false">Margin!I24</f>
        <v>0</v>
      </c>
      <c r="J21" s="118" t="n">
        <f aca="false">Margin!J24</f>
        <v>0</v>
      </c>
      <c r="K21" s="118" t="n">
        <f aca="false">Margin!K24</f>
        <v>0</v>
      </c>
      <c r="L21" s="118" t="n">
        <f aca="false">Margin!L24</f>
        <v>0</v>
      </c>
      <c r="M21" s="118" t="n">
        <f aca="false">Margin!M24</f>
        <v>0</v>
      </c>
      <c r="N21" s="118" t="n">
        <f aca="false">Margin!N24</f>
        <v>0</v>
      </c>
      <c r="O21" s="118" t="n">
        <f aca="false">Margin!O24</f>
        <v>0</v>
      </c>
      <c r="P21" s="119" t="n">
        <f aca="false">SUM(D21:O21)</f>
        <v>0</v>
      </c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13.5" hidden="false" customHeight="false" outlineLevel="0" collapsed="false">
      <c r="A22" s="117" t="s">
        <v>238</v>
      </c>
      <c r="B22" s="217" t="s">
        <v>239</v>
      </c>
      <c r="C22" s="217"/>
      <c r="D22" s="118" t="n">
        <f aca="false">Margin!D25</f>
        <v>0</v>
      </c>
      <c r="E22" s="118" t="n">
        <f aca="false">Margin!E25</f>
        <v>0</v>
      </c>
      <c r="F22" s="118" t="n">
        <f aca="false">Margin!F25</f>
        <v>0</v>
      </c>
      <c r="G22" s="118" t="n">
        <f aca="false">Margin!G25</f>
        <v>0</v>
      </c>
      <c r="H22" s="118" t="n">
        <f aca="false">Margin!H25</f>
        <v>0</v>
      </c>
      <c r="I22" s="118" t="n">
        <f aca="false">Margin!I25</f>
        <v>0</v>
      </c>
      <c r="J22" s="118" t="n">
        <f aca="false">Margin!J25</f>
        <v>0</v>
      </c>
      <c r="K22" s="118" t="n">
        <f aca="false">Margin!K25</f>
        <v>0</v>
      </c>
      <c r="L22" s="118" t="n">
        <f aca="false">Margin!L25</f>
        <v>0</v>
      </c>
      <c r="M22" s="118" t="n">
        <f aca="false">Margin!M25</f>
        <v>0</v>
      </c>
      <c r="N22" s="118" t="n">
        <f aca="false">Margin!N25</f>
        <v>0</v>
      </c>
      <c r="O22" s="118" t="n">
        <f aca="false">Margin!O25</f>
        <v>0</v>
      </c>
      <c r="P22" s="119" t="n">
        <f aca="false">SUM(D22:O22)</f>
        <v>0</v>
      </c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3.5" hidden="false" customHeight="false" outlineLevel="0" collapsed="false">
      <c r="A23" s="117" t="s">
        <v>240</v>
      </c>
      <c r="B23" s="217" t="s">
        <v>241</v>
      </c>
      <c r="C23" s="217"/>
      <c r="D23" s="118" t="n">
        <f aca="false">Margin!D26</f>
        <v>0</v>
      </c>
      <c r="E23" s="118" t="n">
        <f aca="false">Margin!E26</f>
        <v>0</v>
      </c>
      <c r="F23" s="118" t="n">
        <f aca="false">Margin!F26</f>
        <v>0</v>
      </c>
      <c r="G23" s="118" t="n">
        <f aca="false">Margin!G26</f>
        <v>0</v>
      </c>
      <c r="H23" s="118" t="n">
        <f aca="false">Margin!H26</f>
        <v>0</v>
      </c>
      <c r="I23" s="118" t="n">
        <f aca="false">Margin!I26</f>
        <v>0</v>
      </c>
      <c r="J23" s="118" t="n">
        <f aca="false">Margin!J26</f>
        <v>0</v>
      </c>
      <c r="K23" s="118" t="n">
        <f aca="false">Margin!K26</f>
        <v>0</v>
      </c>
      <c r="L23" s="118" t="n">
        <f aca="false">Margin!L26</f>
        <v>0</v>
      </c>
      <c r="M23" s="118" t="n">
        <f aca="false">Margin!M26</f>
        <v>0</v>
      </c>
      <c r="N23" s="118" t="n">
        <f aca="false">Margin!N26</f>
        <v>0</v>
      </c>
      <c r="O23" s="118" t="n">
        <f aca="false">Margin!O26</f>
        <v>0</v>
      </c>
      <c r="P23" s="119" t="n">
        <f aca="false">SUM(D23:O23)</f>
        <v>0</v>
      </c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13.5" hidden="false" customHeight="false" outlineLevel="0" collapsed="false">
      <c r="A24" s="117" t="s">
        <v>242</v>
      </c>
      <c r="B24" s="217" t="s">
        <v>243</v>
      </c>
      <c r="C24" s="217"/>
      <c r="D24" s="118" t="n">
        <f aca="false">Margin!D27</f>
        <v>0</v>
      </c>
      <c r="E24" s="118" t="n">
        <f aca="false">Margin!E27</f>
        <v>0</v>
      </c>
      <c r="F24" s="118" t="n">
        <f aca="false">Margin!F27</f>
        <v>0</v>
      </c>
      <c r="G24" s="118" t="n">
        <f aca="false">Margin!G27</f>
        <v>0</v>
      </c>
      <c r="H24" s="118" t="n">
        <f aca="false">Margin!H27</f>
        <v>0</v>
      </c>
      <c r="I24" s="118" t="n">
        <f aca="false">Margin!I27</f>
        <v>0</v>
      </c>
      <c r="J24" s="118" t="n">
        <f aca="false">Margin!J27</f>
        <v>0</v>
      </c>
      <c r="K24" s="118" t="n">
        <f aca="false">Margin!K27</f>
        <v>0</v>
      </c>
      <c r="L24" s="118" t="n">
        <f aca="false">Margin!L27</f>
        <v>0</v>
      </c>
      <c r="M24" s="118" t="n">
        <f aca="false">Margin!M27</f>
        <v>0</v>
      </c>
      <c r="N24" s="118" t="n">
        <f aca="false">Margin!N27</f>
        <v>0</v>
      </c>
      <c r="O24" s="118" t="n">
        <f aca="false">Margin!O27</f>
        <v>0</v>
      </c>
      <c r="P24" s="119" t="n">
        <f aca="false">SUM(D24:O24)</f>
        <v>0</v>
      </c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3.5" hidden="false" customHeight="false" outlineLevel="0" collapsed="false">
      <c r="A25" s="117" t="s">
        <v>244</v>
      </c>
      <c r="B25" s="217" t="s">
        <v>245</v>
      </c>
      <c r="C25" s="217"/>
      <c r="D25" s="118" t="n">
        <f aca="false">Margin!D28</f>
        <v>0</v>
      </c>
      <c r="E25" s="118" t="n">
        <f aca="false">Margin!E28</f>
        <v>0</v>
      </c>
      <c r="F25" s="118" t="n">
        <f aca="false">Margin!F28</f>
        <v>0</v>
      </c>
      <c r="G25" s="118" t="n">
        <f aca="false">Margin!G28</f>
        <v>0</v>
      </c>
      <c r="H25" s="118" t="n">
        <f aca="false">Margin!H28</f>
        <v>0</v>
      </c>
      <c r="I25" s="118" t="n">
        <f aca="false">Margin!I28</f>
        <v>0</v>
      </c>
      <c r="J25" s="118" t="n">
        <f aca="false">Margin!J28</f>
        <v>0</v>
      </c>
      <c r="K25" s="118" t="n">
        <f aca="false">Margin!K28</f>
        <v>0</v>
      </c>
      <c r="L25" s="118" t="n">
        <f aca="false">Margin!L28</f>
        <v>0</v>
      </c>
      <c r="M25" s="118" t="n">
        <f aca="false">Margin!M28</f>
        <v>0</v>
      </c>
      <c r="N25" s="118" t="n">
        <f aca="false">Margin!N28</f>
        <v>0</v>
      </c>
      <c r="O25" s="118" t="n">
        <f aca="false">Margin!O28</f>
        <v>0</v>
      </c>
      <c r="P25" s="119" t="n">
        <f aca="false">SUM(D25:O25)</f>
        <v>0</v>
      </c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13.5" hidden="false" customHeight="false" outlineLevel="0" collapsed="false">
      <c r="A26" s="117" t="s">
        <v>246</v>
      </c>
      <c r="B26" s="217" t="s">
        <v>247</v>
      </c>
      <c r="C26" s="217"/>
      <c r="D26" s="118" t="n">
        <f aca="false">Margin!D29</f>
        <v>0</v>
      </c>
      <c r="E26" s="118" t="n">
        <f aca="false">Margin!E29</f>
        <v>0</v>
      </c>
      <c r="F26" s="118" t="n">
        <f aca="false">Margin!F29</f>
        <v>0</v>
      </c>
      <c r="G26" s="118" t="n">
        <f aca="false">Margin!G29</f>
        <v>0</v>
      </c>
      <c r="H26" s="118" t="n">
        <f aca="false">Margin!H29</f>
        <v>0</v>
      </c>
      <c r="I26" s="118" t="n">
        <f aca="false">Margin!I29</f>
        <v>0</v>
      </c>
      <c r="J26" s="118" t="n">
        <f aca="false">Margin!J29</f>
        <v>0</v>
      </c>
      <c r="K26" s="118" t="n">
        <f aca="false">Margin!K29</f>
        <v>0</v>
      </c>
      <c r="L26" s="118" t="n">
        <f aca="false">Margin!L29</f>
        <v>0</v>
      </c>
      <c r="M26" s="118" t="n">
        <f aca="false">Margin!M29</f>
        <v>0</v>
      </c>
      <c r="N26" s="118" t="n">
        <f aca="false">Margin!N29</f>
        <v>0</v>
      </c>
      <c r="O26" s="118" t="n">
        <f aca="false">Margin!O29</f>
        <v>0</v>
      </c>
      <c r="P26" s="119" t="n">
        <f aca="false">SUM(D26:O26)</f>
        <v>0</v>
      </c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13.5" hidden="false" customHeight="false" outlineLevel="0" collapsed="false">
      <c r="A27" s="117" t="s">
        <v>248</v>
      </c>
      <c r="B27" s="217" t="s">
        <v>249</v>
      </c>
      <c r="C27" s="217"/>
      <c r="D27" s="118" t="n">
        <f aca="false">Margin!D30</f>
        <v>0</v>
      </c>
      <c r="E27" s="118" t="n">
        <f aca="false">Margin!E30</f>
        <v>0</v>
      </c>
      <c r="F27" s="118" t="n">
        <f aca="false">Margin!F30</f>
        <v>0</v>
      </c>
      <c r="G27" s="118" t="n">
        <f aca="false">Margin!G30</f>
        <v>0</v>
      </c>
      <c r="H27" s="118" t="n">
        <f aca="false">Margin!H30</f>
        <v>0</v>
      </c>
      <c r="I27" s="118" t="n">
        <f aca="false">Margin!I30</f>
        <v>0</v>
      </c>
      <c r="J27" s="118" t="n">
        <f aca="false">Margin!J30</f>
        <v>0</v>
      </c>
      <c r="K27" s="118" t="n">
        <f aca="false">Margin!K30</f>
        <v>0</v>
      </c>
      <c r="L27" s="118" t="n">
        <f aca="false">Margin!L30</f>
        <v>0</v>
      </c>
      <c r="M27" s="118" t="n">
        <f aca="false">Margin!M30</f>
        <v>0</v>
      </c>
      <c r="N27" s="118" t="n">
        <f aca="false">Margin!N30</f>
        <v>0</v>
      </c>
      <c r="O27" s="118" t="n">
        <f aca="false">Margin!O30</f>
        <v>0</v>
      </c>
      <c r="P27" s="119" t="n">
        <f aca="false">SUM(D27:O27)</f>
        <v>0</v>
      </c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13.5" hidden="false" customHeight="false" outlineLevel="0" collapsed="false">
      <c r="A28" s="117" t="s">
        <v>236</v>
      </c>
      <c r="B28" s="217" t="s">
        <v>250</v>
      </c>
      <c r="C28" s="217"/>
      <c r="D28" s="118" t="n">
        <f aca="false">Margin!D31</f>
        <v>0</v>
      </c>
      <c r="E28" s="118" t="n">
        <f aca="false">Margin!E31</f>
        <v>0</v>
      </c>
      <c r="F28" s="118" t="n">
        <f aca="false">Margin!F31</f>
        <v>0</v>
      </c>
      <c r="G28" s="118" t="n">
        <f aca="false">Margin!G31</f>
        <v>0</v>
      </c>
      <c r="H28" s="118" t="n">
        <f aca="false">Margin!H31</f>
        <v>0</v>
      </c>
      <c r="I28" s="118" t="n">
        <f aca="false">Margin!I31</f>
        <v>0</v>
      </c>
      <c r="J28" s="118" t="n">
        <f aca="false">Margin!J31</f>
        <v>0</v>
      </c>
      <c r="K28" s="118" t="n">
        <f aca="false">Margin!K31</f>
        <v>0</v>
      </c>
      <c r="L28" s="118" t="n">
        <f aca="false">Margin!L31</f>
        <v>0</v>
      </c>
      <c r="M28" s="118" t="n">
        <f aca="false">Margin!M31</f>
        <v>0</v>
      </c>
      <c r="N28" s="118" t="n">
        <f aca="false">Margin!N31</f>
        <v>0</v>
      </c>
      <c r="O28" s="118" t="n">
        <f aca="false">Margin!O31</f>
        <v>0</v>
      </c>
      <c r="P28" s="119" t="n">
        <f aca="false">SUM(D28:O28)</f>
        <v>0</v>
      </c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2.75" hidden="false" customHeight="false" outlineLevel="0" collapsed="false">
      <c r="A29" s="120"/>
      <c r="B29" s="219" t="s">
        <v>251</v>
      </c>
      <c r="C29" s="219"/>
      <c r="D29" s="122" t="n">
        <f aca="false">SUM(D18:D28)</f>
        <v>0</v>
      </c>
      <c r="E29" s="122" t="n">
        <f aca="false">SUM(E18:E28)</f>
        <v>0</v>
      </c>
      <c r="F29" s="122" t="n">
        <f aca="false">SUM(F18:F28)</f>
        <v>0</v>
      </c>
      <c r="G29" s="122" t="n">
        <f aca="false">SUM(G18:G28)</f>
        <v>0</v>
      </c>
      <c r="H29" s="122" t="n">
        <f aca="false">SUM(H18:H28)</f>
        <v>0</v>
      </c>
      <c r="I29" s="122" t="n">
        <f aca="false">SUM(I18:I28)</f>
        <v>0</v>
      </c>
      <c r="J29" s="122" t="n">
        <f aca="false">SUM(J18:J28)</f>
        <v>0</v>
      </c>
      <c r="K29" s="122" t="n">
        <f aca="false">SUM(K18:K28)</f>
        <v>0</v>
      </c>
      <c r="L29" s="122" t="n">
        <f aca="false">SUM(L18:L28)</f>
        <v>0</v>
      </c>
      <c r="M29" s="122" t="n">
        <f aca="false">SUM(M18:M28)</f>
        <v>0</v>
      </c>
      <c r="N29" s="122" t="n">
        <f aca="false">SUM(N18:N28)</f>
        <v>0</v>
      </c>
      <c r="O29" s="122" t="n">
        <f aca="false">SUM(O18:O28)</f>
        <v>0</v>
      </c>
      <c r="P29" s="123" t="n">
        <f aca="false">SUM(P18:P28)</f>
        <v>0</v>
      </c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12.75" hidden="false" customHeight="false" outlineLevel="0" collapsed="false">
      <c r="A30" s="120"/>
      <c r="B30" s="219"/>
      <c r="C30" s="219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13.5" hidden="false" customHeight="false" outlineLevel="0" collapsed="false">
      <c r="A31" s="117" t="s">
        <v>252</v>
      </c>
      <c r="B31" s="219"/>
      <c r="C31" s="21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127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12.75" hidden="false" customHeight="false" outlineLevel="0" collapsed="false">
      <c r="A32" s="221"/>
      <c r="B32" s="222" t="s">
        <v>253</v>
      </c>
      <c r="C32" s="223"/>
      <c r="D32" s="131" t="n">
        <f aca="false">+D16+D29</f>
        <v>0</v>
      </c>
      <c r="E32" s="131" t="n">
        <f aca="false">+E16+E29</f>
        <v>0</v>
      </c>
      <c r="F32" s="131" t="n">
        <f aca="false">+F16+F29</f>
        <v>0</v>
      </c>
      <c r="G32" s="131" t="n">
        <f aca="false">+G16+G29</f>
        <v>0</v>
      </c>
      <c r="H32" s="131" t="n">
        <f aca="false">+H16+H29</f>
        <v>0</v>
      </c>
      <c r="I32" s="131" t="n">
        <f aca="false">+I16+I29</f>
        <v>0</v>
      </c>
      <c r="J32" s="131" t="n">
        <f aca="false">+J16+J29</f>
        <v>0</v>
      </c>
      <c r="K32" s="131" t="n">
        <f aca="false">+K16+K29</f>
        <v>0</v>
      </c>
      <c r="L32" s="131" t="n">
        <f aca="false">+L16+L29</f>
        <v>0</v>
      </c>
      <c r="M32" s="131" t="n">
        <f aca="false">+M16+M29</f>
        <v>0</v>
      </c>
      <c r="N32" s="131" t="n">
        <f aca="false">+N16+N29</f>
        <v>0</v>
      </c>
      <c r="O32" s="131" t="n">
        <f aca="false">+O16+O29</f>
        <v>0</v>
      </c>
      <c r="P32" s="132" t="n">
        <f aca="false">+P16+P29</f>
        <v>0</v>
      </c>
    </row>
    <row r="33" customFormat="false" ht="12.75" hidden="false" customHeight="false" outlineLevel="0" collapsed="false">
      <c r="A33" s="78" t="s">
        <v>121</v>
      </c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81"/>
    </row>
    <row r="34" customFormat="false" ht="12.75" hidden="false" customHeight="false" outlineLevel="0" collapsed="false">
      <c r="A34" s="82" t="s">
        <v>123</v>
      </c>
      <c r="B34" s="224" t="s">
        <v>420</v>
      </c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86"/>
    </row>
    <row r="35" customFormat="false" ht="13.5" hidden="false" customHeight="false" outlineLevel="0" collapsed="false">
      <c r="A35" s="92" t="s">
        <v>125</v>
      </c>
      <c r="B35" s="225" t="s">
        <v>126</v>
      </c>
      <c r="C35" s="225"/>
      <c r="D35" s="90" t="n">
        <f aca="false">'Direct Expense'!D12</f>
        <v>117583.333333333</v>
      </c>
      <c r="E35" s="90" t="n">
        <f aca="false">'Direct Expense'!E12</f>
        <v>128361.805555556</v>
      </c>
      <c r="F35" s="90" t="n">
        <f aca="false">'Direct Expense'!F12</f>
        <v>128361.805555556</v>
      </c>
      <c r="G35" s="90" t="n">
        <f aca="false">'Direct Expense'!G12</f>
        <v>128361.805555556</v>
      </c>
      <c r="H35" s="90" t="n">
        <f aca="false">'Direct Expense'!H12</f>
        <v>128361.805555556</v>
      </c>
      <c r="I35" s="90" t="n">
        <f aca="false">'Direct Expense'!I12</f>
        <v>128361.805555556</v>
      </c>
      <c r="J35" s="90" t="n">
        <f aca="false">'Direct Expense'!J12</f>
        <v>128361.805555556</v>
      </c>
      <c r="K35" s="90" t="n">
        <f aca="false">'Direct Expense'!K12</f>
        <v>128361.805555556</v>
      </c>
      <c r="L35" s="90" t="n">
        <f aca="false">'Direct Expense'!L12</f>
        <v>128361.805555556</v>
      </c>
      <c r="M35" s="90" t="n">
        <f aca="false">'Direct Expense'!M12</f>
        <v>128361.805555556</v>
      </c>
      <c r="N35" s="90" t="n">
        <f aca="false">'Direct Expense'!N12</f>
        <v>128361.805555556</v>
      </c>
      <c r="O35" s="90" t="n">
        <f aca="false">'Direct Expense'!O12</f>
        <v>128361.805555556</v>
      </c>
      <c r="P35" s="91" t="n">
        <f aca="false">SUM(D35:O35)</f>
        <v>1529563.19444444</v>
      </c>
    </row>
    <row r="36" customFormat="false" ht="13.5" hidden="false" customHeight="false" outlineLevel="0" collapsed="false">
      <c r="A36" s="92" t="s">
        <v>125</v>
      </c>
      <c r="B36" s="225" t="s">
        <v>127</v>
      </c>
      <c r="C36" s="225"/>
      <c r="D36" s="90" t="n">
        <f aca="false">'Direct Expense'!D13</f>
        <v>0</v>
      </c>
      <c r="E36" s="90" t="n">
        <f aca="false">'Direct Expense'!E13</f>
        <v>0</v>
      </c>
      <c r="F36" s="90" t="n">
        <f aca="false">'Direct Expense'!F13</f>
        <v>0</v>
      </c>
      <c r="G36" s="90" t="n">
        <f aca="false">'Direct Expense'!G13</f>
        <v>0</v>
      </c>
      <c r="H36" s="90" t="n">
        <f aca="false">'Direct Expense'!H13</f>
        <v>0</v>
      </c>
      <c r="I36" s="90" t="n">
        <f aca="false">'Direct Expense'!I13</f>
        <v>0</v>
      </c>
      <c r="J36" s="90" t="n">
        <f aca="false">'Direct Expense'!J13</f>
        <v>0</v>
      </c>
      <c r="K36" s="90" t="n">
        <f aca="false">'Direct Expense'!K13</f>
        <v>0</v>
      </c>
      <c r="L36" s="90" t="n">
        <f aca="false">'Direct Expense'!L13</f>
        <v>0</v>
      </c>
      <c r="M36" s="90" t="n">
        <f aca="false">'Direct Expense'!M13</f>
        <v>0</v>
      </c>
      <c r="N36" s="90" t="n">
        <f aca="false">'Direct Expense'!N13</f>
        <v>0</v>
      </c>
      <c r="O36" s="90" t="n">
        <f aca="false">'Direct Expense'!O13</f>
        <v>0</v>
      </c>
      <c r="P36" s="91" t="n">
        <f aca="false">SUM(D36:O36)</f>
        <v>0</v>
      </c>
    </row>
    <row r="37" customFormat="false" ht="13.5" hidden="false" customHeight="false" outlineLevel="0" collapsed="false">
      <c r="A37" s="92"/>
      <c r="B37" s="226" t="s">
        <v>128</v>
      </c>
      <c r="C37" s="217"/>
      <c r="D37" s="95" t="n">
        <f aca="false">SUM(D35:D36)</f>
        <v>117583.333333333</v>
      </c>
      <c r="E37" s="95" t="n">
        <f aca="false">SUM(E35:E36)</f>
        <v>128361.805555556</v>
      </c>
      <c r="F37" s="95" t="n">
        <f aca="false">SUM(F35:F36)</f>
        <v>128361.805555556</v>
      </c>
      <c r="G37" s="95" t="n">
        <f aca="false">SUM(G35:G36)</f>
        <v>128361.805555556</v>
      </c>
      <c r="H37" s="95" t="n">
        <f aca="false">SUM(H35:H36)</f>
        <v>128361.805555556</v>
      </c>
      <c r="I37" s="95" t="n">
        <f aca="false">SUM(I35:I36)</f>
        <v>128361.805555556</v>
      </c>
      <c r="J37" s="95" t="n">
        <f aca="false">SUM(J35:J36)</f>
        <v>128361.805555556</v>
      </c>
      <c r="K37" s="95" t="n">
        <f aca="false">SUM(K35:K36)</f>
        <v>128361.805555556</v>
      </c>
      <c r="L37" s="95" t="n">
        <f aca="false">SUM(L35:L36)</f>
        <v>128361.805555556</v>
      </c>
      <c r="M37" s="95" t="n">
        <f aca="false">SUM(M35:M36)</f>
        <v>128361.805555556</v>
      </c>
      <c r="N37" s="95" t="n">
        <f aca="false">SUM(N35:N36)</f>
        <v>128361.805555556</v>
      </c>
      <c r="O37" s="95" t="n">
        <f aca="false">SUM(O35:O36)</f>
        <v>128361.805555556</v>
      </c>
      <c r="P37" s="96" t="n">
        <f aca="false">SUM(D37:O37)</f>
        <v>1529563.19444444</v>
      </c>
    </row>
    <row r="38" customFormat="false" ht="13.5" hidden="false" customHeight="false" outlineLevel="0" collapsed="false">
      <c r="A38" s="92" t="s">
        <v>129</v>
      </c>
      <c r="B38" s="227" t="s">
        <v>130</v>
      </c>
      <c r="C38" s="217"/>
      <c r="D38" s="90" t="n">
        <f aca="false">'Direct Expense'!D15</f>
        <v>16994.0416666667</v>
      </c>
      <c r="E38" s="90" t="n">
        <f aca="false">'Direct Expense'!E15</f>
        <v>18001.8288194444</v>
      </c>
      <c r="F38" s="90" t="n">
        <f aca="false">'Direct Expense'!F15</f>
        <v>18001.8288194444</v>
      </c>
      <c r="G38" s="90" t="n">
        <f aca="false">'Direct Expense'!G15</f>
        <v>18001.8288194444</v>
      </c>
      <c r="H38" s="90" t="n">
        <f aca="false">'Direct Expense'!H15</f>
        <v>18001.8288194444</v>
      </c>
      <c r="I38" s="90" t="n">
        <f aca="false">'Direct Expense'!I15</f>
        <v>18001.8288194444</v>
      </c>
      <c r="J38" s="90" t="n">
        <f aca="false">'Direct Expense'!J15</f>
        <v>18001.8288194444</v>
      </c>
      <c r="K38" s="90" t="n">
        <f aca="false">'Direct Expense'!K15</f>
        <v>18001.8288194444</v>
      </c>
      <c r="L38" s="90" t="n">
        <f aca="false">'Direct Expense'!L15</f>
        <v>18001.8288194444</v>
      </c>
      <c r="M38" s="90" t="n">
        <f aca="false">'Direct Expense'!M15</f>
        <v>18001.8288194444</v>
      </c>
      <c r="N38" s="90" t="n">
        <f aca="false">'Direct Expense'!N15</f>
        <v>18001.8288194444</v>
      </c>
      <c r="O38" s="90" t="n">
        <f aca="false">'Direct Expense'!O15</f>
        <v>18001.8288194444</v>
      </c>
      <c r="P38" s="91" t="n">
        <f aca="false">SUM(D38:O38)</f>
        <v>215014.158680556</v>
      </c>
    </row>
    <row r="39" customFormat="false" ht="13.5" hidden="false" customHeight="false" outlineLevel="0" collapsed="false">
      <c r="A39" s="92" t="s">
        <v>131</v>
      </c>
      <c r="B39" s="217" t="s">
        <v>132</v>
      </c>
      <c r="C39" s="217"/>
      <c r="D39" s="90" t="n">
        <f aca="false">'Direct Expense'!D16</f>
        <v>8564.16666666667</v>
      </c>
      <c r="E39" s="90" t="n">
        <f aca="false">'Direct Expense'!E16</f>
        <v>8779.73611111111</v>
      </c>
      <c r="F39" s="90" t="n">
        <f aca="false">'Direct Expense'!F16</f>
        <v>8779.73611111111</v>
      </c>
      <c r="G39" s="90" t="n">
        <f aca="false">'Direct Expense'!G16</f>
        <v>8779.73611111111</v>
      </c>
      <c r="H39" s="90" t="n">
        <f aca="false">'Direct Expense'!H16</f>
        <v>8779.73611111111</v>
      </c>
      <c r="I39" s="90" t="n">
        <f aca="false">'Direct Expense'!I16</f>
        <v>8779.73611111111</v>
      </c>
      <c r="J39" s="90" t="n">
        <f aca="false">'Direct Expense'!J16</f>
        <v>8779.73611111111</v>
      </c>
      <c r="K39" s="90" t="n">
        <f aca="false">'Direct Expense'!K16</f>
        <v>8779.73611111111</v>
      </c>
      <c r="L39" s="90" t="n">
        <f aca="false">'Direct Expense'!L16</f>
        <v>8779.73611111111</v>
      </c>
      <c r="M39" s="90" t="n">
        <f aca="false">'Direct Expense'!M16</f>
        <v>8779.73611111111</v>
      </c>
      <c r="N39" s="90" t="n">
        <f aca="false">'Direct Expense'!N16</f>
        <v>8779.73611111111</v>
      </c>
      <c r="O39" s="90" t="n">
        <f aca="false">'Direct Expense'!O16</f>
        <v>8779.73611111111</v>
      </c>
      <c r="P39" s="91" t="n">
        <f aca="false">SUM(D39:O39)</f>
        <v>105141.263888889</v>
      </c>
    </row>
    <row r="40" customFormat="false" ht="13.5" hidden="false" customHeight="false" outlineLevel="0" collapsed="false">
      <c r="A40" s="92"/>
      <c r="B40" s="228" t="s">
        <v>133</v>
      </c>
      <c r="C40" s="217"/>
      <c r="D40" s="95" t="n">
        <f aca="false">SUM(D38:D39)</f>
        <v>25558.2083333333</v>
      </c>
      <c r="E40" s="95" t="n">
        <f aca="false">SUM(E38:E39)</f>
        <v>26781.5649305556</v>
      </c>
      <c r="F40" s="95" t="n">
        <f aca="false">SUM(F38:F39)</f>
        <v>26781.5649305556</v>
      </c>
      <c r="G40" s="95" t="n">
        <f aca="false">SUM(G38:G39)</f>
        <v>26781.5649305556</v>
      </c>
      <c r="H40" s="95" t="n">
        <f aca="false">SUM(H38:H39)</f>
        <v>26781.5649305556</v>
      </c>
      <c r="I40" s="95" t="n">
        <f aca="false">SUM(I38:I39)</f>
        <v>26781.5649305556</v>
      </c>
      <c r="J40" s="95" t="n">
        <f aca="false">SUM(J38:J39)</f>
        <v>26781.5649305556</v>
      </c>
      <c r="K40" s="95" t="n">
        <f aca="false">SUM(K38:K39)</f>
        <v>26781.5649305556</v>
      </c>
      <c r="L40" s="95" t="n">
        <f aca="false">SUM(L38:L39)</f>
        <v>26781.5649305556</v>
      </c>
      <c r="M40" s="95" t="n">
        <f aca="false">SUM(M38:M39)</f>
        <v>26781.5649305556</v>
      </c>
      <c r="N40" s="95" t="n">
        <f aca="false">SUM(N38:N39)</f>
        <v>26781.5649305556</v>
      </c>
      <c r="O40" s="95" t="n">
        <f aca="false">SUM(O38:O39)</f>
        <v>26781.5649305556</v>
      </c>
      <c r="P40" s="96" t="n">
        <f aca="false">SUM(D40:O40)</f>
        <v>320155.422569444</v>
      </c>
    </row>
    <row r="41" customFormat="false" ht="13.5" hidden="false" customHeight="false" outlineLevel="0" collapsed="false">
      <c r="A41" s="92" t="s">
        <v>134</v>
      </c>
      <c r="B41" s="217" t="s">
        <v>135</v>
      </c>
      <c r="C41" s="217"/>
      <c r="D41" s="90" t="n">
        <f aca="false">'Direct Expense'!D18</f>
        <v>2000</v>
      </c>
      <c r="E41" s="90" t="n">
        <f aca="false">'Direct Expense'!E18</f>
        <v>2000</v>
      </c>
      <c r="F41" s="90" t="n">
        <f aca="false">'Direct Expense'!F18</f>
        <v>2000</v>
      </c>
      <c r="G41" s="90" t="n">
        <f aca="false">'Direct Expense'!G18</f>
        <v>2000</v>
      </c>
      <c r="H41" s="90" t="n">
        <f aca="false">'Direct Expense'!H18</f>
        <v>2000</v>
      </c>
      <c r="I41" s="90" t="n">
        <f aca="false">'Direct Expense'!I18</f>
        <v>2000</v>
      </c>
      <c r="J41" s="90" t="n">
        <f aca="false">'Direct Expense'!J18</f>
        <v>2000</v>
      </c>
      <c r="K41" s="90" t="n">
        <f aca="false">'Direct Expense'!K18</f>
        <v>2000</v>
      </c>
      <c r="L41" s="90" t="n">
        <f aca="false">'Direct Expense'!L18</f>
        <v>2000</v>
      </c>
      <c r="M41" s="90" t="n">
        <f aca="false">'Direct Expense'!M18</f>
        <v>2000</v>
      </c>
      <c r="N41" s="90" t="n">
        <f aca="false">'Direct Expense'!N18</f>
        <v>2000</v>
      </c>
      <c r="O41" s="90" t="n">
        <f aca="false">'Direct Expense'!O18</f>
        <v>2000</v>
      </c>
      <c r="P41" s="91" t="n">
        <f aca="false">SUM(D41:O41)</f>
        <v>24000</v>
      </c>
    </row>
    <row r="42" customFormat="false" ht="13.5" hidden="false" customHeight="false" outlineLevel="0" collapsed="false">
      <c r="A42" s="92" t="s">
        <v>136</v>
      </c>
      <c r="B42" s="217" t="s">
        <v>137</v>
      </c>
      <c r="C42" s="217"/>
      <c r="D42" s="90" t="n">
        <f aca="false">'Direct Expense'!D19</f>
        <v>500</v>
      </c>
      <c r="E42" s="90" t="n">
        <f aca="false">'Direct Expense'!E19</f>
        <v>500</v>
      </c>
      <c r="F42" s="90" t="n">
        <f aca="false">'Direct Expense'!F19</f>
        <v>500</v>
      </c>
      <c r="G42" s="90" t="n">
        <f aca="false">'Direct Expense'!G19</f>
        <v>500</v>
      </c>
      <c r="H42" s="90" t="n">
        <f aca="false">'Direct Expense'!H19</f>
        <v>500</v>
      </c>
      <c r="I42" s="90" t="n">
        <f aca="false">'Direct Expense'!I19</f>
        <v>500</v>
      </c>
      <c r="J42" s="90" t="n">
        <f aca="false">'Direct Expense'!J19</f>
        <v>500</v>
      </c>
      <c r="K42" s="90" t="n">
        <f aca="false">'Direct Expense'!K19</f>
        <v>500</v>
      </c>
      <c r="L42" s="90" t="n">
        <f aca="false">'Direct Expense'!L19</f>
        <v>500</v>
      </c>
      <c r="M42" s="90" t="n">
        <f aca="false">'Direct Expense'!M19</f>
        <v>500</v>
      </c>
      <c r="N42" s="90" t="n">
        <f aca="false">'Direct Expense'!N19</f>
        <v>500</v>
      </c>
      <c r="O42" s="90" t="n">
        <f aca="false">'Direct Expense'!O19</f>
        <v>500</v>
      </c>
      <c r="P42" s="91" t="n">
        <f aca="false">SUM(D42:O42)</f>
        <v>6000</v>
      </c>
    </row>
    <row r="43" customFormat="false" ht="13.5" hidden="false" customHeight="false" outlineLevel="0" collapsed="false">
      <c r="A43" s="92" t="s">
        <v>134</v>
      </c>
      <c r="B43" s="217" t="s">
        <v>138</v>
      </c>
      <c r="C43" s="217"/>
      <c r="D43" s="90" t="n">
        <f aca="false">'Direct Expense'!D20</f>
        <v>800</v>
      </c>
      <c r="E43" s="90" t="n">
        <f aca="false">'Direct Expense'!E20</f>
        <v>800</v>
      </c>
      <c r="F43" s="90" t="n">
        <f aca="false">'Direct Expense'!F20</f>
        <v>800</v>
      </c>
      <c r="G43" s="90" t="n">
        <f aca="false">'Direct Expense'!G20</f>
        <v>800</v>
      </c>
      <c r="H43" s="90" t="n">
        <f aca="false">'Direct Expense'!H20</f>
        <v>800</v>
      </c>
      <c r="I43" s="90" t="n">
        <f aca="false">'Direct Expense'!I20</f>
        <v>800</v>
      </c>
      <c r="J43" s="90" t="n">
        <f aca="false">'Direct Expense'!J20</f>
        <v>800</v>
      </c>
      <c r="K43" s="90" t="n">
        <f aca="false">'Direct Expense'!K20</f>
        <v>800</v>
      </c>
      <c r="L43" s="90" t="n">
        <f aca="false">'Direct Expense'!L20</f>
        <v>800</v>
      </c>
      <c r="M43" s="90" t="n">
        <f aca="false">'Direct Expense'!M20</f>
        <v>800</v>
      </c>
      <c r="N43" s="90" t="n">
        <f aca="false">'Direct Expense'!N20</f>
        <v>800</v>
      </c>
      <c r="O43" s="90" t="n">
        <f aca="false">'Direct Expense'!O20</f>
        <v>800</v>
      </c>
      <c r="P43" s="91" t="n">
        <f aca="false">SUM(D43:O43)</f>
        <v>9600</v>
      </c>
    </row>
    <row r="44" customFormat="false" ht="13.5" hidden="false" customHeight="false" outlineLevel="0" collapsed="false">
      <c r="A44" s="92" t="s">
        <v>139</v>
      </c>
      <c r="B44" s="217" t="s">
        <v>140</v>
      </c>
      <c r="C44" s="217"/>
      <c r="D44" s="90" t="n">
        <f aca="false">'Direct Expense'!D21</f>
        <v>2500</v>
      </c>
      <c r="E44" s="90" t="n">
        <f aca="false">'Direct Expense'!E21</f>
        <v>2500</v>
      </c>
      <c r="F44" s="90" t="n">
        <f aca="false">'Direct Expense'!F21</f>
        <v>2500</v>
      </c>
      <c r="G44" s="90" t="n">
        <f aca="false">'Direct Expense'!G21</f>
        <v>2500</v>
      </c>
      <c r="H44" s="90" t="n">
        <f aca="false">'Direct Expense'!H21</f>
        <v>2500</v>
      </c>
      <c r="I44" s="90" t="n">
        <f aca="false">'Direct Expense'!I21</f>
        <v>2500</v>
      </c>
      <c r="J44" s="90" t="n">
        <f aca="false">'Direct Expense'!J21</f>
        <v>2500</v>
      </c>
      <c r="K44" s="90" t="n">
        <f aca="false">'Direct Expense'!K21</f>
        <v>2500</v>
      </c>
      <c r="L44" s="90" t="n">
        <f aca="false">'Direct Expense'!L21</f>
        <v>2500</v>
      </c>
      <c r="M44" s="90" t="n">
        <f aca="false">'Direct Expense'!M21</f>
        <v>2500</v>
      </c>
      <c r="N44" s="90" t="n">
        <f aca="false">'Direct Expense'!N21</f>
        <v>2500</v>
      </c>
      <c r="O44" s="90" t="n">
        <f aca="false">'Direct Expense'!O21</f>
        <v>2500</v>
      </c>
      <c r="P44" s="91" t="n">
        <f aca="false">SUM(D44:O44)</f>
        <v>30000</v>
      </c>
    </row>
    <row r="45" customFormat="false" ht="13.5" hidden="false" customHeight="false" outlineLevel="0" collapsed="false">
      <c r="A45" s="92" t="s">
        <v>141</v>
      </c>
      <c r="B45" s="217" t="s">
        <v>142</v>
      </c>
      <c r="C45" s="217"/>
      <c r="D45" s="90" t="n">
        <f aca="false">'Direct Expense'!D22</f>
        <v>60000</v>
      </c>
      <c r="E45" s="90" t="n">
        <f aca="false">'Direct Expense'!E22</f>
        <v>60000</v>
      </c>
      <c r="F45" s="90" t="n">
        <f aca="false">'Direct Expense'!F22</f>
        <v>60000</v>
      </c>
      <c r="G45" s="90" t="n">
        <f aca="false">'Direct Expense'!G22</f>
        <v>60000</v>
      </c>
      <c r="H45" s="90" t="n">
        <f aca="false">'Direct Expense'!H22</f>
        <v>60000</v>
      </c>
      <c r="I45" s="90" t="n">
        <f aca="false">'Direct Expense'!I22</f>
        <v>60000</v>
      </c>
      <c r="J45" s="90" t="n">
        <f aca="false">'Direct Expense'!J22</f>
        <v>60000</v>
      </c>
      <c r="K45" s="90" t="n">
        <f aca="false">'Direct Expense'!K22</f>
        <v>60000</v>
      </c>
      <c r="L45" s="90" t="n">
        <f aca="false">'Direct Expense'!L22</f>
        <v>60000</v>
      </c>
      <c r="M45" s="90" t="n">
        <f aca="false">'Direct Expense'!M22</f>
        <v>60000</v>
      </c>
      <c r="N45" s="90" t="n">
        <f aca="false">'Direct Expense'!N22</f>
        <v>60000</v>
      </c>
      <c r="O45" s="90" t="n">
        <f aca="false">'Direct Expense'!O22</f>
        <v>60000</v>
      </c>
      <c r="P45" s="91" t="n">
        <f aca="false">SUM(D45:O45)</f>
        <v>720000</v>
      </c>
    </row>
    <row r="46" customFormat="false" ht="13.5" hidden="false" customHeight="false" outlineLevel="0" collapsed="false">
      <c r="A46" s="99" t="s">
        <v>143</v>
      </c>
      <c r="B46" s="217" t="s">
        <v>144</v>
      </c>
      <c r="C46" s="217"/>
      <c r="D46" s="90" t="n">
        <f aca="false">'Direct Expense'!D23</f>
        <v>1500</v>
      </c>
      <c r="E46" s="90" t="n">
        <f aca="false">'Direct Expense'!E23</f>
        <v>1500</v>
      </c>
      <c r="F46" s="90" t="n">
        <f aca="false">'Direct Expense'!F23</f>
        <v>1500</v>
      </c>
      <c r="G46" s="90" t="n">
        <f aca="false">'Direct Expense'!G23</f>
        <v>1500</v>
      </c>
      <c r="H46" s="90" t="n">
        <f aca="false">'Direct Expense'!H23</f>
        <v>1500</v>
      </c>
      <c r="I46" s="90" t="n">
        <f aca="false">'Direct Expense'!I23</f>
        <v>1500</v>
      </c>
      <c r="J46" s="90" t="n">
        <f aca="false">'Direct Expense'!J23</f>
        <v>1500</v>
      </c>
      <c r="K46" s="90" t="n">
        <f aca="false">'Direct Expense'!K23</f>
        <v>1500</v>
      </c>
      <c r="L46" s="90" t="n">
        <f aca="false">'Direct Expense'!L23</f>
        <v>1500</v>
      </c>
      <c r="M46" s="90" t="n">
        <f aca="false">'Direct Expense'!M23</f>
        <v>1500</v>
      </c>
      <c r="N46" s="90" t="n">
        <f aca="false">'Direct Expense'!N23</f>
        <v>1500</v>
      </c>
      <c r="O46" s="90" t="n">
        <f aca="false">'Direct Expense'!O23</f>
        <v>1500</v>
      </c>
      <c r="P46" s="91" t="n">
        <f aca="false">SUM(D46:O46)</f>
        <v>18000</v>
      </c>
    </row>
    <row r="47" customFormat="false" ht="13.5" hidden="false" customHeight="false" outlineLevel="0" collapsed="false">
      <c r="A47" s="92" t="s">
        <v>145</v>
      </c>
      <c r="B47" s="217" t="s">
        <v>146</v>
      </c>
      <c r="C47" s="217"/>
      <c r="D47" s="90" t="n">
        <f aca="false">'Direct Expense'!D24</f>
        <v>2000</v>
      </c>
      <c r="E47" s="90" t="n">
        <f aca="false">'Direct Expense'!E24</f>
        <v>2000</v>
      </c>
      <c r="F47" s="90" t="n">
        <f aca="false">'Direct Expense'!F24</f>
        <v>2000</v>
      </c>
      <c r="G47" s="90" t="n">
        <f aca="false">'Direct Expense'!G24</f>
        <v>2000</v>
      </c>
      <c r="H47" s="90" t="n">
        <f aca="false">'Direct Expense'!H24</f>
        <v>2000</v>
      </c>
      <c r="I47" s="90" t="n">
        <f aca="false">'Direct Expense'!I24</f>
        <v>2000</v>
      </c>
      <c r="J47" s="90" t="n">
        <f aca="false">'Direct Expense'!J24</f>
        <v>2000</v>
      </c>
      <c r="K47" s="90" t="n">
        <f aca="false">'Direct Expense'!K24</f>
        <v>2000</v>
      </c>
      <c r="L47" s="90" t="n">
        <f aca="false">'Direct Expense'!L24</f>
        <v>2000</v>
      </c>
      <c r="M47" s="90" t="n">
        <f aca="false">'Direct Expense'!M24</f>
        <v>2000</v>
      </c>
      <c r="N47" s="90" t="n">
        <f aca="false">'Direct Expense'!N24</f>
        <v>2000</v>
      </c>
      <c r="O47" s="90" t="n">
        <f aca="false">'Direct Expense'!O24</f>
        <v>2000</v>
      </c>
      <c r="P47" s="91" t="n">
        <f aca="false">SUM(D47:O47)</f>
        <v>24000</v>
      </c>
    </row>
    <row r="48" customFormat="false" ht="13.5" hidden="false" customHeight="false" outlineLevel="0" collapsed="false">
      <c r="A48" s="92"/>
      <c r="B48" s="228" t="s">
        <v>147</v>
      </c>
      <c r="C48" s="217"/>
      <c r="D48" s="95" t="n">
        <f aca="false">SUM(D41:D47)</f>
        <v>69300</v>
      </c>
      <c r="E48" s="95" t="n">
        <f aca="false">SUM(E41:E47)</f>
        <v>69300</v>
      </c>
      <c r="F48" s="95" t="n">
        <f aca="false">SUM(F41:F47)</f>
        <v>69300</v>
      </c>
      <c r="G48" s="95" t="n">
        <f aca="false">SUM(G41:G47)</f>
        <v>69300</v>
      </c>
      <c r="H48" s="95" t="n">
        <f aca="false">SUM(H41:H47)</f>
        <v>69300</v>
      </c>
      <c r="I48" s="95" t="n">
        <f aca="false">SUM(I41:I47)</f>
        <v>69300</v>
      </c>
      <c r="J48" s="95" t="n">
        <f aca="false">SUM(J41:J47)</f>
        <v>69300</v>
      </c>
      <c r="K48" s="95" t="n">
        <f aca="false">SUM(K41:K47)</f>
        <v>69300</v>
      </c>
      <c r="L48" s="95" t="n">
        <f aca="false">SUM(L41:L47)</f>
        <v>69300</v>
      </c>
      <c r="M48" s="95" t="n">
        <f aca="false">SUM(M41:M47)</f>
        <v>69300</v>
      </c>
      <c r="N48" s="95" t="n">
        <f aca="false">SUM(N41:N47)</f>
        <v>69300</v>
      </c>
      <c r="O48" s="95" t="n">
        <f aca="false">SUM(O41:O47)</f>
        <v>69300</v>
      </c>
      <c r="P48" s="96" t="n">
        <f aca="false">SUM(D48:O48)</f>
        <v>831600</v>
      </c>
    </row>
    <row r="49" customFormat="false" ht="13.5" hidden="false" customHeight="false" outlineLevel="0" collapsed="false">
      <c r="A49" s="92" t="s">
        <v>141</v>
      </c>
      <c r="B49" s="217" t="s">
        <v>148</v>
      </c>
      <c r="C49" s="217"/>
      <c r="D49" s="90" t="n">
        <f aca="false">'Direct Expense'!D26</f>
        <v>0</v>
      </c>
      <c r="E49" s="90" t="n">
        <f aca="false">'Direct Expense'!E26</f>
        <v>0</v>
      </c>
      <c r="F49" s="90" t="n">
        <f aca="false">'Direct Expense'!F26</f>
        <v>0</v>
      </c>
      <c r="G49" s="90" t="n">
        <f aca="false">'Direct Expense'!G26</f>
        <v>0</v>
      </c>
      <c r="H49" s="90" t="n">
        <f aca="false">'Direct Expense'!H26</f>
        <v>0</v>
      </c>
      <c r="I49" s="90" t="n">
        <f aca="false">'Direct Expense'!I26</f>
        <v>0</v>
      </c>
      <c r="J49" s="90" t="n">
        <f aca="false">'Direct Expense'!J26</f>
        <v>0</v>
      </c>
      <c r="K49" s="90" t="n">
        <f aca="false">'Direct Expense'!K26</f>
        <v>0</v>
      </c>
      <c r="L49" s="90" t="n">
        <f aca="false">'Direct Expense'!L26</f>
        <v>0</v>
      </c>
      <c r="M49" s="90" t="n">
        <f aca="false">'Direct Expense'!M26</f>
        <v>0</v>
      </c>
      <c r="N49" s="90" t="n">
        <f aca="false">'Direct Expense'!N26</f>
        <v>0</v>
      </c>
      <c r="O49" s="90" t="n">
        <f aca="false">'Direct Expense'!O26</f>
        <v>0</v>
      </c>
      <c r="P49" s="91" t="n">
        <f aca="false">SUM(D49:O49)</f>
        <v>0</v>
      </c>
    </row>
    <row r="50" customFormat="false" ht="13.5" hidden="false" customHeight="false" outlineLevel="0" collapsed="false">
      <c r="A50" s="92" t="s">
        <v>149</v>
      </c>
      <c r="B50" s="217" t="s">
        <v>150</v>
      </c>
      <c r="C50" s="217"/>
      <c r="D50" s="90" t="n">
        <f aca="false">'Direct Expense'!D27</f>
        <v>0</v>
      </c>
      <c r="E50" s="90" t="n">
        <f aca="false">'Direct Expense'!E27</f>
        <v>0</v>
      </c>
      <c r="F50" s="90" t="n">
        <f aca="false">'Direct Expense'!F27</f>
        <v>0</v>
      </c>
      <c r="G50" s="90" t="n">
        <f aca="false">'Direct Expense'!G27</f>
        <v>0</v>
      </c>
      <c r="H50" s="90" t="n">
        <f aca="false">'Direct Expense'!H27</f>
        <v>0</v>
      </c>
      <c r="I50" s="90" t="n">
        <f aca="false">'Direct Expense'!I27</f>
        <v>0</v>
      </c>
      <c r="J50" s="90" t="n">
        <f aca="false">'Direct Expense'!J27</f>
        <v>0</v>
      </c>
      <c r="K50" s="90" t="n">
        <f aca="false">'Direct Expense'!K27</f>
        <v>0</v>
      </c>
      <c r="L50" s="90" t="n">
        <f aca="false">'Direct Expense'!L27</f>
        <v>0</v>
      </c>
      <c r="M50" s="90" t="n">
        <f aca="false">'Direct Expense'!M27</f>
        <v>0</v>
      </c>
      <c r="N50" s="90" t="n">
        <f aca="false">'Direct Expense'!N27</f>
        <v>0</v>
      </c>
      <c r="O50" s="90" t="n">
        <f aca="false">'Direct Expense'!O27</f>
        <v>0</v>
      </c>
      <c r="P50" s="91" t="n">
        <f aca="false">SUM(D50:O50)</f>
        <v>0</v>
      </c>
    </row>
    <row r="51" customFormat="false" ht="13.5" hidden="false" customHeight="false" outlineLevel="0" collapsed="false">
      <c r="A51" s="92" t="s">
        <v>149</v>
      </c>
      <c r="B51" s="217" t="s">
        <v>151</v>
      </c>
      <c r="C51" s="217"/>
      <c r="D51" s="90" t="n">
        <f aca="false">'Direct Expense'!D28</f>
        <v>0</v>
      </c>
      <c r="E51" s="90" t="n">
        <f aca="false">'Direct Expense'!E28</f>
        <v>0</v>
      </c>
      <c r="F51" s="90" t="n">
        <f aca="false">'Direct Expense'!F28</f>
        <v>0</v>
      </c>
      <c r="G51" s="90" t="n">
        <f aca="false">'Direct Expense'!G28</f>
        <v>0</v>
      </c>
      <c r="H51" s="90" t="n">
        <f aca="false">'Direct Expense'!H28</f>
        <v>0</v>
      </c>
      <c r="I51" s="90" t="n">
        <f aca="false">'Direct Expense'!I28</f>
        <v>0</v>
      </c>
      <c r="J51" s="90" t="n">
        <f aca="false">'Direct Expense'!J28</f>
        <v>0</v>
      </c>
      <c r="K51" s="90" t="n">
        <f aca="false">'Direct Expense'!K28</f>
        <v>0</v>
      </c>
      <c r="L51" s="90" t="n">
        <f aca="false">'Direct Expense'!L28</f>
        <v>0</v>
      </c>
      <c r="M51" s="90" t="n">
        <f aca="false">'Direct Expense'!M28</f>
        <v>0</v>
      </c>
      <c r="N51" s="90" t="n">
        <f aca="false">'Direct Expense'!N28</f>
        <v>0</v>
      </c>
      <c r="O51" s="90" t="n">
        <f aca="false">'Direct Expense'!O28</f>
        <v>0</v>
      </c>
      <c r="P51" s="91" t="n">
        <f aca="false">SUM(D51:O51)</f>
        <v>0</v>
      </c>
    </row>
    <row r="52" customFormat="false" ht="13.5" hidden="false" customHeight="false" outlineLevel="0" collapsed="false">
      <c r="A52" s="92" t="s">
        <v>149</v>
      </c>
      <c r="B52" s="217" t="s">
        <v>152</v>
      </c>
      <c r="C52" s="217"/>
      <c r="D52" s="90" t="n">
        <f aca="false">'Direct Expense'!D29</f>
        <v>0</v>
      </c>
      <c r="E52" s="90" t="n">
        <f aca="false">'Direct Expense'!E29</f>
        <v>0</v>
      </c>
      <c r="F52" s="90" t="n">
        <f aca="false">'Direct Expense'!F29</f>
        <v>0</v>
      </c>
      <c r="G52" s="90" t="n">
        <f aca="false">'Direct Expense'!G29</f>
        <v>0</v>
      </c>
      <c r="H52" s="90" t="n">
        <f aca="false">'Direct Expense'!H29</f>
        <v>0</v>
      </c>
      <c r="I52" s="90" t="n">
        <f aca="false">'Direct Expense'!I29</f>
        <v>0</v>
      </c>
      <c r="J52" s="90" t="n">
        <f aca="false">'Direct Expense'!J29</f>
        <v>0</v>
      </c>
      <c r="K52" s="90" t="n">
        <f aca="false">'Direct Expense'!K29</f>
        <v>0</v>
      </c>
      <c r="L52" s="90" t="n">
        <f aca="false">'Direct Expense'!L29</f>
        <v>0</v>
      </c>
      <c r="M52" s="90" t="n">
        <f aca="false">'Direct Expense'!M29</f>
        <v>0</v>
      </c>
      <c r="N52" s="90" t="n">
        <f aca="false">'Direct Expense'!N29</f>
        <v>0</v>
      </c>
      <c r="O52" s="90" t="n">
        <f aca="false">'Direct Expense'!O29</f>
        <v>0</v>
      </c>
      <c r="P52" s="91" t="n">
        <f aca="false">SUM(D52:O52)</f>
        <v>0</v>
      </c>
    </row>
    <row r="53" customFormat="false" ht="13.5" hidden="false" customHeight="false" outlineLevel="0" collapsed="false">
      <c r="A53" s="92" t="s">
        <v>141</v>
      </c>
      <c r="B53" s="217" t="s">
        <v>153</v>
      </c>
      <c r="C53" s="217"/>
      <c r="D53" s="90" t="n">
        <f aca="false">'Direct Expense'!D30</f>
        <v>0</v>
      </c>
      <c r="E53" s="90" t="n">
        <f aca="false">'Direct Expense'!E30</f>
        <v>0</v>
      </c>
      <c r="F53" s="90" t="n">
        <f aca="false">'Direct Expense'!F30</f>
        <v>0</v>
      </c>
      <c r="G53" s="90" t="n">
        <f aca="false">'Direct Expense'!G30</f>
        <v>0</v>
      </c>
      <c r="H53" s="90" t="n">
        <f aca="false">'Direct Expense'!H30</f>
        <v>0</v>
      </c>
      <c r="I53" s="90" t="n">
        <f aca="false">'Direct Expense'!I30</f>
        <v>0</v>
      </c>
      <c r="J53" s="90" t="n">
        <f aca="false">'Direct Expense'!J30</f>
        <v>0</v>
      </c>
      <c r="K53" s="90" t="n">
        <f aca="false">'Direct Expense'!K30</f>
        <v>0</v>
      </c>
      <c r="L53" s="90" t="n">
        <f aca="false">'Direct Expense'!L30</f>
        <v>0</v>
      </c>
      <c r="M53" s="90" t="n">
        <f aca="false">'Direct Expense'!M30</f>
        <v>0</v>
      </c>
      <c r="N53" s="90" t="n">
        <f aca="false">'Direct Expense'!N30</f>
        <v>0</v>
      </c>
      <c r="O53" s="90" t="n">
        <f aca="false">'Direct Expense'!O30</f>
        <v>0</v>
      </c>
      <c r="P53" s="91" t="n">
        <f aca="false">SUM(D53:O53)</f>
        <v>0</v>
      </c>
    </row>
    <row r="54" customFormat="false" ht="13.5" hidden="false" customHeight="false" outlineLevel="0" collapsed="false">
      <c r="A54" s="92" t="s">
        <v>149</v>
      </c>
      <c r="B54" s="217" t="s">
        <v>154</v>
      </c>
      <c r="C54" s="217"/>
      <c r="D54" s="90" t="n">
        <f aca="false">'Direct Expense'!D31</f>
        <v>0</v>
      </c>
      <c r="E54" s="90" t="n">
        <f aca="false">'Direct Expense'!E31</f>
        <v>0</v>
      </c>
      <c r="F54" s="90" t="n">
        <f aca="false">'Direct Expense'!F31</f>
        <v>0</v>
      </c>
      <c r="G54" s="90" t="n">
        <f aca="false">'Direct Expense'!G31</f>
        <v>0</v>
      </c>
      <c r="H54" s="90" t="n">
        <f aca="false">'Direct Expense'!H31</f>
        <v>0</v>
      </c>
      <c r="I54" s="90" t="n">
        <f aca="false">'Direct Expense'!I31</f>
        <v>0</v>
      </c>
      <c r="J54" s="90" t="n">
        <f aca="false">'Direct Expense'!J31</f>
        <v>0</v>
      </c>
      <c r="K54" s="90" t="n">
        <f aca="false">'Direct Expense'!K31</f>
        <v>0</v>
      </c>
      <c r="L54" s="90" t="n">
        <f aca="false">'Direct Expense'!L31</f>
        <v>0</v>
      </c>
      <c r="M54" s="90" t="n">
        <f aca="false">'Direct Expense'!M31</f>
        <v>0</v>
      </c>
      <c r="N54" s="90" t="n">
        <f aca="false">'Direct Expense'!N31</f>
        <v>0</v>
      </c>
      <c r="O54" s="90" t="n">
        <f aca="false">'Direct Expense'!O31</f>
        <v>0</v>
      </c>
      <c r="P54" s="91" t="n">
        <f aca="false">SUM(D54:O54)</f>
        <v>0</v>
      </c>
    </row>
    <row r="55" customFormat="false" ht="13.5" hidden="false" customHeight="false" outlineLevel="0" collapsed="false">
      <c r="A55" s="92"/>
      <c r="B55" s="228" t="s">
        <v>155</v>
      </c>
      <c r="C55" s="217"/>
      <c r="D55" s="95" t="n">
        <f aca="false">SUM(D49:D54)</f>
        <v>0</v>
      </c>
      <c r="E55" s="95" t="n">
        <f aca="false">SUM(E49:E54)</f>
        <v>0</v>
      </c>
      <c r="F55" s="95" t="n">
        <f aca="false">SUM(F49:F54)</f>
        <v>0</v>
      </c>
      <c r="G55" s="95" t="n">
        <f aca="false">SUM(G49:G54)</f>
        <v>0</v>
      </c>
      <c r="H55" s="95" t="n">
        <f aca="false">SUM(H49:H54)</f>
        <v>0</v>
      </c>
      <c r="I55" s="95" t="n">
        <f aca="false">SUM(I49:I54)</f>
        <v>0</v>
      </c>
      <c r="J55" s="95" t="n">
        <f aca="false">SUM(J49:J54)</f>
        <v>0</v>
      </c>
      <c r="K55" s="95" t="n">
        <f aca="false">SUM(K49:K54)</f>
        <v>0</v>
      </c>
      <c r="L55" s="95" t="n">
        <f aca="false">SUM(L49:L54)</f>
        <v>0</v>
      </c>
      <c r="M55" s="95" t="n">
        <f aca="false">SUM(M49:M54)</f>
        <v>0</v>
      </c>
      <c r="N55" s="95" t="n">
        <f aca="false">SUM(N49:N54)</f>
        <v>0</v>
      </c>
      <c r="O55" s="95" t="n">
        <f aca="false">SUM(O49:O54)</f>
        <v>0</v>
      </c>
      <c r="P55" s="96" t="n">
        <f aca="false">SUM(D55:O55)</f>
        <v>0</v>
      </c>
    </row>
    <row r="56" customFormat="false" ht="13.5" hidden="false" customHeight="false" outlineLevel="0" collapsed="false">
      <c r="A56" s="92" t="s">
        <v>156</v>
      </c>
      <c r="B56" s="217" t="s">
        <v>157</v>
      </c>
      <c r="C56" s="217"/>
      <c r="D56" s="90" t="n">
        <f aca="false">'Direct Expense'!D33</f>
        <v>12000</v>
      </c>
      <c r="E56" s="90" t="n">
        <f aca="false">'Direct Expense'!E33</f>
        <v>12000</v>
      </c>
      <c r="F56" s="90" t="n">
        <f aca="false">'Direct Expense'!F33</f>
        <v>12000</v>
      </c>
      <c r="G56" s="90" t="n">
        <f aca="false">'Direct Expense'!G33</f>
        <v>12000</v>
      </c>
      <c r="H56" s="90" t="n">
        <f aca="false">'Direct Expense'!H33</f>
        <v>12000</v>
      </c>
      <c r="I56" s="90" t="n">
        <f aca="false">'Direct Expense'!I33</f>
        <v>12000</v>
      </c>
      <c r="J56" s="90" t="n">
        <f aca="false">'Direct Expense'!J33</f>
        <v>12000</v>
      </c>
      <c r="K56" s="90" t="n">
        <f aca="false">'Direct Expense'!K33</f>
        <v>12000</v>
      </c>
      <c r="L56" s="90" t="n">
        <f aca="false">'Direct Expense'!L33</f>
        <v>12000</v>
      </c>
      <c r="M56" s="90" t="n">
        <f aca="false">'Direct Expense'!M33</f>
        <v>12000</v>
      </c>
      <c r="N56" s="90" t="n">
        <f aca="false">'Direct Expense'!N33</f>
        <v>12000</v>
      </c>
      <c r="O56" s="90" t="n">
        <f aca="false">'Direct Expense'!O33</f>
        <v>12000</v>
      </c>
      <c r="P56" s="91" t="n">
        <f aca="false">SUM(D56:O56)</f>
        <v>144000</v>
      </c>
    </row>
    <row r="57" customFormat="false" ht="13.5" hidden="false" customHeight="false" outlineLevel="0" collapsed="false">
      <c r="A57" s="92" t="s">
        <v>158</v>
      </c>
      <c r="B57" s="217" t="s">
        <v>159</v>
      </c>
      <c r="C57" s="217"/>
      <c r="D57" s="90" t="n">
        <f aca="false">'Direct Expense'!D34</f>
        <v>750</v>
      </c>
      <c r="E57" s="90" t="n">
        <f aca="false">'Direct Expense'!E34</f>
        <v>750</v>
      </c>
      <c r="F57" s="90" t="n">
        <f aca="false">'Direct Expense'!F34</f>
        <v>750</v>
      </c>
      <c r="G57" s="90" t="n">
        <f aca="false">'Direct Expense'!G34</f>
        <v>750</v>
      </c>
      <c r="H57" s="90" t="n">
        <f aca="false">'Direct Expense'!H34</f>
        <v>750</v>
      </c>
      <c r="I57" s="90" t="n">
        <f aca="false">'Direct Expense'!I34</f>
        <v>750</v>
      </c>
      <c r="J57" s="90" t="n">
        <f aca="false">'Direct Expense'!J34</f>
        <v>750</v>
      </c>
      <c r="K57" s="90" t="n">
        <f aca="false">'Direct Expense'!K34</f>
        <v>750</v>
      </c>
      <c r="L57" s="90" t="n">
        <f aca="false">'Direct Expense'!L34</f>
        <v>750</v>
      </c>
      <c r="M57" s="90" t="n">
        <f aca="false">'Direct Expense'!M34</f>
        <v>750</v>
      </c>
      <c r="N57" s="90" t="n">
        <f aca="false">'Direct Expense'!N34</f>
        <v>750</v>
      </c>
      <c r="O57" s="90" t="n">
        <f aca="false">'Direct Expense'!O34</f>
        <v>750</v>
      </c>
      <c r="P57" s="91" t="n">
        <f aca="false">SUM(D57:O57)</f>
        <v>9000</v>
      </c>
    </row>
    <row r="58" customFormat="false" ht="13.5" hidden="false" customHeight="false" outlineLevel="0" collapsed="false">
      <c r="A58" s="92" t="s">
        <v>156</v>
      </c>
      <c r="B58" s="217" t="s">
        <v>160</v>
      </c>
      <c r="C58" s="217"/>
      <c r="D58" s="90" t="n">
        <f aca="false">'Direct Expense'!D35</f>
        <v>8000</v>
      </c>
      <c r="E58" s="90" t="n">
        <f aca="false">'Direct Expense'!E35</f>
        <v>8000</v>
      </c>
      <c r="F58" s="90" t="n">
        <f aca="false">'Direct Expense'!F35</f>
        <v>8000</v>
      </c>
      <c r="G58" s="90" t="n">
        <f aca="false">'Direct Expense'!G35</f>
        <v>8000</v>
      </c>
      <c r="H58" s="90" t="n">
        <f aca="false">'Direct Expense'!H35</f>
        <v>8000</v>
      </c>
      <c r="I58" s="90" t="n">
        <f aca="false">'Direct Expense'!I35</f>
        <v>8000</v>
      </c>
      <c r="J58" s="90" t="n">
        <f aca="false">'Direct Expense'!J35</f>
        <v>8000</v>
      </c>
      <c r="K58" s="90" t="n">
        <f aca="false">'Direct Expense'!K35</f>
        <v>8000</v>
      </c>
      <c r="L58" s="90" t="n">
        <f aca="false">'Direct Expense'!L35</f>
        <v>8000</v>
      </c>
      <c r="M58" s="90" t="n">
        <f aca="false">'Direct Expense'!M35</f>
        <v>8000</v>
      </c>
      <c r="N58" s="90" t="n">
        <f aca="false">'Direct Expense'!N35</f>
        <v>8000</v>
      </c>
      <c r="O58" s="90" t="n">
        <f aca="false">'Direct Expense'!O35</f>
        <v>8000</v>
      </c>
      <c r="P58" s="91" t="n">
        <f aca="false">SUM(D58:O58)</f>
        <v>96000</v>
      </c>
    </row>
    <row r="59" customFormat="false" ht="13.5" hidden="false" customHeight="false" outlineLevel="0" collapsed="false">
      <c r="A59" s="92"/>
      <c r="B59" s="228" t="s">
        <v>161</v>
      </c>
      <c r="C59" s="217"/>
      <c r="D59" s="95" t="n">
        <f aca="false">SUM(D56:D58)</f>
        <v>20750</v>
      </c>
      <c r="E59" s="95" t="n">
        <f aca="false">SUM(E56:E58)</f>
        <v>20750</v>
      </c>
      <c r="F59" s="95" t="n">
        <f aca="false">SUM(F56:F58)</f>
        <v>20750</v>
      </c>
      <c r="G59" s="95" t="n">
        <f aca="false">SUM(G56:G58)</f>
        <v>20750</v>
      </c>
      <c r="H59" s="95" t="n">
        <f aca="false">SUM(H56:H58)</f>
        <v>20750</v>
      </c>
      <c r="I59" s="95" t="n">
        <f aca="false">SUM(I56:I58)</f>
        <v>20750</v>
      </c>
      <c r="J59" s="95" t="n">
        <f aca="false">SUM(J56:J58)</f>
        <v>20750</v>
      </c>
      <c r="K59" s="95" t="n">
        <f aca="false">SUM(K56:K58)</f>
        <v>20750</v>
      </c>
      <c r="L59" s="95" t="n">
        <f aca="false">SUM(L56:L58)</f>
        <v>20750</v>
      </c>
      <c r="M59" s="95" t="n">
        <f aca="false">SUM(M56:M58)</f>
        <v>20750</v>
      </c>
      <c r="N59" s="95" t="n">
        <f aca="false">SUM(N56:N58)</f>
        <v>20750</v>
      </c>
      <c r="O59" s="95" t="n">
        <f aca="false">SUM(O56:O58)</f>
        <v>20750</v>
      </c>
      <c r="P59" s="96" t="n">
        <f aca="false">SUM(D59:O59)</f>
        <v>249000</v>
      </c>
    </row>
    <row r="60" customFormat="false" ht="13.5" hidden="false" customHeight="false" outlineLevel="0" collapsed="false">
      <c r="A60" s="92" t="s">
        <v>162</v>
      </c>
      <c r="B60" s="217" t="s">
        <v>163</v>
      </c>
      <c r="C60" s="217"/>
      <c r="D60" s="90" t="n">
        <f aca="false">'Direct Expense'!D37</f>
        <v>0</v>
      </c>
      <c r="E60" s="90" t="n">
        <f aca="false">'Direct Expense'!E37</f>
        <v>0</v>
      </c>
      <c r="F60" s="90" t="n">
        <f aca="false">'Direct Expense'!F37</f>
        <v>0</v>
      </c>
      <c r="G60" s="90" t="n">
        <f aca="false">'Direct Expense'!G37</f>
        <v>0</v>
      </c>
      <c r="H60" s="90" t="n">
        <f aca="false">'Direct Expense'!H37</f>
        <v>0</v>
      </c>
      <c r="I60" s="90" t="n">
        <f aca="false">'Direct Expense'!I37</f>
        <v>0</v>
      </c>
      <c r="J60" s="90" t="n">
        <f aca="false">'Direct Expense'!J37</f>
        <v>0</v>
      </c>
      <c r="K60" s="90" t="n">
        <f aca="false">'Direct Expense'!K37</f>
        <v>0</v>
      </c>
      <c r="L60" s="90" t="n">
        <f aca="false">'Direct Expense'!L37</f>
        <v>0</v>
      </c>
      <c r="M60" s="90" t="n">
        <f aca="false">'Direct Expense'!M37</f>
        <v>0</v>
      </c>
      <c r="N60" s="90" t="n">
        <f aca="false">'Direct Expense'!N37</f>
        <v>0</v>
      </c>
      <c r="O60" s="90" t="n">
        <f aca="false">'Direct Expense'!O37</f>
        <v>0</v>
      </c>
      <c r="P60" s="91" t="n">
        <f aca="false">SUM(D60:O60)</f>
        <v>0</v>
      </c>
    </row>
    <row r="61" customFormat="false" ht="13.5" hidden="false" customHeight="false" outlineLevel="0" collapsed="false">
      <c r="A61" s="92" t="s">
        <v>164</v>
      </c>
      <c r="B61" s="217" t="s">
        <v>165</v>
      </c>
      <c r="C61" s="217"/>
      <c r="D61" s="90" t="n">
        <f aca="false">'Direct Expense'!D38</f>
        <v>0</v>
      </c>
      <c r="E61" s="90" t="n">
        <f aca="false">'Direct Expense'!E38</f>
        <v>0</v>
      </c>
      <c r="F61" s="90" t="n">
        <f aca="false">'Direct Expense'!F38</f>
        <v>0</v>
      </c>
      <c r="G61" s="90" t="n">
        <f aca="false">'Direct Expense'!G38</f>
        <v>0</v>
      </c>
      <c r="H61" s="90" t="n">
        <f aca="false">'Direct Expense'!H38</f>
        <v>0</v>
      </c>
      <c r="I61" s="90" t="n">
        <f aca="false">'Direct Expense'!I38</f>
        <v>0</v>
      </c>
      <c r="J61" s="90" t="n">
        <f aca="false">'Direct Expense'!J38</f>
        <v>0</v>
      </c>
      <c r="K61" s="90" t="n">
        <f aca="false">'Direct Expense'!K38</f>
        <v>0</v>
      </c>
      <c r="L61" s="90" t="n">
        <f aca="false">'Direct Expense'!L38</f>
        <v>0</v>
      </c>
      <c r="M61" s="90" t="n">
        <f aca="false">'Direct Expense'!M38</f>
        <v>0</v>
      </c>
      <c r="N61" s="90" t="n">
        <f aca="false">'Direct Expense'!N38</f>
        <v>0</v>
      </c>
      <c r="O61" s="90" t="n">
        <f aca="false">'Direct Expense'!O38</f>
        <v>0</v>
      </c>
      <c r="P61" s="91" t="n">
        <f aca="false">SUM(D61:O61)</f>
        <v>0</v>
      </c>
    </row>
    <row r="62" customFormat="false" ht="13.5" hidden="false" customHeight="false" outlineLevel="0" collapsed="false">
      <c r="A62" s="92" t="s">
        <v>166</v>
      </c>
      <c r="B62" s="217" t="s">
        <v>167</v>
      </c>
      <c r="C62" s="217"/>
      <c r="D62" s="90" t="n">
        <f aca="false">'Direct Expense'!D39</f>
        <v>2000</v>
      </c>
      <c r="E62" s="90" t="n">
        <f aca="false">'Direct Expense'!E39</f>
        <v>2000</v>
      </c>
      <c r="F62" s="90" t="n">
        <f aca="false">'Direct Expense'!F39</f>
        <v>2000</v>
      </c>
      <c r="G62" s="90" t="n">
        <f aca="false">'Direct Expense'!G39</f>
        <v>2000</v>
      </c>
      <c r="H62" s="90" t="n">
        <f aca="false">'Direct Expense'!H39</f>
        <v>2000</v>
      </c>
      <c r="I62" s="90" t="n">
        <f aca="false">'Direct Expense'!I39</f>
        <v>2000</v>
      </c>
      <c r="J62" s="90" t="n">
        <f aca="false">'Direct Expense'!J39</f>
        <v>2000</v>
      </c>
      <c r="K62" s="90" t="n">
        <f aca="false">'Direct Expense'!K39</f>
        <v>2000</v>
      </c>
      <c r="L62" s="90" t="n">
        <f aca="false">'Direct Expense'!L39</f>
        <v>2000</v>
      </c>
      <c r="M62" s="90" t="n">
        <f aca="false">'Direct Expense'!M39</f>
        <v>2000</v>
      </c>
      <c r="N62" s="90" t="n">
        <f aca="false">'Direct Expense'!N39</f>
        <v>2000</v>
      </c>
      <c r="O62" s="90" t="n">
        <f aca="false">'Direct Expense'!O39</f>
        <v>2000</v>
      </c>
      <c r="P62" s="91" t="n">
        <f aca="false">SUM(D62:O62)</f>
        <v>24000</v>
      </c>
    </row>
    <row r="63" customFormat="false" ht="13.5" hidden="false" customHeight="false" outlineLevel="0" collapsed="false">
      <c r="A63" s="92" t="s">
        <v>168</v>
      </c>
      <c r="B63" s="217" t="s">
        <v>169</v>
      </c>
      <c r="C63" s="217"/>
      <c r="D63" s="90" t="n">
        <f aca="false">'Direct Expense'!D40</f>
        <v>75</v>
      </c>
      <c r="E63" s="90" t="n">
        <f aca="false">'Direct Expense'!E40</f>
        <v>75</v>
      </c>
      <c r="F63" s="90" t="n">
        <f aca="false">'Direct Expense'!F40</f>
        <v>75</v>
      </c>
      <c r="G63" s="90" t="n">
        <f aca="false">'Direct Expense'!G40</f>
        <v>75</v>
      </c>
      <c r="H63" s="90" t="n">
        <f aca="false">'Direct Expense'!H40</f>
        <v>75</v>
      </c>
      <c r="I63" s="90" t="n">
        <f aca="false">'Direct Expense'!I40</f>
        <v>75</v>
      </c>
      <c r="J63" s="90" t="n">
        <f aca="false">'Direct Expense'!J40</f>
        <v>75</v>
      </c>
      <c r="K63" s="90" t="n">
        <f aca="false">'Direct Expense'!K40</f>
        <v>75</v>
      </c>
      <c r="L63" s="90" t="n">
        <f aca="false">'Direct Expense'!L40</f>
        <v>75</v>
      </c>
      <c r="M63" s="90" t="n">
        <f aca="false">'Direct Expense'!M40</f>
        <v>75</v>
      </c>
      <c r="N63" s="90" t="n">
        <f aca="false">'Direct Expense'!N40</f>
        <v>75</v>
      </c>
      <c r="O63" s="90" t="n">
        <f aca="false">'Direct Expense'!O40</f>
        <v>75</v>
      </c>
      <c r="P63" s="91" t="n">
        <f aca="false">SUM(D63:O63)</f>
        <v>900</v>
      </c>
    </row>
    <row r="64" customFormat="false" ht="13.5" hidden="false" customHeight="false" outlineLevel="0" collapsed="false">
      <c r="A64" s="92" t="s">
        <v>164</v>
      </c>
      <c r="B64" s="217" t="s">
        <v>170</v>
      </c>
      <c r="C64" s="217"/>
      <c r="D64" s="90" t="n">
        <f aca="false">'Direct Expense'!D41</f>
        <v>0</v>
      </c>
      <c r="E64" s="90" t="n">
        <f aca="false">'Direct Expense'!E41</f>
        <v>0</v>
      </c>
      <c r="F64" s="90" t="n">
        <f aca="false">'Direct Expense'!F41</f>
        <v>0</v>
      </c>
      <c r="G64" s="90" t="n">
        <f aca="false">'Direct Expense'!G41</f>
        <v>0</v>
      </c>
      <c r="H64" s="90" t="n">
        <f aca="false">'Direct Expense'!H41</f>
        <v>0</v>
      </c>
      <c r="I64" s="90" t="n">
        <f aca="false">'Direct Expense'!I41</f>
        <v>0</v>
      </c>
      <c r="J64" s="90" t="n">
        <f aca="false">'Direct Expense'!J41</f>
        <v>0</v>
      </c>
      <c r="K64" s="90" t="n">
        <f aca="false">'Direct Expense'!K41</f>
        <v>0</v>
      </c>
      <c r="L64" s="90" t="n">
        <f aca="false">'Direct Expense'!L41</f>
        <v>0</v>
      </c>
      <c r="M64" s="90" t="n">
        <f aca="false">'Direct Expense'!M41</f>
        <v>0</v>
      </c>
      <c r="N64" s="90" t="n">
        <f aca="false">'Direct Expense'!N41</f>
        <v>0</v>
      </c>
      <c r="O64" s="90" t="n">
        <f aca="false">'Direct Expense'!O41</f>
        <v>0</v>
      </c>
      <c r="P64" s="91" t="n">
        <f aca="false">SUM(D64:O64)</f>
        <v>0</v>
      </c>
    </row>
    <row r="65" customFormat="false" ht="13.5" hidden="false" customHeight="false" outlineLevel="0" collapsed="false">
      <c r="A65" s="92" t="s">
        <v>164</v>
      </c>
      <c r="B65" s="217" t="s">
        <v>171</v>
      </c>
      <c r="C65" s="217"/>
      <c r="D65" s="90" t="n">
        <f aca="false">'Direct Expense'!D42</f>
        <v>300</v>
      </c>
      <c r="E65" s="90" t="n">
        <f aca="false">'Direct Expense'!E42</f>
        <v>300</v>
      </c>
      <c r="F65" s="90" t="n">
        <f aca="false">'Direct Expense'!F42</f>
        <v>300</v>
      </c>
      <c r="G65" s="90" t="n">
        <f aca="false">'Direct Expense'!G42</f>
        <v>300</v>
      </c>
      <c r="H65" s="90" t="n">
        <f aca="false">'Direct Expense'!H42</f>
        <v>300</v>
      </c>
      <c r="I65" s="90" t="n">
        <f aca="false">'Direct Expense'!I42</f>
        <v>300</v>
      </c>
      <c r="J65" s="90" t="n">
        <f aca="false">'Direct Expense'!J42</f>
        <v>300</v>
      </c>
      <c r="K65" s="90" t="n">
        <f aca="false">'Direct Expense'!K42</f>
        <v>300</v>
      </c>
      <c r="L65" s="90" t="n">
        <f aca="false">'Direct Expense'!L42</f>
        <v>300</v>
      </c>
      <c r="M65" s="90" t="n">
        <f aca="false">'Direct Expense'!M42</f>
        <v>300</v>
      </c>
      <c r="N65" s="90" t="n">
        <f aca="false">'Direct Expense'!N42</f>
        <v>300</v>
      </c>
      <c r="O65" s="90" t="n">
        <f aca="false">'Direct Expense'!O42</f>
        <v>300</v>
      </c>
      <c r="P65" s="91" t="n">
        <f aca="false">SUM(D65:O65)</f>
        <v>3600</v>
      </c>
    </row>
    <row r="66" customFormat="false" ht="13.5" hidden="false" customHeight="false" outlineLevel="0" collapsed="false">
      <c r="A66" s="92" t="s">
        <v>166</v>
      </c>
      <c r="B66" s="217" t="s">
        <v>172</v>
      </c>
      <c r="C66" s="217"/>
      <c r="D66" s="90" t="n">
        <f aca="false">'Direct Expense'!D43</f>
        <v>350</v>
      </c>
      <c r="E66" s="90" t="n">
        <f aca="false">'Direct Expense'!E43</f>
        <v>350</v>
      </c>
      <c r="F66" s="90" t="n">
        <f aca="false">'Direct Expense'!F43</f>
        <v>350</v>
      </c>
      <c r="G66" s="90" t="n">
        <f aca="false">'Direct Expense'!G43</f>
        <v>350</v>
      </c>
      <c r="H66" s="90" t="n">
        <f aca="false">'Direct Expense'!H43</f>
        <v>350</v>
      </c>
      <c r="I66" s="90" t="n">
        <f aca="false">'Direct Expense'!I43</f>
        <v>350</v>
      </c>
      <c r="J66" s="90" t="n">
        <f aca="false">'Direct Expense'!J43</f>
        <v>350</v>
      </c>
      <c r="K66" s="90" t="n">
        <f aca="false">'Direct Expense'!K43</f>
        <v>350</v>
      </c>
      <c r="L66" s="90" t="n">
        <f aca="false">'Direct Expense'!L43</f>
        <v>350</v>
      </c>
      <c r="M66" s="90" t="n">
        <f aca="false">'Direct Expense'!M43</f>
        <v>350</v>
      </c>
      <c r="N66" s="90" t="n">
        <f aca="false">'Direct Expense'!N43</f>
        <v>350</v>
      </c>
      <c r="O66" s="90" t="n">
        <f aca="false">'Direct Expense'!O43</f>
        <v>350</v>
      </c>
      <c r="P66" s="91" t="n">
        <f aca="false">SUM(D66:O66)</f>
        <v>4200</v>
      </c>
    </row>
    <row r="67" customFormat="false" ht="13.5" hidden="false" customHeight="false" outlineLevel="0" collapsed="false">
      <c r="A67" s="92"/>
      <c r="B67" s="228" t="s">
        <v>173</v>
      </c>
      <c r="C67" s="217"/>
      <c r="D67" s="95" t="n">
        <f aca="false">SUM(D60:D66)</f>
        <v>2725</v>
      </c>
      <c r="E67" s="95" t="n">
        <f aca="false">SUM(E60:E66)</f>
        <v>2725</v>
      </c>
      <c r="F67" s="95" t="n">
        <f aca="false">SUM(F60:F66)</f>
        <v>2725</v>
      </c>
      <c r="G67" s="95" t="n">
        <f aca="false">SUM(G60:G66)</f>
        <v>2725</v>
      </c>
      <c r="H67" s="95" t="n">
        <f aca="false">SUM(H60:H66)</f>
        <v>2725</v>
      </c>
      <c r="I67" s="95" t="n">
        <f aca="false">SUM(I60:I66)</f>
        <v>2725</v>
      </c>
      <c r="J67" s="95" t="n">
        <f aca="false">SUM(J60:J66)</f>
        <v>2725</v>
      </c>
      <c r="K67" s="95" t="n">
        <f aca="false">SUM(K60:K66)</f>
        <v>2725</v>
      </c>
      <c r="L67" s="95" t="n">
        <f aca="false">SUM(L60:L66)</f>
        <v>2725</v>
      </c>
      <c r="M67" s="95" t="n">
        <f aca="false">SUM(M60:M66)</f>
        <v>2725</v>
      </c>
      <c r="N67" s="95" t="n">
        <f aca="false">SUM(N60:N66)</f>
        <v>2725</v>
      </c>
      <c r="O67" s="95" t="n">
        <f aca="false">SUM(O60:O66)</f>
        <v>2725</v>
      </c>
      <c r="P67" s="96" t="n">
        <f aca="false">SUM(D67:O67)</f>
        <v>32700</v>
      </c>
    </row>
    <row r="68" customFormat="false" ht="13.5" hidden="false" customHeight="false" outlineLevel="0" collapsed="false">
      <c r="A68" s="92" t="s">
        <v>174</v>
      </c>
      <c r="B68" s="217" t="s">
        <v>175</v>
      </c>
      <c r="C68" s="217"/>
      <c r="D68" s="90" t="n">
        <f aca="false">'Direct Expense'!D45</f>
        <v>10000</v>
      </c>
      <c r="E68" s="90" t="n">
        <f aca="false">'Direct Expense'!E45</f>
        <v>10000</v>
      </c>
      <c r="F68" s="90" t="n">
        <f aca="false">'Direct Expense'!F45</f>
        <v>10000</v>
      </c>
      <c r="G68" s="90" t="n">
        <f aca="false">'Direct Expense'!G45</f>
        <v>10000</v>
      </c>
      <c r="H68" s="90" t="n">
        <f aca="false">'Direct Expense'!H45</f>
        <v>10000</v>
      </c>
      <c r="I68" s="90" t="n">
        <f aca="false">'Direct Expense'!I45</f>
        <v>10000</v>
      </c>
      <c r="J68" s="90" t="n">
        <f aca="false">'Direct Expense'!J45</f>
        <v>10000</v>
      </c>
      <c r="K68" s="90" t="n">
        <f aca="false">'Direct Expense'!K45</f>
        <v>10000</v>
      </c>
      <c r="L68" s="90" t="n">
        <f aca="false">'Direct Expense'!L45</f>
        <v>10000</v>
      </c>
      <c r="M68" s="90" t="n">
        <f aca="false">'Direct Expense'!M45</f>
        <v>10000</v>
      </c>
      <c r="N68" s="90" t="n">
        <f aca="false">'Direct Expense'!N45</f>
        <v>10000</v>
      </c>
      <c r="O68" s="90" t="n">
        <f aca="false">'Direct Expense'!O45</f>
        <v>10000</v>
      </c>
      <c r="P68" s="91" t="n">
        <f aca="false">SUM(D68:O68)</f>
        <v>120000</v>
      </c>
    </row>
    <row r="69" customFormat="false" ht="13.5" hidden="false" customHeight="false" outlineLevel="0" collapsed="false">
      <c r="A69" s="92" t="s">
        <v>176</v>
      </c>
      <c r="B69" s="217" t="s">
        <v>177</v>
      </c>
      <c r="C69" s="217"/>
      <c r="D69" s="90" t="n">
        <f aca="false">'Direct Expense'!D46</f>
        <v>10000</v>
      </c>
      <c r="E69" s="90" t="n">
        <f aca="false">'Direct Expense'!E46</f>
        <v>10000</v>
      </c>
      <c r="F69" s="90" t="n">
        <f aca="false">'Direct Expense'!F46</f>
        <v>10000</v>
      </c>
      <c r="G69" s="90" t="n">
        <f aca="false">'Direct Expense'!G46</f>
        <v>10000</v>
      </c>
      <c r="H69" s="90" t="n">
        <f aca="false">'Direct Expense'!H46</f>
        <v>10000</v>
      </c>
      <c r="I69" s="90" t="n">
        <f aca="false">'Direct Expense'!I46</f>
        <v>10000</v>
      </c>
      <c r="J69" s="90" t="n">
        <f aca="false">'Direct Expense'!J46</f>
        <v>10000</v>
      </c>
      <c r="K69" s="90" t="n">
        <f aca="false">'Direct Expense'!K46</f>
        <v>10000</v>
      </c>
      <c r="L69" s="90" t="n">
        <f aca="false">'Direct Expense'!L46</f>
        <v>10000</v>
      </c>
      <c r="M69" s="90" t="n">
        <f aca="false">'Direct Expense'!M46</f>
        <v>10000</v>
      </c>
      <c r="N69" s="90" t="n">
        <f aca="false">'Direct Expense'!N46</f>
        <v>10000</v>
      </c>
      <c r="O69" s="90" t="n">
        <f aca="false">'Direct Expense'!O46</f>
        <v>10000</v>
      </c>
      <c r="P69" s="91" t="n">
        <f aca="false">SUM(D69:O69)</f>
        <v>120000</v>
      </c>
    </row>
    <row r="70" customFormat="false" ht="13.5" hidden="false" customHeight="false" outlineLevel="0" collapsed="false">
      <c r="A70" s="92" t="s">
        <v>176</v>
      </c>
      <c r="B70" s="217" t="s">
        <v>178</v>
      </c>
      <c r="C70" s="217"/>
      <c r="D70" s="90" t="n">
        <f aca="false">'Direct Expense'!D47</f>
        <v>0</v>
      </c>
      <c r="E70" s="90" t="n">
        <f aca="false">'Direct Expense'!E47</f>
        <v>0</v>
      </c>
      <c r="F70" s="90" t="n">
        <f aca="false">'Direct Expense'!F47</f>
        <v>0</v>
      </c>
      <c r="G70" s="90" t="n">
        <f aca="false">'Direct Expense'!G47</f>
        <v>0</v>
      </c>
      <c r="H70" s="90" t="n">
        <f aca="false">'Direct Expense'!H47</f>
        <v>0</v>
      </c>
      <c r="I70" s="90" t="n">
        <f aca="false">'Direct Expense'!I47</f>
        <v>0</v>
      </c>
      <c r="J70" s="90" t="n">
        <f aca="false">'Direct Expense'!J47</f>
        <v>0</v>
      </c>
      <c r="K70" s="90" t="n">
        <f aca="false">'Direct Expense'!K47</f>
        <v>0</v>
      </c>
      <c r="L70" s="90" t="n">
        <f aca="false">'Direct Expense'!L47</f>
        <v>0</v>
      </c>
      <c r="M70" s="90" t="n">
        <f aca="false">'Direct Expense'!M47</f>
        <v>0</v>
      </c>
      <c r="N70" s="90" t="n">
        <f aca="false">'Direct Expense'!N47</f>
        <v>0</v>
      </c>
      <c r="O70" s="90" t="n">
        <f aca="false">'Direct Expense'!O47</f>
        <v>0</v>
      </c>
      <c r="P70" s="91" t="n">
        <f aca="false">SUM(D70:O70)</f>
        <v>0</v>
      </c>
    </row>
    <row r="71" customFormat="false" ht="13.5" hidden="false" customHeight="false" outlineLevel="0" collapsed="false">
      <c r="A71" s="92" t="s">
        <v>174</v>
      </c>
      <c r="B71" s="217" t="s">
        <v>179</v>
      </c>
      <c r="C71" s="217"/>
      <c r="D71" s="90" t="n">
        <f aca="false">'Direct Expense'!D48</f>
        <v>5000</v>
      </c>
      <c r="E71" s="90" t="n">
        <f aca="false">'Direct Expense'!E48</f>
        <v>5000</v>
      </c>
      <c r="F71" s="90" t="n">
        <f aca="false">'Direct Expense'!F48</f>
        <v>5000</v>
      </c>
      <c r="G71" s="90" t="n">
        <f aca="false">'Direct Expense'!G48</f>
        <v>5000</v>
      </c>
      <c r="H71" s="90" t="n">
        <f aca="false">'Direct Expense'!H48</f>
        <v>5000</v>
      </c>
      <c r="I71" s="90" t="n">
        <f aca="false">'Direct Expense'!I48</f>
        <v>5000</v>
      </c>
      <c r="J71" s="90" t="n">
        <f aca="false">'Direct Expense'!J48</f>
        <v>5000</v>
      </c>
      <c r="K71" s="90" t="n">
        <f aca="false">'Direct Expense'!K48</f>
        <v>5000</v>
      </c>
      <c r="L71" s="90" t="n">
        <f aca="false">'Direct Expense'!L48</f>
        <v>5000</v>
      </c>
      <c r="M71" s="90" t="n">
        <f aca="false">'Direct Expense'!M48</f>
        <v>5000</v>
      </c>
      <c r="N71" s="90" t="n">
        <f aca="false">'Direct Expense'!N48</f>
        <v>5000</v>
      </c>
      <c r="O71" s="90" t="n">
        <f aca="false">'Direct Expense'!O48</f>
        <v>5000</v>
      </c>
      <c r="P71" s="91" t="n">
        <f aca="false">SUM(D71:O71)</f>
        <v>60000</v>
      </c>
    </row>
    <row r="72" customFormat="false" ht="13.5" hidden="false" customHeight="false" outlineLevel="0" collapsed="false">
      <c r="A72" s="92"/>
      <c r="B72" s="228" t="s">
        <v>180</v>
      </c>
      <c r="C72" s="217"/>
      <c r="D72" s="95" t="n">
        <f aca="false">SUM(D68:D71)</f>
        <v>25000</v>
      </c>
      <c r="E72" s="95" t="n">
        <f aca="false">SUM(E68:E71)</f>
        <v>25000</v>
      </c>
      <c r="F72" s="95" t="n">
        <f aca="false">SUM(F68:F71)</f>
        <v>25000</v>
      </c>
      <c r="G72" s="95" t="n">
        <f aca="false">SUM(G68:G71)</f>
        <v>25000</v>
      </c>
      <c r="H72" s="95" t="n">
        <f aca="false">SUM(H68:H71)</f>
        <v>25000</v>
      </c>
      <c r="I72" s="95" t="n">
        <f aca="false">SUM(I68:I71)</f>
        <v>25000</v>
      </c>
      <c r="J72" s="95" t="n">
        <f aca="false">SUM(J68:J71)</f>
        <v>25000</v>
      </c>
      <c r="K72" s="95" t="n">
        <f aca="false">SUM(K68:K71)</f>
        <v>25000</v>
      </c>
      <c r="L72" s="95" t="n">
        <f aca="false">SUM(L68:L71)</f>
        <v>25000</v>
      </c>
      <c r="M72" s="95" t="n">
        <f aca="false">SUM(M68:M71)</f>
        <v>25000</v>
      </c>
      <c r="N72" s="95" t="n">
        <f aca="false">SUM(N68:N71)</f>
        <v>25000</v>
      </c>
      <c r="O72" s="95" t="n">
        <f aca="false">SUM(O68:O71)</f>
        <v>25000</v>
      </c>
      <c r="P72" s="96" t="n">
        <f aca="false">SUM(D72:O72)</f>
        <v>300000</v>
      </c>
    </row>
    <row r="73" customFormat="false" ht="13.5" hidden="false" customHeight="false" outlineLevel="0" collapsed="false">
      <c r="A73" s="92" t="s">
        <v>181</v>
      </c>
      <c r="B73" s="228" t="s">
        <v>182</v>
      </c>
      <c r="C73" s="217"/>
      <c r="D73" s="90" t="n">
        <f aca="false">'Direct Expense'!D50</f>
        <v>0</v>
      </c>
      <c r="E73" s="90" t="n">
        <f aca="false">'Direct Expense'!E50</f>
        <v>0</v>
      </c>
      <c r="F73" s="90" t="n">
        <f aca="false">'Direct Expense'!F50</f>
        <v>0</v>
      </c>
      <c r="G73" s="90" t="n">
        <f aca="false">'Direct Expense'!G50</f>
        <v>0</v>
      </c>
      <c r="H73" s="90" t="n">
        <f aca="false">'Direct Expense'!H50</f>
        <v>0</v>
      </c>
      <c r="I73" s="90" t="n">
        <f aca="false">'Direct Expense'!I50</f>
        <v>0</v>
      </c>
      <c r="J73" s="90" t="n">
        <f aca="false">'Direct Expense'!J50</f>
        <v>0</v>
      </c>
      <c r="K73" s="90" t="n">
        <f aca="false">'Direct Expense'!K50</f>
        <v>0</v>
      </c>
      <c r="L73" s="90" t="n">
        <f aca="false">'Direct Expense'!L50</f>
        <v>0</v>
      </c>
      <c r="M73" s="90" t="n">
        <f aca="false">'Direct Expense'!M50</f>
        <v>0</v>
      </c>
      <c r="N73" s="90" t="n">
        <f aca="false">'Direct Expense'!N50</f>
        <v>0</v>
      </c>
      <c r="O73" s="90" t="n">
        <f aca="false">'Direct Expense'!O50</f>
        <v>0</v>
      </c>
      <c r="P73" s="91" t="n">
        <f aca="false">SUM(D73:O73)</f>
        <v>0</v>
      </c>
    </row>
    <row r="74" customFormat="false" ht="13.5" hidden="false" customHeight="false" outlineLevel="0" collapsed="false">
      <c r="A74" s="92" t="s">
        <v>183</v>
      </c>
      <c r="B74" s="217" t="s">
        <v>184</v>
      </c>
      <c r="C74" s="217"/>
      <c r="D74" s="90" t="n">
        <f aca="false">'Direct Expense'!D51</f>
        <v>0</v>
      </c>
      <c r="E74" s="90" t="n">
        <f aca="false">'Direct Expense'!E51</f>
        <v>0</v>
      </c>
      <c r="F74" s="90" t="n">
        <f aca="false">'Direct Expense'!F51</f>
        <v>0</v>
      </c>
      <c r="G74" s="90" t="n">
        <f aca="false">'Direct Expense'!G51</f>
        <v>0</v>
      </c>
      <c r="H74" s="90" t="n">
        <f aca="false">'Direct Expense'!H51</f>
        <v>0</v>
      </c>
      <c r="I74" s="90" t="n">
        <f aca="false">'Direct Expense'!I51</f>
        <v>0</v>
      </c>
      <c r="J74" s="90" t="n">
        <f aca="false">'Direct Expense'!J51</f>
        <v>0</v>
      </c>
      <c r="K74" s="90" t="n">
        <f aca="false">'Direct Expense'!K51</f>
        <v>0</v>
      </c>
      <c r="L74" s="90" t="n">
        <f aca="false">'Direct Expense'!L51</f>
        <v>0</v>
      </c>
      <c r="M74" s="90" t="n">
        <f aca="false">'Direct Expense'!M51</f>
        <v>0</v>
      </c>
      <c r="N74" s="90" t="n">
        <f aca="false">'Direct Expense'!N51</f>
        <v>0</v>
      </c>
      <c r="O74" s="90" t="n">
        <f aca="false">'Direct Expense'!O51</f>
        <v>0</v>
      </c>
      <c r="P74" s="91" t="n">
        <f aca="false">SUM(D74:O74)</f>
        <v>0</v>
      </c>
    </row>
    <row r="75" customFormat="false" ht="13.5" hidden="false" customHeight="false" outlineLevel="0" collapsed="false">
      <c r="A75" s="92" t="s">
        <v>185</v>
      </c>
      <c r="B75" s="217" t="s">
        <v>186</v>
      </c>
      <c r="C75" s="217"/>
      <c r="D75" s="90" t="n">
        <f aca="false">'Direct Expense'!D52</f>
        <v>700</v>
      </c>
      <c r="E75" s="90" t="n">
        <f aca="false">'Direct Expense'!E52</f>
        <v>700</v>
      </c>
      <c r="F75" s="90" t="n">
        <f aca="false">'Direct Expense'!F52</f>
        <v>700</v>
      </c>
      <c r="G75" s="90" t="n">
        <f aca="false">'Direct Expense'!G52</f>
        <v>700</v>
      </c>
      <c r="H75" s="90" t="n">
        <f aca="false">'Direct Expense'!H52</f>
        <v>700</v>
      </c>
      <c r="I75" s="90" t="n">
        <f aca="false">'Direct Expense'!I52</f>
        <v>700</v>
      </c>
      <c r="J75" s="90" t="n">
        <f aca="false">'Direct Expense'!J52</f>
        <v>700</v>
      </c>
      <c r="K75" s="90" t="n">
        <f aca="false">'Direct Expense'!K52</f>
        <v>700</v>
      </c>
      <c r="L75" s="90" t="n">
        <f aca="false">'Direct Expense'!L52</f>
        <v>700</v>
      </c>
      <c r="M75" s="90" t="n">
        <f aca="false">'Direct Expense'!M52</f>
        <v>700</v>
      </c>
      <c r="N75" s="90" t="n">
        <f aca="false">'Direct Expense'!N52</f>
        <v>700</v>
      </c>
      <c r="O75" s="90" t="n">
        <f aca="false">'Direct Expense'!O52</f>
        <v>700</v>
      </c>
      <c r="P75" s="91" t="n">
        <f aca="false">SUM(D75:O75)</f>
        <v>8400</v>
      </c>
    </row>
    <row r="76" customFormat="false" ht="13.5" hidden="false" customHeight="false" outlineLevel="0" collapsed="false">
      <c r="A76" s="92"/>
      <c r="B76" s="228" t="s">
        <v>187</v>
      </c>
      <c r="C76" s="217"/>
      <c r="D76" s="95" t="n">
        <f aca="false">SUM(D74:D75)</f>
        <v>700</v>
      </c>
      <c r="E76" s="95" t="n">
        <f aca="false">SUM(E74:E75)</f>
        <v>700</v>
      </c>
      <c r="F76" s="95" t="n">
        <f aca="false">SUM(F74:F75)</f>
        <v>700</v>
      </c>
      <c r="G76" s="95" t="n">
        <f aca="false">SUM(G74:G75)</f>
        <v>700</v>
      </c>
      <c r="H76" s="95" t="n">
        <f aca="false">SUM(H74:H75)</f>
        <v>700</v>
      </c>
      <c r="I76" s="95" t="n">
        <f aca="false">SUM(I74:I75)</f>
        <v>700</v>
      </c>
      <c r="J76" s="95" t="n">
        <f aca="false">SUM(J74:J75)</f>
        <v>700</v>
      </c>
      <c r="K76" s="95" t="n">
        <f aca="false">SUM(K74:K75)</f>
        <v>700</v>
      </c>
      <c r="L76" s="95" t="n">
        <f aca="false">SUM(L74:L75)</f>
        <v>700</v>
      </c>
      <c r="M76" s="95" t="n">
        <f aca="false">SUM(M74:M75)</f>
        <v>700</v>
      </c>
      <c r="N76" s="95" t="n">
        <f aca="false">SUM(N74:N75)</f>
        <v>700</v>
      </c>
      <c r="O76" s="95" t="n">
        <f aca="false">SUM(O74:O75)</f>
        <v>700</v>
      </c>
      <c r="P76" s="96" t="n">
        <f aca="false">SUM(D76:O76)</f>
        <v>8400</v>
      </c>
    </row>
    <row r="77" customFormat="false" ht="13.5" hidden="false" customHeight="false" outlineLevel="0" collapsed="false">
      <c r="A77" s="92" t="s">
        <v>188</v>
      </c>
      <c r="B77" s="217" t="s">
        <v>344</v>
      </c>
      <c r="C77" s="225"/>
      <c r="D77" s="90" t="n">
        <f aca="false">'Direct Expense'!D54</f>
        <v>3500</v>
      </c>
      <c r="E77" s="90" t="n">
        <f aca="false">'Direct Expense'!E54</f>
        <v>7000</v>
      </c>
      <c r="F77" s="90" t="n">
        <f aca="false">'Direct Expense'!F54</f>
        <v>3500</v>
      </c>
      <c r="G77" s="90" t="n">
        <f aca="false">'Direct Expense'!G54</f>
        <v>3500</v>
      </c>
      <c r="H77" s="90" t="n">
        <f aca="false">'Direct Expense'!H54</f>
        <v>7000</v>
      </c>
      <c r="I77" s="90" t="n">
        <f aca="false">'Direct Expense'!I54</f>
        <v>3500</v>
      </c>
      <c r="J77" s="90" t="n">
        <f aca="false">'Direct Expense'!J54</f>
        <v>3500</v>
      </c>
      <c r="K77" s="90" t="n">
        <f aca="false">'Direct Expense'!K54</f>
        <v>7000</v>
      </c>
      <c r="L77" s="90" t="n">
        <f aca="false">'Direct Expense'!L54</f>
        <v>3500</v>
      </c>
      <c r="M77" s="90" t="n">
        <f aca="false">'Direct Expense'!M54</f>
        <v>3500</v>
      </c>
      <c r="N77" s="90" t="n">
        <f aca="false">'Direct Expense'!N54</f>
        <v>3500</v>
      </c>
      <c r="O77" s="90" t="n">
        <f aca="false">'Direct Expense'!O54</f>
        <v>3500</v>
      </c>
      <c r="P77" s="91" t="n">
        <f aca="false">SUM(D77:O77)</f>
        <v>52500</v>
      </c>
    </row>
    <row r="78" customFormat="false" ht="13.5" hidden="false" customHeight="false" outlineLevel="0" collapsed="false">
      <c r="A78" s="92" t="s">
        <v>190</v>
      </c>
      <c r="B78" s="217" t="s">
        <v>191</v>
      </c>
      <c r="C78" s="225"/>
      <c r="D78" s="90" t="n">
        <f aca="false">'Direct Expense'!D55</f>
        <v>0</v>
      </c>
      <c r="E78" s="90" t="n">
        <f aca="false">'Direct Expense'!E55</f>
        <v>0</v>
      </c>
      <c r="F78" s="90" t="n">
        <f aca="false">'Direct Expense'!F55</f>
        <v>0</v>
      </c>
      <c r="G78" s="90" t="n">
        <f aca="false">'Direct Expense'!G55</f>
        <v>0</v>
      </c>
      <c r="H78" s="90" t="n">
        <f aca="false">'Direct Expense'!H55</f>
        <v>0</v>
      </c>
      <c r="I78" s="90" t="n">
        <f aca="false">'Direct Expense'!I55</f>
        <v>0</v>
      </c>
      <c r="J78" s="90" t="n">
        <f aca="false">'Direct Expense'!J55</f>
        <v>0</v>
      </c>
      <c r="K78" s="90" t="n">
        <f aca="false">'Direct Expense'!K55</f>
        <v>0</v>
      </c>
      <c r="L78" s="90" t="n">
        <f aca="false">'Direct Expense'!L55</f>
        <v>0</v>
      </c>
      <c r="M78" s="90" t="n">
        <f aca="false">'Direct Expense'!M55</f>
        <v>0</v>
      </c>
      <c r="N78" s="90" t="n">
        <f aca="false">'Direct Expense'!N55</f>
        <v>0</v>
      </c>
      <c r="O78" s="90" t="n">
        <f aca="false">'Direct Expense'!O55</f>
        <v>0</v>
      </c>
      <c r="P78" s="91" t="n">
        <f aca="false">SUM(D78:O78)</f>
        <v>0</v>
      </c>
    </row>
    <row r="79" customFormat="false" ht="13.5" hidden="false" customHeight="false" outlineLevel="0" collapsed="false">
      <c r="A79" s="92" t="s">
        <v>192</v>
      </c>
      <c r="B79" s="217" t="s">
        <v>193</v>
      </c>
      <c r="C79" s="225"/>
      <c r="D79" s="90" t="n">
        <f aca="false">'Direct Expense'!D56</f>
        <v>12586.8408240378</v>
      </c>
      <c r="E79" s="90" t="n">
        <f aca="false">'Direct Expense'!E56</f>
        <v>12586.8408240378</v>
      </c>
      <c r="F79" s="90" t="n">
        <f aca="false">'Direct Expense'!F56</f>
        <v>12586.8408240378</v>
      </c>
      <c r="G79" s="90" t="n">
        <f aca="false">'Direct Expense'!G56</f>
        <v>12586.8408240378</v>
      </c>
      <c r="H79" s="90" t="n">
        <f aca="false">'Direct Expense'!H56</f>
        <v>12586.8408240378</v>
      </c>
      <c r="I79" s="90" t="n">
        <f aca="false">'Direct Expense'!I56</f>
        <v>12586.8408240378</v>
      </c>
      <c r="J79" s="90" t="n">
        <f aca="false">'Direct Expense'!J56</f>
        <v>12586.8408240378</v>
      </c>
      <c r="K79" s="90" t="n">
        <f aca="false">'Direct Expense'!K56</f>
        <v>12586.8408240378</v>
      </c>
      <c r="L79" s="90" t="n">
        <f aca="false">'Direct Expense'!L56</f>
        <v>12586.8408240378</v>
      </c>
      <c r="M79" s="90" t="n">
        <f aca="false">'Direct Expense'!M56</f>
        <v>12586.8408240378</v>
      </c>
      <c r="N79" s="90" t="n">
        <f aca="false">'Direct Expense'!N56</f>
        <v>12586.8408240378</v>
      </c>
      <c r="O79" s="90" t="n">
        <f aca="false">'Direct Expense'!O56</f>
        <v>12586.8408240378</v>
      </c>
      <c r="P79" s="91" t="n">
        <f aca="false">SUM(D79:O79)</f>
        <v>151042.089888454</v>
      </c>
    </row>
    <row r="80" customFormat="false" ht="13.5" hidden="false" customHeight="false" outlineLevel="0" collapsed="false">
      <c r="A80" s="92" t="s">
        <v>194</v>
      </c>
      <c r="B80" s="217" t="s">
        <v>195</v>
      </c>
      <c r="C80" s="225"/>
      <c r="D80" s="90" t="n">
        <f aca="false">'Direct Expense'!D57</f>
        <v>12000</v>
      </c>
      <c r="E80" s="90" t="n">
        <f aca="false">'Direct Expense'!E57</f>
        <v>12000</v>
      </c>
      <c r="F80" s="90" t="n">
        <f aca="false">'Direct Expense'!F57</f>
        <v>12000</v>
      </c>
      <c r="G80" s="90" t="n">
        <f aca="false">'Direct Expense'!G57</f>
        <v>12000</v>
      </c>
      <c r="H80" s="90" t="n">
        <f aca="false">'Direct Expense'!H57</f>
        <v>12000</v>
      </c>
      <c r="I80" s="90" t="n">
        <f aca="false">'Direct Expense'!I57</f>
        <v>12000</v>
      </c>
      <c r="J80" s="90" t="n">
        <f aca="false">'Direct Expense'!J57</f>
        <v>12000</v>
      </c>
      <c r="K80" s="90" t="n">
        <f aca="false">'Direct Expense'!K57</f>
        <v>12000</v>
      </c>
      <c r="L80" s="90" t="n">
        <f aca="false">'Direct Expense'!L57</f>
        <v>12000</v>
      </c>
      <c r="M80" s="90" t="n">
        <f aca="false">'Direct Expense'!M57</f>
        <v>12000</v>
      </c>
      <c r="N80" s="90" t="n">
        <f aca="false">'Direct Expense'!N57</f>
        <v>12000</v>
      </c>
      <c r="O80" s="90" t="n">
        <f aca="false">'Direct Expense'!O57</f>
        <v>12000</v>
      </c>
      <c r="P80" s="91" t="n">
        <f aca="false">SUM(D80:O80)</f>
        <v>144000</v>
      </c>
    </row>
    <row r="81" customFormat="false" ht="13.5" hidden="false" customHeight="false" outlineLevel="0" collapsed="false">
      <c r="A81" s="92" t="s">
        <v>149</v>
      </c>
      <c r="B81" s="217" t="s">
        <v>196</v>
      </c>
      <c r="C81" s="225"/>
      <c r="D81" s="90" t="n">
        <f aca="false">'Direct Expense'!D58</f>
        <v>44000</v>
      </c>
      <c r="E81" s="90" t="n">
        <f aca="false">'Direct Expense'!E58</f>
        <v>44000</v>
      </c>
      <c r="F81" s="90" t="n">
        <f aca="false">'Direct Expense'!F58</f>
        <v>44000</v>
      </c>
      <c r="G81" s="90" t="n">
        <f aca="false">'Direct Expense'!G58</f>
        <v>44000</v>
      </c>
      <c r="H81" s="90" t="n">
        <f aca="false">'Direct Expense'!H58</f>
        <v>44000</v>
      </c>
      <c r="I81" s="90" t="n">
        <f aca="false">'Direct Expense'!I58</f>
        <v>44000</v>
      </c>
      <c r="J81" s="90" t="n">
        <f aca="false">'Direct Expense'!J58</f>
        <v>44000</v>
      </c>
      <c r="K81" s="90" t="n">
        <f aca="false">'Direct Expense'!K58</f>
        <v>44000</v>
      </c>
      <c r="L81" s="90" t="n">
        <f aca="false">'Direct Expense'!L58</f>
        <v>44000</v>
      </c>
      <c r="M81" s="90" t="n">
        <f aca="false">'Direct Expense'!M58</f>
        <v>44000</v>
      </c>
      <c r="N81" s="90" t="n">
        <f aca="false">'Direct Expense'!N58</f>
        <v>44000</v>
      </c>
      <c r="O81" s="90" t="n">
        <f aca="false">'Direct Expense'!O58</f>
        <v>44000</v>
      </c>
      <c r="P81" s="91" t="n">
        <f aca="false">SUM(D81:O81)</f>
        <v>528000</v>
      </c>
    </row>
    <row r="82" customFormat="false" ht="13.5" hidden="false" customHeight="false" outlineLevel="0" collapsed="false">
      <c r="A82" s="92" t="s">
        <v>149</v>
      </c>
      <c r="B82" s="217" t="s">
        <v>197</v>
      </c>
      <c r="C82" s="225"/>
      <c r="D82" s="90" t="n">
        <f aca="false">'Direct Expense'!D59</f>
        <v>0</v>
      </c>
      <c r="E82" s="90" t="n">
        <f aca="false">'Direct Expense'!E59</f>
        <v>0</v>
      </c>
      <c r="F82" s="90" t="n">
        <f aca="false">'Direct Expense'!F59</f>
        <v>0</v>
      </c>
      <c r="G82" s="90" t="n">
        <f aca="false">'Direct Expense'!G59</f>
        <v>0</v>
      </c>
      <c r="H82" s="90" t="n">
        <f aca="false">'Direct Expense'!H59</f>
        <v>0</v>
      </c>
      <c r="I82" s="90" t="n">
        <f aca="false">'Direct Expense'!I59</f>
        <v>0</v>
      </c>
      <c r="J82" s="90" t="n">
        <f aca="false">'Direct Expense'!J59</f>
        <v>0</v>
      </c>
      <c r="K82" s="90" t="n">
        <f aca="false">'Direct Expense'!K59</f>
        <v>0</v>
      </c>
      <c r="L82" s="90" t="n">
        <f aca="false">'Direct Expense'!L59</f>
        <v>0</v>
      </c>
      <c r="M82" s="90" t="n">
        <f aca="false">'Direct Expense'!M59</f>
        <v>0</v>
      </c>
      <c r="N82" s="90" t="n">
        <f aca="false">'Direct Expense'!N59</f>
        <v>0</v>
      </c>
      <c r="O82" s="90" t="n">
        <f aca="false">'Direct Expense'!O59</f>
        <v>0</v>
      </c>
      <c r="P82" s="91" t="n">
        <f aca="false">SUM(D82:O82)</f>
        <v>0</v>
      </c>
    </row>
    <row r="83" customFormat="false" ht="13.5" hidden="false" customHeight="false" outlineLevel="0" collapsed="false">
      <c r="A83" s="92" t="s">
        <v>204</v>
      </c>
      <c r="B83" s="227" t="s">
        <v>205</v>
      </c>
      <c r="C83" s="225"/>
      <c r="D83" s="90" t="n">
        <f aca="false">'Direct Expense'!D64</f>
        <v>0</v>
      </c>
      <c r="E83" s="90" t="n">
        <f aca="false">'Direct Expense'!E64</f>
        <v>0</v>
      </c>
      <c r="F83" s="90" t="n">
        <f aca="false">'Direct Expense'!F64</f>
        <v>0</v>
      </c>
      <c r="G83" s="90" t="n">
        <f aca="false">'Direct Expense'!G64</f>
        <v>0</v>
      </c>
      <c r="H83" s="90" t="n">
        <f aca="false">'Direct Expense'!H64</f>
        <v>0</v>
      </c>
      <c r="I83" s="90" t="n">
        <f aca="false">'Direct Expense'!I64</f>
        <v>0</v>
      </c>
      <c r="J83" s="90" t="n">
        <f aca="false">'Direct Expense'!J64</f>
        <v>0</v>
      </c>
      <c r="K83" s="90" t="n">
        <f aca="false">'Direct Expense'!K64</f>
        <v>0</v>
      </c>
      <c r="L83" s="90" t="n">
        <f aca="false">'Direct Expense'!L64</f>
        <v>0</v>
      </c>
      <c r="M83" s="90" t="n">
        <f aca="false">'Direct Expense'!M64</f>
        <v>0</v>
      </c>
      <c r="N83" s="90" t="n">
        <f aca="false">'Direct Expense'!N64</f>
        <v>0</v>
      </c>
      <c r="O83" s="90" t="n">
        <f aca="false">'Direct Expense'!O64</f>
        <v>0</v>
      </c>
      <c r="P83" s="91" t="n">
        <f aca="false">SUM(D83:O83)</f>
        <v>0</v>
      </c>
    </row>
    <row r="84" customFormat="false" ht="13.5" hidden="false" customHeight="false" outlineLevel="0" collapsed="false">
      <c r="A84" s="92"/>
      <c r="B84" s="229" t="s">
        <v>421</v>
      </c>
      <c r="C84" s="225"/>
      <c r="D84" s="95" t="n">
        <f aca="false">D37+D40+D48+D55+D59+D67+D72+D73+D76+SUM(D77:D83)</f>
        <v>333703.382490705</v>
      </c>
      <c r="E84" s="95" t="n">
        <f aca="false">E37+E40+E48+E55+E59+E67+E72+E73+E76+SUM(E77:E83)</f>
        <v>349205.211310149</v>
      </c>
      <c r="F84" s="95" t="n">
        <f aca="false">F37+F40+F48+F55+F59+F67+F72+F73+F76+SUM(F77:F83)</f>
        <v>345705.211310149</v>
      </c>
      <c r="G84" s="95" t="n">
        <f aca="false">G37+G40+G48+G55+G59+G67+G72+G73+G76+SUM(G77:G83)</f>
        <v>345705.211310149</v>
      </c>
      <c r="H84" s="95" t="n">
        <f aca="false">H37+H40+H48+H55+H59+H67+H72+H73+H76+SUM(H77:H83)</f>
        <v>349205.211310149</v>
      </c>
      <c r="I84" s="95" t="n">
        <f aca="false">I37+I40+I48+I55+I59+I67+I72+I73+I76+SUM(I77:I83)</f>
        <v>345705.211310149</v>
      </c>
      <c r="J84" s="95" t="n">
        <f aca="false">J37+J40+J48+J55+J59+J67+J72+J73+J76+SUM(J77:J83)</f>
        <v>345705.211310149</v>
      </c>
      <c r="K84" s="95" t="n">
        <f aca="false">K37+K40+K48+K55+K59+K67+K72+K73+K76+SUM(K77:K83)</f>
        <v>349205.211310149</v>
      </c>
      <c r="L84" s="95" t="n">
        <f aca="false">L37+L40+L48+L55+L59+L67+L72+L73+L76+SUM(L77:L83)</f>
        <v>345705.211310149</v>
      </c>
      <c r="M84" s="95" t="n">
        <f aca="false">M37+M40+M48+M55+M59+M67+M72+M73+M76+SUM(M77:M83)</f>
        <v>345705.211310149</v>
      </c>
      <c r="N84" s="95" t="n">
        <f aca="false">N37+N40+N48+N55+N59+N67+N72+N73+N76+SUM(N77:N83)</f>
        <v>345705.211310149</v>
      </c>
      <c r="O84" s="95" t="n">
        <f aca="false">O37+O40+O48+O55+O59+O67+O72+O73+O76+SUM(O77:O83)</f>
        <v>345705.211310149</v>
      </c>
      <c r="P84" s="96" t="n">
        <f aca="false">P37+P40+P48+P55+P59+P67+P72+P73+P76+SUM(P77:P83)</f>
        <v>4146960.70690234</v>
      </c>
    </row>
    <row r="85" customFormat="false" ht="13.5" hidden="false" customHeight="false" outlineLevel="0" collapsed="false">
      <c r="A85" s="92"/>
      <c r="B85" s="217" t="s">
        <v>422</v>
      </c>
      <c r="C85" s="225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1" t="n">
        <f aca="false">SUM(D85:O85)</f>
        <v>0</v>
      </c>
    </row>
    <row r="86" customFormat="false" ht="13.5" hidden="false" customHeight="false" outlineLevel="0" collapsed="false">
      <c r="A86" s="92"/>
      <c r="B86" s="217" t="s">
        <v>423</v>
      </c>
      <c r="C86" s="225"/>
      <c r="D86" s="90" t="n">
        <f aca="false">'Capital Charge'!D17*1000-D100</f>
        <v>47690.7198618958</v>
      </c>
      <c r="E86" s="90" t="n">
        <f aca="false">'Capital Charge'!E17*1000-E100</f>
        <v>22698.3387351597</v>
      </c>
      <c r="F86" s="90" t="n">
        <f aca="false">'Capital Charge'!F17*1000-F100</f>
        <v>26570.7355261829</v>
      </c>
      <c r="G86" s="90" t="n">
        <f aca="false">'Capital Charge'!G17*1000-G100</f>
        <v>26946.2307529451</v>
      </c>
      <c r="H86" s="90" t="n">
        <f aca="false">'Capital Charge'!H17*1000-H100</f>
        <v>27360.4365443616</v>
      </c>
      <c r="I86" s="90" t="n">
        <f aca="false">'Capital Charge'!I17*1000-I100</f>
        <v>28027.3437341011</v>
      </c>
      <c r="J86" s="90" t="n">
        <f aca="false">'Capital Charge'!J17*1000-J100</f>
        <v>28054.2671105432</v>
      </c>
      <c r="K86" s="90" t="n">
        <f aca="false">'Capital Charge'!K17*1000-K100</f>
        <v>28260.1160778763</v>
      </c>
      <c r="L86" s="90" t="n">
        <f aca="false">'Capital Charge'!L17*1000-L100</f>
        <v>28034.366097345</v>
      </c>
      <c r="M86" s="90" t="n">
        <f aca="false">'Capital Charge'!M17*1000-M100</f>
        <v>28047.7462802216</v>
      </c>
      <c r="N86" s="90" t="n">
        <f aca="false">'Capital Charge'!N17*1000-N100</f>
        <v>28033.0725314871</v>
      </c>
      <c r="O86" s="90" t="n">
        <f aca="false">'Capital Charge'!O17*1000-O100</f>
        <v>28033.9422433741</v>
      </c>
      <c r="P86" s="91" t="n">
        <f aca="false">SUM(D86:O86)</f>
        <v>347757.315495493</v>
      </c>
    </row>
    <row r="87" customFormat="false" ht="13.5" hidden="false" customHeight="false" outlineLevel="0" collapsed="false">
      <c r="A87" s="92"/>
      <c r="B87" s="228" t="s">
        <v>198</v>
      </c>
      <c r="C87" s="225"/>
      <c r="D87" s="95" t="n">
        <f aca="false">+D84+D85+D86</f>
        <v>381394.1023526</v>
      </c>
      <c r="E87" s="95" t="n">
        <f aca="false">+E84+E85+E86</f>
        <v>371903.550045309</v>
      </c>
      <c r="F87" s="95" t="n">
        <f aca="false">+F84+F85+F86</f>
        <v>372275.946836332</v>
      </c>
      <c r="G87" s="95" t="n">
        <f aca="false">+G84+G85+G86</f>
        <v>372651.442063094</v>
      </c>
      <c r="H87" s="95" t="n">
        <f aca="false">+H84+H85+H86</f>
        <v>376565.647854511</v>
      </c>
      <c r="I87" s="95" t="n">
        <f aca="false">+I84+I85+I86</f>
        <v>373732.55504425</v>
      </c>
      <c r="J87" s="95" t="n">
        <f aca="false">+J84+J85+J86</f>
        <v>373759.478420692</v>
      </c>
      <c r="K87" s="95" t="n">
        <f aca="false">+K84+K85+K86</f>
        <v>377465.327388025</v>
      </c>
      <c r="L87" s="95" t="n">
        <f aca="false">+L84+L85+L86</f>
        <v>373739.577407494</v>
      </c>
      <c r="M87" s="95" t="n">
        <f aca="false">+M84+M85+M86</f>
        <v>373752.957590371</v>
      </c>
      <c r="N87" s="95" t="n">
        <f aca="false">+N84+N85+N86</f>
        <v>373738.283841636</v>
      </c>
      <c r="O87" s="95" t="n">
        <f aca="false">+O84+O85+O86</f>
        <v>373739.153553523</v>
      </c>
      <c r="P87" s="96" t="n">
        <f aca="false">+P84+P85+P86</f>
        <v>4494718.02239784</v>
      </c>
    </row>
    <row r="88" customFormat="false" ht="13.5" hidden="false" customHeight="false" outlineLevel="0" collapsed="false">
      <c r="A88" s="92" t="s">
        <v>199</v>
      </c>
      <c r="B88" s="217" t="s">
        <v>200</v>
      </c>
      <c r="C88" s="225"/>
      <c r="D88" s="90" t="n">
        <f aca="false">'Direct Expense'!D61</f>
        <v>0</v>
      </c>
      <c r="E88" s="90" t="n">
        <f aca="false">'Direct Expense'!E61</f>
        <v>0</v>
      </c>
      <c r="F88" s="90" t="n">
        <f aca="false">'Direct Expense'!F61</f>
        <v>0</v>
      </c>
      <c r="G88" s="90" t="n">
        <f aca="false">'Direct Expense'!G61</f>
        <v>0</v>
      </c>
      <c r="H88" s="90" t="n">
        <f aca="false">'Direct Expense'!H61</f>
        <v>0</v>
      </c>
      <c r="I88" s="90" t="n">
        <f aca="false">'Direct Expense'!I61</f>
        <v>0</v>
      </c>
      <c r="J88" s="90" t="n">
        <f aca="false">'Direct Expense'!J61</f>
        <v>0</v>
      </c>
      <c r="K88" s="90" t="n">
        <f aca="false">'Direct Expense'!K61</f>
        <v>0</v>
      </c>
      <c r="L88" s="90" t="n">
        <f aca="false">'Direct Expense'!L61</f>
        <v>0</v>
      </c>
      <c r="M88" s="90" t="n">
        <f aca="false">'Direct Expense'!M61</f>
        <v>0</v>
      </c>
      <c r="N88" s="90" t="n">
        <f aca="false">'Direct Expense'!N61</f>
        <v>0</v>
      </c>
      <c r="O88" s="90" t="n">
        <f aca="false">'Direct Expense'!O61</f>
        <v>0</v>
      </c>
      <c r="P88" s="91" t="n">
        <f aca="false">SUM(D88:O88)</f>
        <v>0</v>
      </c>
    </row>
    <row r="89" customFormat="false" ht="13.5" hidden="false" customHeight="false" outlineLevel="0" collapsed="false">
      <c r="A89" s="92" t="s">
        <v>201</v>
      </c>
      <c r="B89" s="217" t="s">
        <v>202</v>
      </c>
      <c r="C89" s="225"/>
      <c r="D89" s="90" t="n">
        <f aca="false">'Direct Expense'!D62</f>
        <v>0</v>
      </c>
      <c r="E89" s="90" t="n">
        <f aca="false">'Direct Expense'!E62</f>
        <v>0</v>
      </c>
      <c r="F89" s="90" t="n">
        <f aca="false">'Direct Expense'!F62</f>
        <v>0</v>
      </c>
      <c r="G89" s="90" t="n">
        <f aca="false">'Direct Expense'!G62</f>
        <v>0</v>
      </c>
      <c r="H89" s="90" t="n">
        <f aca="false">'Direct Expense'!H62</f>
        <v>0</v>
      </c>
      <c r="I89" s="90" t="n">
        <f aca="false">'Direct Expense'!I62</f>
        <v>0</v>
      </c>
      <c r="J89" s="90" t="n">
        <f aca="false">'Direct Expense'!J62</f>
        <v>0</v>
      </c>
      <c r="K89" s="90" t="n">
        <f aca="false">'Direct Expense'!K62</f>
        <v>0</v>
      </c>
      <c r="L89" s="90" t="n">
        <f aca="false">'Direct Expense'!L62</f>
        <v>0</v>
      </c>
      <c r="M89" s="90" t="n">
        <f aca="false">'Direct Expense'!M62</f>
        <v>0</v>
      </c>
      <c r="N89" s="90" t="n">
        <f aca="false">'Direct Expense'!N62</f>
        <v>0</v>
      </c>
      <c r="O89" s="90" t="n">
        <f aca="false">'Direct Expense'!O62</f>
        <v>0</v>
      </c>
      <c r="P89" s="91" t="n">
        <f aca="false">SUM(D89:O89)</f>
        <v>0</v>
      </c>
    </row>
    <row r="90" customFormat="false" ht="13.5" hidden="false" customHeight="false" outlineLevel="0" collapsed="false">
      <c r="A90" s="100"/>
      <c r="B90" s="228" t="s">
        <v>203</v>
      </c>
      <c r="C90" s="225"/>
      <c r="D90" s="95" t="n">
        <f aca="false">SUM(D88:D89)</f>
        <v>0</v>
      </c>
      <c r="E90" s="95" t="n">
        <f aca="false">SUM(E88:E89)</f>
        <v>0</v>
      </c>
      <c r="F90" s="95" t="n">
        <f aca="false">SUM(F88:F89)</f>
        <v>0</v>
      </c>
      <c r="G90" s="95" t="n">
        <f aca="false">SUM(G88:G89)</f>
        <v>0</v>
      </c>
      <c r="H90" s="95" t="n">
        <f aca="false">SUM(H88:H89)</f>
        <v>0</v>
      </c>
      <c r="I90" s="95" t="n">
        <f aca="false">SUM(I88:I89)</f>
        <v>0</v>
      </c>
      <c r="J90" s="95" t="n">
        <f aca="false">SUM(J88:J89)</f>
        <v>0</v>
      </c>
      <c r="K90" s="95" t="n">
        <f aca="false">SUM(K88:K89)</f>
        <v>0</v>
      </c>
      <c r="L90" s="95" t="n">
        <f aca="false">SUM(L88:L89)</f>
        <v>0</v>
      </c>
      <c r="M90" s="95" t="n">
        <f aca="false">SUM(M88:M89)</f>
        <v>0</v>
      </c>
      <c r="N90" s="95" t="n">
        <f aca="false">SUM(N88:N89)</f>
        <v>0</v>
      </c>
      <c r="O90" s="95" t="n">
        <f aca="false">SUM(O88:O89)</f>
        <v>0</v>
      </c>
      <c r="P90" s="96" t="n">
        <f aca="false">SUM(D90:O90)</f>
        <v>0</v>
      </c>
    </row>
    <row r="91" customFormat="false" ht="13.5" hidden="false" customHeight="false" outlineLevel="0" collapsed="false">
      <c r="A91" s="230"/>
      <c r="B91" s="224" t="s">
        <v>424</v>
      </c>
      <c r="C91" s="231"/>
      <c r="D91" s="107" t="n">
        <f aca="false">D87+D90</f>
        <v>381394.1023526</v>
      </c>
      <c r="E91" s="107" t="n">
        <f aca="false">E87+E90</f>
        <v>371903.550045309</v>
      </c>
      <c r="F91" s="107" t="n">
        <f aca="false">F87+F90</f>
        <v>372275.946836332</v>
      </c>
      <c r="G91" s="107" t="n">
        <f aca="false">G87+G90</f>
        <v>372651.442063094</v>
      </c>
      <c r="H91" s="107" t="n">
        <f aca="false">H87+H90</f>
        <v>376565.647854511</v>
      </c>
      <c r="I91" s="107" t="n">
        <f aca="false">I87+I90</f>
        <v>373732.55504425</v>
      </c>
      <c r="J91" s="107" t="n">
        <f aca="false">J87+J90</f>
        <v>373759.478420692</v>
      </c>
      <c r="K91" s="107" t="n">
        <f aca="false">K87+K90</f>
        <v>377465.327388025</v>
      </c>
      <c r="L91" s="107" t="n">
        <f aca="false">L87+L90</f>
        <v>373739.577407494</v>
      </c>
      <c r="M91" s="107" t="n">
        <f aca="false">M87+M90</f>
        <v>373752.957590371</v>
      </c>
      <c r="N91" s="107" t="n">
        <f aca="false">N87+N90</f>
        <v>373738.283841636</v>
      </c>
      <c r="O91" s="107" t="n">
        <f aca="false">O87+O90</f>
        <v>373739.153553523</v>
      </c>
      <c r="P91" s="107" t="n">
        <f aca="false">P87+P90</f>
        <v>4494718.02239784</v>
      </c>
    </row>
    <row r="93" customFormat="false" ht="16.5" hidden="false" customHeight="false" outlineLevel="0" collapsed="false">
      <c r="A93" s="232"/>
      <c r="B93" s="233" t="s">
        <v>425</v>
      </c>
      <c r="C93" s="234"/>
      <c r="D93" s="235" t="n">
        <f aca="false">D32-D91</f>
        <v>-381394.1023526</v>
      </c>
      <c r="E93" s="235" t="n">
        <f aca="false">E32-E91</f>
        <v>-371903.550045309</v>
      </c>
      <c r="F93" s="235" t="n">
        <f aca="false">F32-F91</f>
        <v>-372275.946836332</v>
      </c>
      <c r="G93" s="235" t="n">
        <f aca="false">G32-G91</f>
        <v>-372651.442063094</v>
      </c>
      <c r="H93" s="235" t="n">
        <f aca="false">H32-H91</f>
        <v>-376565.647854511</v>
      </c>
      <c r="I93" s="235" t="n">
        <f aca="false">I32-I91</f>
        <v>-373732.55504425</v>
      </c>
      <c r="J93" s="235" t="n">
        <f aca="false">J32-J91</f>
        <v>-373759.478420692</v>
      </c>
      <c r="K93" s="235" t="n">
        <f aca="false">K32-K91</f>
        <v>-377465.327388025</v>
      </c>
      <c r="L93" s="235" t="n">
        <f aca="false">L32-L91</f>
        <v>-373739.577407494</v>
      </c>
      <c r="M93" s="235" t="n">
        <f aca="false">M32-M91</f>
        <v>-373752.957590371</v>
      </c>
      <c r="N93" s="235" t="n">
        <f aca="false">N32-N91</f>
        <v>-373738.283841636</v>
      </c>
      <c r="O93" s="235" t="n">
        <f aca="false">O32-O91</f>
        <v>-373739.153553523</v>
      </c>
      <c r="P93" s="235" t="n">
        <f aca="false">P32-P91</f>
        <v>-4494718.02239784</v>
      </c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7" customFormat="false" ht="12.75" hidden="false" customHeight="false" outlineLevel="0" collapsed="false">
      <c r="A97" s="193" t="str">
        <f aca="true">CELL("filename")</f>
        <v>'file:///mnt/12tb/@roms/datasets/enron/EDRM Enron Email Data Set v2 XML/filtered-attachments/xls/Deal_Bench_2001_Plan.xls'#$Cash and Non-Cash</v>
      </c>
    </row>
    <row r="98" customFormat="false" ht="12.75" hidden="false" customHeight="false" outlineLevel="0" collapsed="false">
      <c r="A98" s="194" t="n">
        <f aca="true">NOW()</f>
        <v>45926.923516391</v>
      </c>
      <c r="B98" s="194"/>
    </row>
    <row r="99" customFormat="false" ht="12.75" hidden="false" customHeight="false" outlineLevel="0" collapsed="false">
      <c r="B99" s="180" t="s">
        <v>426</v>
      </c>
      <c r="D99" s="237" t="n">
        <f aca="false">D32-D84</f>
        <v>-333703.382490705</v>
      </c>
      <c r="E99" s="237" t="n">
        <f aca="false">E32-E84</f>
        <v>-349205.211310149</v>
      </c>
      <c r="F99" s="237" t="n">
        <f aca="false">F32-F84</f>
        <v>-345705.211310149</v>
      </c>
      <c r="G99" s="237" t="n">
        <f aca="false">G32-G84</f>
        <v>-345705.211310149</v>
      </c>
      <c r="H99" s="237" t="n">
        <f aca="false">H32-H84</f>
        <v>-349205.211310149</v>
      </c>
      <c r="I99" s="237" t="n">
        <f aca="false">I32-I84</f>
        <v>-345705.211310149</v>
      </c>
      <c r="J99" s="237" t="n">
        <f aca="false">J32-J84</f>
        <v>-345705.211310149</v>
      </c>
      <c r="K99" s="237" t="n">
        <f aca="false">K32-K84</f>
        <v>-349205.211310149</v>
      </c>
      <c r="L99" s="237" t="n">
        <f aca="false">L32-L84</f>
        <v>-345705.211310149</v>
      </c>
      <c r="M99" s="237" t="n">
        <f aca="false">M32-M84</f>
        <v>-345705.211310149</v>
      </c>
      <c r="N99" s="237" t="n">
        <f aca="false">N32-N84</f>
        <v>-345705.211310149</v>
      </c>
      <c r="O99" s="237" t="n">
        <f aca="false">O32-O84</f>
        <v>-345705.211310149</v>
      </c>
      <c r="P99" s="237" t="n">
        <f aca="false">SUM(D99:O99)</f>
        <v>-4146960.70690234</v>
      </c>
    </row>
    <row r="100" customFormat="false" ht="12.75" hidden="false" customHeight="false" outlineLevel="0" collapsed="false">
      <c r="B100" s="112" t="n">
        <v>-400000</v>
      </c>
      <c r="D100" s="112" t="n">
        <f aca="false">(B100+D99)*0.065</f>
        <v>-47690.7198618958</v>
      </c>
      <c r="E100" s="112" t="n">
        <f aca="false">(C100+E99)*0.065</f>
        <v>-22698.3387351597</v>
      </c>
      <c r="F100" s="112" t="n">
        <f aca="false">(D100+F99)*0.065</f>
        <v>-25570.7355261829</v>
      </c>
      <c r="G100" s="112" t="n">
        <f aca="false">(E100+G99)*0.065</f>
        <v>-23946.2307529451</v>
      </c>
      <c r="H100" s="112" t="n">
        <f aca="false">(F100+H99)*0.065</f>
        <v>-24360.4365443616</v>
      </c>
      <c r="I100" s="112" t="n">
        <f aca="false">(G100+I99)*0.065</f>
        <v>-24027.3437341011</v>
      </c>
      <c r="J100" s="112" t="n">
        <f aca="false">(H100+J99)*0.065</f>
        <v>-24054.2671105432</v>
      </c>
      <c r="K100" s="112" t="n">
        <f aca="false">(I100+K99)*0.065</f>
        <v>-24260.1160778763</v>
      </c>
      <c r="L100" s="112" t="n">
        <f aca="false">(J100+L99)*0.065</f>
        <v>-24034.366097345</v>
      </c>
      <c r="M100" s="112" t="n">
        <f aca="false">(K100+M99)*0.065</f>
        <v>-24047.7462802216</v>
      </c>
      <c r="N100" s="112" t="n">
        <f aca="false">(L100+N99)*0.065</f>
        <v>-24033.0725314871</v>
      </c>
      <c r="O100" s="112" t="n">
        <f aca="false">(M100+O99)*0.065</f>
        <v>-24033.9422433741</v>
      </c>
      <c r="P100" s="237" t="n">
        <f aca="false">SUM(D100:O100)</f>
        <v>-312757.315495493</v>
      </c>
    </row>
  </sheetData>
  <mergeCells count="2">
    <mergeCell ref="A5:B5"/>
    <mergeCell ref="A98:B98"/>
  </mergeCells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aspoede</cp:lastModifiedBy>
  <cp:lastPrinted>2000-11-03T15:34:03Z</cp:lastPrinted>
  <cp:revision>0</cp:revision>
  <dc:subject/>
  <dc:title/>
</cp:coreProperties>
</file>