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th Rev Aug After Adj" sheetId="1" state="visible" r:id="rId3"/>
    <sheet name="With Rev Aug Before Adj" sheetId="2" state="visible" r:id="rId4"/>
    <sheet name="123.81 avg market w Slice" sheetId="3" state="visible" r:id="rId5"/>
    <sheet name="91.8 avg market w Slice" sheetId="4" state="visible" r:id="rId6"/>
    <sheet name="70.5 avg market w Slice" sheetId="5" state="visible" r:id="rId7"/>
  </sheets>
  <definedNames>
    <definedName function="false" hidden="false" name="SliceTyp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<sst xmlns="http://schemas.openxmlformats.org/spreadsheetml/2006/main" count="589" uniqueCount="81">
  <si>
    <t xml:space="preserve">Regional Cost to Serve DSI Load</t>
  </si>
  <si>
    <t xml:space="preserve"># of DSI Jobs</t>
  </si>
  <si>
    <t xml:space="preserve">Market Price</t>
  </si>
  <si>
    <t xml:space="preserve">Table 1: Regional Augmentation Costs With and Without DSI Load</t>
  </si>
  <si>
    <t xml:space="preserve">Avg 5 Year Augmentation Price </t>
  </si>
  <si>
    <t xml:space="preserve">$123.8/MWh</t>
  </si>
  <si>
    <t xml:space="preserve">$91.8/MWh</t>
  </si>
  <si>
    <t xml:space="preserve">$70.5/MWh</t>
  </si>
  <si>
    <t xml:space="preserve">FY2002</t>
  </si>
  <si>
    <t xml:space="preserve">5 yr Avg</t>
  </si>
  <si>
    <t xml:space="preserve">With DSI Load</t>
  </si>
  <si>
    <t xml:space="preserve">Without DSI Load</t>
  </si>
  <si>
    <t xml:space="preserve">Difference</t>
  </si>
  <si>
    <t xml:space="preserve">Subsidy per DSI Job per year</t>
  </si>
  <si>
    <t xml:space="preserve">Table 3: Cost per SUB customer to subsidize DSI Sales - with IP TAC CRAC</t>
  </si>
  <si>
    <t xml:space="preserve">Cost to 70 aMW Utility (70 aMW of BPA Subscription Purchases)</t>
  </si>
  <si>
    <t xml:space="preserve">Cost by Customer                  (Utility Cost / 28,233)</t>
  </si>
  <si>
    <t xml:space="preserve">With DSIs</t>
  </si>
  <si>
    <t xml:space="preserve">No DSI Load</t>
  </si>
  <si>
    <r>
      <rPr>
        <sz val="10"/>
        <rFont val="Arial"/>
        <family val="0"/>
      </rPr>
      <t xml:space="preserve">DSI Subsidy paid by </t>
    </r>
    <r>
      <rPr>
        <b val="true"/>
        <sz val="10"/>
        <rFont val="Arial"/>
        <family val="2"/>
      </rPr>
      <t xml:space="preserve">each</t>
    </r>
    <r>
      <rPr>
        <sz val="10"/>
        <rFont val="Arial"/>
        <family val="0"/>
      </rPr>
      <t xml:space="preserve"> utility customer per year</t>
    </r>
  </si>
  <si>
    <t xml:space="preserve">Cost Calculations:</t>
  </si>
  <si>
    <t xml:space="preserve">PF rates after the application of the LB CRAC are multiplied by (70 aMW x 8760 hours per year) to calculate utility costs</t>
  </si>
  <si>
    <t xml:space="preserve">Under the $123.8/MWh scenario, the FY2002 PF Rate after the LB CRAC is $89.58/MWh (see Attachment 1C "Augmentation Calculation with IP TAC CRAC" Tables)</t>
  </si>
  <si>
    <t xml:space="preserve">$89.58 x 70 x 8760 = $54,930,456</t>
  </si>
  <si>
    <t xml:space="preserve">Table 2: Cost per SUB customer to subsidize DSI Sales</t>
  </si>
  <si>
    <t xml:space="preserve">Under the $123.8/MWh scenario with no load loss, the FY2002 PF Rate after the LB CRAC is $108.35/MWh (see Attachment 1C )</t>
  </si>
  <si>
    <t xml:space="preserve">$108.35 x 70 x 8760 = $66,440,220</t>
  </si>
  <si>
    <t xml:space="preserve">With Slice</t>
  </si>
  <si>
    <t xml:space="preserve">PF</t>
  </si>
  <si>
    <t xml:space="preserve">DSI</t>
  </si>
  <si>
    <t xml:space="preserve">IOU</t>
  </si>
  <si>
    <t xml:space="preserve">Slice</t>
  </si>
  <si>
    <t xml:space="preserve">Total</t>
  </si>
  <si>
    <t xml:space="preserve">LB CRAC Rev Basis</t>
  </si>
  <si>
    <t xml:space="preserve">FB CRAC Rev Basis</t>
  </si>
  <si>
    <t xml:space="preserve">FB/LB</t>
  </si>
  <si>
    <t xml:space="preserve">Avg CRACable Rate</t>
  </si>
  <si>
    <t xml:space="preserve">Attachment 1C</t>
  </si>
  <si>
    <t xml:space="preserve">Augmentation Costs with $123.8/MWh Average Augmentation Price</t>
  </si>
  <si>
    <t xml:space="preserve">BPA Figures with no load loss</t>
  </si>
  <si>
    <t xml:space="preserve">See BPA Toolkit File "TK_145_S2000_315Mkt_LR0_021001"</t>
  </si>
  <si>
    <t xml:space="preserve">Rem Aug</t>
  </si>
  <si>
    <t xml:space="preserve">Net Augm</t>
  </si>
  <si>
    <t xml:space="preserve">LB CRAC</t>
  </si>
  <si>
    <t xml:space="preserve">FB  CRAC</t>
  </si>
  <si>
    <t xml:space="preserve">Market </t>
  </si>
  <si>
    <t xml:space="preserve">LB Rate </t>
  </si>
  <si>
    <t xml:space="preserve">Rate</t>
  </si>
  <si>
    <t xml:space="preserve">Rates</t>
  </si>
  <si>
    <t xml:space="preserve">Rates with LB CRAC</t>
  </si>
  <si>
    <t xml:space="preserve">Year</t>
  </si>
  <si>
    <t xml:space="preserve">Q (aMW)</t>
  </si>
  <si>
    <t xml:space="preserve">Cost</t>
  </si>
  <si>
    <t xml:space="preserve">Rev Basis</t>
  </si>
  <si>
    <t xml:space="preserve">Price</t>
  </si>
  <si>
    <t xml:space="preserve">Increase</t>
  </si>
  <si>
    <t xml:space="preserve">Schedule</t>
  </si>
  <si>
    <t xml:space="preserve">No LB CRAC</t>
  </si>
  <si>
    <t xml:space="preserve">Year 1</t>
  </si>
  <si>
    <t xml:space="preserve">5yr Avg</t>
  </si>
  <si>
    <t xml:space="preserve">aMW</t>
  </si>
  <si>
    <t xml:space="preserve">$ Millions</t>
  </si>
  <si>
    <t xml:space="preserve">$/MWh</t>
  </si>
  <si>
    <t xml:space="preserve">Average</t>
  </si>
  <si>
    <t xml:space="preserve">BPA Figures with 1500 aMW load loss</t>
  </si>
  <si>
    <t xml:space="preserve">See BPA Toolkit File "TK_145_S2000_315Mkt_LR1500_021001"</t>
  </si>
  <si>
    <t xml:space="preserve">Augmentation Calculation with IP TAC CRAC</t>
  </si>
  <si>
    <t xml:space="preserve">Application of IP TAC CRAC</t>
  </si>
  <si>
    <t xml:space="preserve">Sales (aMW)</t>
  </si>
  <si>
    <t xml:space="preserve">LB CRAC Rates ($/MWh)</t>
  </si>
  <si>
    <t xml:space="preserve">Revenue   ($ millions)</t>
  </si>
  <si>
    <t xml:space="preserve">------&gt;</t>
  </si>
  <si>
    <t xml:space="preserve">FB CRAC Rev Basis = LB CRAC Rev Basis minus Slice Revenues</t>
  </si>
  <si>
    <t xml:space="preserve">Attachment 1B</t>
  </si>
  <si>
    <t xml:space="preserve">Augmentation Costs with $91.8/MWh Average Augmentation Price</t>
  </si>
  <si>
    <t xml:space="preserve">See BPA Toolkit File "TK_145_S2000_210Mkt_LR0_021001"</t>
  </si>
  <si>
    <t xml:space="preserve">See BPA Toolkit File "TK_145_S2000_210Mkt_LR1500_021001"</t>
  </si>
  <si>
    <t xml:space="preserve">Attachment 1A</t>
  </si>
  <si>
    <t xml:space="preserve">Augmentation Costs with $70.5/MWh Average Augmentation Price</t>
  </si>
  <si>
    <t xml:space="preserve">See BPA Toolkit File "TK_145_S2000_140Mkt_LR0_021001"</t>
  </si>
  <si>
    <t xml:space="preserve">See BPA Toolkit File "TK_145_S2000_140Mkt_LR1500_021001"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</si>
</sst>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0%"/>
    <numFmt numFmtId="170" formatCode="0.00%"/>
    <numFmt numFmtId="171" formatCode="0.0%"/>
    <numFmt numFmtId="172" formatCode="0"/>
    <numFmt numFmtId="173" formatCode="0.000"/>
    <numFmt numFmtId="174" formatCode="_(\$* #,##0.0000_);_(\$* \(#,##0.0000\);_(\$* \-??_);_(@_)"/>
    <numFmt numFmtId="175" formatCode="0.0"/>
    <numFmt numFmtId="176" formatCode="#,##0"/>
    <numFmt numFmtId="177" formatCode="#,##0.0"/>
    <numFmt numFmtId="178" formatCode="_(* #,##0.0_);_(* \(#,##0.0\);_(* \-??_);_(@_)"/>
    <numFmt numFmtId="179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3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3" borderId="3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3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3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0" fillId="3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0" fillId="3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3" borderId="6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2" min="2" style="0" width="15.85"/>
    <col collapsed="false" customWidth="true" hidden="false" outlineLevel="0" max="7" min="3" style="0" width="14.85"/>
  </cols>
  <sheetData>
    <row r="2" customFormat="false" ht="12.75" hidden="false" customHeight="false" outlineLevel="0" collapsed="false">
      <c r="B2" s="0" t="s">
        <v>0</v>
      </c>
    </row>
    <row r="3" customFormat="false" ht="12.75" hidden="false" customHeight="false" outlineLevel="0" collapsed="false">
      <c r="A3" s="0" t="s">
        <v>1</v>
      </c>
      <c r="B3" s="1" t="n">
        <v>7000</v>
      </c>
    </row>
    <row r="5" customFormat="false" ht="12.75" hidden="false" customHeight="false" outlineLevel="0" collapsed="false">
      <c r="B5" s="0" t="s">
        <v>2</v>
      </c>
    </row>
    <row r="7" customFormat="false" ht="18" hidden="false" customHeight="false" outlineLevel="0" collapsed="false">
      <c r="A7" s="2" t="s">
        <v>3</v>
      </c>
      <c r="B7" s="2"/>
      <c r="C7" s="2"/>
      <c r="D7" s="2"/>
      <c r="E7" s="2"/>
      <c r="F7" s="2"/>
      <c r="G7" s="2"/>
    </row>
    <row r="8" customFormat="false" ht="12.75" hidden="false" customHeight="false" outlineLevel="0" collapsed="false">
      <c r="A8" s="3" t="s">
        <v>4</v>
      </c>
      <c r="B8" s="4" t="s">
        <v>5</v>
      </c>
      <c r="C8" s="4"/>
      <c r="D8" s="4" t="s">
        <v>6</v>
      </c>
      <c r="E8" s="4"/>
      <c r="F8" s="4" t="s">
        <v>7</v>
      </c>
      <c r="G8" s="4"/>
    </row>
    <row r="9" customFormat="false" ht="12.75" hidden="false" customHeight="false" outlineLevel="0" collapsed="false">
      <c r="A9" s="5"/>
      <c r="B9" s="6" t="s">
        <v>8</v>
      </c>
      <c r="C9" s="7" t="s">
        <v>9</v>
      </c>
      <c r="D9" s="6" t="s">
        <v>8</v>
      </c>
      <c r="E9" s="7" t="s">
        <v>9</v>
      </c>
      <c r="F9" s="6" t="s">
        <v>8</v>
      </c>
      <c r="G9" s="7" t="s">
        <v>9</v>
      </c>
    </row>
    <row r="10" customFormat="false" ht="12.75" hidden="false" customHeight="false" outlineLevel="0" collapsed="false">
      <c r="A10" s="5" t="s">
        <v>10</v>
      </c>
      <c r="B10" s="8" t="n">
        <f aca="false">'With Rev Aug Before Adj'!B10</f>
        <v>6497136397.75753</v>
      </c>
      <c r="C10" s="9" t="n">
        <f aca="false">'With Rev Aug Before Adj'!C10</f>
        <v>2186649543.97523</v>
      </c>
      <c r="D10" s="8" t="n">
        <f aca="false">'With Rev Aug Before Adj'!D10</f>
        <v>4179536397.75753</v>
      </c>
      <c r="E10" s="9" t="n">
        <f aca="false">'With Rev Aug Before Adj'!E10</f>
        <v>1496909543.97523</v>
      </c>
      <c r="F10" s="8" t="n">
        <f aca="false">'With Rev Aug Before Adj'!F10</f>
        <v>2634536397.75753</v>
      </c>
      <c r="G10" s="9" t="n">
        <f aca="false">'With Rev Aug Before Adj'!G10</f>
        <v>1038829543.97523</v>
      </c>
    </row>
    <row r="11" customFormat="false" ht="12.75" hidden="false" customHeight="false" outlineLevel="0" collapsed="false">
      <c r="A11" s="5" t="s">
        <v>11</v>
      </c>
      <c r="B11" s="8" t="n">
        <f aca="false">'With Rev Aug Before Adj'!B11</f>
        <v>2521130397.75753</v>
      </c>
      <c r="C11" s="9" t="n">
        <f aca="false">'With Rev Aug Before Adj'!C11</f>
        <v>767762663.975229</v>
      </c>
      <c r="D11" s="8" t="n">
        <f aca="false">'With Rev Aug Before Adj'!D11</f>
        <v>1626000000</v>
      </c>
      <c r="E11" s="9" t="n">
        <f aca="false">'With Rev Aug Before Adj'!E11</f>
        <v>518200000</v>
      </c>
      <c r="F11" s="8" t="n">
        <f aca="false">'With Rev Aug Before Adj'!F11</f>
        <v>1037150734.02863</v>
      </c>
      <c r="G11" s="9" t="n">
        <f aca="false">'With Rev Aug Before Adj'!G11</f>
        <v>374888982.462299</v>
      </c>
    </row>
    <row r="12" customFormat="false" ht="12.75" hidden="false" customHeight="false" outlineLevel="0" collapsed="false">
      <c r="A12" s="10" t="s">
        <v>12</v>
      </c>
      <c r="B12" s="11" t="n">
        <f aca="false">'With Rev Aug Before Adj'!B12</f>
        <v>3976006000</v>
      </c>
      <c r="C12" s="12" t="n">
        <f aca="false">'With Rev Aug Before Adj'!C12</f>
        <v>1418886880</v>
      </c>
      <c r="D12" s="11" t="n">
        <f aca="false">'With Rev Aug Before Adj'!D12</f>
        <v>2553536397.75753</v>
      </c>
      <c r="E12" s="12" t="n">
        <f aca="false">'With Rev Aug Before Adj'!E12</f>
        <v>978709543.97523</v>
      </c>
      <c r="F12" s="11" t="n">
        <f aca="false">'With Rev Aug Before Adj'!F12</f>
        <v>1597385663.72891</v>
      </c>
      <c r="G12" s="12" t="n">
        <f aca="false">'With Rev Aug Before Adj'!G12</f>
        <v>663940561.51293</v>
      </c>
    </row>
    <row r="13" customFormat="false" ht="12.75" hidden="false" customHeight="false" outlineLevel="0" collapsed="false">
      <c r="A13" s="5"/>
      <c r="B13" s="13"/>
      <c r="C13" s="14"/>
      <c r="D13" s="13"/>
      <c r="E13" s="14"/>
      <c r="F13" s="13"/>
      <c r="G13" s="14"/>
    </row>
    <row r="14" customFormat="false" ht="12.75" hidden="false" customHeight="false" outlineLevel="0" collapsed="false">
      <c r="A14" s="10" t="s">
        <v>13</v>
      </c>
      <c r="B14" s="15" t="n">
        <f aca="false">B12/$B$3</f>
        <v>568000.857142857</v>
      </c>
      <c r="C14" s="16" t="n">
        <f aca="false">C12/$B$3</f>
        <v>202698.125714286</v>
      </c>
      <c r="D14" s="15" t="n">
        <f aca="false">D12/$B$3</f>
        <v>364790.913965362</v>
      </c>
      <c r="E14" s="16" t="n">
        <f aca="false">E12/$B$3</f>
        <v>139815.649139319</v>
      </c>
      <c r="F14" s="15" t="n">
        <f aca="false">F12/$B$3</f>
        <v>228197.951961272</v>
      </c>
      <c r="G14" s="16" t="n">
        <f aca="false">G12/$B$3</f>
        <v>94848.6516447043</v>
      </c>
    </row>
    <row r="17" customFormat="false" ht="18" hidden="false" customHeight="false" outlineLevel="0" collapsed="false">
      <c r="A17" s="17" t="s">
        <v>14</v>
      </c>
      <c r="B17" s="17"/>
      <c r="C17" s="17"/>
      <c r="D17" s="17"/>
      <c r="E17" s="17"/>
      <c r="F17" s="17"/>
      <c r="G17" s="17"/>
    </row>
    <row r="18" customFormat="false" ht="12.75" hidden="false" customHeight="false" outlineLevel="0" collapsed="false">
      <c r="A18" s="3" t="s">
        <v>4</v>
      </c>
      <c r="B18" s="4" t="s">
        <v>5</v>
      </c>
      <c r="C18" s="4"/>
      <c r="D18" s="4" t="s">
        <v>6</v>
      </c>
      <c r="E18" s="4"/>
      <c r="F18" s="4" t="s">
        <v>7</v>
      </c>
      <c r="G18" s="4"/>
    </row>
    <row r="19" customFormat="false" ht="12.75" hidden="false" customHeight="false" outlineLevel="0" collapsed="false">
      <c r="A19" s="5"/>
      <c r="B19" s="6" t="s">
        <v>8</v>
      </c>
      <c r="C19" s="7" t="s">
        <v>9</v>
      </c>
      <c r="D19" s="6" t="s">
        <v>8</v>
      </c>
      <c r="E19" s="7" t="s">
        <v>9</v>
      </c>
      <c r="F19" s="6" t="s">
        <v>8</v>
      </c>
      <c r="G19" s="7" t="s">
        <v>9</v>
      </c>
    </row>
    <row r="20" customFormat="false" ht="30.75" hidden="false" customHeight="true" outlineLevel="0" collapsed="false">
      <c r="A20" s="18" t="s">
        <v>15</v>
      </c>
      <c r="B20" s="6"/>
      <c r="C20" s="7"/>
      <c r="D20" s="6"/>
      <c r="E20" s="7"/>
      <c r="F20" s="6"/>
      <c r="G20" s="7"/>
    </row>
    <row r="21" customFormat="false" ht="12.75" hidden="false" customHeight="false" outlineLevel="0" collapsed="false">
      <c r="A21" s="3" t="s">
        <v>10</v>
      </c>
      <c r="B21" s="19" t="n">
        <f aca="false">'123.81 avg market w Slice'!$P$59*70*8760</f>
        <v>54930456</v>
      </c>
      <c r="C21" s="20" t="n">
        <f aca="false">'123.81 avg market w Slice'!$Q$59*70*8760</f>
        <v>27367116</v>
      </c>
      <c r="D21" s="19" t="n">
        <f aca="false">'91.8 avg market w Slice'!$P$59*70*8760</f>
        <v>42016464</v>
      </c>
      <c r="E21" s="20" t="n">
        <f aca="false">'91.8 avg market w Slice'!$Q$59*70*8760</f>
        <v>23638860</v>
      </c>
      <c r="F21" s="19" t="n">
        <f aca="false">'70.5 avg market w Slice'!$P$59*70*8760</f>
        <v>32327904</v>
      </c>
      <c r="G21" s="20" t="n">
        <f aca="false">'70.5 avg market w Slice'!$Q$59*70*8760</f>
        <v>20854932</v>
      </c>
    </row>
    <row r="22" customFormat="false" ht="12.75" hidden="false" customHeight="false" outlineLevel="0" collapsed="false">
      <c r="A22" s="5" t="s">
        <v>11</v>
      </c>
      <c r="B22" s="8" t="n">
        <f aca="false">'With Rev Aug Before Adj'!B22</f>
        <v>38404716</v>
      </c>
      <c r="C22" s="21" t="n">
        <f aca="false">'With Rev Aug Before Adj'!C22</f>
        <v>20977572</v>
      </c>
      <c r="D22" s="8" t="n">
        <f aca="false">'With Rev Aug Before Adj'!D22</f>
        <v>29519448</v>
      </c>
      <c r="E22" s="21" t="n">
        <f aca="false">'With Rev Aug Before Adj'!E22</f>
        <v>18506376</v>
      </c>
      <c r="F22" s="8" t="n">
        <f aca="false">'With Rev Aug Before Adj'!F22</f>
        <v>24417624</v>
      </c>
      <c r="G22" s="9" t="n">
        <f aca="false">'With Rev Aug Before Adj'!G22</f>
        <v>17316768</v>
      </c>
    </row>
    <row r="23" customFormat="false" ht="12.75" hidden="false" customHeight="false" outlineLevel="0" collapsed="false">
      <c r="A23" s="10" t="s">
        <v>12</v>
      </c>
      <c r="B23" s="22" t="n">
        <f aca="false">B21-B22</f>
        <v>16525740</v>
      </c>
      <c r="C23" s="23" t="n">
        <f aca="false">C21-C22</f>
        <v>6389544</v>
      </c>
      <c r="D23" s="22" t="n">
        <f aca="false">D21-D22</f>
        <v>12497016</v>
      </c>
      <c r="E23" s="23" t="n">
        <f aca="false">E21-E22</f>
        <v>5132484</v>
      </c>
      <c r="F23" s="22" t="n">
        <f aca="false">F21-F22</f>
        <v>7910280</v>
      </c>
      <c r="G23" s="23" t="n">
        <f aca="false">G21-G22</f>
        <v>3538164</v>
      </c>
    </row>
    <row r="24" customFormat="false" ht="24.75" hidden="false" customHeight="true" outlineLevel="0" collapsed="false">
      <c r="A24" s="18" t="s">
        <v>16</v>
      </c>
      <c r="B24" s="13"/>
      <c r="C24" s="14"/>
      <c r="D24" s="13"/>
      <c r="E24" s="14"/>
      <c r="F24" s="13"/>
      <c r="G24" s="14"/>
    </row>
    <row r="25" customFormat="false" ht="12.75" hidden="false" customHeight="false" outlineLevel="0" collapsed="false">
      <c r="A25" s="3" t="s">
        <v>17</v>
      </c>
      <c r="B25" s="24" t="n">
        <f aca="false">B21/28233</f>
        <v>1945.61173095314</v>
      </c>
      <c r="C25" s="25" t="n">
        <f aca="false">C21/28233</f>
        <v>969.330783126129</v>
      </c>
      <c r="D25" s="24" t="n">
        <f aca="false">D21/28233</f>
        <v>1488.20401657635</v>
      </c>
      <c r="E25" s="25" t="n">
        <f aca="false">E21/28233</f>
        <v>837.277653809372</v>
      </c>
      <c r="F25" s="24" t="n">
        <f aca="false">F21/28233</f>
        <v>1145.0396344703</v>
      </c>
      <c r="G25" s="25" t="n">
        <f aca="false">G21/28233</f>
        <v>738.672192115609</v>
      </c>
    </row>
    <row r="26" customFormat="false" ht="12.75" hidden="false" customHeight="false" outlineLevel="0" collapsed="false">
      <c r="A26" s="5" t="s">
        <v>18</v>
      </c>
      <c r="B26" s="26" t="n">
        <f aca="false">B22/28233</f>
        <v>1360.27754755074</v>
      </c>
      <c r="C26" s="27" t="n">
        <f aca="false">C22/28233</f>
        <v>743.016045053661</v>
      </c>
      <c r="D26" s="26" t="n">
        <f aca="false">D22/28233</f>
        <v>1045.56540218893</v>
      </c>
      <c r="E26" s="27" t="n">
        <f aca="false">E22/28233</f>
        <v>655.487408351929</v>
      </c>
      <c r="F26" s="26" t="n">
        <f aca="false">F22/28233</f>
        <v>864.861119965997</v>
      </c>
      <c r="G26" s="27" t="n">
        <f aca="false">G22/28233</f>
        <v>613.352034852832</v>
      </c>
    </row>
    <row r="27" customFormat="false" ht="37.5" hidden="false" customHeight="true" outlineLevel="0" collapsed="false">
      <c r="A27" s="28" t="s">
        <v>19</v>
      </c>
      <c r="B27" s="15" t="n">
        <f aca="false">B25-B26</f>
        <v>585.334183402401</v>
      </c>
      <c r="C27" s="16" t="n">
        <f aca="false">C25-C26</f>
        <v>226.314738072468</v>
      </c>
      <c r="D27" s="15" t="n">
        <f aca="false">D25-D26</f>
        <v>442.638614387419</v>
      </c>
      <c r="E27" s="16" t="n">
        <f aca="false">E25-E26</f>
        <v>181.790245457443</v>
      </c>
      <c r="F27" s="15" t="n">
        <f aca="false">F25-F26</f>
        <v>280.178514504304</v>
      </c>
      <c r="G27" s="16" t="n">
        <f aca="false">G25-G26</f>
        <v>125.320157262778</v>
      </c>
    </row>
    <row r="29" customFormat="false" ht="12.75" hidden="false" customHeight="false" outlineLevel="0" collapsed="false">
      <c r="A29" s="29" t="s">
        <v>20</v>
      </c>
    </row>
    <row r="30" customFormat="false" ht="12.75" hidden="false" customHeight="false" outlineLevel="0" collapsed="false">
      <c r="A30" s="0" t="s">
        <v>21</v>
      </c>
      <c r="B30" s="30"/>
      <c r="D30" s="30"/>
    </row>
    <row r="31" customFormat="false" ht="27" hidden="false" customHeight="true" outlineLevel="0" collapsed="false">
      <c r="A31" s="31" t="s">
        <v>22</v>
      </c>
      <c r="B31" s="31"/>
      <c r="C31" s="31"/>
      <c r="D31" s="31"/>
      <c r="E31" s="31"/>
      <c r="F31" s="31"/>
      <c r="G31" s="31"/>
    </row>
    <row r="32" customFormat="false" ht="12.75" hidden="false" customHeight="false" outlineLevel="0" collapsed="false">
      <c r="A32" s="0" t="s">
        <v>23</v>
      </c>
    </row>
  </sheetData>
  <mergeCells count="9">
    <mergeCell ref="A7:G7"/>
    <mergeCell ref="B8:C8"/>
    <mergeCell ref="D8:E8"/>
    <mergeCell ref="F8:G8"/>
    <mergeCell ref="A17:G17"/>
    <mergeCell ref="B18:C18"/>
    <mergeCell ref="D18:E18"/>
    <mergeCell ref="F18:G18"/>
    <mergeCell ref="A31:G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3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16.28"/>
    <col collapsed="false" customWidth="true" hidden="false" outlineLevel="0" max="3" min="3" style="0" width="17.42"/>
    <col collapsed="false" customWidth="true" hidden="false" outlineLevel="0" max="7" min="4" style="0" width="14.85"/>
  </cols>
  <sheetData>
    <row r="2" customFormat="false" ht="12.75" hidden="false" customHeight="false" outlineLevel="0" collapsed="false">
      <c r="B2" s="0" t="s">
        <v>0</v>
      </c>
    </row>
    <row r="3" customFormat="false" ht="12.75" hidden="false" customHeight="false" outlineLevel="0" collapsed="false">
      <c r="A3" s="0" t="s">
        <v>1</v>
      </c>
      <c r="B3" s="1" t="n">
        <v>7000</v>
      </c>
    </row>
    <row r="5" customFormat="false" ht="12.75" hidden="false" customHeight="false" outlineLevel="0" collapsed="false">
      <c r="B5" s="0" t="s">
        <v>2</v>
      </c>
    </row>
    <row r="7" customFormat="false" ht="18" hidden="false" customHeight="false" outlineLevel="0" collapsed="false">
      <c r="A7" s="2" t="s">
        <v>3</v>
      </c>
      <c r="B7" s="2"/>
      <c r="C7" s="2"/>
      <c r="D7" s="2"/>
      <c r="E7" s="2"/>
      <c r="F7" s="2"/>
      <c r="G7" s="2"/>
    </row>
    <row r="8" customFormat="false" ht="12.75" hidden="false" customHeight="false" outlineLevel="0" collapsed="false">
      <c r="A8" s="3" t="s">
        <v>4</v>
      </c>
      <c r="B8" s="4" t="s">
        <v>5</v>
      </c>
      <c r="C8" s="4"/>
      <c r="D8" s="4" t="s">
        <v>6</v>
      </c>
      <c r="E8" s="4"/>
      <c r="F8" s="4" t="s">
        <v>7</v>
      </c>
      <c r="G8" s="4"/>
    </row>
    <row r="9" customFormat="false" ht="12.75" hidden="false" customHeight="false" outlineLevel="0" collapsed="false">
      <c r="A9" s="5"/>
      <c r="B9" s="6" t="s">
        <v>8</v>
      </c>
      <c r="C9" s="7" t="s">
        <v>9</v>
      </c>
      <c r="D9" s="6" t="s">
        <v>8</v>
      </c>
      <c r="E9" s="7" t="s">
        <v>9</v>
      </c>
      <c r="F9" s="6" t="s">
        <v>8</v>
      </c>
      <c r="G9" s="7" t="s">
        <v>9</v>
      </c>
    </row>
    <row r="10" customFormat="false" ht="12.75" hidden="false" customHeight="false" outlineLevel="0" collapsed="false">
      <c r="A10" s="5" t="s">
        <v>10</v>
      </c>
      <c r="B10" s="8" t="n">
        <f aca="false">'123.81 avg market w Slice'!$I22*1000000</f>
        <v>6497136397.75753</v>
      </c>
      <c r="C10" s="9" t="n">
        <f aca="false">'123.81 avg market w Slice'!$I27*1000000</f>
        <v>2186649543.97523</v>
      </c>
      <c r="D10" s="8" t="n">
        <f aca="false">'91.8 avg market w Slice'!$I22*1000000</f>
        <v>4179536397.75753</v>
      </c>
      <c r="E10" s="9" t="n">
        <f aca="false">'91.8 avg market w Slice'!$I27*1000000</f>
        <v>1496909543.97523</v>
      </c>
      <c r="F10" s="8" t="n">
        <f aca="false">'70.5 avg market w Slice'!$I22*1000000</f>
        <v>2634536397.75753</v>
      </c>
      <c r="G10" s="9" t="n">
        <f aca="false">'70.5 avg market w Slice'!$I27*1000000</f>
        <v>1038829543.97523</v>
      </c>
    </row>
    <row r="11" customFormat="false" ht="12.75" hidden="false" customHeight="false" outlineLevel="0" collapsed="false">
      <c r="A11" s="5" t="s">
        <v>11</v>
      </c>
      <c r="B11" s="8" t="n">
        <f aca="false">'123.81 avg market w Slice'!$C34*1000000</f>
        <v>2521130397.75753</v>
      </c>
      <c r="C11" s="9" t="n">
        <f aca="false">'123.81 avg market w Slice'!$C$39*1000000</f>
        <v>767762663.975229</v>
      </c>
      <c r="D11" s="8" t="n">
        <f aca="false">'91.8 avg market w Slice'!$C34*1000000</f>
        <v>1626000000</v>
      </c>
      <c r="E11" s="9" t="n">
        <f aca="false">'91.8 avg market w Slice'!$C$39*1000000</f>
        <v>518200000</v>
      </c>
      <c r="F11" s="8" t="n">
        <f aca="false">'70.5 avg market w Slice'!$C34*1000000</f>
        <v>1037150734.02863</v>
      </c>
      <c r="G11" s="9" t="n">
        <f aca="false">'70.5 avg market w Slice'!$C$39*1000000</f>
        <v>374888982.462299</v>
      </c>
    </row>
    <row r="12" customFormat="false" ht="12.75" hidden="false" customHeight="false" outlineLevel="0" collapsed="false">
      <c r="A12" s="10" t="s">
        <v>12</v>
      </c>
      <c r="B12" s="11" t="n">
        <f aca="false">B10-B11</f>
        <v>3976006000</v>
      </c>
      <c r="C12" s="12" t="n">
        <f aca="false">C10-C11</f>
        <v>1418886880</v>
      </c>
      <c r="D12" s="11" t="n">
        <f aca="false">D10-D11</f>
        <v>2553536397.75753</v>
      </c>
      <c r="E12" s="12" t="n">
        <f aca="false">E10-E11</f>
        <v>978709543.97523</v>
      </c>
      <c r="F12" s="11" t="n">
        <f aca="false">F10-F11</f>
        <v>1597385663.72891</v>
      </c>
      <c r="G12" s="12" t="n">
        <f aca="false">G10-G11</f>
        <v>663940561.51293</v>
      </c>
    </row>
    <row r="13" customFormat="false" ht="12.75" hidden="false" customHeight="false" outlineLevel="0" collapsed="false">
      <c r="A13" s="5"/>
      <c r="B13" s="13"/>
      <c r="C13" s="14"/>
      <c r="D13" s="13"/>
      <c r="E13" s="14"/>
      <c r="F13" s="13"/>
      <c r="G13" s="14"/>
    </row>
    <row r="14" customFormat="false" ht="12.75" hidden="false" customHeight="false" outlineLevel="0" collapsed="false">
      <c r="A14" s="10" t="s">
        <v>13</v>
      </c>
      <c r="B14" s="15" t="n">
        <f aca="false">B12/$B$3</f>
        <v>568000.857142857</v>
      </c>
      <c r="C14" s="16" t="n">
        <f aca="false">C12/$B$3</f>
        <v>202698.125714286</v>
      </c>
      <c r="D14" s="15" t="n">
        <f aca="false">D12/$B$3</f>
        <v>364790.913965362</v>
      </c>
      <c r="E14" s="16" t="n">
        <f aca="false">E12/$B$3</f>
        <v>139815.649139319</v>
      </c>
      <c r="F14" s="15" t="n">
        <f aca="false">F12/$B$3</f>
        <v>228197.951961272</v>
      </c>
      <c r="G14" s="16" t="n">
        <f aca="false">G12/$B$3</f>
        <v>94848.6516447043</v>
      </c>
    </row>
    <row r="17" customFormat="false" ht="18" hidden="false" customHeight="false" outlineLevel="0" collapsed="false">
      <c r="A17" s="17" t="s">
        <v>24</v>
      </c>
      <c r="B17" s="17"/>
      <c r="C17" s="17"/>
      <c r="D17" s="17"/>
      <c r="E17" s="17"/>
      <c r="F17" s="17"/>
      <c r="G17" s="17"/>
    </row>
    <row r="18" customFormat="false" ht="12.75" hidden="false" customHeight="false" outlineLevel="0" collapsed="false">
      <c r="A18" s="3" t="s">
        <v>4</v>
      </c>
      <c r="B18" s="4" t="s">
        <v>5</v>
      </c>
      <c r="C18" s="4"/>
      <c r="D18" s="4" t="s">
        <v>6</v>
      </c>
      <c r="E18" s="4"/>
      <c r="F18" s="4" t="s">
        <v>7</v>
      </c>
      <c r="G18" s="4"/>
    </row>
    <row r="19" customFormat="false" ht="12.75" hidden="false" customHeight="false" outlineLevel="0" collapsed="false">
      <c r="A19" s="5"/>
      <c r="B19" s="6" t="s">
        <v>8</v>
      </c>
      <c r="C19" s="7" t="s">
        <v>9</v>
      </c>
      <c r="D19" s="6" t="s">
        <v>8</v>
      </c>
      <c r="E19" s="7" t="s">
        <v>9</v>
      </c>
      <c r="F19" s="6" t="s">
        <v>8</v>
      </c>
      <c r="G19" s="7" t="s">
        <v>9</v>
      </c>
    </row>
    <row r="20" customFormat="false" ht="25.5" hidden="false" customHeight="true" outlineLevel="0" collapsed="false">
      <c r="A20" s="18" t="s">
        <v>15</v>
      </c>
      <c r="B20" s="6"/>
      <c r="C20" s="7"/>
      <c r="D20" s="6"/>
      <c r="E20" s="7"/>
      <c r="F20" s="6"/>
      <c r="G20" s="7"/>
    </row>
    <row r="21" customFormat="false" ht="12.75" hidden="false" customHeight="false" outlineLevel="0" collapsed="false">
      <c r="A21" s="3" t="s">
        <v>10</v>
      </c>
      <c r="B21" s="19" t="n">
        <f aca="false">'123.81 avg market w Slice'!$P22*70*8760</f>
        <v>66440220</v>
      </c>
      <c r="C21" s="20" t="n">
        <f aca="false">'123.81 avg market w Slice'!$Q22*70*8760</f>
        <v>31175088</v>
      </c>
      <c r="D21" s="19" t="n">
        <f aca="false">'91.8 avg market w Slice'!$P22*70*8760</f>
        <v>47516868</v>
      </c>
      <c r="E21" s="20" t="n">
        <f aca="false">'91.8 avg market w Slice'!$Q22*70*8760</f>
        <v>25552044</v>
      </c>
      <c r="F21" s="19" t="n">
        <f aca="false">'70.5 avg market w Slice'!$P22*70*8760</f>
        <v>34897212</v>
      </c>
      <c r="G21" s="20" t="n">
        <f aca="false">'70.5 avg market w Slice'!$Q22*70*8760</f>
        <v>21817656</v>
      </c>
    </row>
    <row r="22" customFormat="false" ht="12.75" hidden="false" customHeight="false" outlineLevel="0" collapsed="false">
      <c r="A22" s="5" t="s">
        <v>11</v>
      </c>
      <c r="B22" s="8" t="n">
        <f aca="false">'123.81 avg market w Slice'!$P$34*70*8760</f>
        <v>38404716</v>
      </c>
      <c r="C22" s="9" t="n">
        <f aca="false">'123.81 avg market w Slice'!$Q$34*70*8760</f>
        <v>20977572</v>
      </c>
      <c r="D22" s="8" t="n">
        <f aca="false">'91.8 avg market w Slice'!$P$34*70*8760</f>
        <v>29519448</v>
      </c>
      <c r="E22" s="9" t="n">
        <f aca="false">'91.8 avg market w Slice'!$Q$34*70*8760</f>
        <v>18506376</v>
      </c>
      <c r="F22" s="8" t="n">
        <f aca="false">'70.5 avg market w Slice'!$P$34*70*8760</f>
        <v>24417624</v>
      </c>
      <c r="G22" s="9" t="n">
        <f aca="false">'70.5 avg market w Slice'!$Q$34*70*8760</f>
        <v>17316768</v>
      </c>
    </row>
    <row r="23" customFormat="false" ht="12.75" hidden="false" customHeight="false" outlineLevel="0" collapsed="false">
      <c r="A23" s="10" t="s">
        <v>12</v>
      </c>
      <c r="B23" s="22" t="n">
        <f aca="false">B21-B22</f>
        <v>28035504</v>
      </c>
      <c r="C23" s="23" t="n">
        <f aca="false">C21-C22</f>
        <v>10197516</v>
      </c>
      <c r="D23" s="22" t="n">
        <f aca="false">D21-D22</f>
        <v>17997420</v>
      </c>
      <c r="E23" s="23" t="n">
        <f aca="false">E21-E22</f>
        <v>7045668</v>
      </c>
      <c r="F23" s="22" t="n">
        <f aca="false">F21-F22</f>
        <v>10479588</v>
      </c>
      <c r="G23" s="23" t="n">
        <f aca="false">G21-G22</f>
        <v>4500888</v>
      </c>
    </row>
    <row r="24" customFormat="false" ht="12.75" hidden="false" customHeight="false" outlineLevel="0" collapsed="false">
      <c r="A24" s="18"/>
      <c r="B24" s="13"/>
      <c r="C24" s="14"/>
      <c r="D24" s="13"/>
      <c r="E24" s="14"/>
      <c r="F24" s="13"/>
      <c r="G24" s="14"/>
    </row>
    <row r="25" customFormat="false" ht="27" hidden="false" customHeight="true" outlineLevel="0" collapsed="false">
      <c r="A25" s="32" t="s">
        <v>16</v>
      </c>
      <c r="B25" s="24"/>
      <c r="C25" s="25"/>
      <c r="D25" s="24"/>
      <c r="E25" s="25"/>
      <c r="F25" s="24"/>
      <c r="G25" s="25"/>
    </row>
    <row r="26" customFormat="false" ht="12.75" hidden="false" customHeight="false" outlineLevel="0" collapsed="false">
      <c r="A26" s="3" t="s">
        <v>17</v>
      </c>
      <c r="B26" s="24" t="n">
        <f aca="false">B21/28233</f>
        <v>2353.28232918925</v>
      </c>
      <c r="C26" s="25" t="n">
        <f aca="false">C21/28233</f>
        <v>1104.20741685262</v>
      </c>
      <c r="D26" s="24" t="n">
        <f aca="false">D21/28233</f>
        <v>1683.02582084794</v>
      </c>
      <c r="E26" s="25" t="n">
        <f aca="false">E21/28233</f>
        <v>905.041759642971</v>
      </c>
      <c r="F26" s="24" t="n">
        <f aca="false">F21/28233</f>
        <v>1236.04335352247</v>
      </c>
      <c r="G26" s="25" t="n">
        <f aca="false">G21/28233</f>
        <v>772.771437679312</v>
      </c>
    </row>
    <row r="27" customFormat="false" ht="12.75" hidden="false" customHeight="false" outlineLevel="0" collapsed="false">
      <c r="A27" s="5" t="s">
        <v>18</v>
      </c>
      <c r="B27" s="26" t="n">
        <f aca="false">B22/28233</f>
        <v>1360.27754755074</v>
      </c>
      <c r="C27" s="27" t="n">
        <f aca="false">C22/28233</f>
        <v>743.016045053661</v>
      </c>
      <c r="D27" s="26" t="n">
        <f aca="false">D22/28233</f>
        <v>1045.56540218893</v>
      </c>
      <c r="E27" s="27" t="n">
        <f aca="false">E22/28233</f>
        <v>655.487408351929</v>
      </c>
      <c r="F27" s="26" t="n">
        <f aca="false">F22/28233</f>
        <v>864.861119965997</v>
      </c>
      <c r="G27" s="27" t="n">
        <f aca="false">G22/28233</f>
        <v>613.352034852832</v>
      </c>
    </row>
    <row r="28" customFormat="false" ht="29.25" hidden="false" customHeight="true" outlineLevel="0" collapsed="false">
      <c r="A28" s="28" t="s">
        <v>19</v>
      </c>
      <c r="B28" s="15" t="n">
        <f aca="false">B26-B27</f>
        <v>993.004781638508</v>
      </c>
      <c r="C28" s="16" t="n">
        <f aca="false">C26-C27</f>
        <v>361.191371798958</v>
      </c>
      <c r="D28" s="15" t="n">
        <f aca="false">D26-D27</f>
        <v>637.460418659016</v>
      </c>
      <c r="E28" s="16" t="n">
        <f aca="false">E26-E27</f>
        <v>249.554351291042</v>
      </c>
      <c r="F28" s="15" t="n">
        <f aca="false">F26-F27</f>
        <v>371.182233556477</v>
      </c>
      <c r="G28" s="16" t="n">
        <f aca="false">G26-G27</f>
        <v>159.41940282648</v>
      </c>
    </row>
    <row r="30" customFormat="false" ht="12.75" hidden="false" customHeight="false" outlineLevel="0" collapsed="false">
      <c r="A30" s="29" t="s">
        <v>20</v>
      </c>
    </row>
    <row r="31" customFormat="false" ht="12.75" hidden="false" customHeight="false" outlineLevel="0" collapsed="false">
      <c r="A31" s="0" t="s">
        <v>21</v>
      </c>
      <c r="B31" s="30"/>
      <c r="D31" s="30"/>
    </row>
    <row r="32" customFormat="false" ht="12.75" hidden="false" customHeight="true" outlineLevel="0" collapsed="false">
      <c r="A32" s="31" t="s">
        <v>25</v>
      </c>
      <c r="B32" s="31"/>
      <c r="C32" s="31"/>
      <c r="D32" s="31"/>
      <c r="E32" s="31"/>
      <c r="F32" s="31"/>
      <c r="G32" s="31"/>
    </row>
    <row r="33" customFormat="false" ht="12.75" hidden="false" customHeight="false" outlineLevel="0" collapsed="false">
      <c r="A33" s="0" t="s">
        <v>26</v>
      </c>
    </row>
    <row r="35" customFormat="false" ht="12.75" hidden="false" customHeight="false" outlineLevel="0" collapsed="false">
      <c r="A35" s="31"/>
      <c r="B35" s="31"/>
      <c r="C35" s="31"/>
      <c r="D35" s="31"/>
      <c r="E35" s="31"/>
      <c r="F35" s="31"/>
      <c r="G35" s="31"/>
    </row>
    <row r="36" customFormat="false" ht="12.75" hidden="false" customHeight="false" outlineLevel="0" collapsed="false">
      <c r="B36" s="33"/>
      <c r="F36" s="33"/>
    </row>
    <row r="39" customFormat="false" ht="12.75" hidden="false" customHeight="false" outlineLevel="0" collapsed="false">
      <c r="B39" s="34"/>
      <c r="D39" s="34"/>
    </row>
  </sheetData>
  <mergeCells count="10">
    <mergeCell ref="A7:G7"/>
    <mergeCell ref="B8:C8"/>
    <mergeCell ref="D8:E8"/>
    <mergeCell ref="F8:G8"/>
    <mergeCell ref="A17:G17"/>
    <mergeCell ref="B18:C18"/>
    <mergeCell ref="D18:E18"/>
    <mergeCell ref="F18:G18"/>
    <mergeCell ref="A32:G32"/>
    <mergeCell ref="A35:G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6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9.7"/>
    <col collapsed="false" customWidth="true" hidden="false" outlineLevel="0" max="15" min="15" style="0" width="11.85"/>
  </cols>
  <sheetData>
    <row r="2" customFormat="false" ht="12.75" hidden="false" customHeight="false" outlineLevel="0" collapsed="false">
      <c r="B2" s="35"/>
      <c r="C2" s="35"/>
      <c r="D2" s="35"/>
      <c r="E2" s="35"/>
      <c r="F2" s="35"/>
      <c r="H2" s="36" t="s">
        <v>27</v>
      </c>
      <c r="I2" s="36"/>
      <c r="J2" s="36"/>
      <c r="K2" s="36"/>
      <c r="L2" s="37"/>
      <c r="M2" s="37"/>
      <c r="N2" s="37"/>
      <c r="O2" s="37"/>
      <c r="P2" s="37"/>
      <c r="Q2" s="37"/>
    </row>
    <row r="3" customFormat="false" ht="12.75" hidden="false" customHeight="false" outlineLevel="0" collapsed="false">
      <c r="B3" s="21"/>
      <c r="C3" s="21"/>
      <c r="D3" s="21"/>
      <c r="E3" s="21"/>
      <c r="F3" s="21"/>
      <c r="H3" s="38" t="s">
        <v>28</v>
      </c>
      <c r="I3" s="0" t="n">
        <f aca="false">4343+1611-46-67-2000</f>
        <v>3841</v>
      </c>
      <c r="J3" s="0" t="n">
        <v>21.83</v>
      </c>
      <c r="K3" s="21" t="n">
        <f aca="false">I3*J3*8760/1000000</f>
        <v>734.5175028</v>
      </c>
      <c r="L3" s="21"/>
      <c r="M3" s="21"/>
      <c r="N3" s="21"/>
      <c r="O3" s="21"/>
      <c r="P3" s="21"/>
      <c r="Q3" s="21"/>
    </row>
    <row r="4" customFormat="false" ht="12.75" hidden="false" customHeight="false" outlineLevel="0" collapsed="false">
      <c r="B4" s="21"/>
      <c r="C4" s="21"/>
      <c r="D4" s="21"/>
      <c r="E4" s="39"/>
      <c r="F4" s="21"/>
      <c r="H4" s="38" t="s">
        <v>29</v>
      </c>
      <c r="I4" s="40" t="n">
        <v>1486</v>
      </c>
      <c r="J4" s="0" t="n">
        <v>23</v>
      </c>
      <c r="K4" s="21" t="n">
        <f aca="false">I4*J4*8760/1000000</f>
        <v>299.39928</v>
      </c>
      <c r="L4" s="21"/>
      <c r="M4" s="21"/>
      <c r="N4" s="21"/>
      <c r="O4" s="21"/>
      <c r="P4" s="21"/>
      <c r="Q4" s="21"/>
    </row>
    <row r="5" customFormat="false" ht="12.75" hidden="false" customHeight="false" outlineLevel="0" collapsed="false">
      <c r="B5" s="21"/>
      <c r="C5" s="21"/>
      <c r="D5" s="21"/>
      <c r="E5" s="21"/>
      <c r="F5" s="21"/>
      <c r="H5" s="38" t="s">
        <v>30</v>
      </c>
      <c r="I5" s="0" t="n">
        <v>1000</v>
      </c>
      <c r="J5" s="0" t="n">
        <v>19.26</v>
      </c>
      <c r="K5" s="21" t="n">
        <f aca="false">I5*J5*8760/1000000</f>
        <v>168.7176</v>
      </c>
      <c r="L5" s="21"/>
      <c r="M5" s="21"/>
      <c r="N5" s="21"/>
      <c r="O5" s="21"/>
      <c r="P5" s="21"/>
      <c r="Q5" s="21"/>
    </row>
    <row r="6" customFormat="false" ht="12.75" hidden="false" customHeight="false" outlineLevel="0" collapsed="false">
      <c r="B6" s="21"/>
      <c r="C6" s="21"/>
      <c r="D6" s="21"/>
      <c r="E6" s="21"/>
      <c r="F6" s="21"/>
      <c r="H6" s="38" t="s">
        <v>31</v>
      </c>
      <c r="I6" s="0" t="n">
        <v>2000</v>
      </c>
      <c r="J6" s="0" t="n">
        <v>27</v>
      </c>
      <c r="K6" s="21" t="n">
        <f aca="false">I6*J6*8760/1000000</f>
        <v>473.04</v>
      </c>
      <c r="L6" s="21"/>
      <c r="M6" s="21"/>
      <c r="N6" s="21"/>
      <c r="O6" s="21"/>
      <c r="P6" s="21"/>
      <c r="Q6" s="21"/>
    </row>
    <row r="7" customFormat="false" ht="12.75" hidden="false" customHeight="false" outlineLevel="0" collapsed="false">
      <c r="B7" s="21"/>
      <c r="C7" s="21"/>
      <c r="D7" s="21"/>
      <c r="E7" s="41"/>
      <c r="F7" s="21"/>
      <c r="H7" s="38" t="s">
        <v>32</v>
      </c>
      <c r="I7" s="0" t="n">
        <f aca="false">SUM(I3:I6)</f>
        <v>8327</v>
      </c>
      <c r="K7" s="21" t="n">
        <f aca="false">SUM(K3:K6)</f>
        <v>1675.6743828</v>
      </c>
      <c r="L7" s="21"/>
      <c r="M7" s="21"/>
      <c r="N7" s="21"/>
      <c r="O7" s="21"/>
      <c r="P7" s="21"/>
      <c r="Q7" s="21"/>
    </row>
    <row r="8" customFormat="false" ht="12.75" hidden="false" customHeight="false" outlineLevel="0" collapsed="false">
      <c r="B8" s="21"/>
      <c r="C8" s="21"/>
      <c r="D8" s="21"/>
      <c r="E8" s="21"/>
      <c r="F8" s="21"/>
      <c r="H8" s="38"/>
      <c r="I8" s="42"/>
      <c r="J8" s="43" t="s">
        <v>33</v>
      </c>
      <c r="K8" s="21" t="n">
        <f aca="false">K7</f>
        <v>1675.6743828</v>
      </c>
      <c r="L8" s="21"/>
      <c r="M8" s="21"/>
      <c r="N8" s="21"/>
      <c r="O8" s="21"/>
      <c r="P8" s="21"/>
      <c r="Q8" s="21"/>
    </row>
    <row r="9" customFormat="false" ht="12.75" hidden="false" customHeight="false" outlineLevel="0" collapsed="false">
      <c r="B9" s="21"/>
      <c r="C9" s="21"/>
      <c r="D9" s="21"/>
      <c r="E9" s="21"/>
      <c r="F9" s="21"/>
      <c r="J9" s="43" t="s">
        <v>34</v>
      </c>
      <c r="K9" s="21" t="n">
        <f aca="false">SUM(K3:K5)</f>
        <v>1202.6343828</v>
      </c>
      <c r="L9" s="21"/>
      <c r="M9" s="21"/>
      <c r="N9" s="21"/>
      <c r="O9" s="21"/>
      <c r="P9" s="21"/>
      <c r="Q9" s="21"/>
    </row>
    <row r="10" customFormat="false" ht="12.75" hidden="false" customHeight="false" outlineLevel="0" collapsed="false">
      <c r="B10" s="21"/>
      <c r="I10" s="0" t="s">
        <v>35</v>
      </c>
      <c r="K10" s="34" t="n">
        <f aca="false">K9/K8</f>
        <v>0.717701717675265</v>
      </c>
    </row>
    <row r="11" customFormat="false" ht="12.75" hidden="false" customHeight="false" outlineLevel="0" collapsed="false">
      <c r="B11" s="21"/>
      <c r="C11" s="44"/>
      <c r="D11" s="21"/>
      <c r="E11" s="44"/>
      <c r="F11" s="44"/>
      <c r="I11" s="0" t="s">
        <v>36</v>
      </c>
      <c r="K11" s="44" t="n">
        <f aca="false">K7/I7/0.876</f>
        <v>0.229719022457067</v>
      </c>
      <c r="L11" s="44"/>
      <c r="M11" s="44"/>
      <c r="N11" s="44"/>
      <c r="O11" s="44"/>
      <c r="P11" s="44"/>
      <c r="Q11" s="44"/>
    </row>
    <row r="12" customFormat="false" ht="12.75" hidden="false" customHeight="false" outlineLevel="0" collapsed="false">
      <c r="B12" s="21"/>
    </row>
    <row r="13" customFormat="false" ht="20.25" hidden="false" customHeight="false" outlineLevel="0" collapsed="false">
      <c r="A13" s="45" t="s">
        <v>37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customFormat="false" ht="20.25" hidden="false" customHeight="false" outlineLevel="0" collapsed="false">
      <c r="A14" s="45" t="s">
        <v>38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customFormat="false" ht="20.25" hidden="false" customHeight="false" outlineLevel="0" collapsed="false">
      <c r="A15" s="46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customFormat="false" ht="12.75" hidden="false" customHeight="false" outlineLevel="0" collapsed="false">
      <c r="B16" s="21"/>
    </row>
    <row r="17" customFormat="false" ht="12.75" hidden="false" customHeight="false" outlineLevel="0" collapsed="false">
      <c r="B17" s="47" t="s">
        <v>39</v>
      </c>
    </row>
    <row r="18" customFormat="false" ht="12.75" hidden="false" customHeight="false" outlineLevel="0" collapsed="false">
      <c r="B18" s="29" t="s">
        <v>40</v>
      </c>
      <c r="G18" s="48"/>
    </row>
    <row r="19" customFormat="false" ht="12.75" hidden="false" customHeight="false" outlineLevel="0" collapsed="false">
      <c r="A19" s="49"/>
      <c r="B19" s="49" t="s">
        <v>41</v>
      </c>
      <c r="C19" s="50" t="s">
        <v>42</v>
      </c>
      <c r="D19" s="50" t="s">
        <v>43</v>
      </c>
      <c r="E19" s="50" t="s">
        <v>44</v>
      </c>
      <c r="G19" s="51" t="s">
        <v>45</v>
      </c>
      <c r="H19" s="50" t="s">
        <v>41</v>
      </c>
      <c r="I19" s="50" t="s">
        <v>42</v>
      </c>
      <c r="J19" s="50" t="s">
        <v>43</v>
      </c>
      <c r="K19" s="50" t="s">
        <v>44</v>
      </c>
      <c r="L19" s="49" t="s">
        <v>46</v>
      </c>
      <c r="N19" s="51" t="s">
        <v>47</v>
      </c>
      <c r="O19" s="52" t="s">
        <v>48</v>
      </c>
      <c r="P19" s="51" t="s">
        <v>49</v>
      </c>
      <c r="Q19" s="51"/>
    </row>
    <row r="20" customFormat="false" ht="12.75" hidden="false" customHeight="false" outlineLevel="0" collapsed="false">
      <c r="A20" s="53" t="s">
        <v>50</v>
      </c>
      <c r="B20" s="54" t="s">
        <v>51</v>
      </c>
      <c r="C20" s="55" t="s">
        <v>52</v>
      </c>
      <c r="D20" s="55" t="s">
        <v>53</v>
      </c>
      <c r="E20" s="55" t="s">
        <v>53</v>
      </c>
      <c r="G20" s="56" t="s">
        <v>54</v>
      </c>
      <c r="H20" s="55" t="s">
        <v>51</v>
      </c>
      <c r="I20" s="55" t="s">
        <v>52</v>
      </c>
      <c r="J20" s="55" t="s">
        <v>53</v>
      </c>
      <c r="K20" s="55" t="s">
        <v>53</v>
      </c>
      <c r="L20" s="54" t="s">
        <v>55</v>
      </c>
      <c r="N20" s="56" t="s">
        <v>56</v>
      </c>
      <c r="O20" s="57" t="s">
        <v>57</v>
      </c>
      <c r="P20" s="57" t="s">
        <v>58</v>
      </c>
      <c r="Q20" s="58" t="s">
        <v>59</v>
      </c>
    </row>
    <row r="21" customFormat="false" ht="12.75" hidden="false" customHeight="false" outlineLevel="0" collapsed="false">
      <c r="A21" s="59"/>
      <c r="B21" s="60" t="s">
        <v>60</v>
      </c>
      <c r="C21" s="61" t="s">
        <v>61</v>
      </c>
      <c r="D21" s="61" t="s">
        <v>61</v>
      </c>
      <c r="E21" s="61" t="s">
        <v>61</v>
      </c>
      <c r="F21" s="35"/>
      <c r="G21" s="60" t="s">
        <v>62</v>
      </c>
      <c r="H21" s="61" t="s">
        <v>60</v>
      </c>
      <c r="I21" s="61" t="s">
        <v>61</v>
      </c>
      <c r="J21" s="61" t="s">
        <v>61</v>
      </c>
      <c r="K21" s="61" t="s">
        <v>61</v>
      </c>
      <c r="L21" s="59"/>
      <c r="N21" s="60"/>
      <c r="O21" s="62" t="s">
        <v>62</v>
      </c>
      <c r="P21" s="62" t="s">
        <v>62</v>
      </c>
      <c r="Q21" s="63" t="s">
        <v>62</v>
      </c>
    </row>
    <row r="22" customFormat="false" ht="12.75" hidden="false" customHeight="false" outlineLevel="0" collapsed="false">
      <c r="A22" s="64" t="n">
        <v>1</v>
      </c>
      <c r="B22" s="65" t="n">
        <v>2549.6575308642</v>
      </c>
      <c r="C22" s="66" t="n">
        <v>6497.13639775753</v>
      </c>
      <c r="D22" s="66" t="n">
        <v>1639.30228464</v>
      </c>
      <c r="E22" s="66" t="n">
        <v>1166.26228464</v>
      </c>
      <c r="G22" s="67" t="n">
        <v>311.291695062613</v>
      </c>
      <c r="H22" s="66" t="n">
        <f aca="false">MAX(0,$B22+(I$7-8327))</f>
        <v>2549.6575308642</v>
      </c>
      <c r="I22" s="66" t="n">
        <f aca="false">C22</f>
        <v>6497.13639775753</v>
      </c>
      <c r="J22" s="66" t="n">
        <f aca="false">D22</f>
        <v>1639.30228464</v>
      </c>
      <c r="K22" s="66" t="n">
        <f aca="false">E22</f>
        <v>1166.26228464</v>
      </c>
      <c r="L22" s="68" t="n">
        <f aca="false">I22/J22</f>
        <v>3.96335468975714</v>
      </c>
      <c r="N22" s="59" t="s">
        <v>28</v>
      </c>
      <c r="O22" s="69" t="n">
        <f aca="false">J3</f>
        <v>21.83</v>
      </c>
      <c r="P22" s="69" t="n">
        <f aca="false">ROUND(O22*(1+L$22),2)</f>
        <v>108.35</v>
      </c>
      <c r="Q22" s="70" t="n">
        <f aca="false">ROUND(O22*(1+L$27),2)</f>
        <v>50.84</v>
      </c>
    </row>
    <row r="23" customFormat="false" ht="12.75" hidden="false" customHeight="false" outlineLevel="0" collapsed="false">
      <c r="A23" s="64" t="n">
        <v>2</v>
      </c>
      <c r="B23" s="65" t="n">
        <v>2287.34650623313</v>
      </c>
      <c r="C23" s="66" t="n">
        <v>2970.06377378808</v>
      </c>
      <c r="D23" s="66" t="n">
        <v>1648.48136304</v>
      </c>
      <c r="E23" s="66" t="n">
        <v>1175.44136304</v>
      </c>
      <c r="G23" s="67" t="n">
        <v>168.566841624131</v>
      </c>
      <c r="H23" s="66" t="n">
        <f aca="false">MAX(0,$B23+(I$7-8327))</f>
        <v>2287.34650623313</v>
      </c>
      <c r="I23" s="66" t="n">
        <f aca="false">C23</f>
        <v>2970.06377378808</v>
      </c>
      <c r="J23" s="66" t="n">
        <f aca="false">D23</f>
        <v>1648.48136304</v>
      </c>
      <c r="K23" s="66" t="n">
        <f aca="false">E23</f>
        <v>1175.44136304</v>
      </c>
      <c r="L23" s="71" t="n">
        <f aca="false">I23/J23</f>
        <v>1.80169690745604</v>
      </c>
      <c r="N23" s="59" t="s">
        <v>29</v>
      </c>
      <c r="O23" s="69" t="n">
        <f aca="false">J4</f>
        <v>23</v>
      </c>
      <c r="P23" s="69" t="n">
        <f aca="false">ROUND(O23*(1+L$22),2)</f>
        <v>114.16</v>
      </c>
      <c r="Q23" s="70" t="n">
        <f aca="false">ROUND(O23*(1+L$27),2)</f>
        <v>53.56</v>
      </c>
    </row>
    <row r="24" customFormat="false" ht="12.75" hidden="false" customHeight="false" outlineLevel="0" collapsed="false">
      <c r="A24" s="64" t="n">
        <v>3</v>
      </c>
      <c r="B24" s="65" t="n">
        <v>2159.86875171468</v>
      </c>
      <c r="C24" s="66" t="n">
        <v>461.402277226965</v>
      </c>
      <c r="D24" s="66" t="n">
        <v>1656.32182584</v>
      </c>
      <c r="E24" s="66" t="n">
        <v>1183.28182584</v>
      </c>
      <c r="G24" s="67" t="n">
        <v>44.3172715498547</v>
      </c>
      <c r="H24" s="66" t="n">
        <f aca="false">MAX(0,$B24+(I$7-8327))</f>
        <v>2159.86875171468</v>
      </c>
      <c r="I24" s="66" t="n">
        <f aca="false">C24</f>
        <v>461.402277226965</v>
      </c>
      <c r="J24" s="66" t="n">
        <f aca="false">D24</f>
        <v>1656.32182584</v>
      </c>
      <c r="K24" s="66" t="n">
        <f aca="false">E24</f>
        <v>1183.28182584</v>
      </c>
      <c r="L24" s="71" t="n">
        <f aca="false">I24/J24</f>
        <v>0.278570426368056</v>
      </c>
      <c r="N24" s="59" t="s">
        <v>30</v>
      </c>
      <c r="O24" s="69" t="n">
        <f aca="false">J5</f>
        <v>19.26</v>
      </c>
      <c r="P24" s="69" t="n">
        <f aca="false">ROUND(O24*(1+L$22),2)</f>
        <v>95.59</v>
      </c>
      <c r="Q24" s="70" t="n">
        <f aca="false">ROUND(O24*(1+L$27),2)</f>
        <v>44.85</v>
      </c>
    </row>
    <row r="25" customFormat="false" ht="12.75" hidden="false" customHeight="false" outlineLevel="0" collapsed="false">
      <c r="A25" s="64" t="n">
        <v>4</v>
      </c>
      <c r="B25" s="65" t="n">
        <v>2001.01856038589</v>
      </c>
      <c r="C25" s="66" t="n">
        <v>485.346981468476</v>
      </c>
      <c r="D25" s="66" t="n">
        <v>1667.79567384</v>
      </c>
      <c r="E25" s="66" t="n">
        <v>1194.75567384</v>
      </c>
      <c r="G25" s="67" t="n">
        <v>47.253332074198</v>
      </c>
      <c r="H25" s="66" t="n">
        <f aca="false">MAX(0,$B25+(I$7-8327))</f>
        <v>2001.01856038589</v>
      </c>
      <c r="I25" s="66" t="n">
        <f aca="false">C25</f>
        <v>485.346981468476</v>
      </c>
      <c r="J25" s="66" t="n">
        <f aca="false">D25</f>
        <v>1667.79567384</v>
      </c>
      <c r="K25" s="66" t="n">
        <f aca="false">E25</f>
        <v>1194.75567384</v>
      </c>
      <c r="L25" s="71" t="n">
        <f aca="false">I25/J25</f>
        <v>0.291011056738739</v>
      </c>
      <c r="N25" s="72" t="s">
        <v>31</v>
      </c>
      <c r="O25" s="73" t="n">
        <f aca="false">J6</f>
        <v>27</v>
      </c>
      <c r="P25" s="73" t="n">
        <f aca="false">ROUND(O25*(1+L$22),2)</f>
        <v>134.01</v>
      </c>
      <c r="Q25" s="74" t="n">
        <f aca="false">ROUND(O25*(1+L$27),2)</f>
        <v>62.88</v>
      </c>
    </row>
    <row r="26" customFormat="false" ht="12.75" hidden="false" customHeight="false" outlineLevel="0" collapsed="false">
      <c r="A26" s="75" t="n">
        <v>5</v>
      </c>
      <c r="B26" s="76" t="n">
        <v>2149.75800344595</v>
      </c>
      <c r="C26" s="77" t="n">
        <v>519.298289635094</v>
      </c>
      <c r="D26" s="77" t="n">
        <v>1677.54844464</v>
      </c>
      <c r="E26" s="77" t="n">
        <v>1204.50844464</v>
      </c>
      <c r="G26" s="78" t="n">
        <v>47.6373041221063</v>
      </c>
      <c r="H26" s="77" t="n">
        <f aca="false">MAX(0,$B26+(I$7-8327))</f>
        <v>2149.75800344595</v>
      </c>
      <c r="I26" s="77" t="n">
        <f aca="false">C26</f>
        <v>519.298289635094</v>
      </c>
      <c r="J26" s="76" t="n">
        <f aca="false">D26</f>
        <v>1677.54844464</v>
      </c>
      <c r="K26" s="77" t="n">
        <f aca="false">E26</f>
        <v>1204.50844464</v>
      </c>
      <c r="L26" s="79" t="n">
        <f aca="false">I26/J26</f>
        <v>0.309557849905512</v>
      </c>
    </row>
    <row r="27" customFormat="false" ht="12.75" hidden="false" customHeight="false" outlineLevel="0" collapsed="false">
      <c r="A27" s="80" t="s">
        <v>63</v>
      </c>
      <c r="B27" s="81" t="n">
        <f aca="false">AVERAGE(B22:B26)</f>
        <v>2229.52987052877</v>
      </c>
      <c r="C27" s="81" t="n">
        <f aca="false">AVERAGE(C22:C26)</f>
        <v>2186.64954397523</v>
      </c>
      <c r="D27" s="81" t="n">
        <f aca="false">AVERAGE(D22:D26)</f>
        <v>1657.8899184</v>
      </c>
      <c r="E27" s="82" t="n">
        <f aca="false">AVERAGE(E22:E26)</f>
        <v>1184.8499184</v>
      </c>
      <c r="G27" s="83" t="n">
        <f aca="false">AVERAGE(G22:G26)</f>
        <v>123.813288886581</v>
      </c>
      <c r="H27" s="84" t="n">
        <f aca="false">AVERAGE(H22:H26)</f>
        <v>2229.52987052877</v>
      </c>
      <c r="I27" s="85" t="n">
        <f aca="false">AVERAGE(I22:I26)</f>
        <v>2186.64954397523</v>
      </c>
      <c r="J27" s="85" t="n">
        <f aca="false">AVERAGE(J22:J26)</f>
        <v>1657.8899184</v>
      </c>
      <c r="K27" s="85" t="n">
        <f aca="false">AVERAGE(K22:K26)</f>
        <v>1184.8499184</v>
      </c>
      <c r="L27" s="86" t="n">
        <f aca="false">AVERAGE(L22:L26)</f>
        <v>1.3288381860451</v>
      </c>
    </row>
    <row r="28" customFormat="false" ht="12.75" hidden="false" customHeight="false" outlineLevel="0" collapsed="false">
      <c r="A28" s="87"/>
      <c r="B28" s="88"/>
      <c r="C28" s="88"/>
      <c r="D28" s="88"/>
      <c r="E28" s="88"/>
      <c r="G28" s="89"/>
      <c r="H28" s="90"/>
      <c r="I28" s="89"/>
      <c r="J28" s="89"/>
      <c r="K28" s="89"/>
      <c r="L28" s="91"/>
    </row>
    <row r="29" customFormat="false" ht="12.75" hidden="false" customHeight="false" outlineLevel="0" collapsed="false">
      <c r="B29" s="29" t="s">
        <v>64</v>
      </c>
    </row>
    <row r="30" customFormat="false" ht="12.75" hidden="false" customHeight="false" outlineLevel="0" collapsed="false">
      <c r="B30" s="29" t="s">
        <v>65</v>
      </c>
    </row>
    <row r="31" customFormat="false" ht="12.75" hidden="false" customHeight="false" outlineLevel="0" collapsed="false">
      <c r="A31" s="49"/>
      <c r="B31" s="49" t="s">
        <v>41</v>
      </c>
      <c r="C31" s="50" t="s">
        <v>42</v>
      </c>
      <c r="D31" s="50" t="s">
        <v>43</v>
      </c>
      <c r="E31" s="50" t="s">
        <v>44</v>
      </c>
      <c r="G31" s="51" t="s">
        <v>45</v>
      </c>
      <c r="H31" s="50" t="s">
        <v>41</v>
      </c>
      <c r="I31" s="50" t="s">
        <v>42</v>
      </c>
      <c r="J31" s="50" t="s">
        <v>43</v>
      </c>
      <c r="K31" s="50" t="s">
        <v>44</v>
      </c>
      <c r="L31" s="49" t="s">
        <v>46</v>
      </c>
      <c r="N31" s="51" t="s">
        <v>47</v>
      </c>
      <c r="O31" s="52" t="s">
        <v>48</v>
      </c>
      <c r="P31" s="51" t="s">
        <v>49</v>
      </c>
      <c r="Q31" s="51"/>
    </row>
    <row r="32" customFormat="false" ht="12.75" hidden="false" customHeight="false" outlineLevel="0" collapsed="false">
      <c r="A32" s="53" t="s">
        <v>50</v>
      </c>
      <c r="B32" s="54" t="s">
        <v>51</v>
      </c>
      <c r="C32" s="55" t="s">
        <v>52</v>
      </c>
      <c r="D32" s="55" t="s">
        <v>53</v>
      </c>
      <c r="E32" s="55" t="s">
        <v>53</v>
      </c>
      <c r="G32" s="56" t="s">
        <v>54</v>
      </c>
      <c r="H32" s="55" t="s">
        <v>51</v>
      </c>
      <c r="I32" s="55" t="s">
        <v>52</v>
      </c>
      <c r="J32" s="55" t="s">
        <v>53</v>
      </c>
      <c r="K32" s="55" t="s">
        <v>53</v>
      </c>
      <c r="L32" s="54" t="s">
        <v>55</v>
      </c>
      <c r="N32" s="56" t="s">
        <v>56</v>
      </c>
      <c r="O32" s="57" t="s">
        <v>57</v>
      </c>
      <c r="P32" s="57" t="s">
        <v>58</v>
      </c>
      <c r="Q32" s="58" t="s">
        <v>59</v>
      </c>
    </row>
    <row r="33" customFormat="false" ht="12.75" hidden="false" customHeight="false" outlineLevel="0" collapsed="false">
      <c r="A33" s="59"/>
      <c r="B33" s="61" t="s">
        <v>60</v>
      </c>
      <c r="C33" s="61" t="s">
        <v>61</v>
      </c>
      <c r="D33" s="61" t="s">
        <v>61</v>
      </c>
      <c r="E33" s="61" t="s">
        <v>61</v>
      </c>
      <c r="F33" s="35"/>
      <c r="G33" s="60" t="s">
        <v>62</v>
      </c>
      <c r="H33" s="61" t="s">
        <v>60</v>
      </c>
      <c r="I33" s="61" t="s">
        <v>61</v>
      </c>
      <c r="J33" s="61" t="s">
        <v>61</v>
      </c>
      <c r="K33" s="61" t="s">
        <v>61</v>
      </c>
      <c r="L33" s="59"/>
      <c r="N33" s="60"/>
      <c r="O33" s="62" t="s">
        <v>62</v>
      </c>
      <c r="P33" s="62" t="s">
        <v>62</v>
      </c>
      <c r="Q33" s="63" t="s">
        <v>62</v>
      </c>
    </row>
    <row r="34" customFormat="false" ht="12.75" hidden="false" customHeight="false" outlineLevel="0" collapsed="false">
      <c r="A34" s="64" t="n">
        <v>1</v>
      </c>
      <c r="B34" s="66" t="n">
        <v>1006.13005607515</v>
      </c>
      <c r="C34" s="66" t="n">
        <v>2521.13039775753</v>
      </c>
      <c r="D34" s="66" t="n">
        <v>1348.90828464</v>
      </c>
      <c r="E34" s="66" t="n">
        <v>875.86828464</v>
      </c>
      <c r="G34" s="67" t="n">
        <v>311.291695062613</v>
      </c>
      <c r="H34" s="66" t="n">
        <f aca="false">MAX(0,$B34+(I$7-8327))</f>
        <v>1006.13005607515</v>
      </c>
      <c r="I34" s="66" t="n">
        <f aca="false">C34</f>
        <v>2521.13039775753</v>
      </c>
      <c r="J34" s="66" t="n">
        <f aca="false">D34</f>
        <v>1348.90828464</v>
      </c>
      <c r="K34" s="66" t="n">
        <f aca="false">E34</f>
        <v>875.86828464</v>
      </c>
      <c r="L34" s="68" t="n">
        <f aca="false">I34/J34</f>
        <v>1.86901543008195</v>
      </c>
      <c r="N34" s="59" t="s">
        <v>28</v>
      </c>
      <c r="O34" s="69" t="n">
        <f aca="false">J3</f>
        <v>21.83</v>
      </c>
      <c r="P34" s="69" t="n">
        <f aca="false">ROUND(O34*(1+L$34),2)</f>
        <v>62.63</v>
      </c>
      <c r="Q34" s="70" t="n">
        <f aca="false">ROUND(O34*(1+L$39),2)</f>
        <v>34.21</v>
      </c>
    </row>
    <row r="35" customFormat="false" ht="12.75" hidden="false" customHeight="false" outlineLevel="0" collapsed="false">
      <c r="A35" s="64" t="n">
        <v>2</v>
      </c>
      <c r="B35" s="66" t="n">
        <v>743.819031444075</v>
      </c>
      <c r="C35" s="66" t="n">
        <v>938.157773788078</v>
      </c>
      <c r="D35" s="66" t="n">
        <v>1358.08736304</v>
      </c>
      <c r="E35" s="66" t="n">
        <v>885.04736304</v>
      </c>
      <c r="G35" s="67" t="n">
        <v>168.566841624131</v>
      </c>
      <c r="H35" s="66" t="n">
        <f aca="false">MAX(0,$B35+(I$7-8327))</f>
        <v>743.819031444075</v>
      </c>
      <c r="I35" s="66" t="n">
        <f aca="false">C35</f>
        <v>938.157773788078</v>
      </c>
      <c r="J35" s="66" t="n">
        <f aca="false">D35</f>
        <v>1358.08736304</v>
      </c>
      <c r="K35" s="66" t="n">
        <f aca="false">E35</f>
        <v>885.04736304</v>
      </c>
      <c r="L35" s="71" t="n">
        <f aca="false">I35/J35</f>
        <v>0.69079339026325</v>
      </c>
      <c r="N35" s="59" t="s">
        <v>29</v>
      </c>
      <c r="O35" s="69" t="n">
        <f aca="false">J4</f>
        <v>23</v>
      </c>
      <c r="P35" s="69" t="n">
        <f aca="false">ROUND(O35*(1+L$34),2)</f>
        <v>65.99</v>
      </c>
      <c r="Q35" s="70" t="n">
        <f aca="false">ROUND(O35*(1+L$39),2)</f>
        <v>36.04</v>
      </c>
    </row>
    <row r="36" customFormat="false" ht="12.75" hidden="false" customHeight="false" outlineLevel="0" collapsed="false">
      <c r="A36" s="64" t="n">
        <v>3</v>
      </c>
      <c r="B36" s="66" t="n">
        <v>616.341276925626</v>
      </c>
      <c r="C36" s="66" t="n">
        <v>128.591877226965</v>
      </c>
      <c r="D36" s="66" t="n">
        <v>1365.92782584</v>
      </c>
      <c r="E36" s="66" t="n">
        <v>892.88782584</v>
      </c>
      <c r="G36" s="67" t="n">
        <v>44.3172715498547</v>
      </c>
      <c r="H36" s="66" t="n">
        <f aca="false">MAX(0,$B36+(I$7-8327))</f>
        <v>616.341276925626</v>
      </c>
      <c r="I36" s="66" t="n">
        <f aca="false">C36</f>
        <v>128.591877226965</v>
      </c>
      <c r="J36" s="66" t="n">
        <f aca="false">D36</f>
        <v>1365.92782584</v>
      </c>
      <c r="K36" s="66" t="n">
        <f aca="false">E36</f>
        <v>892.88782584</v>
      </c>
      <c r="L36" s="71" t="n">
        <f aca="false">I36/J36</f>
        <v>0.0941425123599669</v>
      </c>
      <c r="N36" s="59" t="s">
        <v>30</v>
      </c>
      <c r="O36" s="69" t="n">
        <f aca="false">J5</f>
        <v>19.26</v>
      </c>
      <c r="P36" s="69" t="n">
        <f aca="false">ROUND(O36*(1+L$34),2)</f>
        <v>55.26</v>
      </c>
      <c r="Q36" s="70" t="n">
        <f aca="false">ROUND(O36*(1+L$39),2)</f>
        <v>30.18</v>
      </c>
    </row>
    <row r="37" customFormat="false" ht="12.75" hidden="false" customHeight="false" outlineLevel="0" collapsed="false">
      <c r="A37" s="64" t="n">
        <v>4</v>
      </c>
      <c r="B37" s="66" t="n">
        <v>457.793127073233</v>
      </c>
      <c r="C37" s="66" t="n">
        <v>105.140981468476</v>
      </c>
      <c r="D37" s="66" t="n">
        <v>1377.40167384</v>
      </c>
      <c r="E37" s="66" t="n">
        <v>904.36167384</v>
      </c>
      <c r="G37" s="67" t="n">
        <v>47.253332074198</v>
      </c>
      <c r="H37" s="66" t="n">
        <f aca="false">MAX(0,$B37+(I$7-8327))</f>
        <v>457.793127073233</v>
      </c>
      <c r="I37" s="66" t="n">
        <f aca="false">C37</f>
        <v>105.140981468476</v>
      </c>
      <c r="J37" s="66" t="n">
        <f aca="false">D37</f>
        <v>1377.40167384</v>
      </c>
      <c r="K37" s="66" t="n">
        <f aca="false">E37</f>
        <v>904.36167384</v>
      </c>
      <c r="L37" s="71" t="n">
        <f aca="false">I37/J37</f>
        <v>0.0763328399154313</v>
      </c>
      <c r="N37" s="72" t="s">
        <v>31</v>
      </c>
      <c r="O37" s="73" t="n">
        <f aca="false">J6</f>
        <v>27</v>
      </c>
      <c r="P37" s="73" t="n">
        <f aca="false">ROUND(O37*(1+L$34),2)</f>
        <v>77.46</v>
      </c>
      <c r="Q37" s="74" t="n">
        <f aca="false">ROUND(O37*(1+L$39),2)</f>
        <v>42.31</v>
      </c>
    </row>
    <row r="38" customFormat="false" ht="12.75" hidden="false" customHeight="false" outlineLevel="0" collapsed="false">
      <c r="A38" s="75" t="n">
        <v>5</v>
      </c>
      <c r="B38" s="77" t="n">
        <v>609.033391538949</v>
      </c>
      <c r="C38" s="77" t="n">
        <v>145.792289635094</v>
      </c>
      <c r="D38" s="77" t="n">
        <v>1387.15444464</v>
      </c>
      <c r="E38" s="77" t="n">
        <v>914.11444464</v>
      </c>
      <c r="G38" s="78" t="n">
        <v>47.6373041221063</v>
      </c>
      <c r="H38" s="77" t="n">
        <f aca="false">MAX(0,$B38+(I$7-8327))</f>
        <v>609.033391538949</v>
      </c>
      <c r="I38" s="77" t="n">
        <f aca="false">C38</f>
        <v>145.792289635094</v>
      </c>
      <c r="J38" s="76" t="n">
        <f aca="false">D38</f>
        <v>1387.15444464</v>
      </c>
      <c r="K38" s="77" t="n">
        <f aca="false">E38</f>
        <v>914.11444464</v>
      </c>
      <c r="L38" s="79" t="n">
        <f aca="false">I38/J38</f>
        <v>0.105101699524836</v>
      </c>
    </row>
    <row r="39" customFormat="false" ht="12.75" hidden="false" customHeight="false" outlineLevel="0" collapsed="false">
      <c r="A39" s="92" t="s">
        <v>63</v>
      </c>
      <c r="B39" s="81" t="n">
        <f aca="false">AVERAGE(B34:B38)</f>
        <v>686.623376611406</v>
      </c>
      <c r="C39" s="81" t="n">
        <f aca="false">AVERAGE(C34:C38)</f>
        <v>767.762663975229</v>
      </c>
      <c r="D39" s="81" t="n">
        <f aca="false">AVERAGE(D34:D38)</f>
        <v>1367.4959184</v>
      </c>
      <c r="E39" s="82" t="n">
        <f aca="false">AVERAGE(E34:E38)</f>
        <v>894.4559184</v>
      </c>
      <c r="G39" s="93" t="n">
        <f aca="false">AVERAGE(G34:G38)</f>
        <v>123.813288886581</v>
      </c>
      <c r="H39" s="84" t="n">
        <f aca="false">AVERAGE(H34:H38)</f>
        <v>686.623376611406</v>
      </c>
      <c r="I39" s="85" t="n">
        <f aca="false">AVERAGE(I34:I38)</f>
        <v>767.762663975229</v>
      </c>
      <c r="J39" s="85" t="n">
        <f aca="false">AVERAGE(J34:J38)</f>
        <v>1367.4959184</v>
      </c>
      <c r="K39" s="85" t="n">
        <f aca="false">AVERAGE(K34:K38)</f>
        <v>894.4559184</v>
      </c>
      <c r="L39" s="86" t="n">
        <f aca="false">AVERAGE(L34:L38)</f>
        <v>0.567077174429087</v>
      </c>
    </row>
    <row r="41" customFormat="false" ht="12.75" hidden="false" customHeight="false" outlineLevel="0" collapsed="false">
      <c r="B41" s="29" t="s">
        <v>66</v>
      </c>
    </row>
    <row r="42" customFormat="false" ht="12.75" hidden="false" customHeight="false" outlineLevel="0" collapsed="false">
      <c r="B42" s="29" t="s">
        <v>40</v>
      </c>
    </row>
    <row r="43" customFormat="false" ht="12.75" hidden="false" customHeight="false" outlineLevel="0" collapsed="false">
      <c r="B43" s="29" t="s">
        <v>67</v>
      </c>
    </row>
    <row r="44" customFormat="false" ht="42" hidden="false" customHeight="true" outlineLevel="0" collapsed="false">
      <c r="B44" s="94"/>
      <c r="C44" s="95" t="s">
        <v>68</v>
      </c>
      <c r="D44" s="95" t="s">
        <v>69</v>
      </c>
      <c r="E44" s="96" t="s">
        <v>70</v>
      </c>
    </row>
    <row r="45" customFormat="false" ht="12.75" hidden="false" customHeight="false" outlineLevel="0" collapsed="false">
      <c r="B45" s="97" t="s">
        <v>28</v>
      </c>
      <c r="C45" s="88" t="n">
        <f aca="false">4343+1611-46-67-2000</f>
        <v>3841</v>
      </c>
      <c r="D45" s="88" t="n">
        <v>21.83</v>
      </c>
      <c r="E45" s="9" t="n">
        <f aca="false">C45*D45*8760/1000000</f>
        <v>734.5175028</v>
      </c>
    </row>
    <row r="46" customFormat="false" ht="12.75" hidden="false" customHeight="false" outlineLevel="0" collapsed="false">
      <c r="B46" s="97" t="s">
        <v>29</v>
      </c>
      <c r="C46" s="98" t="n">
        <v>1486</v>
      </c>
      <c r="D46" s="99" t="n">
        <f aca="false">(AVERAGE(G22:G26)*496+990*20.68)/C46</f>
        <v>55.1040318221695</v>
      </c>
      <c r="E46" s="9" t="n">
        <f aca="false">C46*D46*8760/1000000</f>
        <v>717.309019680637</v>
      </c>
      <c r="F46" s="35" t="s">
        <v>71</v>
      </c>
      <c r="G46" s="0" t="str">
        <f aca="false">"DSI LB CRAC Rate of $"&amp;TEXT(D46,"00.00")&amp;"/MWh = (496 aMW x $"&amp;TEXT(G64,"00.0")&amp;" + 990 aMW x $20.68)/1486 aMW"</f>
        <v>DSI LB CRAC Rate of $55.10/MWh = (496 aMW x $123.8 + 990 aMW x $20.68)/1486 aMW</v>
      </c>
    </row>
    <row r="47" customFormat="false" ht="12.75" hidden="false" customHeight="false" outlineLevel="0" collapsed="false">
      <c r="B47" s="97" t="s">
        <v>30</v>
      </c>
      <c r="C47" s="88" t="n">
        <v>1000</v>
      </c>
      <c r="D47" s="88" t="n">
        <v>19.26</v>
      </c>
      <c r="E47" s="9" t="n">
        <f aca="false">C47*D47*8760/1000000</f>
        <v>168.7176</v>
      </c>
    </row>
    <row r="48" customFormat="false" ht="12.75" hidden="false" customHeight="false" outlineLevel="0" collapsed="false">
      <c r="B48" s="97" t="s">
        <v>31</v>
      </c>
      <c r="C48" s="88" t="n">
        <v>2000</v>
      </c>
      <c r="D48" s="88" t="n">
        <v>27</v>
      </c>
      <c r="E48" s="9" t="n">
        <f aca="false">C48*D48*8760/1000000</f>
        <v>473.04</v>
      </c>
    </row>
    <row r="49" customFormat="false" ht="12.75" hidden="false" customHeight="false" outlineLevel="0" collapsed="false">
      <c r="B49" s="100" t="s">
        <v>32</v>
      </c>
      <c r="C49" s="101" t="n">
        <f aca="false">SUM(C45:C48)</f>
        <v>8327</v>
      </c>
      <c r="D49" s="101"/>
      <c r="E49" s="12" t="n">
        <f aca="false">SUM(E45:E48)</f>
        <v>2093.58412248064</v>
      </c>
    </row>
    <row r="50" customFormat="false" ht="12.75" hidden="false" customHeight="false" outlineLevel="0" collapsed="false">
      <c r="B50" s="38"/>
      <c r="C50" s="42"/>
      <c r="D50" s="43" t="s">
        <v>33</v>
      </c>
      <c r="E50" s="21" t="n">
        <f aca="false">E49</f>
        <v>2093.58412248064</v>
      </c>
    </row>
    <row r="51" customFormat="false" ht="12.75" hidden="false" customHeight="false" outlineLevel="0" collapsed="false">
      <c r="D51" s="43" t="s">
        <v>34</v>
      </c>
      <c r="E51" s="21" t="n">
        <f aca="false">SUM(E45:E47)</f>
        <v>1620.54412248064</v>
      </c>
      <c r="F51" s="35" t="s">
        <v>71</v>
      </c>
      <c r="G51" s="0" t="s">
        <v>72</v>
      </c>
    </row>
    <row r="52" customFormat="false" ht="12.75" hidden="false" customHeight="false" outlineLevel="0" collapsed="false">
      <c r="D52" s="0" t="s">
        <v>35</v>
      </c>
      <c r="E52" s="34" t="n">
        <f aca="false">E51/E50</f>
        <v>0.774052547055283</v>
      </c>
    </row>
    <row r="53" customFormat="false" ht="12.75" hidden="false" customHeight="false" outlineLevel="0" collapsed="false">
      <c r="C53" s="0" t="s">
        <v>36</v>
      </c>
      <c r="E53" s="39" t="n">
        <f aca="false">E49/C49/0.00876</f>
        <v>28.7010473505157</v>
      </c>
    </row>
    <row r="54" customFormat="false" ht="12.75" hidden="false" customHeight="false" outlineLevel="0" collapsed="false">
      <c r="B54" s="29"/>
    </row>
    <row r="55" customFormat="false" ht="12.75" hidden="false" customHeight="false" outlineLevel="0" collapsed="false">
      <c r="B55" s="29"/>
    </row>
    <row r="56" customFormat="false" ht="12.75" hidden="false" customHeight="false" outlineLevel="0" collapsed="false">
      <c r="A56" s="49"/>
      <c r="B56" s="49" t="s">
        <v>41</v>
      </c>
      <c r="C56" s="50" t="s">
        <v>42</v>
      </c>
      <c r="D56" s="50" t="s">
        <v>43</v>
      </c>
      <c r="E56" s="50" t="s">
        <v>44</v>
      </c>
      <c r="G56" s="51" t="s">
        <v>45</v>
      </c>
      <c r="H56" s="50" t="s">
        <v>41</v>
      </c>
      <c r="I56" s="50" t="s">
        <v>42</v>
      </c>
      <c r="J56" s="50" t="s">
        <v>43</v>
      </c>
      <c r="K56" s="50" t="s">
        <v>44</v>
      </c>
      <c r="L56" s="49" t="s">
        <v>46</v>
      </c>
      <c r="N56" s="51" t="s">
        <v>47</v>
      </c>
      <c r="O56" s="52" t="s">
        <v>48</v>
      </c>
      <c r="P56" s="51" t="s">
        <v>49</v>
      </c>
      <c r="Q56" s="51"/>
    </row>
    <row r="57" customFormat="false" ht="12.75" hidden="false" customHeight="false" outlineLevel="0" collapsed="false">
      <c r="A57" s="53" t="s">
        <v>50</v>
      </c>
      <c r="B57" s="54" t="s">
        <v>51</v>
      </c>
      <c r="C57" s="55" t="s">
        <v>52</v>
      </c>
      <c r="D57" s="55" t="s">
        <v>53</v>
      </c>
      <c r="E57" s="55" t="s">
        <v>53</v>
      </c>
      <c r="G57" s="56" t="s">
        <v>54</v>
      </c>
      <c r="H57" s="55" t="s">
        <v>51</v>
      </c>
      <c r="I57" s="55" t="s">
        <v>52</v>
      </c>
      <c r="J57" s="55" t="s">
        <v>53</v>
      </c>
      <c r="K57" s="55" t="s">
        <v>53</v>
      </c>
      <c r="L57" s="54" t="s">
        <v>55</v>
      </c>
      <c r="N57" s="56" t="s">
        <v>56</v>
      </c>
      <c r="O57" s="57" t="s">
        <v>57</v>
      </c>
      <c r="P57" s="57" t="s">
        <v>58</v>
      </c>
      <c r="Q57" s="58" t="s">
        <v>59</v>
      </c>
    </row>
    <row r="58" customFormat="false" ht="12.75" hidden="false" customHeight="false" outlineLevel="0" collapsed="false">
      <c r="A58" s="59"/>
      <c r="B58" s="61" t="s">
        <v>60</v>
      </c>
      <c r="C58" s="61" t="s">
        <v>61</v>
      </c>
      <c r="D58" s="61" t="s">
        <v>61</v>
      </c>
      <c r="E58" s="61" t="s">
        <v>61</v>
      </c>
      <c r="G58" s="60" t="s">
        <v>62</v>
      </c>
      <c r="H58" s="61" t="s">
        <v>60</v>
      </c>
      <c r="I58" s="61" t="s">
        <v>61</v>
      </c>
      <c r="J58" s="61" t="s">
        <v>61</v>
      </c>
      <c r="K58" s="61" t="s">
        <v>61</v>
      </c>
      <c r="L58" s="59"/>
      <c r="N58" s="60"/>
      <c r="O58" s="62" t="s">
        <v>62</v>
      </c>
      <c r="P58" s="62" t="s">
        <v>62</v>
      </c>
      <c r="Q58" s="63" t="s">
        <v>62</v>
      </c>
    </row>
    <row r="59" customFormat="false" ht="12.75" hidden="false" customHeight="false" outlineLevel="0" collapsed="false">
      <c r="A59" s="64" t="n">
        <v>1</v>
      </c>
      <c r="B59" s="66" t="n">
        <v>2549.6575308642</v>
      </c>
      <c r="C59" s="66" t="n">
        <v>6497.13639775753</v>
      </c>
      <c r="D59" s="66" t="n">
        <f aca="false">E50</f>
        <v>2093.58412248064</v>
      </c>
      <c r="E59" s="66" t="n">
        <f aca="false">E51</f>
        <v>1620.54412248064</v>
      </c>
      <c r="G59" s="67" t="n">
        <v>311.291695062613</v>
      </c>
      <c r="H59" s="66" t="n">
        <f aca="false">MAX(0,$B59+(I$7-8327))</f>
        <v>2549.6575308642</v>
      </c>
      <c r="I59" s="66" t="n">
        <f aca="false">C59</f>
        <v>6497.13639775753</v>
      </c>
      <c r="J59" s="66" t="n">
        <f aca="false">E50</f>
        <v>2093.58412248064</v>
      </c>
      <c r="K59" s="66" t="n">
        <f aca="false">E51</f>
        <v>1620.54412248064</v>
      </c>
      <c r="L59" s="68" t="n">
        <f aca="false">I59/J59</f>
        <v>3.10335578493939</v>
      </c>
      <c r="N59" s="59" t="s">
        <v>28</v>
      </c>
      <c r="O59" s="69" t="n">
        <f aca="false">J3</f>
        <v>21.83</v>
      </c>
      <c r="P59" s="69" t="n">
        <f aca="false">ROUND(O59*(1+L$59),2)</f>
        <v>89.58</v>
      </c>
      <c r="Q59" s="70" t="n">
        <f aca="false">ROUND(O59*(1+L$64),2)</f>
        <v>44.63</v>
      </c>
    </row>
    <row r="60" customFormat="false" ht="12.75" hidden="false" customHeight="false" outlineLevel="0" collapsed="false">
      <c r="A60" s="64" t="n">
        <v>2</v>
      </c>
      <c r="B60" s="66" t="n">
        <v>2287.34650623313</v>
      </c>
      <c r="C60" s="66" t="n">
        <v>2970.06377378808</v>
      </c>
      <c r="D60" s="66" t="n">
        <f aca="false">D59</f>
        <v>2093.58412248064</v>
      </c>
      <c r="E60" s="66" t="n">
        <f aca="false">E59</f>
        <v>1620.54412248064</v>
      </c>
      <c r="G60" s="67" t="n">
        <v>168.566841624131</v>
      </c>
      <c r="H60" s="66" t="n">
        <f aca="false">MAX(0,$B60+(I$7-8327))</f>
        <v>2287.34650623313</v>
      </c>
      <c r="I60" s="66" t="n">
        <f aca="false">C60</f>
        <v>2970.06377378808</v>
      </c>
      <c r="J60" s="66" t="n">
        <f aca="false">J59</f>
        <v>2093.58412248064</v>
      </c>
      <c r="K60" s="66" t="n">
        <f aca="false">K59</f>
        <v>1620.54412248064</v>
      </c>
      <c r="L60" s="71" t="n">
        <f aca="false">I60/J60</f>
        <v>1.41865031449939</v>
      </c>
      <c r="N60" s="59" t="s">
        <v>29</v>
      </c>
      <c r="O60" s="69" t="n">
        <f aca="false">D46</f>
        <v>55.1040318221695</v>
      </c>
      <c r="P60" s="69" t="n">
        <f aca="false">ROUND(O60*(1+L$59),2)</f>
        <v>226.11</v>
      </c>
      <c r="Q60" s="70" t="n">
        <f aca="false">ROUND(O60*(1+L$64),2)</f>
        <v>112.66</v>
      </c>
    </row>
    <row r="61" customFormat="false" ht="12.75" hidden="false" customHeight="false" outlineLevel="0" collapsed="false">
      <c r="A61" s="64" t="n">
        <v>3</v>
      </c>
      <c r="B61" s="66" t="n">
        <v>2159.86875171468</v>
      </c>
      <c r="C61" s="66" t="n">
        <v>461.402277226965</v>
      </c>
      <c r="D61" s="66" t="n">
        <f aca="false">D60</f>
        <v>2093.58412248064</v>
      </c>
      <c r="E61" s="66" t="n">
        <f aca="false">E60</f>
        <v>1620.54412248064</v>
      </c>
      <c r="G61" s="67" t="n">
        <v>44.3172715498547</v>
      </c>
      <c r="H61" s="66" t="n">
        <f aca="false">MAX(0,$B61+(I$7-8327))</f>
        <v>2159.86875171468</v>
      </c>
      <c r="I61" s="66" t="n">
        <f aca="false">C61</f>
        <v>461.402277226965</v>
      </c>
      <c r="J61" s="66" t="n">
        <f aca="false">J60</f>
        <v>2093.58412248064</v>
      </c>
      <c r="K61" s="66" t="n">
        <f aca="false">K60</f>
        <v>1620.54412248064</v>
      </c>
      <c r="L61" s="71" t="n">
        <f aca="false">I61/J61</f>
        <v>0.220388697197541</v>
      </c>
      <c r="N61" s="59" t="s">
        <v>30</v>
      </c>
      <c r="O61" s="69" t="n">
        <f aca="false">J5</f>
        <v>19.26</v>
      </c>
      <c r="P61" s="69" t="n">
        <f aca="false">ROUND(O61*(1+L$59),2)</f>
        <v>79.03</v>
      </c>
      <c r="Q61" s="70" t="n">
        <f aca="false">ROUND(O61*(1+L$64),2)</f>
        <v>39.38</v>
      </c>
    </row>
    <row r="62" customFormat="false" ht="12.75" hidden="false" customHeight="false" outlineLevel="0" collapsed="false">
      <c r="A62" s="64" t="n">
        <v>4</v>
      </c>
      <c r="B62" s="66" t="n">
        <v>2001.01856038589</v>
      </c>
      <c r="C62" s="66" t="n">
        <v>485.346981468476</v>
      </c>
      <c r="D62" s="66" t="n">
        <f aca="false">D61</f>
        <v>2093.58412248064</v>
      </c>
      <c r="E62" s="66" t="n">
        <f aca="false">E61</f>
        <v>1620.54412248064</v>
      </c>
      <c r="G62" s="67" t="n">
        <v>47.253332074198</v>
      </c>
      <c r="H62" s="66" t="n">
        <f aca="false">MAX(0,$B62+(I$7-8327))</f>
        <v>2001.01856038589</v>
      </c>
      <c r="I62" s="66" t="n">
        <f aca="false">C62</f>
        <v>485.346981468476</v>
      </c>
      <c r="J62" s="66" t="n">
        <f aca="false">J61</f>
        <v>2093.58412248064</v>
      </c>
      <c r="K62" s="66" t="n">
        <f aca="false">K61</f>
        <v>1620.54412248064</v>
      </c>
      <c r="L62" s="71" t="n">
        <f aca="false">I62/J62</f>
        <v>0.231825879961967</v>
      </c>
      <c r="N62" s="72" t="s">
        <v>31</v>
      </c>
      <c r="O62" s="73" t="n">
        <f aca="false">J6</f>
        <v>27</v>
      </c>
      <c r="P62" s="73" t="n">
        <f aca="false">ROUND(O62*(1+L$59),2)</f>
        <v>110.79</v>
      </c>
      <c r="Q62" s="74" t="n">
        <f aca="false">ROUND(O62*(1+L$64),2)</f>
        <v>55.2</v>
      </c>
    </row>
    <row r="63" customFormat="false" ht="12.75" hidden="false" customHeight="false" outlineLevel="0" collapsed="false">
      <c r="A63" s="75" t="n">
        <v>5</v>
      </c>
      <c r="B63" s="77" t="n">
        <v>2149.75800344595</v>
      </c>
      <c r="C63" s="77" t="n">
        <v>519.298289635094</v>
      </c>
      <c r="D63" s="77" t="n">
        <f aca="false">D62</f>
        <v>2093.58412248064</v>
      </c>
      <c r="E63" s="77" t="n">
        <f aca="false">E62</f>
        <v>1620.54412248064</v>
      </c>
      <c r="G63" s="78" t="n">
        <v>47.6373041221063</v>
      </c>
      <c r="H63" s="77" t="n">
        <f aca="false">MAX(0,$B63+(I$7-8327))</f>
        <v>2149.75800344595</v>
      </c>
      <c r="I63" s="77" t="n">
        <f aca="false">C63</f>
        <v>519.298289635094</v>
      </c>
      <c r="J63" s="66" t="n">
        <f aca="false">J62</f>
        <v>2093.58412248064</v>
      </c>
      <c r="K63" s="66" t="n">
        <f aca="false">K62</f>
        <v>1620.54412248064</v>
      </c>
      <c r="L63" s="79" t="n">
        <f aca="false">I63/J63</f>
        <v>0.248042714911207</v>
      </c>
    </row>
    <row r="64" customFormat="false" ht="12.75" hidden="false" customHeight="false" outlineLevel="0" collapsed="false">
      <c r="A64" s="92" t="s">
        <v>63</v>
      </c>
      <c r="B64" s="81" t="n">
        <f aca="false">AVERAGE(B59:B63)</f>
        <v>2229.52987052877</v>
      </c>
      <c r="C64" s="81" t="n">
        <f aca="false">AVERAGE(C59:C63)</f>
        <v>2186.64954397523</v>
      </c>
      <c r="D64" s="81" t="n">
        <f aca="false">AVERAGE(D59:D63)</f>
        <v>2093.58412248064</v>
      </c>
      <c r="E64" s="82" t="n">
        <f aca="false">AVERAGE(E59:E63)</f>
        <v>1620.54412248064</v>
      </c>
      <c r="G64" s="83" t="n">
        <f aca="false">AVERAGE(G59:G63)</f>
        <v>123.813288886581</v>
      </c>
      <c r="H64" s="84" t="n">
        <f aca="false">AVERAGE(H59:H63)</f>
        <v>2229.52987052877</v>
      </c>
      <c r="I64" s="85" t="n">
        <f aca="false">AVERAGE(I59:I63)</f>
        <v>2186.64954397523</v>
      </c>
      <c r="J64" s="85" t="n">
        <f aca="false">AVERAGE(J59:J63)</f>
        <v>2093.58412248064</v>
      </c>
      <c r="K64" s="85" t="n">
        <f aca="false">AVERAGE(K59:K63)</f>
        <v>1620.54412248064</v>
      </c>
      <c r="L64" s="86" t="n">
        <f aca="false">AVERAGE(L59:L63)</f>
        <v>1.0444526783019</v>
      </c>
    </row>
  </sheetData>
  <mergeCells count="6">
    <mergeCell ref="H2:K2"/>
    <mergeCell ref="A13:Q13"/>
    <mergeCell ref="A14:Q14"/>
    <mergeCell ref="P19:Q19"/>
    <mergeCell ref="P31:Q31"/>
    <mergeCell ref="P56:Q5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6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9.7"/>
    <col collapsed="false" customWidth="true" hidden="false" outlineLevel="0" max="15" min="15" style="0" width="11.85"/>
  </cols>
  <sheetData>
    <row r="2" customFormat="false" ht="12.75" hidden="false" customHeight="false" outlineLevel="0" collapsed="false">
      <c r="B2" s="35"/>
      <c r="C2" s="35"/>
      <c r="D2" s="35"/>
      <c r="E2" s="35"/>
      <c r="F2" s="35"/>
      <c r="H2" s="36" t="s">
        <v>27</v>
      </c>
      <c r="I2" s="36"/>
      <c r="J2" s="36"/>
      <c r="K2" s="36"/>
      <c r="L2" s="37"/>
      <c r="M2" s="37"/>
      <c r="N2" s="37"/>
      <c r="O2" s="37"/>
      <c r="P2" s="37"/>
      <c r="Q2" s="37"/>
    </row>
    <row r="3" customFormat="false" ht="12.75" hidden="false" customHeight="false" outlineLevel="0" collapsed="false">
      <c r="B3" s="21"/>
      <c r="C3" s="21"/>
      <c r="D3" s="21"/>
      <c r="E3" s="21"/>
      <c r="F3" s="21"/>
      <c r="H3" s="38" t="s">
        <v>28</v>
      </c>
      <c r="I3" s="0" t="n">
        <f aca="false">4343+1611-46-67-2000</f>
        <v>3841</v>
      </c>
      <c r="J3" s="0" t="n">
        <v>21.83</v>
      </c>
      <c r="K3" s="21" t="n">
        <f aca="false">I3*J3*8760/1000000</f>
        <v>734.5175028</v>
      </c>
      <c r="L3" s="21"/>
      <c r="M3" s="21"/>
      <c r="N3" s="21"/>
      <c r="O3" s="21"/>
      <c r="P3" s="21"/>
      <c r="Q3" s="21"/>
    </row>
    <row r="4" customFormat="false" ht="12.75" hidden="false" customHeight="false" outlineLevel="0" collapsed="false">
      <c r="B4" s="21"/>
      <c r="C4" s="21"/>
      <c r="D4" s="21"/>
      <c r="E4" s="39"/>
      <c r="F4" s="21"/>
      <c r="H4" s="38" t="s">
        <v>29</v>
      </c>
      <c r="I4" s="40" t="n">
        <v>1486</v>
      </c>
      <c r="J4" s="0" t="n">
        <v>23</v>
      </c>
      <c r="K4" s="21" t="n">
        <f aca="false">I4*J4*8760/1000000</f>
        <v>299.39928</v>
      </c>
      <c r="L4" s="21"/>
      <c r="M4" s="21"/>
      <c r="N4" s="21"/>
      <c r="O4" s="21"/>
      <c r="P4" s="21"/>
      <c r="Q4" s="21"/>
    </row>
    <row r="5" customFormat="false" ht="12.75" hidden="false" customHeight="false" outlineLevel="0" collapsed="false">
      <c r="B5" s="21"/>
      <c r="C5" s="21"/>
      <c r="D5" s="21"/>
      <c r="E5" s="21"/>
      <c r="F5" s="21"/>
      <c r="H5" s="38" t="s">
        <v>30</v>
      </c>
      <c r="I5" s="0" t="n">
        <v>1000</v>
      </c>
      <c r="J5" s="0" t="n">
        <v>19.26</v>
      </c>
      <c r="K5" s="21" t="n">
        <f aca="false">I5*J5*8760/1000000</f>
        <v>168.7176</v>
      </c>
      <c r="L5" s="21"/>
      <c r="M5" s="21"/>
      <c r="N5" s="21"/>
      <c r="O5" s="21"/>
      <c r="P5" s="21"/>
      <c r="Q5" s="21"/>
    </row>
    <row r="6" customFormat="false" ht="12.75" hidden="false" customHeight="false" outlineLevel="0" collapsed="false">
      <c r="B6" s="21"/>
      <c r="C6" s="21"/>
      <c r="D6" s="21"/>
      <c r="E6" s="21"/>
      <c r="F6" s="21"/>
      <c r="H6" s="38" t="s">
        <v>31</v>
      </c>
      <c r="I6" s="0" t="n">
        <v>2000</v>
      </c>
      <c r="J6" s="0" t="n">
        <v>27</v>
      </c>
      <c r="K6" s="21" t="n">
        <f aca="false">I6*J6*8760/1000000</f>
        <v>473.04</v>
      </c>
      <c r="L6" s="21"/>
      <c r="M6" s="21"/>
      <c r="N6" s="21"/>
      <c r="O6" s="21"/>
      <c r="P6" s="21"/>
      <c r="Q6" s="21"/>
    </row>
    <row r="7" customFormat="false" ht="12.75" hidden="false" customHeight="false" outlineLevel="0" collapsed="false">
      <c r="B7" s="21"/>
      <c r="C7" s="21"/>
      <c r="D7" s="21"/>
      <c r="E7" s="41"/>
      <c r="F7" s="21"/>
      <c r="H7" s="38" t="s">
        <v>32</v>
      </c>
      <c r="I7" s="0" t="n">
        <f aca="false">SUM(I3:I6)</f>
        <v>8327</v>
      </c>
      <c r="K7" s="21" t="n">
        <f aca="false">SUM(K3:K6)</f>
        <v>1675.6743828</v>
      </c>
      <c r="L7" s="21"/>
      <c r="M7" s="21"/>
      <c r="N7" s="21"/>
      <c r="O7" s="21"/>
      <c r="P7" s="21"/>
      <c r="Q7" s="21"/>
    </row>
    <row r="8" customFormat="false" ht="12.75" hidden="false" customHeight="false" outlineLevel="0" collapsed="false">
      <c r="B8" s="21"/>
      <c r="C8" s="21"/>
      <c r="D8" s="21"/>
      <c r="E8" s="21"/>
      <c r="F8" s="21"/>
      <c r="H8" s="38"/>
      <c r="I8" s="42"/>
      <c r="J8" s="43" t="s">
        <v>33</v>
      </c>
      <c r="K8" s="21" t="n">
        <f aca="false">K7</f>
        <v>1675.6743828</v>
      </c>
      <c r="L8" s="21"/>
      <c r="M8" s="21"/>
      <c r="N8" s="21"/>
      <c r="O8" s="21"/>
      <c r="P8" s="21"/>
      <c r="Q8" s="21"/>
    </row>
    <row r="9" customFormat="false" ht="12.75" hidden="false" customHeight="false" outlineLevel="0" collapsed="false">
      <c r="B9" s="21"/>
      <c r="C9" s="21"/>
      <c r="D9" s="21"/>
      <c r="E9" s="21"/>
      <c r="F9" s="21"/>
      <c r="J9" s="43" t="s">
        <v>34</v>
      </c>
      <c r="K9" s="21" t="n">
        <f aca="false">SUM(K3:K5)</f>
        <v>1202.6343828</v>
      </c>
      <c r="L9" s="21"/>
      <c r="M9" s="21"/>
      <c r="N9" s="21"/>
      <c r="O9" s="21"/>
      <c r="P9" s="21"/>
      <c r="Q9" s="21"/>
    </row>
    <row r="10" customFormat="false" ht="12.75" hidden="false" customHeight="false" outlineLevel="0" collapsed="false">
      <c r="B10" s="21"/>
      <c r="I10" s="0" t="s">
        <v>35</v>
      </c>
      <c r="K10" s="34" t="n">
        <f aca="false">K9/K8</f>
        <v>0.717701717675265</v>
      </c>
    </row>
    <row r="11" customFormat="false" ht="12.75" hidden="false" customHeight="false" outlineLevel="0" collapsed="false">
      <c r="B11" s="21"/>
      <c r="C11" s="44"/>
      <c r="D11" s="21"/>
      <c r="E11" s="44"/>
      <c r="F11" s="44"/>
      <c r="I11" s="0" t="s">
        <v>36</v>
      </c>
      <c r="K11" s="44" t="n">
        <f aca="false">K7/I7/0.876</f>
        <v>0.229719022457067</v>
      </c>
      <c r="L11" s="44"/>
      <c r="M11" s="44"/>
      <c r="N11" s="44"/>
      <c r="O11" s="44"/>
      <c r="P11" s="44"/>
      <c r="Q11" s="44"/>
    </row>
    <row r="12" customFormat="false" ht="12.75" hidden="false" customHeight="false" outlineLevel="0" collapsed="false">
      <c r="B12" s="21"/>
    </row>
    <row r="13" customFormat="false" ht="20.25" hidden="false" customHeight="false" outlineLevel="0" collapsed="false">
      <c r="A13" s="45" t="s">
        <v>73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customFormat="false" ht="20.25" hidden="false" customHeight="false" outlineLevel="0" collapsed="false">
      <c r="A14" s="45" t="s">
        <v>74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customFormat="false" ht="20.25" hidden="false" customHeight="false" outlineLevel="0" collapsed="false">
      <c r="A15" s="46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customFormat="false" ht="12.75" hidden="false" customHeight="false" outlineLevel="0" collapsed="false">
      <c r="B16" s="21"/>
    </row>
    <row r="17" customFormat="false" ht="12.75" hidden="false" customHeight="false" outlineLevel="0" collapsed="false">
      <c r="B17" s="47" t="s">
        <v>39</v>
      </c>
    </row>
    <row r="18" customFormat="false" ht="12.75" hidden="false" customHeight="false" outlineLevel="0" collapsed="false">
      <c r="B18" s="29" t="s">
        <v>75</v>
      </c>
      <c r="G18" s="48"/>
    </row>
    <row r="19" customFormat="false" ht="12.75" hidden="false" customHeight="false" outlineLevel="0" collapsed="false">
      <c r="A19" s="49"/>
      <c r="B19" s="49" t="s">
        <v>41</v>
      </c>
      <c r="C19" s="50" t="s">
        <v>42</v>
      </c>
      <c r="D19" s="50" t="s">
        <v>43</v>
      </c>
      <c r="E19" s="50" t="s">
        <v>44</v>
      </c>
      <c r="G19" s="51" t="s">
        <v>45</v>
      </c>
      <c r="H19" s="50" t="s">
        <v>41</v>
      </c>
      <c r="I19" s="50" t="s">
        <v>42</v>
      </c>
      <c r="J19" s="50" t="s">
        <v>43</v>
      </c>
      <c r="K19" s="50" t="s">
        <v>44</v>
      </c>
      <c r="L19" s="49" t="s">
        <v>46</v>
      </c>
      <c r="N19" s="51" t="s">
        <v>47</v>
      </c>
      <c r="O19" s="52" t="s">
        <v>48</v>
      </c>
      <c r="P19" s="51" t="s">
        <v>49</v>
      </c>
      <c r="Q19" s="51"/>
    </row>
    <row r="20" customFormat="false" ht="12.75" hidden="false" customHeight="false" outlineLevel="0" collapsed="false">
      <c r="A20" s="53" t="s">
        <v>50</v>
      </c>
      <c r="B20" s="54" t="s">
        <v>51</v>
      </c>
      <c r="C20" s="55" t="s">
        <v>52</v>
      </c>
      <c r="D20" s="55" t="s">
        <v>53</v>
      </c>
      <c r="E20" s="55" t="s">
        <v>53</v>
      </c>
      <c r="G20" s="56" t="s">
        <v>54</v>
      </c>
      <c r="H20" s="55" t="s">
        <v>51</v>
      </c>
      <c r="I20" s="55" t="s">
        <v>52</v>
      </c>
      <c r="J20" s="55" t="s">
        <v>53</v>
      </c>
      <c r="K20" s="55" t="s">
        <v>53</v>
      </c>
      <c r="L20" s="54" t="s">
        <v>55</v>
      </c>
      <c r="N20" s="56" t="s">
        <v>56</v>
      </c>
      <c r="O20" s="57" t="s">
        <v>57</v>
      </c>
      <c r="P20" s="57" t="s">
        <v>58</v>
      </c>
      <c r="Q20" s="58" t="s">
        <v>59</v>
      </c>
    </row>
    <row r="21" customFormat="false" ht="12.75" hidden="false" customHeight="false" outlineLevel="0" collapsed="false">
      <c r="A21" s="59"/>
      <c r="B21" s="60" t="s">
        <v>60</v>
      </c>
      <c r="C21" s="61" t="s">
        <v>61</v>
      </c>
      <c r="D21" s="61" t="s">
        <v>61</v>
      </c>
      <c r="E21" s="61" t="s">
        <v>61</v>
      </c>
      <c r="F21" s="35"/>
      <c r="G21" s="60" t="s">
        <v>62</v>
      </c>
      <c r="H21" s="61" t="s">
        <v>60</v>
      </c>
      <c r="I21" s="61" t="s">
        <v>61</v>
      </c>
      <c r="J21" s="61" t="s">
        <v>61</v>
      </c>
      <c r="K21" s="61" t="s">
        <v>61</v>
      </c>
      <c r="L21" s="59"/>
      <c r="N21" s="60"/>
      <c r="O21" s="62" t="s">
        <v>62</v>
      </c>
      <c r="P21" s="62" t="s">
        <v>62</v>
      </c>
      <c r="Q21" s="63" t="s">
        <v>62</v>
      </c>
    </row>
    <row r="22" customFormat="false" ht="12.75" hidden="false" customHeight="false" outlineLevel="0" collapsed="false">
      <c r="A22" s="64" t="n">
        <v>1</v>
      </c>
      <c r="B22" s="65" t="n">
        <v>2549.6575308642</v>
      </c>
      <c r="C22" s="66" t="n">
        <v>4179.53639775753</v>
      </c>
      <c r="D22" s="66" t="n">
        <v>1639.30228464</v>
      </c>
      <c r="E22" s="66" t="n">
        <v>1166.26228464</v>
      </c>
      <c r="G22" s="67" t="n">
        <v>207.526304282468</v>
      </c>
      <c r="H22" s="66" t="n">
        <f aca="false">MAX(0,$B22+(I$7-8327))</f>
        <v>2549.6575308642</v>
      </c>
      <c r="I22" s="66" t="n">
        <f aca="false">C22</f>
        <v>4179.53639775753</v>
      </c>
      <c r="J22" s="66" t="n">
        <f aca="false">D22</f>
        <v>1639.30228464</v>
      </c>
      <c r="K22" s="66" t="n">
        <f aca="false">E22</f>
        <v>1166.26228464</v>
      </c>
      <c r="L22" s="68" t="n">
        <f aca="false">I22/J22</f>
        <v>2.54958248818361</v>
      </c>
      <c r="N22" s="59" t="s">
        <v>28</v>
      </c>
      <c r="O22" s="69" t="n">
        <f aca="false">J3</f>
        <v>21.83</v>
      </c>
      <c r="P22" s="69" t="n">
        <f aca="false">ROUND(O22*(1+L$22),2)</f>
        <v>77.49</v>
      </c>
      <c r="Q22" s="70" t="n">
        <f aca="false">ROUND(O22*(1+L$27),2)</f>
        <v>41.67</v>
      </c>
    </row>
    <row r="23" customFormat="false" ht="12.75" hidden="false" customHeight="false" outlineLevel="0" collapsed="false">
      <c r="A23" s="64" t="n">
        <v>2</v>
      </c>
      <c r="B23" s="65" t="n">
        <v>2287.34650623313</v>
      </c>
      <c r="C23" s="66" t="n">
        <v>1838.96377378808</v>
      </c>
      <c r="D23" s="66" t="n">
        <v>1648.48136304</v>
      </c>
      <c r="E23" s="66" t="n">
        <v>1175.44136304</v>
      </c>
      <c r="G23" s="67" t="n">
        <v>112.116712964415</v>
      </c>
      <c r="H23" s="66" t="n">
        <f aca="false">MAX(0,$B23+(I$7-8327))</f>
        <v>2287.34650623313</v>
      </c>
      <c r="I23" s="66" t="n">
        <f aca="false">C23</f>
        <v>1838.96377378808</v>
      </c>
      <c r="J23" s="66" t="n">
        <f aca="false">D23</f>
        <v>1648.48136304</v>
      </c>
      <c r="K23" s="66" t="n">
        <f aca="false">E23</f>
        <v>1175.44136304</v>
      </c>
      <c r="L23" s="71" t="n">
        <f aca="false">I23/J23</f>
        <v>1.11555023612569</v>
      </c>
      <c r="N23" s="59" t="s">
        <v>29</v>
      </c>
      <c r="O23" s="69" t="n">
        <f aca="false">J4</f>
        <v>23</v>
      </c>
      <c r="P23" s="69" t="n">
        <f aca="false">ROUND(O23*(1+L$22),2)</f>
        <v>81.64</v>
      </c>
      <c r="Q23" s="70" t="n">
        <f aca="false">ROUND(O23*(1+L$27),2)</f>
        <v>43.9</v>
      </c>
    </row>
    <row r="24" customFormat="false" ht="12.75" hidden="false" customHeight="false" outlineLevel="0" collapsed="false">
      <c r="A24" s="64" t="n">
        <v>3</v>
      </c>
      <c r="B24" s="65" t="n">
        <v>2159.86875171468</v>
      </c>
      <c r="C24" s="66" t="n">
        <v>461.402277226965</v>
      </c>
      <c r="D24" s="66" t="n">
        <v>1656.32182584</v>
      </c>
      <c r="E24" s="66" t="n">
        <v>1183.28182584</v>
      </c>
      <c r="G24" s="67" t="n">
        <v>44.3172715498547</v>
      </c>
      <c r="H24" s="66" t="n">
        <f aca="false">MAX(0,$B24+(I$7-8327))</f>
        <v>2159.86875171468</v>
      </c>
      <c r="I24" s="66" t="n">
        <f aca="false">C24</f>
        <v>461.402277226965</v>
      </c>
      <c r="J24" s="66" t="n">
        <f aca="false">D24</f>
        <v>1656.32182584</v>
      </c>
      <c r="K24" s="66" t="n">
        <f aca="false">E24</f>
        <v>1183.28182584</v>
      </c>
      <c r="L24" s="71" t="n">
        <f aca="false">I24/J24</f>
        <v>0.278570426368056</v>
      </c>
      <c r="N24" s="59" t="s">
        <v>30</v>
      </c>
      <c r="O24" s="69" t="n">
        <f aca="false">J5</f>
        <v>19.26</v>
      </c>
      <c r="P24" s="69" t="n">
        <f aca="false">ROUND(O24*(1+L$22),2)</f>
        <v>68.36</v>
      </c>
      <c r="Q24" s="70" t="n">
        <f aca="false">ROUND(O24*(1+L$27),2)</f>
        <v>36.76</v>
      </c>
    </row>
    <row r="25" customFormat="false" ht="12.75" hidden="false" customHeight="false" outlineLevel="0" collapsed="false">
      <c r="A25" s="64" t="n">
        <v>4</v>
      </c>
      <c r="B25" s="65" t="n">
        <v>2001.01856038589</v>
      </c>
      <c r="C25" s="66" t="n">
        <v>485.346981468476</v>
      </c>
      <c r="D25" s="66" t="n">
        <v>1667.79567384</v>
      </c>
      <c r="E25" s="66" t="n">
        <v>1194.75567384</v>
      </c>
      <c r="G25" s="67" t="n">
        <v>47.253332074198</v>
      </c>
      <c r="H25" s="66" t="n">
        <f aca="false">MAX(0,$B25+(I$7-8327))</f>
        <v>2001.01856038589</v>
      </c>
      <c r="I25" s="66" t="n">
        <f aca="false">C25</f>
        <v>485.346981468476</v>
      </c>
      <c r="J25" s="66" t="n">
        <f aca="false">D25</f>
        <v>1667.79567384</v>
      </c>
      <c r="K25" s="66" t="n">
        <f aca="false">E25</f>
        <v>1194.75567384</v>
      </c>
      <c r="L25" s="71" t="n">
        <f aca="false">I25/J25</f>
        <v>0.291011056738739</v>
      </c>
      <c r="N25" s="72" t="s">
        <v>31</v>
      </c>
      <c r="O25" s="73" t="n">
        <f aca="false">J6</f>
        <v>27</v>
      </c>
      <c r="P25" s="73" t="n">
        <f aca="false">ROUND(O25*(1+L$22),2)</f>
        <v>95.84</v>
      </c>
      <c r="Q25" s="74" t="n">
        <f aca="false">ROUND(O25*(1+L$27),2)</f>
        <v>51.54</v>
      </c>
    </row>
    <row r="26" customFormat="false" ht="12.75" hidden="false" customHeight="false" outlineLevel="0" collapsed="false">
      <c r="A26" s="75" t="n">
        <v>5</v>
      </c>
      <c r="B26" s="76" t="n">
        <v>2149.75800344595</v>
      </c>
      <c r="C26" s="77" t="n">
        <v>519.298289635094</v>
      </c>
      <c r="D26" s="77" t="n">
        <v>1677.54844464</v>
      </c>
      <c r="E26" s="77" t="n">
        <v>1204.50844464</v>
      </c>
      <c r="G26" s="78" t="n">
        <v>47.6373041221063</v>
      </c>
      <c r="H26" s="76" t="n">
        <f aca="false">MAX(0,$B26+(I$7-8327))</f>
        <v>2149.75800344595</v>
      </c>
      <c r="I26" s="76" t="n">
        <f aca="false">C26</f>
        <v>519.298289635094</v>
      </c>
      <c r="J26" s="76" t="n">
        <f aca="false">D26</f>
        <v>1677.54844464</v>
      </c>
      <c r="K26" s="77" t="n">
        <f aca="false">E26</f>
        <v>1204.50844464</v>
      </c>
      <c r="L26" s="79" t="n">
        <f aca="false">I26/J26</f>
        <v>0.309557849905512</v>
      </c>
    </row>
    <row r="27" customFormat="false" ht="12.75" hidden="false" customHeight="false" outlineLevel="0" collapsed="false">
      <c r="A27" s="80" t="s">
        <v>63</v>
      </c>
      <c r="B27" s="81" t="n">
        <f aca="false">AVERAGE(B22:B26)</f>
        <v>2229.52987052877</v>
      </c>
      <c r="C27" s="81" t="n">
        <f aca="false">AVERAGE(C22:C26)</f>
        <v>1496.90954397523</v>
      </c>
      <c r="D27" s="81" t="n">
        <f aca="false">AVERAGE(D22:D26)</f>
        <v>1657.8899184</v>
      </c>
      <c r="E27" s="82" t="n">
        <f aca="false">AVERAGE(E22:E26)</f>
        <v>1184.8499184</v>
      </c>
      <c r="G27" s="83" t="n">
        <f aca="false">AVERAGE(G22:G26)</f>
        <v>91.7701849986085</v>
      </c>
      <c r="H27" s="84" t="n">
        <f aca="false">AVERAGE(H22:H26)</f>
        <v>2229.52987052877</v>
      </c>
      <c r="I27" s="85" t="n">
        <f aca="false">AVERAGE(I22:I26)</f>
        <v>1496.90954397523</v>
      </c>
      <c r="J27" s="85" t="n">
        <f aca="false">AVERAGE(J22:J26)</f>
        <v>1657.8899184</v>
      </c>
      <c r="K27" s="85" t="n">
        <f aca="false">AVERAGE(K22:K26)</f>
        <v>1184.8499184</v>
      </c>
      <c r="L27" s="86" t="n">
        <f aca="false">AVERAGE(L22:L26)</f>
        <v>0.908854411464323</v>
      </c>
    </row>
    <row r="28" customFormat="false" ht="12.75" hidden="false" customHeight="false" outlineLevel="0" collapsed="false">
      <c r="A28" s="87"/>
      <c r="B28" s="89"/>
      <c r="C28" s="88"/>
      <c r="D28" s="88"/>
      <c r="E28" s="88"/>
      <c r="G28" s="89"/>
      <c r="H28" s="90"/>
      <c r="I28" s="89"/>
      <c r="J28" s="89"/>
      <c r="K28" s="89"/>
      <c r="L28" s="91"/>
    </row>
    <row r="29" customFormat="false" ht="12.75" hidden="false" customHeight="false" outlineLevel="0" collapsed="false">
      <c r="B29" s="29" t="s">
        <v>64</v>
      </c>
    </row>
    <row r="30" customFormat="false" ht="12.75" hidden="false" customHeight="false" outlineLevel="0" collapsed="false">
      <c r="B30" s="29" t="s">
        <v>76</v>
      </c>
      <c r="F30" s="102"/>
    </row>
    <row r="31" customFormat="false" ht="12.75" hidden="false" customHeight="false" outlineLevel="0" collapsed="false">
      <c r="A31" s="49"/>
      <c r="B31" s="49" t="s">
        <v>41</v>
      </c>
      <c r="C31" s="50" t="s">
        <v>42</v>
      </c>
      <c r="D31" s="50" t="s">
        <v>43</v>
      </c>
      <c r="E31" s="50" t="s">
        <v>44</v>
      </c>
      <c r="G31" s="51" t="s">
        <v>45</v>
      </c>
      <c r="H31" s="50" t="s">
        <v>41</v>
      </c>
      <c r="I31" s="50" t="s">
        <v>42</v>
      </c>
      <c r="J31" s="50" t="s">
        <v>43</v>
      </c>
      <c r="K31" s="50" t="s">
        <v>44</v>
      </c>
      <c r="L31" s="49" t="s">
        <v>46</v>
      </c>
      <c r="N31" s="51" t="s">
        <v>47</v>
      </c>
      <c r="O31" s="52" t="s">
        <v>48</v>
      </c>
      <c r="P31" s="51" t="s">
        <v>49</v>
      </c>
      <c r="Q31" s="51"/>
    </row>
    <row r="32" customFormat="false" ht="12.75" hidden="false" customHeight="false" outlineLevel="0" collapsed="false">
      <c r="A32" s="53" t="s">
        <v>50</v>
      </c>
      <c r="B32" s="54" t="s">
        <v>51</v>
      </c>
      <c r="C32" s="55" t="s">
        <v>52</v>
      </c>
      <c r="D32" s="55" t="s">
        <v>53</v>
      </c>
      <c r="E32" s="55" t="s">
        <v>53</v>
      </c>
      <c r="G32" s="56" t="s">
        <v>54</v>
      </c>
      <c r="H32" s="55" t="s">
        <v>51</v>
      </c>
      <c r="I32" s="55" t="s">
        <v>52</v>
      </c>
      <c r="J32" s="55" t="s">
        <v>53</v>
      </c>
      <c r="K32" s="55" t="s">
        <v>53</v>
      </c>
      <c r="L32" s="54" t="s">
        <v>55</v>
      </c>
      <c r="N32" s="56" t="s">
        <v>56</v>
      </c>
      <c r="O32" s="57" t="s">
        <v>57</v>
      </c>
      <c r="P32" s="57" t="s">
        <v>58</v>
      </c>
      <c r="Q32" s="58" t="s">
        <v>59</v>
      </c>
    </row>
    <row r="33" customFormat="false" ht="12.75" hidden="false" customHeight="false" outlineLevel="0" collapsed="false">
      <c r="A33" s="59"/>
      <c r="B33" s="61" t="s">
        <v>60</v>
      </c>
      <c r="C33" s="61" t="s">
        <v>61</v>
      </c>
      <c r="D33" s="61" t="s">
        <v>61</v>
      </c>
      <c r="E33" s="61" t="s">
        <v>61</v>
      </c>
      <c r="F33" s="35"/>
      <c r="G33" s="60" t="s">
        <v>62</v>
      </c>
      <c r="H33" s="61" t="s">
        <v>60</v>
      </c>
      <c r="I33" s="61" t="s">
        <v>61</v>
      </c>
      <c r="J33" s="61" t="s">
        <v>61</v>
      </c>
      <c r="K33" s="61" t="s">
        <v>61</v>
      </c>
      <c r="L33" s="59"/>
      <c r="N33" s="60"/>
      <c r="O33" s="62" t="s">
        <v>62</v>
      </c>
      <c r="P33" s="62" t="s">
        <v>62</v>
      </c>
      <c r="Q33" s="63" t="s">
        <v>62</v>
      </c>
    </row>
    <row r="34" customFormat="false" ht="12.75" hidden="false" customHeight="false" outlineLevel="0" collapsed="false">
      <c r="A34" s="64" t="n">
        <v>1</v>
      </c>
      <c r="B34" s="66" t="n">
        <v>1006</v>
      </c>
      <c r="C34" s="66" t="n">
        <v>1626</v>
      </c>
      <c r="D34" s="66" t="n">
        <v>1348.9</v>
      </c>
      <c r="E34" s="66" t="n">
        <v>875.9</v>
      </c>
      <c r="G34" s="67" t="n">
        <v>207.526304282468</v>
      </c>
      <c r="H34" s="66" t="n">
        <f aca="false">MAX(0,$B34+(I$7-8327))</f>
        <v>1006</v>
      </c>
      <c r="I34" s="66" t="n">
        <f aca="false">C34</f>
        <v>1626</v>
      </c>
      <c r="J34" s="66" t="n">
        <f aca="false">D34</f>
        <v>1348.9</v>
      </c>
      <c r="K34" s="66" t="n">
        <f aca="false">E34</f>
        <v>875.9</v>
      </c>
      <c r="L34" s="68" t="n">
        <f aca="false">I34/J34</f>
        <v>1.20542664393209</v>
      </c>
      <c r="N34" s="59" t="s">
        <v>28</v>
      </c>
      <c r="O34" s="69" t="n">
        <f aca="false">J3</f>
        <v>21.83</v>
      </c>
      <c r="P34" s="69" t="n">
        <f aca="false">ROUND(O34*(1+L$34),2)</f>
        <v>48.14</v>
      </c>
      <c r="Q34" s="70" t="n">
        <f aca="false">ROUND(O34*(1+L$39),2)</f>
        <v>30.18</v>
      </c>
    </row>
    <row r="35" customFormat="false" ht="12.75" hidden="false" customHeight="false" outlineLevel="0" collapsed="false">
      <c r="A35" s="64" t="n">
        <v>2</v>
      </c>
      <c r="B35" s="66" t="n">
        <v>744</v>
      </c>
      <c r="C35" s="66" t="n">
        <v>585</v>
      </c>
      <c r="D35" s="66" t="n">
        <v>1358.1</v>
      </c>
      <c r="E35" s="66" t="n">
        <v>885</v>
      </c>
      <c r="G35" s="67" t="n">
        <v>112.116712964415</v>
      </c>
      <c r="H35" s="66" t="n">
        <f aca="false">MAX(0,$B35+(I$7-8327))</f>
        <v>744</v>
      </c>
      <c r="I35" s="66" t="n">
        <f aca="false">C35</f>
        <v>585</v>
      </c>
      <c r="J35" s="66" t="n">
        <f aca="false">D35</f>
        <v>1358.1</v>
      </c>
      <c r="K35" s="66" t="n">
        <f aca="false">E35</f>
        <v>885</v>
      </c>
      <c r="L35" s="71" t="n">
        <f aca="false">I35/J35</f>
        <v>0.430748840291584</v>
      </c>
      <c r="N35" s="59" t="s">
        <v>29</v>
      </c>
      <c r="O35" s="69" t="n">
        <f aca="false">J4</f>
        <v>23</v>
      </c>
      <c r="P35" s="69" t="n">
        <f aca="false">ROUND(O35*(1+L$34),2)</f>
        <v>50.72</v>
      </c>
      <c r="Q35" s="70" t="n">
        <f aca="false">ROUND(O35*(1+L$39),2)</f>
        <v>31.8</v>
      </c>
    </row>
    <row r="36" customFormat="false" ht="12.75" hidden="false" customHeight="false" outlineLevel="0" collapsed="false">
      <c r="A36" s="64" t="n">
        <v>3</v>
      </c>
      <c r="B36" s="66" t="n">
        <v>616</v>
      </c>
      <c r="C36" s="66" t="n">
        <v>129</v>
      </c>
      <c r="D36" s="66" t="n">
        <v>1365.9</v>
      </c>
      <c r="E36" s="66" t="n">
        <v>892.9</v>
      </c>
      <c r="G36" s="67" t="n">
        <v>44.3172715498547</v>
      </c>
      <c r="H36" s="66" t="n">
        <f aca="false">MAX(0,$B36+(I$7-8327))</f>
        <v>616</v>
      </c>
      <c r="I36" s="66" t="n">
        <f aca="false">C36</f>
        <v>129</v>
      </c>
      <c r="J36" s="66" t="n">
        <f aca="false">D36</f>
        <v>1365.9</v>
      </c>
      <c r="K36" s="66" t="n">
        <f aca="false">E36</f>
        <v>892.9</v>
      </c>
      <c r="L36" s="71" t="n">
        <f aca="false">I36/J36</f>
        <v>0.0944432242477487</v>
      </c>
      <c r="N36" s="59" t="s">
        <v>30</v>
      </c>
      <c r="O36" s="69" t="n">
        <f aca="false">J5</f>
        <v>19.26</v>
      </c>
      <c r="P36" s="69" t="n">
        <f aca="false">ROUND(O36*(1+L$34),2)</f>
        <v>42.48</v>
      </c>
      <c r="Q36" s="70" t="n">
        <f aca="false">ROUND(O36*(1+L$39),2)</f>
        <v>26.63</v>
      </c>
    </row>
    <row r="37" customFormat="false" ht="12.75" hidden="false" customHeight="false" outlineLevel="0" collapsed="false">
      <c r="A37" s="64" t="n">
        <v>4</v>
      </c>
      <c r="B37" s="66" t="n">
        <v>458</v>
      </c>
      <c r="C37" s="66" t="n">
        <v>105</v>
      </c>
      <c r="D37" s="66" t="n">
        <v>1377.4</v>
      </c>
      <c r="E37" s="66" t="n">
        <v>904.4</v>
      </c>
      <c r="G37" s="67" t="n">
        <v>47.253332074198</v>
      </c>
      <c r="H37" s="66" t="n">
        <f aca="false">MAX(0,$B37+(I$7-8327))</f>
        <v>458</v>
      </c>
      <c r="I37" s="66" t="n">
        <f aca="false">C37</f>
        <v>105</v>
      </c>
      <c r="J37" s="66" t="n">
        <f aca="false">D37</f>
        <v>1377.4</v>
      </c>
      <c r="K37" s="66" t="n">
        <f aca="false">E37</f>
        <v>904.4</v>
      </c>
      <c r="L37" s="71" t="n">
        <f aca="false">I37/J37</f>
        <v>0.0762305793524031</v>
      </c>
      <c r="N37" s="72" t="s">
        <v>31</v>
      </c>
      <c r="O37" s="73" t="n">
        <f aca="false">J6</f>
        <v>27</v>
      </c>
      <c r="P37" s="73" t="n">
        <f aca="false">ROUND(O37*(1+L$34),2)</f>
        <v>59.55</v>
      </c>
      <c r="Q37" s="74" t="n">
        <f aca="false">ROUND(O37*(1+L$39),2)</f>
        <v>37.33</v>
      </c>
    </row>
    <row r="38" customFormat="false" ht="12.75" hidden="false" customHeight="false" outlineLevel="0" collapsed="false">
      <c r="A38" s="75" t="n">
        <v>5</v>
      </c>
      <c r="B38" s="77" t="n">
        <v>609</v>
      </c>
      <c r="C38" s="77" t="n">
        <v>146</v>
      </c>
      <c r="D38" s="77" t="n">
        <v>1387.2</v>
      </c>
      <c r="E38" s="77" t="n">
        <v>914.1</v>
      </c>
      <c r="G38" s="78" t="n">
        <v>47.6373041221063</v>
      </c>
      <c r="H38" s="76" t="n">
        <f aca="false">MAX(0,$B38+(I$7-8327))</f>
        <v>609</v>
      </c>
      <c r="I38" s="76" t="n">
        <f aca="false">C38</f>
        <v>146</v>
      </c>
      <c r="J38" s="76" t="n">
        <f aca="false">D38</f>
        <v>1387.2</v>
      </c>
      <c r="K38" s="77" t="n">
        <f aca="false">E38</f>
        <v>914.1</v>
      </c>
      <c r="L38" s="79" t="n">
        <f aca="false">I38/J38</f>
        <v>0.105247981545559</v>
      </c>
    </row>
    <row r="39" customFormat="false" ht="12.75" hidden="false" customHeight="false" outlineLevel="0" collapsed="false">
      <c r="A39" s="92" t="s">
        <v>63</v>
      </c>
      <c r="B39" s="81" t="n">
        <f aca="false">AVERAGE(B34:B38)</f>
        <v>686.6</v>
      </c>
      <c r="C39" s="81" t="n">
        <f aca="false">AVERAGE(C34:C38)</f>
        <v>518.2</v>
      </c>
      <c r="D39" s="81" t="n">
        <f aca="false">AVERAGE(D34:D38)</f>
        <v>1367.5</v>
      </c>
      <c r="E39" s="82" t="n">
        <f aca="false">AVERAGE(E34:E38)</f>
        <v>894.46</v>
      </c>
      <c r="G39" s="93" t="n">
        <f aca="false">AVERAGE(G34:G38)</f>
        <v>91.7701849986085</v>
      </c>
      <c r="H39" s="84" t="n">
        <f aca="false">AVERAGE(H34:H38)</f>
        <v>686.6</v>
      </c>
      <c r="I39" s="85" t="n">
        <f aca="false">AVERAGE(I34:I38)</f>
        <v>518.2</v>
      </c>
      <c r="J39" s="85" t="n">
        <f aca="false">AVERAGE(J34:J38)</f>
        <v>1367.5</v>
      </c>
      <c r="K39" s="85" t="n">
        <f aca="false">AVERAGE(K34:K38)</f>
        <v>894.46</v>
      </c>
      <c r="L39" s="86" t="n">
        <f aca="false">AVERAGE(L34:L38)</f>
        <v>0.382419453873878</v>
      </c>
    </row>
    <row r="41" customFormat="false" ht="12.75" hidden="false" customHeight="false" outlineLevel="0" collapsed="false">
      <c r="B41" s="29" t="s">
        <v>66</v>
      </c>
    </row>
    <row r="42" customFormat="false" ht="12.75" hidden="false" customHeight="false" outlineLevel="0" collapsed="false">
      <c r="B42" s="29" t="s">
        <v>75</v>
      </c>
    </row>
    <row r="43" customFormat="false" ht="12.75" hidden="false" customHeight="false" outlineLevel="0" collapsed="false">
      <c r="B43" s="29" t="s">
        <v>67</v>
      </c>
    </row>
    <row r="44" customFormat="false" ht="42" hidden="false" customHeight="true" outlineLevel="0" collapsed="false">
      <c r="B44" s="94"/>
      <c r="C44" s="95" t="s">
        <v>68</v>
      </c>
      <c r="D44" s="103" t="s">
        <v>69</v>
      </c>
      <c r="E44" s="104" t="s">
        <v>70</v>
      </c>
    </row>
    <row r="45" customFormat="false" ht="12.75" hidden="false" customHeight="false" outlineLevel="0" collapsed="false">
      <c r="B45" s="97" t="s">
        <v>28</v>
      </c>
      <c r="C45" s="88" t="n">
        <f aca="false">4343+1611-46-67-2000</f>
        <v>3841</v>
      </c>
      <c r="D45" s="88" t="n">
        <v>21.83</v>
      </c>
      <c r="E45" s="9" t="n">
        <f aca="false">C45*D45*8760/1000000</f>
        <v>734.5175028</v>
      </c>
    </row>
    <row r="46" customFormat="false" ht="12.75" hidden="false" customHeight="false" outlineLevel="0" collapsed="false">
      <c r="B46" s="97" t="s">
        <v>29</v>
      </c>
      <c r="C46" s="98" t="n">
        <v>1486</v>
      </c>
      <c r="D46" s="99" t="n">
        <f aca="false">(AVERAGE(G22:G26)*496+990*20.68)/C46</f>
        <v>44.4086216415275</v>
      </c>
      <c r="E46" s="9" t="n">
        <f aca="false">C46*D46*8760/1000000</f>
        <v>578.083015011554</v>
      </c>
      <c r="F46" s="35" t="s">
        <v>71</v>
      </c>
      <c r="G46" s="0" t="str">
        <f aca="false">"DSI LB CRAC Rate of $"&amp;TEXT(D46,"00.00")&amp;"/MWh = (496 aMW x $"&amp;TEXT(G64,"00.0")&amp;" + 990 aMW x $20.68)/1486 aMW"</f>
        <v>DSI LB CRAC Rate of $44.41/MWh = (496 aMW x $91.8 + 990 aMW x $20.68)/1486 aMW</v>
      </c>
    </row>
    <row r="47" customFormat="false" ht="12.75" hidden="false" customHeight="false" outlineLevel="0" collapsed="false">
      <c r="B47" s="97" t="s">
        <v>30</v>
      </c>
      <c r="C47" s="88" t="n">
        <v>1000</v>
      </c>
      <c r="D47" s="88" t="n">
        <v>19.26</v>
      </c>
      <c r="E47" s="9" t="n">
        <f aca="false">C47*D47*8760/1000000</f>
        <v>168.7176</v>
      </c>
    </row>
    <row r="48" customFormat="false" ht="12.75" hidden="false" customHeight="false" outlineLevel="0" collapsed="false">
      <c r="B48" s="97" t="s">
        <v>31</v>
      </c>
      <c r="C48" s="88" t="n">
        <v>2000</v>
      </c>
      <c r="D48" s="88" t="n">
        <v>27</v>
      </c>
      <c r="E48" s="9" t="n">
        <f aca="false">C48*D48*8760/1000000</f>
        <v>473.04</v>
      </c>
    </row>
    <row r="49" customFormat="false" ht="12.75" hidden="false" customHeight="false" outlineLevel="0" collapsed="false">
      <c r="B49" s="100" t="s">
        <v>32</v>
      </c>
      <c r="C49" s="101" t="n">
        <f aca="false">SUM(C45:C48)</f>
        <v>8327</v>
      </c>
      <c r="D49" s="101"/>
      <c r="E49" s="12" t="n">
        <f aca="false">SUM(E45:E48)</f>
        <v>1954.35811781155</v>
      </c>
    </row>
    <row r="50" customFormat="false" ht="12.75" hidden="false" customHeight="false" outlineLevel="0" collapsed="false">
      <c r="B50" s="38"/>
      <c r="C50" s="42"/>
      <c r="D50" s="43" t="s">
        <v>33</v>
      </c>
      <c r="E50" s="21" t="n">
        <f aca="false">E49</f>
        <v>1954.35811781155</v>
      </c>
    </row>
    <row r="51" customFormat="false" ht="12.75" hidden="false" customHeight="false" outlineLevel="0" collapsed="false">
      <c r="D51" s="43" t="s">
        <v>34</v>
      </c>
      <c r="E51" s="21" t="n">
        <f aca="false">SUM(E45:E47)</f>
        <v>1481.31811781155</v>
      </c>
      <c r="F51" s="35" t="s">
        <v>71</v>
      </c>
      <c r="G51" s="0" t="s">
        <v>72</v>
      </c>
    </row>
    <row r="52" customFormat="false" ht="12.75" hidden="false" customHeight="false" outlineLevel="0" collapsed="false">
      <c r="D52" s="0" t="s">
        <v>35</v>
      </c>
      <c r="E52" s="34" t="n">
        <f aca="false">E51/E50</f>
        <v>0.757956335796993</v>
      </c>
    </row>
    <row r="53" customFormat="false" ht="12.75" hidden="false" customHeight="false" outlineLevel="0" collapsed="false">
      <c r="C53" s="0" t="s">
        <v>36</v>
      </c>
      <c r="E53" s="39" t="n">
        <f aca="false">E49/C49/0.00876</f>
        <v>26.7923912284508</v>
      </c>
    </row>
    <row r="54" customFormat="false" ht="12.75" hidden="false" customHeight="false" outlineLevel="0" collapsed="false">
      <c r="B54" s="29"/>
    </row>
    <row r="55" customFormat="false" ht="12.75" hidden="false" customHeight="false" outlineLevel="0" collapsed="false">
      <c r="B55" s="29"/>
    </row>
    <row r="56" customFormat="false" ht="12.75" hidden="false" customHeight="false" outlineLevel="0" collapsed="false">
      <c r="A56" s="49"/>
      <c r="B56" s="49" t="s">
        <v>41</v>
      </c>
      <c r="C56" s="50" t="s">
        <v>42</v>
      </c>
      <c r="D56" s="50" t="s">
        <v>43</v>
      </c>
      <c r="E56" s="50" t="s">
        <v>44</v>
      </c>
      <c r="G56" s="51" t="s">
        <v>45</v>
      </c>
      <c r="H56" s="50" t="s">
        <v>41</v>
      </c>
      <c r="I56" s="50" t="s">
        <v>42</v>
      </c>
      <c r="J56" s="50" t="s">
        <v>43</v>
      </c>
      <c r="K56" s="50" t="s">
        <v>44</v>
      </c>
      <c r="L56" s="49" t="s">
        <v>46</v>
      </c>
      <c r="N56" s="51" t="s">
        <v>47</v>
      </c>
      <c r="O56" s="52" t="s">
        <v>48</v>
      </c>
      <c r="P56" s="51" t="s">
        <v>49</v>
      </c>
      <c r="Q56" s="51"/>
    </row>
    <row r="57" customFormat="false" ht="12.75" hidden="false" customHeight="false" outlineLevel="0" collapsed="false">
      <c r="A57" s="53" t="s">
        <v>50</v>
      </c>
      <c r="B57" s="54" t="s">
        <v>51</v>
      </c>
      <c r="C57" s="55" t="s">
        <v>52</v>
      </c>
      <c r="D57" s="55" t="s">
        <v>53</v>
      </c>
      <c r="E57" s="55" t="s">
        <v>53</v>
      </c>
      <c r="G57" s="56" t="s">
        <v>54</v>
      </c>
      <c r="H57" s="55" t="s">
        <v>51</v>
      </c>
      <c r="I57" s="55" t="s">
        <v>52</v>
      </c>
      <c r="J57" s="55" t="s">
        <v>53</v>
      </c>
      <c r="K57" s="55" t="s">
        <v>53</v>
      </c>
      <c r="L57" s="54" t="s">
        <v>55</v>
      </c>
      <c r="N57" s="56" t="s">
        <v>56</v>
      </c>
      <c r="O57" s="57" t="s">
        <v>57</v>
      </c>
      <c r="P57" s="57" t="s">
        <v>58</v>
      </c>
      <c r="Q57" s="58" t="s">
        <v>59</v>
      </c>
    </row>
    <row r="58" customFormat="false" ht="12.75" hidden="false" customHeight="false" outlineLevel="0" collapsed="false">
      <c r="A58" s="59"/>
      <c r="B58" s="61" t="s">
        <v>60</v>
      </c>
      <c r="C58" s="61" t="s">
        <v>61</v>
      </c>
      <c r="D58" s="61" t="s">
        <v>61</v>
      </c>
      <c r="E58" s="61" t="s">
        <v>61</v>
      </c>
      <c r="G58" s="60" t="s">
        <v>62</v>
      </c>
      <c r="H58" s="61" t="s">
        <v>60</v>
      </c>
      <c r="I58" s="61" t="s">
        <v>61</v>
      </c>
      <c r="J58" s="61" t="s">
        <v>61</v>
      </c>
      <c r="K58" s="61" t="s">
        <v>61</v>
      </c>
      <c r="L58" s="59"/>
      <c r="N58" s="60"/>
      <c r="O58" s="62" t="s">
        <v>62</v>
      </c>
      <c r="P58" s="62" t="s">
        <v>62</v>
      </c>
      <c r="Q58" s="63" t="s">
        <v>62</v>
      </c>
    </row>
    <row r="59" customFormat="false" ht="12.75" hidden="false" customHeight="false" outlineLevel="0" collapsed="false">
      <c r="A59" s="64" t="n">
        <v>1</v>
      </c>
      <c r="B59" s="66" t="n">
        <v>2549.6575308642</v>
      </c>
      <c r="C59" s="66" t="n">
        <v>4179.53639775753</v>
      </c>
      <c r="D59" s="66" t="n">
        <f aca="false">E50</f>
        <v>1954.35811781155</v>
      </c>
      <c r="E59" s="66" t="n">
        <f aca="false">E51</f>
        <v>1481.31811781155</v>
      </c>
      <c r="G59" s="67" t="n">
        <v>207.526304282468</v>
      </c>
      <c r="H59" s="66" t="n">
        <f aca="false">MAX(0,$B59+(I$7-8327))</f>
        <v>2549.6575308642</v>
      </c>
      <c r="I59" s="66" t="n">
        <f aca="false">C59</f>
        <v>4179.53639775753</v>
      </c>
      <c r="J59" s="66" t="n">
        <f aca="false">E50</f>
        <v>1954.35811781155</v>
      </c>
      <c r="K59" s="66" t="n">
        <f aca="false">E51</f>
        <v>1481.31811781155</v>
      </c>
      <c r="L59" s="68" t="n">
        <f aca="false">I59/J59</f>
        <v>2.13857243443064</v>
      </c>
      <c r="N59" s="59" t="s">
        <v>28</v>
      </c>
      <c r="O59" s="69" t="n">
        <f aca="false">J3</f>
        <v>21.83</v>
      </c>
      <c r="P59" s="69" t="n">
        <f aca="false">ROUND(O59*(1+L$59),2)</f>
        <v>68.52</v>
      </c>
      <c r="Q59" s="70" t="n">
        <f aca="false">ROUND(O59*(1+L$64),2)</f>
        <v>38.55</v>
      </c>
    </row>
    <row r="60" customFormat="false" ht="12.75" hidden="false" customHeight="false" outlineLevel="0" collapsed="false">
      <c r="A60" s="64" t="n">
        <v>2</v>
      </c>
      <c r="B60" s="66" t="n">
        <v>2287.34650623313</v>
      </c>
      <c r="C60" s="66" t="n">
        <v>1838.96377378808</v>
      </c>
      <c r="D60" s="66" t="n">
        <f aca="false">D59</f>
        <v>1954.35811781155</v>
      </c>
      <c r="E60" s="66" t="n">
        <f aca="false">E59</f>
        <v>1481.31811781155</v>
      </c>
      <c r="G60" s="67" t="n">
        <v>112.116712964415</v>
      </c>
      <c r="H60" s="66" t="n">
        <f aca="false">MAX(0,$B60+(I$7-8327))</f>
        <v>2287.34650623313</v>
      </c>
      <c r="I60" s="66" t="n">
        <f aca="false">C60</f>
        <v>1838.96377378808</v>
      </c>
      <c r="J60" s="66" t="n">
        <f aca="false">J59</f>
        <v>1954.35811781155</v>
      </c>
      <c r="K60" s="66" t="n">
        <f aca="false">K59</f>
        <v>1481.31811781155</v>
      </c>
      <c r="L60" s="71" t="n">
        <f aca="false">I60/J60</f>
        <v>0.940955374057703</v>
      </c>
      <c r="N60" s="59" t="s">
        <v>29</v>
      </c>
      <c r="O60" s="69" t="n">
        <f aca="false">D46</f>
        <v>44.4086216415275</v>
      </c>
      <c r="P60" s="69" t="n">
        <f aca="false">ROUND(O60*(1+L$59),2)</f>
        <v>139.38</v>
      </c>
      <c r="Q60" s="70" t="n">
        <f aca="false">ROUND(O60*(1+L$64),2)</f>
        <v>78.42</v>
      </c>
    </row>
    <row r="61" customFormat="false" ht="12.75" hidden="false" customHeight="false" outlineLevel="0" collapsed="false">
      <c r="A61" s="64" t="n">
        <v>3</v>
      </c>
      <c r="B61" s="66" t="n">
        <v>2159.86875171468</v>
      </c>
      <c r="C61" s="66" t="n">
        <v>461.402277226965</v>
      </c>
      <c r="D61" s="66" t="n">
        <f aca="false">D60</f>
        <v>1954.35811781155</v>
      </c>
      <c r="E61" s="66" t="n">
        <f aca="false">E60</f>
        <v>1481.31811781155</v>
      </c>
      <c r="G61" s="67" t="n">
        <v>44.3172715498547</v>
      </c>
      <c r="H61" s="66" t="n">
        <f aca="false">MAX(0,$B61+(I$7-8327))</f>
        <v>2159.86875171468</v>
      </c>
      <c r="I61" s="66" t="n">
        <f aca="false">C61</f>
        <v>461.402277226965</v>
      </c>
      <c r="J61" s="66" t="n">
        <f aca="false">J60</f>
        <v>1954.35811781155</v>
      </c>
      <c r="K61" s="66" t="n">
        <f aca="false">K60</f>
        <v>1481.31811781155</v>
      </c>
      <c r="L61" s="71" t="n">
        <f aca="false">I61/J61</f>
        <v>0.23608890971509</v>
      </c>
      <c r="N61" s="59" t="s">
        <v>30</v>
      </c>
      <c r="O61" s="69" t="n">
        <f aca="false">J5</f>
        <v>19.26</v>
      </c>
      <c r="P61" s="69" t="n">
        <f aca="false">ROUND(O61*(1+L$59),2)</f>
        <v>60.45</v>
      </c>
      <c r="Q61" s="70" t="n">
        <f aca="false">ROUND(O61*(1+L$64),2)</f>
        <v>34.01</v>
      </c>
    </row>
    <row r="62" customFormat="false" ht="12.75" hidden="false" customHeight="false" outlineLevel="0" collapsed="false">
      <c r="A62" s="64" t="n">
        <v>4</v>
      </c>
      <c r="B62" s="66" t="n">
        <v>2001.01856038589</v>
      </c>
      <c r="C62" s="66" t="n">
        <v>485.346981468476</v>
      </c>
      <c r="D62" s="66" t="n">
        <f aca="false">D61</f>
        <v>1954.35811781155</v>
      </c>
      <c r="E62" s="66" t="n">
        <f aca="false">E61</f>
        <v>1481.31811781155</v>
      </c>
      <c r="G62" s="67" t="n">
        <v>47.253332074198</v>
      </c>
      <c r="H62" s="66" t="n">
        <f aca="false">MAX(0,$B62+(I$7-8327))</f>
        <v>2001.01856038589</v>
      </c>
      <c r="I62" s="66" t="n">
        <f aca="false">C62</f>
        <v>485.346981468476</v>
      </c>
      <c r="J62" s="66" t="n">
        <f aca="false">J61</f>
        <v>1954.35811781155</v>
      </c>
      <c r="K62" s="66" t="n">
        <f aca="false">K61</f>
        <v>1481.31811781155</v>
      </c>
      <c r="L62" s="71" t="n">
        <f aca="false">I62/J62</f>
        <v>0.248340862938649</v>
      </c>
      <c r="N62" s="72" t="s">
        <v>31</v>
      </c>
      <c r="O62" s="73" t="n">
        <f aca="false">J6</f>
        <v>27</v>
      </c>
      <c r="P62" s="73" t="n">
        <f aca="false">ROUND(O62*(1+L$59),2)</f>
        <v>84.74</v>
      </c>
      <c r="Q62" s="74" t="n">
        <f aca="false">ROUND(O62*(1+L$64),2)</f>
        <v>47.68</v>
      </c>
    </row>
    <row r="63" customFormat="false" ht="12.75" hidden="false" customHeight="false" outlineLevel="0" collapsed="false">
      <c r="A63" s="75" t="n">
        <v>5</v>
      </c>
      <c r="B63" s="77" t="n">
        <v>2149.75800344595</v>
      </c>
      <c r="C63" s="77" t="n">
        <v>519.298289635094</v>
      </c>
      <c r="D63" s="77" t="n">
        <f aca="false">D62</f>
        <v>1954.35811781155</v>
      </c>
      <c r="E63" s="77" t="n">
        <f aca="false">E62</f>
        <v>1481.31811781155</v>
      </c>
      <c r="G63" s="78" t="n">
        <v>47.6373041221063</v>
      </c>
      <c r="H63" s="76" t="n">
        <f aca="false">MAX(0,$B63+(I$7-8327))</f>
        <v>2149.75800344595</v>
      </c>
      <c r="I63" s="76" t="n">
        <f aca="false">C63</f>
        <v>519.298289635094</v>
      </c>
      <c r="J63" s="66" t="n">
        <f aca="false">J62</f>
        <v>1954.35811781155</v>
      </c>
      <c r="K63" s="66" t="n">
        <f aca="false">K62</f>
        <v>1481.31811781155</v>
      </c>
      <c r="L63" s="79" t="n">
        <f aca="false">I63/J63</f>
        <v>0.265712964733706</v>
      </c>
    </row>
    <row r="64" customFormat="false" ht="12.75" hidden="false" customHeight="false" outlineLevel="0" collapsed="false">
      <c r="A64" s="92" t="s">
        <v>63</v>
      </c>
      <c r="B64" s="81" t="n">
        <f aca="false">AVERAGE(B59:B63)</f>
        <v>2229.52987052877</v>
      </c>
      <c r="C64" s="81" t="n">
        <f aca="false">AVERAGE(C59:C63)</f>
        <v>1496.90954397523</v>
      </c>
      <c r="D64" s="81" t="n">
        <f aca="false">AVERAGE(D59:D63)</f>
        <v>1954.35811781155</v>
      </c>
      <c r="E64" s="82" t="n">
        <f aca="false">AVERAGE(E59:E63)</f>
        <v>1481.31811781155</v>
      </c>
      <c r="G64" s="83" t="n">
        <f aca="false">AVERAGE(G59:G63)</f>
        <v>91.7701849986085</v>
      </c>
      <c r="H64" s="84" t="n">
        <f aca="false">AVERAGE(H59:H63)</f>
        <v>2229.52987052877</v>
      </c>
      <c r="I64" s="85" t="n">
        <f aca="false">AVERAGE(I59:I63)</f>
        <v>1496.90954397523</v>
      </c>
      <c r="J64" s="85" t="n">
        <f aca="false">AVERAGE(J59:J63)</f>
        <v>1954.35811781155</v>
      </c>
      <c r="K64" s="85" t="n">
        <f aca="false">AVERAGE(K59:K63)</f>
        <v>1481.31811781155</v>
      </c>
      <c r="L64" s="86" t="n">
        <f aca="false">AVERAGE(L59:L63)</f>
        <v>0.765934109175157</v>
      </c>
    </row>
  </sheetData>
  <mergeCells count="6">
    <mergeCell ref="H2:K2"/>
    <mergeCell ref="A13:Q13"/>
    <mergeCell ref="A14:Q14"/>
    <mergeCell ref="P19:Q19"/>
    <mergeCell ref="P31:Q31"/>
    <mergeCell ref="P56:Q5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6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9.7"/>
    <col collapsed="false" customWidth="true" hidden="false" outlineLevel="0" max="15" min="15" style="0" width="11.85"/>
  </cols>
  <sheetData>
    <row r="2" customFormat="false" ht="12.75" hidden="false" customHeight="false" outlineLevel="0" collapsed="false">
      <c r="B2" s="35"/>
      <c r="C2" s="35"/>
      <c r="D2" s="35"/>
      <c r="E2" s="35"/>
      <c r="F2" s="35"/>
      <c r="H2" s="36" t="s">
        <v>27</v>
      </c>
      <c r="I2" s="36"/>
      <c r="J2" s="36"/>
      <c r="K2" s="36"/>
      <c r="L2" s="37"/>
      <c r="M2" s="37"/>
      <c r="N2" s="37"/>
      <c r="O2" s="37"/>
      <c r="P2" s="37"/>
      <c r="Q2" s="37"/>
    </row>
    <row r="3" customFormat="false" ht="12.75" hidden="false" customHeight="false" outlineLevel="0" collapsed="false">
      <c r="B3" s="21"/>
      <c r="C3" s="21"/>
      <c r="D3" s="21"/>
      <c r="E3" s="21"/>
      <c r="F3" s="21"/>
      <c r="H3" s="38" t="s">
        <v>28</v>
      </c>
      <c r="I3" s="0" t="n">
        <f aca="false">4343+1611-46-67-2000</f>
        <v>3841</v>
      </c>
      <c r="J3" s="0" t="n">
        <v>21.83</v>
      </c>
      <c r="K3" s="21" t="n">
        <f aca="false">I3*J3*8760/1000000</f>
        <v>734.5175028</v>
      </c>
      <c r="L3" s="21"/>
      <c r="M3" s="21"/>
      <c r="N3" s="21"/>
      <c r="O3" s="21"/>
      <c r="P3" s="21"/>
      <c r="Q3" s="21"/>
    </row>
    <row r="4" customFormat="false" ht="12.75" hidden="false" customHeight="false" outlineLevel="0" collapsed="false">
      <c r="B4" s="21"/>
      <c r="C4" s="21"/>
      <c r="D4" s="21"/>
      <c r="E4" s="39"/>
      <c r="F4" s="21"/>
      <c r="H4" s="38" t="s">
        <v>29</v>
      </c>
      <c r="I4" s="40" t="n">
        <v>1486</v>
      </c>
      <c r="J4" s="0" t="n">
        <v>23</v>
      </c>
      <c r="K4" s="21" t="n">
        <f aca="false">I4*J4*8760/1000000</f>
        <v>299.39928</v>
      </c>
      <c r="L4" s="21"/>
      <c r="M4" s="21"/>
      <c r="N4" s="21"/>
      <c r="O4" s="21"/>
      <c r="P4" s="21"/>
      <c r="Q4" s="21"/>
    </row>
    <row r="5" customFormat="false" ht="12.75" hidden="false" customHeight="false" outlineLevel="0" collapsed="false">
      <c r="B5" s="21"/>
      <c r="C5" s="21"/>
      <c r="D5" s="21"/>
      <c r="E5" s="21"/>
      <c r="F5" s="21"/>
      <c r="H5" s="38" t="s">
        <v>30</v>
      </c>
      <c r="I5" s="0" t="n">
        <v>1000</v>
      </c>
      <c r="J5" s="0" t="n">
        <v>19.26</v>
      </c>
      <c r="K5" s="21" t="n">
        <f aca="false">I5*J5*8760/1000000</f>
        <v>168.7176</v>
      </c>
      <c r="L5" s="21"/>
      <c r="M5" s="21"/>
      <c r="N5" s="21"/>
      <c r="O5" s="21"/>
      <c r="P5" s="21"/>
      <c r="Q5" s="21"/>
    </row>
    <row r="6" customFormat="false" ht="12.75" hidden="false" customHeight="false" outlineLevel="0" collapsed="false">
      <c r="B6" s="21"/>
      <c r="C6" s="21"/>
      <c r="D6" s="21"/>
      <c r="E6" s="21"/>
      <c r="F6" s="21"/>
      <c r="H6" s="38" t="s">
        <v>31</v>
      </c>
      <c r="I6" s="0" t="n">
        <v>2000</v>
      </c>
      <c r="J6" s="0" t="n">
        <v>27</v>
      </c>
      <c r="K6" s="21" t="n">
        <f aca="false">I6*J6*8760/1000000</f>
        <v>473.04</v>
      </c>
      <c r="L6" s="21"/>
      <c r="M6" s="21"/>
      <c r="N6" s="21"/>
      <c r="O6" s="21"/>
      <c r="P6" s="21"/>
      <c r="Q6" s="21"/>
    </row>
    <row r="7" customFormat="false" ht="12.75" hidden="false" customHeight="false" outlineLevel="0" collapsed="false">
      <c r="B7" s="21"/>
      <c r="C7" s="21"/>
      <c r="D7" s="21"/>
      <c r="E7" s="41"/>
      <c r="F7" s="21"/>
      <c r="H7" s="38" t="s">
        <v>32</v>
      </c>
      <c r="I7" s="0" t="n">
        <f aca="false">SUM(I3:I6)</f>
        <v>8327</v>
      </c>
      <c r="K7" s="21" t="n">
        <f aca="false">SUM(K3:K6)</f>
        <v>1675.6743828</v>
      </c>
      <c r="L7" s="21"/>
      <c r="M7" s="21"/>
      <c r="N7" s="21"/>
      <c r="O7" s="21"/>
      <c r="P7" s="21"/>
      <c r="Q7" s="21"/>
    </row>
    <row r="8" customFormat="false" ht="12.75" hidden="false" customHeight="false" outlineLevel="0" collapsed="false">
      <c r="B8" s="21"/>
      <c r="C8" s="21"/>
      <c r="D8" s="21"/>
      <c r="E8" s="21"/>
      <c r="F8" s="21"/>
      <c r="H8" s="38"/>
      <c r="I8" s="42"/>
      <c r="J8" s="43" t="s">
        <v>33</v>
      </c>
      <c r="K8" s="21" t="n">
        <f aca="false">K7</f>
        <v>1675.6743828</v>
      </c>
      <c r="L8" s="21"/>
      <c r="M8" s="21"/>
      <c r="N8" s="21"/>
      <c r="O8" s="21"/>
      <c r="P8" s="21"/>
      <c r="Q8" s="21"/>
    </row>
    <row r="9" customFormat="false" ht="12.75" hidden="false" customHeight="false" outlineLevel="0" collapsed="false">
      <c r="B9" s="21"/>
      <c r="C9" s="21"/>
      <c r="D9" s="21"/>
      <c r="E9" s="21"/>
      <c r="F9" s="21"/>
      <c r="J9" s="43" t="s">
        <v>34</v>
      </c>
      <c r="K9" s="21" t="n">
        <f aca="false">SUM(K3:K5)</f>
        <v>1202.6343828</v>
      </c>
      <c r="L9" s="21"/>
      <c r="M9" s="21"/>
      <c r="N9" s="21"/>
      <c r="O9" s="21"/>
      <c r="P9" s="21"/>
      <c r="Q9" s="21"/>
    </row>
    <row r="10" customFormat="false" ht="12.75" hidden="false" customHeight="false" outlineLevel="0" collapsed="false">
      <c r="B10" s="21"/>
      <c r="I10" s="0" t="s">
        <v>35</v>
      </c>
      <c r="K10" s="34" t="n">
        <f aca="false">K9/K8</f>
        <v>0.717701717675265</v>
      </c>
    </row>
    <row r="11" customFormat="false" ht="12.75" hidden="false" customHeight="false" outlineLevel="0" collapsed="false">
      <c r="B11" s="21"/>
      <c r="C11" s="44"/>
      <c r="D11" s="21"/>
      <c r="E11" s="44"/>
      <c r="F11" s="44"/>
      <c r="I11" s="0" t="s">
        <v>36</v>
      </c>
      <c r="K11" s="44" t="n">
        <f aca="false">K7/I7/0.876</f>
        <v>0.229719022457067</v>
      </c>
      <c r="L11" s="44"/>
      <c r="M11" s="44"/>
      <c r="N11" s="44"/>
      <c r="O11" s="44"/>
      <c r="P11" s="44"/>
      <c r="Q11" s="44"/>
    </row>
    <row r="12" customFormat="false" ht="12.75" hidden="false" customHeight="false" outlineLevel="0" collapsed="false">
      <c r="B12" s="21"/>
    </row>
    <row r="13" customFormat="false" ht="20.25" hidden="false" customHeight="false" outlineLevel="0" collapsed="false">
      <c r="A13" s="45" t="s">
        <v>77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customFormat="false" ht="20.25" hidden="false" customHeight="false" outlineLevel="0" collapsed="false">
      <c r="A14" s="45" t="s">
        <v>78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customFormat="false" ht="20.25" hidden="false" customHeight="false" outlineLevel="0" collapsed="false">
      <c r="A15" s="46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customFormat="false" ht="12.75" hidden="false" customHeight="false" outlineLevel="0" collapsed="false">
      <c r="B16" s="21"/>
    </row>
    <row r="17" customFormat="false" ht="12.75" hidden="false" customHeight="false" outlineLevel="0" collapsed="false">
      <c r="B17" s="47" t="s">
        <v>39</v>
      </c>
    </row>
    <row r="18" customFormat="false" ht="12.75" hidden="false" customHeight="false" outlineLevel="0" collapsed="false">
      <c r="B18" s="29" t="s">
        <v>79</v>
      </c>
      <c r="G18" s="48"/>
    </row>
    <row r="19" customFormat="false" ht="12.75" hidden="false" customHeight="false" outlineLevel="0" collapsed="false">
      <c r="A19" s="49"/>
      <c r="B19" s="49" t="s">
        <v>41</v>
      </c>
      <c r="C19" s="50" t="s">
        <v>42</v>
      </c>
      <c r="D19" s="50" t="s">
        <v>43</v>
      </c>
      <c r="E19" s="50" t="s">
        <v>44</v>
      </c>
      <c r="G19" s="51" t="s">
        <v>45</v>
      </c>
      <c r="H19" s="50" t="s">
        <v>41</v>
      </c>
      <c r="I19" s="50" t="s">
        <v>42</v>
      </c>
      <c r="J19" s="50" t="s">
        <v>43</v>
      </c>
      <c r="K19" s="50" t="s">
        <v>44</v>
      </c>
      <c r="L19" s="49" t="s">
        <v>46</v>
      </c>
      <c r="N19" s="51" t="s">
        <v>47</v>
      </c>
      <c r="O19" s="52" t="s">
        <v>48</v>
      </c>
      <c r="P19" s="51" t="s">
        <v>49</v>
      </c>
      <c r="Q19" s="51"/>
    </row>
    <row r="20" customFormat="false" ht="12.75" hidden="false" customHeight="false" outlineLevel="0" collapsed="false">
      <c r="A20" s="53" t="s">
        <v>50</v>
      </c>
      <c r="B20" s="54" t="s">
        <v>51</v>
      </c>
      <c r="C20" s="55" t="s">
        <v>52</v>
      </c>
      <c r="D20" s="55" t="s">
        <v>53</v>
      </c>
      <c r="E20" s="55" t="s">
        <v>53</v>
      </c>
      <c r="G20" s="56" t="s">
        <v>54</v>
      </c>
      <c r="H20" s="55" t="s">
        <v>51</v>
      </c>
      <c r="I20" s="55" t="s">
        <v>52</v>
      </c>
      <c r="J20" s="55" t="s">
        <v>53</v>
      </c>
      <c r="K20" s="55" t="s">
        <v>53</v>
      </c>
      <c r="L20" s="54" t="s">
        <v>55</v>
      </c>
      <c r="N20" s="56" t="s">
        <v>56</v>
      </c>
      <c r="O20" s="57" t="s">
        <v>57</v>
      </c>
      <c r="P20" s="57" t="s">
        <v>58</v>
      </c>
      <c r="Q20" s="58" t="s">
        <v>59</v>
      </c>
    </row>
    <row r="21" customFormat="false" ht="12.75" hidden="false" customHeight="false" outlineLevel="0" collapsed="false">
      <c r="A21" s="59"/>
      <c r="B21" s="60" t="s">
        <v>60</v>
      </c>
      <c r="C21" s="61" t="s">
        <v>61</v>
      </c>
      <c r="D21" s="61" t="s">
        <v>61</v>
      </c>
      <c r="E21" s="61" t="s">
        <v>61</v>
      </c>
      <c r="F21" s="35"/>
      <c r="G21" s="60" t="s">
        <v>62</v>
      </c>
      <c r="H21" s="61" t="s">
        <v>60</v>
      </c>
      <c r="I21" s="61" t="s">
        <v>61</v>
      </c>
      <c r="J21" s="61" t="s">
        <v>61</v>
      </c>
      <c r="K21" s="61" t="s">
        <v>61</v>
      </c>
      <c r="L21" s="59"/>
      <c r="N21" s="60"/>
      <c r="O21" s="62" t="s">
        <v>62</v>
      </c>
      <c r="P21" s="62" t="s">
        <v>62</v>
      </c>
      <c r="Q21" s="63" t="s">
        <v>62</v>
      </c>
    </row>
    <row r="22" customFormat="false" ht="12.75" hidden="false" customHeight="false" outlineLevel="0" collapsed="false">
      <c r="A22" s="64" t="n">
        <v>1</v>
      </c>
      <c r="B22" s="65" t="n">
        <v>2549.6575308642</v>
      </c>
      <c r="C22" s="66" t="n">
        <v>2634.53639775753</v>
      </c>
      <c r="D22" s="66" t="n">
        <v>1639.30228464</v>
      </c>
      <c r="E22" s="66" t="n">
        <v>1166.26228464</v>
      </c>
      <c r="G22" s="67" t="n">
        <v>138.352361947586</v>
      </c>
      <c r="H22" s="66" t="n">
        <f aca="false">MAX(0,$B22+(I$7-8327))</f>
        <v>2549.6575308642</v>
      </c>
      <c r="I22" s="66" t="n">
        <f aca="false">C22</f>
        <v>2634.53639775753</v>
      </c>
      <c r="J22" s="66" t="n">
        <f aca="false">D22</f>
        <v>1639.30228464</v>
      </c>
      <c r="K22" s="66" t="n">
        <f aca="false">E22</f>
        <v>1166.26228464</v>
      </c>
      <c r="L22" s="68" t="n">
        <f aca="false">I22/J22</f>
        <v>1.60710835484262</v>
      </c>
      <c r="N22" s="59" t="s">
        <v>28</v>
      </c>
      <c r="O22" s="69" t="n">
        <f aca="false">J3</f>
        <v>21.83</v>
      </c>
      <c r="P22" s="69" t="n">
        <f aca="false">ROUND(O22*(1+L$22),2)</f>
        <v>56.91</v>
      </c>
      <c r="Q22" s="70" t="n">
        <f aca="false">ROUND(O22*(1+L$27),2)</f>
        <v>35.58</v>
      </c>
    </row>
    <row r="23" customFormat="false" ht="12.75" hidden="false" customHeight="false" outlineLevel="0" collapsed="false">
      <c r="A23" s="64" t="n">
        <v>2</v>
      </c>
      <c r="B23" s="65" t="n">
        <v>2287.34650623313</v>
      </c>
      <c r="C23" s="66" t="n">
        <v>1093.56377378808</v>
      </c>
      <c r="D23" s="66" t="n">
        <v>1648.48136304</v>
      </c>
      <c r="E23" s="66" t="n">
        <v>1175.44136304</v>
      </c>
      <c r="G23" s="67" t="n">
        <v>74.9158236505159</v>
      </c>
      <c r="H23" s="66" t="n">
        <f aca="false">MAX(0,$B23+(I$7-8327))</f>
        <v>2287.34650623313</v>
      </c>
      <c r="I23" s="66" t="n">
        <f aca="false">C23</f>
        <v>1093.56377378808</v>
      </c>
      <c r="J23" s="66" t="n">
        <f aca="false">D23</f>
        <v>1648.48136304</v>
      </c>
      <c r="K23" s="66" t="n">
        <f aca="false">E23</f>
        <v>1175.44136304</v>
      </c>
      <c r="L23" s="71" t="n">
        <f aca="false">I23/J23</f>
        <v>0.663376485962458</v>
      </c>
      <c r="N23" s="59" t="s">
        <v>29</v>
      </c>
      <c r="O23" s="69" t="n">
        <f aca="false">J4</f>
        <v>23</v>
      </c>
      <c r="P23" s="69" t="n">
        <f aca="false">ROUND(O23*(1+L$22),2)</f>
        <v>59.96</v>
      </c>
      <c r="Q23" s="70" t="n">
        <f aca="false">ROUND(O23*(1+L$27),2)</f>
        <v>37.49</v>
      </c>
    </row>
    <row r="24" customFormat="false" ht="12.75" hidden="false" customHeight="false" outlineLevel="0" collapsed="false">
      <c r="A24" s="64" t="n">
        <v>3</v>
      </c>
      <c r="B24" s="65" t="n">
        <v>2159.86875171468</v>
      </c>
      <c r="C24" s="66" t="n">
        <v>461.402277226965</v>
      </c>
      <c r="D24" s="66" t="n">
        <v>1656.32182584</v>
      </c>
      <c r="E24" s="66" t="n">
        <v>1183.28182584</v>
      </c>
      <c r="G24" s="67" t="n">
        <v>44.3172715498547</v>
      </c>
      <c r="H24" s="66" t="n">
        <f aca="false">MAX(0,$B24+(I$7-8327))</f>
        <v>2159.86875171468</v>
      </c>
      <c r="I24" s="66" t="n">
        <f aca="false">C24</f>
        <v>461.402277226965</v>
      </c>
      <c r="J24" s="66" t="n">
        <f aca="false">D24</f>
        <v>1656.32182584</v>
      </c>
      <c r="K24" s="66" t="n">
        <f aca="false">E24</f>
        <v>1183.28182584</v>
      </c>
      <c r="L24" s="71" t="n">
        <f aca="false">I24/J24</f>
        <v>0.278570426368056</v>
      </c>
      <c r="N24" s="59" t="s">
        <v>30</v>
      </c>
      <c r="O24" s="69" t="n">
        <f aca="false">J5</f>
        <v>19.26</v>
      </c>
      <c r="P24" s="69" t="n">
        <f aca="false">ROUND(O24*(1+L$22),2)</f>
        <v>50.21</v>
      </c>
      <c r="Q24" s="70" t="n">
        <f aca="false">ROUND(O24*(1+L$27),2)</f>
        <v>31.39</v>
      </c>
    </row>
    <row r="25" customFormat="false" ht="12.75" hidden="false" customHeight="false" outlineLevel="0" collapsed="false">
      <c r="A25" s="64" t="n">
        <v>4</v>
      </c>
      <c r="B25" s="65" t="n">
        <v>2001.01856038589</v>
      </c>
      <c r="C25" s="66" t="n">
        <v>485.346981468476</v>
      </c>
      <c r="D25" s="66" t="n">
        <v>1667.79567384</v>
      </c>
      <c r="E25" s="66" t="n">
        <v>1194.75567384</v>
      </c>
      <c r="G25" s="67" t="n">
        <v>47.253332074198</v>
      </c>
      <c r="H25" s="66" t="n">
        <f aca="false">MAX(0,$B25+(I$7-8327))</f>
        <v>2001.01856038589</v>
      </c>
      <c r="I25" s="66" t="n">
        <f aca="false">C25</f>
        <v>485.346981468476</v>
      </c>
      <c r="J25" s="66" t="n">
        <f aca="false">D25</f>
        <v>1667.79567384</v>
      </c>
      <c r="K25" s="66" t="n">
        <f aca="false">E25</f>
        <v>1194.75567384</v>
      </c>
      <c r="L25" s="71" t="n">
        <f aca="false">I25/J25</f>
        <v>0.291011056738739</v>
      </c>
      <c r="N25" s="72" t="s">
        <v>31</v>
      </c>
      <c r="O25" s="73" t="n">
        <f aca="false">J6</f>
        <v>27</v>
      </c>
      <c r="P25" s="73" t="n">
        <f aca="false">ROUND(O25*(1+L$22),2)</f>
        <v>70.39</v>
      </c>
      <c r="Q25" s="74" t="n">
        <f aca="false">ROUND(O25*(1+L$27),2)</f>
        <v>44.01</v>
      </c>
    </row>
    <row r="26" customFormat="false" ht="12.75" hidden="false" customHeight="false" outlineLevel="0" collapsed="false">
      <c r="A26" s="75" t="n">
        <v>5</v>
      </c>
      <c r="B26" s="76" t="n">
        <v>2149.75800344595</v>
      </c>
      <c r="C26" s="77" t="n">
        <v>519.298289635094</v>
      </c>
      <c r="D26" s="77" t="n">
        <v>1677.54844464</v>
      </c>
      <c r="E26" s="77" t="n">
        <v>1204.50844464</v>
      </c>
      <c r="G26" s="78" t="n">
        <v>47.6373041221063</v>
      </c>
      <c r="H26" s="76" t="n">
        <f aca="false">MAX(0,$B26+(I$7-8327))</f>
        <v>2149.75800344595</v>
      </c>
      <c r="I26" s="77" t="n">
        <f aca="false">C26</f>
        <v>519.298289635094</v>
      </c>
      <c r="J26" s="76" t="n">
        <f aca="false">D26</f>
        <v>1677.54844464</v>
      </c>
      <c r="K26" s="77" t="n">
        <f aca="false">E26</f>
        <v>1204.50844464</v>
      </c>
      <c r="L26" s="79" t="n">
        <f aca="false">I26/J26</f>
        <v>0.309557849905512</v>
      </c>
    </row>
    <row r="27" customFormat="false" ht="12.75" hidden="false" customHeight="false" outlineLevel="0" collapsed="false">
      <c r="A27" s="80" t="s">
        <v>63</v>
      </c>
      <c r="B27" s="81" t="n">
        <f aca="false">AVERAGE(B22:B26)</f>
        <v>2229.52987052877</v>
      </c>
      <c r="C27" s="81" t="n">
        <f aca="false">AVERAGE(C22:C26)</f>
        <v>1038.82954397523</v>
      </c>
      <c r="D27" s="81" t="n">
        <f aca="false">AVERAGE(D22:D26)</f>
        <v>1657.8899184</v>
      </c>
      <c r="E27" s="82" t="n">
        <f aca="false">AVERAGE(E22:E26)</f>
        <v>1184.8499184</v>
      </c>
      <c r="G27" s="93" t="n">
        <f aca="false">AVERAGE(G22:G26)</f>
        <v>70.4952186688521</v>
      </c>
      <c r="H27" s="84" t="n">
        <f aca="false">AVERAGE(H22:H26)</f>
        <v>2229.52987052877</v>
      </c>
      <c r="I27" s="85" t="n">
        <f aca="false">AVERAGE(I22:I26)</f>
        <v>1038.82954397523</v>
      </c>
      <c r="J27" s="85" t="n">
        <f aca="false">AVERAGE(J22:J26)</f>
        <v>1657.8899184</v>
      </c>
      <c r="K27" s="85" t="n">
        <f aca="false">AVERAGE(K22:K26)</f>
        <v>1184.8499184</v>
      </c>
      <c r="L27" s="86" t="n">
        <f aca="false">AVERAGE(L22:L26)</f>
        <v>0.629924834763476</v>
      </c>
    </row>
    <row r="28" customFormat="false" ht="12.75" hidden="false" customHeight="false" outlineLevel="0" collapsed="false">
      <c r="B28" s="105"/>
      <c r="C28" s="105"/>
      <c r="D28" s="105"/>
      <c r="E28" s="105"/>
      <c r="G28" s="102"/>
      <c r="H28" s="90"/>
      <c r="I28" s="102"/>
      <c r="J28" s="102"/>
      <c r="K28" s="102"/>
      <c r="L28" s="106"/>
    </row>
    <row r="29" customFormat="false" ht="12.75" hidden="false" customHeight="false" outlineLevel="0" collapsed="false">
      <c r="B29" s="29" t="s">
        <v>64</v>
      </c>
    </row>
    <row r="30" customFormat="false" ht="12.75" hidden="false" customHeight="false" outlineLevel="0" collapsed="false">
      <c r="B30" s="29" t="s">
        <v>80</v>
      </c>
      <c r="D30" s="105"/>
    </row>
    <row r="31" customFormat="false" ht="12.75" hidden="false" customHeight="false" outlineLevel="0" collapsed="false">
      <c r="A31" s="49"/>
      <c r="B31" s="49" t="s">
        <v>41</v>
      </c>
      <c r="C31" s="50" t="s">
        <v>42</v>
      </c>
      <c r="D31" s="50" t="s">
        <v>43</v>
      </c>
      <c r="E31" s="50" t="s">
        <v>44</v>
      </c>
      <c r="G31" s="51" t="s">
        <v>45</v>
      </c>
      <c r="H31" s="50" t="s">
        <v>41</v>
      </c>
      <c r="I31" s="50" t="s">
        <v>42</v>
      </c>
      <c r="J31" s="50" t="s">
        <v>43</v>
      </c>
      <c r="K31" s="50" t="s">
        <v>44</v>
      </c>
      <c r="L31" s="49" t="s">
        <v>46</v>
      </c>
      <c r="N31" s="51" t="s">
        <v>47</v>
      </c>
      <c r="O31" s="52" t="s">
        <v>48</v>
      </c>
      <c r="P31" s="51" t="s">
        <v>49</v>
      </c>
      <c r="Q31" s="51"/>
    </row>
    <row r="32" customFormat="false" ht="12.75" hidden="false" customHeight="false" outlineLevel="0" collapsed="false">
      <c r="A32" s="53" t="s">
        <v>50</v>
      </c>
      <c r="B32" s="54" t="s">
        <v>51</v>
      </c>
      <c r="C32" s="55" t="s">
        <v>52</v>
      </c>
      <c r="D32" s="55" t="s">
        <v>53</v>
      </c>
      <c r="E32" s="55" t="s">
        <v>53</v>
      </c>
      <c r="G32" s="56" t="s">
        <v>54</v>
      </c>
      <c r="H32" s="55" t="s">
        <v>51</v>
      </c>
      <c r="I32" s="55" t="s">
        <v>52</v>
      </c>
      <c r="J32" s="55" t="s">
        <v>53</v>
      </c>
      <c r="K32" s="55" t="s">
        <v>53</v>
      </c>
      <c r="L32" s="54" t="s">
        <v>55</v>
      </c>
      <c r="N32" s="56" t="s">
        <v>56</v>
      </c>
      <c r="O32" s="57" t="s">
        <v>57</v>
      </c>
      <c r="P32" s="57" t="s">
        <v>58</v>
      </c>
      <c r="Q32" s="58" t="s">
        <v>59</v>
      </c>
    </row>
    <row r="33" customFormat="false" ht="12.75" hidden="false" customHeight="false" outlineLevel="0" collapsed="false">
      <c r="A33" s="59"/>
      <c r="B33" s="61" t="s">
        <v>60</v>
      </c>
      <c r="C33" s="61" t="s">
        <v>61</v>
      </c>
      <c r="D33" s="61" t="s">
        <v>61</v>
      </c>
      <c r="E33" s="61" t="s">
        <v>61</v>
      </c>
      <c r="F33" s="35"/>
      <c r="G33" s="60" t="s">
        <v>62</v>
      </c>
      <c r="H33" s="61" t="s">
        <v>60</v>
      </c>
      <c r="I33" s="61" t="s">
        <v>61</v>
      </c>
      <c r="J33" s="61" t="s">
        <v>61</v>
      </c>
      <c r="K33" s="61" t="s">
        <v>61</v>
      </c>
      <c r="L33" s="59"/>
      <c r="N33" s="60"/>
      <c r="O33" s="62" t="s">
        <v>62</v>
      </c>
      <c r="P33" s="62" t="s">
        <v>62</v>
      </c>
      <c r="Q33" s="63" t="s">
        <v>62</v>
      </c>
    </row>
    <row r="34" customFormat="false" ht="12.75" hidden="false" customHeight="false" outlineLevel="0" collapsed="false">
      <c r="A34" s="64" t="n">
        <v>1</v>
      </c>
      <c r="B34" s="66" t="n">
        <v>1014.36376582209</v>
      </c>
      <c r="C34" s="66" t="n">
        <v>1037.15073402863</v>
      </c>
      <c r="D34" s="66" t="n">
        <v>1258.40637696</v>
      </c>
      <c r="E34" s="66" t="n">
        <v>1258.40637696</v>
      </c>
      <c r="G34" s="67" t="n">
        <v>138.352361947586</v>
      </c>
      <c r="H34" s="66" t="n">
        <f aca="false">MAX(0,$B34+(I$7-8327))</f>
        <v>1014.36376582209</v>
      </c>
      <c r="I34" s="66" t="n">
        <f aca="false">C34</f>
        <v>1037.15073402863</v>
      </c>
      <c r="J34" s="66" t="n">
        <f aca="false">D34</f>
        <v>1258.40637696</v>
      </c>
      <c r="K34" s="66" t="n">
        <f aca="false">E34</f>
        <v>1258.40637696</v>
      </c>
      <c r="L34" s="68" t="n">
        <f aca="false">I34/J34</f>
        <v>0.824177907087637</v>
      </c>
      <c r="N34" s="59" t="s">
        <v>28</v>
      </c>
      <c r="O34" s="69" t="n">
        <f aca="false">J3</f>
        <v>21.83</v>
      </c>
      <c r="P34" s="69" t="n">
        <f aca="false">ROUND(O34*(1+L$34),2)</f>
        <v>39.82</v>
      </c>
      <c r="Q34" s="70" t="n">
        <f aca="false">ROUND(O34*(1+L$39),2)</f>
        <v>28.24</v>
      </c>
    </row>
    <row r="35" customFormat="false" ht="12.75" hidden="false" customHeight="false" outlineLevel="0" collapsed="false">
      <c r="A35" s="64" t="n">
        <v>2</v>
      </c>
      <c r="B35" s="66" t="n">
        <v>800.73162353756</v>
      </c>
      <c r="C35" s="66" t="n">
        <v>378.411478964641</v>
      </c>
      <c r="D35" s="66" t="n">
        <v>1278.48561096</v>
      </c>
      <c r="E35" s="66" t="n">
        <v>1278.48561096</v>
      </c>
      <c r="G35" s="67" t="n">
        <v>74.9158236505159</v>
      </c>
      <c r="H35" s="66" t="n">
        <f aca="false">MAX(0,$B35+(I$7-8327))</f>
        <v>800.73162353756</v>
      </c>
      <c r="I35" s="66" t="n">
        <f aca="false">C35</f>
        <v>378.411478964641</v>
      </c>
      <c r="J35" s="66" t="n">
        <f aca="false">D35</f>
        <v>1278.48561096</v>
      </c>
      <c r="K35" s="66" t="n">
        <f aca="false">E35</f>
        <v>1278.48561096</v>
      </c>
      <c r="L35" s="71" t="n">
        <f aca="false">I35/J35</f>
        <v>0.29598415165619</v>
      </c>
      <c r="N35" s="59" t="s">
        <v>29</v>
      </c>
      <c r="O35" s="69" t="n">
        <f aca="false">J4</f>
        <v>23</v>
      </c>
      <c r="P35" s="69" t="n">
        <f aca="false">ROUND(O35*(1+L$34),2)</f>
        <v>41.96</v>
      </c>
      <c r="Q35" s="70" t="n">
        <f aca="false">ROUND(O35*(1+L$39),2)</f>
        <v>29.76</v>
      </c>
    </row>
    <row r="36" customFormat="false" ht="12.75" hidden="false" customHeight="false" outlineLevel="0" collapsed="false">
      <c r="A36" s="64" t="n">
        <v>3</v>
      </c>
      <c r="B36" s="66" t="n">
        <v>714.02540557111</v>
      </c>
      <c r="C36" s="66" t="n">
        <v>146.250081385086</v>
      </c>
      <c r="D36" s="66" t="n">
        <v>1297.22622936</v>
      </c>
      <c r="E36" s="66" t="n">
        <v>1297.22622936</v>
      </c>
      <c r="G36" s="67" t="n">
        <v>44.3172715498547</v>
      </c>
      <c r="H36" s="66" t="n">
        <f aca="false">MAX(0,$B36+(I$7-8327))</f>
        <v>714.02540557111</v>
      </c>
      <c r="I36" s="66" t="n">
        <f aca="false">C36</f>
        <v>146.250081385086</v>
      </c>
      <c r="J36" s="66" t="n">
        <f aca="false">D36</f>
        <v>1297.22622936</v>
      </c>
      <c r="K36" s="66" t="n">
        <f aca="false">E36</f>
        <v>1297.22622936</v>
      </c>
      <c r="L36" s="71" t="n">
        <f aca="false">I36/J36</f>
        <v>0.11274061383822</v>
      </c>
      <c r="N36" s="59" t="s">
        <v>30</v>
      </c>
      <c r="O36" s="69" t="n">
        <f aca="false">J5</f>
        <v>19.26</v>
      </c>
      <c r="P36" s="69" t="n">
        <f aca="false">ROUND(O36*(1+L$34),2)</f>
        <v>35.13</v>
      </c>
      <c r="Q36" s="70" t="n">
        <f aca="false">ROUND(O36*(1+L$39),2)</f>
        <v>24.92</v>
      </c>
    </row>
    <row r="37" customFormat="false" ht="12.75" hidden="false" customHeight="false" outlineLevel="0" collapsed="false">
      <c r="A37" s="64" t="n">
        <v>4</v>
      </c>
      <c r="B37" s="66" t="n">
        <v>600.343657266855</v>
      </c>
      <c r="C37" s="66" t="n">
        <v>130.874057379061</v>
      </c>
      <c r="D37" s="66" t="n">
        <v>1316.92300176</v>
      </c>
      <c r="E37" s="66" t="n">
        <v>1316.92300176</v>
      </c>
      <c r="G37" s="67" t="n">
        <v>47.253332074198</v>
      </c>
      <c r="H37" s="66" t="n">
        <f aca="false">MAX(0,$B37+(I$7-8327))</f>
        <v>600.343657266855</v>
      </c>
      <c r="I37" s="66" t="n">
        <f aca="false">C37</f>
        <v>130.874057379061</v>
      </c>
      <c r="J37" s="66" t="n">
        <f aca="false">D37</f>
        <v>1316.92300176</v>
      </c>
      <c r="K37" s="66" t="n">
        <f aca="false">E37</f>
        <v>1316.92300176</v>
      </c>
      <c r="L37" s="71" t="n">
        <f aca="false">I37/J37</f>
        <v>0.0993786707378899</v>
      </c>
      <c r="N37" s="72" t="s">
        <v>31</v>
      </c>
      <c r="O37" s="73" t="n">
        <f aca="false">J6</f>
        <v>27</v>
      </c>
      <c r="P37" s="73" t="n">
        <f aca="false">ROUND(O37*(1+L$34),2)</f>
        <v>49.25</v>
      </c>
      <c r="Q37" s="74" t="n">
        <f aca="false">ROUND(O37*(1+L$39),2)</f>
        <v>34.93</v>
      </c>
    </row>
    <row r="38" customFormat="false" ht="12.75" hidden="false" customHeight="false" outlineLevel="0" collapsed="false">
      <c r="A38" s="75" t="n">
        <v>5</v>
      </c>
      <c r="B38" s="77" t="n">
        <v>773.306395646096</v>
      </c>
      <c r="C38" s="77" t="n">
        <v>181.758560554077</v>
      </c>
      <c r="D38" s="77" t="n">
        <v>1332.03023496</v>
      </c>
      <c r="E38" s="77" t="n">
        <v>1332.03023496</v>
      </c>
      <c r="G38" s="78" t="n">
        <v>47.6373041221063</v>
      </c>
      <c r="H38" s="76" t="n">
        <f aca="false">MAX(0,$B38+(I$7-8327))</f>
        <v>773.306395646096</v>
      </c>
      <c r="I38" s="77" t="n">
        <f aca="false">C38</f>
        <v>181.758560554077</v>
      </c>
      <c r="J38" s="76" t="n">
        <f aca="false">D38</f>
        <v>1332.03023496</v>
      </c>
      <c r="K38" s="77" t="n">
        <f aca="false">E38</f>
        <v>1332.03023496</v>
      </c>
      <c r="L38" s="79" t="n">
        <f aca="false">I38/J38</f>
        <v>0.136452278472144</v>
      </c>
    </row>
    <row r="39" customFormat="false" ht="12.75" hidden="false" customHeight="false" outlineLevel="0" collapsed="false">
      <c r="A39" s="92" t="s">
        <v>63</v>
      </c>
      <c r="B39" s="81" t="n">
        <f aca="false">AVERAGE(B34:B38)</f>
        <v>780.554169568742</v>
      </c>
      <c r="C39" s="81" t="n">
        <f aca="false">AVERAGE(C34:C38)</f>
        <v>374.888982462299</v>
      </c>
      <c r="D39" s="81" t="n">
        <f aca="false">AVERAGE(D34:D38)</f>
        <v>1296.6142908</v>
      </c>
      <c r="E39" s="82" t="n">
        <f aca="false">AVERAGE(E34:E38)</f>
        <v>1296.6142908</v>
      </c>
      <c r="G39" s="93" t="n">
        <f aca="false">AVERAGE(G34:G38)</f>
        <v>70.4952186688521</v>
      </c>
      <c r="H39" s="84" t="n">
        <f aca="false">AVERAGE(H34:H38)</f>
        <v>780.554169568742</v>
      </c>
      <c r="I39" s="85" t="n">
        <f aca="false">AVERAGE(I34:I38)</f>
        <v>374.888982462299</v>
      </c>
      <c r="J39" s="85" t="n">
        <f aca="false">AVERAGE(J34:J38)</f>
        <v>1296.6142908</v>
      </c>
      <c r="K39" s="85" t="n">
        <f aca="false">AVERAGE(K34:K38)</f>
        <v>1296.6142908</v>
      </c>
      <c r="L39" s="86" t="n">
        <f aca="false">AVERAGE(L34:L38)</f>
        <v>0.293746724358416</v>
      </c>
    </row>
    <row r="40" customFormat="false" ht="12.75" hidden="false" customHeight="false" outlineLevel="0" collapsed="false">
      <c r="C40" s="105"/>
      <c r="F40" s="42"/>
    </row>
    <row r="41" customFormat="false" ht="12.75" hidden="false" customHeight="false" outlineLevel="0" collapsed="false">
      <c r="B41" s="29" t="s">
        <v>66</v>
      </c>
      <c r="C41" s="105"/>
      <c r="F41" s="42"/>
    </row>
    <row r="42" customFormat="false" ht="12.75" hidden="false" customHeight="false" outlineLevel="0" collapsed="false">
      <c r="B42" s="29" t="s">
        <v>79</v>
      </c>
      <c r="C42" s="105"/>
      <c r="F42" s="42"/>
    </row>
    <row r="43" customFormat="false" ht="12.75" hidden="false" customHeight="false" outlineLevel="0" collapsed="false">
      <c r="B43" s="29" t="s">
        <v>67</v>
      </c>
      <c r="F43" s="42"/>
    </row>
    <row r="44" customFormat="false" ht="42" hidden="false" customHeight="true" outlineLevel="0" collapsed="false">
      <c r="B44" s="94"/>
      <c r="C44" s="95" t="s">
        <v>68</v>
      </c>
      <c r="D44" s="103" t="s">
        <v>69</v>
      </c>
      <c r="E44" s="104" t="s">
        <v>70</v>
      </c>
      <c r="F44" s="42"/>
    </row>
    <row r="45" customFormat="false" ht="12.75" hidden="false" customHeight="false" outlineLevel="0" collapsed="false">
      <c r="B45" s="97" t="s">
        <v>28</v>
      </c>
      <c r="C45" s="88" t="n">
        <f aca="false">4343+1611-46-67-2000</f>
        <v>3841</v>
      </c>
      <c r="D45" s="88" t="n">
        <v>21.83</v>
      </c>
      <c r="E45" s="9" t="n">
        <f aca="false">C45*D45*8760/1000000</f>
        <v>734.5175028</v>
      </c>
      <c r="F45" s="42"/>
    </row>
    <row r="46" customFormat="false" ht="12.75" hidden="false" customHeight="false" outlineLevel="0" collapsed="false">
      <c r="B46" s="97" t="s">
        <v>29</v>
      </c>
      <c r="C46" s="98" t="n">
        <v>1486</v>
      </c>
      <c r="D46" s="99" t="n">
        <f aca="false">(AVERAGE(G22:G26)*496+990*20.68)/C46</f>
        <v>37.3074215745294</v>
      </c>
      <c r="E46" s="9" t="n">
        <f aca="false">C46*D46*8760/1000000</f>
        <v>485.644137307416</v>
      </c>
      <c r="F46" s="107" t="s">
        <v>71</v>
      </c>
      <c r="G46" s="0" t="str">
        <f aca="false">"DSI LB CRAC Rate of $"&amp;TEXT(D46,"00.00")&amp;"/MWh = (496 aMW x $"&amp;TEXT(G64,"00.0")&amp;" + 990 aMW x $20.68)/1486 aMW"</f>
        <v>DSI LB CRAC Rate of $37.31/MWh = (496 aMW x $70.5 + 990 aMW x $20.68)/1486 aMW</v>
      </c>
    </row>
    <row r="47" customFormat="false" ht="12.75" hidden="false" customHeight="false" outlineLevel="0" collapsed="false">
      <c r="B47" s="97" t="s">
        <v>30</v>
      </c>
      <c r="C47" s="88" t="n">
        <v>1000</v>
      </c>
      <c r="D47" s="88" t="n">
        <v>19.26</v>
      </c>
      <c r="E47" s="9" t="n">
        <f aca="false">C47*D47*8760/1000000</f>
        <v>168.7176</v>
      </c>
      <c r="F47" s="42"/>
    </row>
    <row r="48" customFormat="false" ht="12.75" hidden="false" customHeight="false" outlineLevel="0" collapsed="false">
      <c r="B48" s="97" t="s">
        <v>31</v>
      </c>
      <c r="C48" s="88" t="n">
        <v>2000</v>
      </c>
      <c r="D48" s="88" t="n">
        <v>27</v>
      </c>
      <c r="E48" s="9" t="n">
        <f aca="false">C48*D48*8760/1000000</f>
        <v>473.04</v>
      </c>
      <c r="F48" s="42"/>
    </row>
    <row r="49" customFormat="false" ht="12.75" hidden="false" customHeight="false" outlineLevel="0" collapsed="false">
      <c r="B49" s="100" t="s">
        <v>32</v>
      </c>
      <c r="C49" s="101" t="n">
        <f aca="false">SUM(C45:C48)</f>
        <v>8327</v>
      </c>
      <c r="D49" s="101"/>
      <c r="E49" s="12" t="n">
        <f aca="false">SUM(E45:E48)</f>
        <v>1861.91924010742</v>
      </c>
      <c r="F49" s="42"/>
    </row>
    <row r="50" customFormat="false" ht="12.75" hidden="false" customHeight="false" outlineLevel="0" collapsed="false">
      <c r="B50" s="38"/>
      <c r="C50" s="42"/>
      <c r="D50" s="43" t="s">
        <v>33</v>
      </c>
      <c r="E50" s="21" t="n">
        <f aca="false">E49</f>
        <v>1861.91924010742</v>
      </c>
      <c r="F50" s="42"/>
    </row>
    <row r="51" customFormat="false" ht="12.75" hidden="false" customHeight="false" outlineLevel="0" collapsed="false">
      <c r="D51" s="43" t="s">
        <v>34</v>
      </c>
      <c r="E51" s="21" t="n">
        <f aca="false">SUM(E45:E47)</f>
        <v>1388.87924010742</v>
      </c>
      <c r="F51" s="107" t="s">
        <v>71</v>
      </c>
      <c r="G51" s="0" t="s">
        <v>72</v>
      </c>
    </row>
    <row r="52" customFormat="false" ht="12.75" hidden="false" customHeight="false" outlineLevel="0" collapsed="false">
      <c r="D52" s="0" t="s">
        <v>35</v>
      </c>
      <c r="E52" s="34" t="n">
        <f aca="false">E51/E50</f>
        <v>0.745939571486081</v>
      </c>
      <c r="F52" s="42"/>
    </row>
    <row r="53" customFormat="false" ht="12.75" hidden="false" customHeight="false" outlineLevel="0" collapsed="false">
      <c r="C53" s="0" t="s">
        <v>36</v>
      </c>
      <c r="E53" s="39" t="n">
        <f aca="false">E49/C49/0.00876</f>
        <v>25.5251421231837</v>
      </c>
      <c r="F53" s="42"/>
    </row>
    <row r="54" customFormat="false" ht="12.75" hidden="false" customHeight="false" outlineLevel="0" collapsed="false">
      <c r="B54" s="29"/>
      <c r="C54" s="105"/>
      <c r="F54" s="42"/>
    </row>
    <row r="55" customFormat="false" ht="12.75" hidden="false" customHeight="false" outlineLevel="0" collapsed="false">
      <c r="B55" s="29"/>
      <c r="C55" s="105"/>
      <c r="F55" s="42"/>
    </row>
    <row r="56" customFormat="false" ht="12.75" hidden="false" customHeight="false" outlineLevel="0" collapsed="false">
      <c r="A56" s="49"/>
      <c r="B56" s="49" t="s">
        <v>41</v>
      </c>
      <c r="C56" s="50" t="s">
        <v>42</v>
      </c>
      <c r="D56" s="50" t="s">
        <v>43</v>
      </c>
      <c r="E56" s="50" t="s">
        <v>44</v>
      </c>
      <c r="F56" s="42"/>
      <c r="G56" s="51" t="s">
        <v>45</v>
      </c>
      <c r="H56" s="50" t="s">
        <v>41</v>
      </c>
      <c r="I56" s="50" t="s">
        <v>42</v>
      </c>
      <c r="J56" s="50" t="s">
        <v>43</v>
      </c>
      <c r="K56" s="50" t="s">
        <v>44</v>
      </c>
      <c r="L56" s="49" t="s">
        <v>46</v>
      </c>
      <c r="N56" s="51" t="s">
        <v>47</v>
      </c>
      <c r="O56" s="52" t="s">
        <v>48</v>
      </c>
      <c r="P56" s="51" t="s">
        <v>49</v>
      </c>
      <c r="Q56" s="51"/>
    </row>
    <row r="57" customFormat="false" ht="12.75" hidden="false" customHeight="false" outlineLevel="0" collapsed="false">
      <c r="A57" s="53" t="s">
        <v>50</v>
      </c>
      <c r="B57" s="54" t="s">
        <v>51</v>
      </c>
      <c r="C57" s="55" t="s">
        <v>52</v>
      </c>
      <c r="D57" s="55" t="s">
        <v>53</v>
      </c>
      <c r="E57" s="55" t="s">
        <v>53</v>
      </c>
      <c r="F57" s="42"/>
      <c r="G57" s="56" t="s">
        <v>54</v>
      </c>
      <c r="H57" s="55" t="s">
        <v>51</v>
      </c>
      <c r="I57" s="55" t="s">
        <v>52</v>
      </c>
      <c r="J57" s="55" t="s">
        <v>53</v>
      </c>
      <c r="K57" s="55" t="s">
        <v>53</v>
      </c>
      <c r="L57" s="54" t="s">
        <v>55</v>
      </c>
      <c r="N57" s="56" t="s">
        <v>56</v>
      </c>
      <c r="O57" s="57" t="s">
        <v>57</v>
      </c>
      <c r="P57" s="57" t="s">
        <v>58</v>
      </c>
      <c r="Q57" s="58" t="s">
        <v>59</v>
      </c>
    </row>
    <row r="58" customFormat="false" ht="12.75" hidden="false" customHeight="false" outlineLevel="0" collapsed="false">
      <c r="A58" s="59"/>
      <c r="B58" s="61" t="s">
        <v>60</v>
      </c>
      <c r="C58" s="61" t="s">
        <v>61</v>
      </c>
      <c r="D58" s="61" t="s">
        <v>61</v>
      </c>
      <c r="E58" s="61" t="s">
        <v>61</v>
      </c>
      <c r="F58" s="42"/>
      <c r="G58" s="60" t="s">
        <v>62</v>
      </c>
      <c r="H58" s="61" t="s">
        <v>60</v>
      </c>
      <c r="I58" s="61" t="s">
        <v>61</v>
      </c>
      <c r="J58" s="61" t="s">
        <v>61</v>
      </c>
      <c r="K58" s="61" t="s">
        <v>61</v>
      </c>
      <c r="L58" s="59"/>
      <c r="N58" s="60"/>
      <c r="O58" s="62" t="s">
        <v>62</v>
      </c>
      <c r="P58" s="62" t="s">
        <v>62</v>
      </c>
      <c r="Q58" s="63" t="s">
        <v>62</v>
      </c>
    </row>
    <row r="59" customFormat="false" ht="12.75" hidden="false" customHeight="false" outlineLevel="0" collapsed="false">
      <c r="A59" s="64" t="n">
        <v>1</v>
      </c>
      <c r="B59" s="66" t="n">
        <v>2549.6575308642</v>
      </c>
      <c r="C59" s="66" t="n">
        <v>2634.53639775753</v>
      </c>
      <c r="D59" s="66" t="n">
        <f aca="false">E50</f>
        <v>1861.91924010742</v>
      </c>
      <c r="E59" s="66" t="n">
        <f aca="false">E51</f>
        <v>1388.87924010742</v>
      </c>
      <c r="G59" s="67" t="n">
        <v>138.352361947586</v>
      </c>
      <c r="H59" s="66" t="n">
        <f aca="false">MAX(0,$B59+(I$7-8327))</f>
        <v>2549.6575308642</v>
      </c>
      <c r="I59" s="66" t="n">
        <f aca="false">C59</f>
        <v>2634.53639775753</v>
      </c>
      <c r="J59" s="66" t="n">
        <f aca="false">E50</f>
        <v>1861.91924010742</v>
      </c>
      <c r="K59" s="66" t="n">
        <f aca="false">E51</f>
        <v>1388.87924010742</v>
      </c>
      <c r="L59" s="68" t="n">
        <f aca="false">I59/J59</f>
        <v>1.41495739504015</v>
      </c>
      <c r="N59" s="59" t="s">
        <v>28</v>
      </c>
      <c r="O59" s="69" t="n">
        <f aca="false">J3</f>
        <v>21.83</v>
      </c>
      <c r="P59" s="69" t="n">
        <f aca="false">ROUND(O59*(1+L$59),2)</f>
        <v>52.72</v>
      </c>
      <c r="Q59" s="70" t="n">
        <f aca="false">ROUND(O59*(1+L$64),2)</f>
        <v>34.01</v>
      </c>
    </row>
    <row r="60" customFormat="false" ht="12.75" hidden="false" customHeight="false" outlineLevel="0" collapsed="false">
      <c r="A60" s="64" t="n">
        <v>2</v>
      </c>
      <c r="B60" s="66" t="n">
        <v>2287.34650623313</v>
      </c>
      <c r="C60" s="66" t="n">
        <v>1093.56377378808</v>
      </c>
      <c r="D60" s="66" t="n">
        <f aca="false">D59</f>
        <v>1861.91924010742</v>
      </c>
      <c r="E60" s="66" t="n">
        <f aca="false">E59</f>
        <v>1388.87924010742</v>
      </c>
      <c r="G60" s="67" t="n">
        <v>74.9158236505159</v>
      </c>
      <c r="H60" s="66" t="n">
        <f aca="false">MAX(0,$B60+(I$7-8327))</f>
        <v>2287.34650623313</v>
      </c>
      <c r="I60" s="66" t="n">
        <f aca="false">C60</f>
        <v>1093.56377378808</v>
      </c>
      <c r="J60" s="66" t="n">
        <f aca="false">J59</f>
        <v>1861.91924010742</v>
      </c>
      <c r="K60" s="66" t="n">
        <f aca="false">K59</f>
        <v>1388.87924010742</v>
      </c>
      <c r="L60" s="71" t="n">
        <f aca="false">I60/J60</f>
        <v>0.58733147508857</v>
      </c>
      <c r="N60" s="59" t="s">
        <v>29</v>
      </c>
      <c r="O60" s="69" t="n">
        <f aca="false">D46</f>
        <v>37.3074215745294</v>
      </c>
      <c r="P60" s="69" t="n">
        <f aca="false">ROUND(O60*(1+L$59),2)</f>
        <v>90.1</v>
      </c>
      <c r="Q60" s="70" t="n">
        <f aca="false">ROUND(O60*(1+L$64),2)</f>
        <v>58.12</v>
      </c>
    </row>
    <row r="61" customFormat="false" ht="12.75" hidden="false" customHeight="false" outlineLevel="0" collapsed="false">
      <c r="A61" s="64" t="n">
        <v>3</v>
      </c>
      <c r="B61" s="66" t="n">
        <v>2159.86875171468</v>
      </c>
      <c r="C61" s="66" t="n">
        <v>461.402277226965</v>
      </c>
      <c r="D61" s="66" t="n">
        <f aca="false">D60</f>
        <v>1861.91924010742</v>
      </c>
      <c r="E61" s="66" t="n">
        <f aca="false">E60</f>
        <v>1388.87924010742</v>
      </c>
      <c r="G61" s="67" t="n">
        <v>44.3172715498547</v>
      </c>
      <c r="H61" s="66" t="n">
        <f aca="false">MAX(0,$B61+(I$7-8327))</f>
        <v>2159.86875171468</v>
      </c>
      <c r="I61" s="66" t="n">
        <f aca="false">C61</f>
        <v>461.402277226965</v>
      </c>
      <c r="J61" s="66" t="n">
        <f aca="false">J60</f>
        <v>1861.91924010742</v>
      </c>
      <c r="K61" s="66" t="n">
        <f aca="false">K60</f>
        <v>1388.87924010742</v>
      </c>
      <c r="L61" s="71" t="n">
        <f aca="false">I61/J61</f>
        <v>0.247810037776046</v>
      </c>
      <c r="N61" s="59" t="s">
        <v>30</v>
      </c>
      <c r="O61" s="69" t="n">
        <f aca="false">J5</f>
        <v>19.26</v>
      </c>
      <c r="P61" s="69" t="n">
        <f aca="false">ROUND(O61*(1+L$59),2)</f>
        <v>46.51</v>
      </c>
      <c r="Q61" s="70" t="n">
        <f aca="false">ROUND(O61*(1+L$64),2)</f>
        <v>30.01</v>
      </c>
    </row>
    <row r="62" customFormat="false" ht="12.75" hidden="false" customHeight="false" outlineLevel="0" collapsed="false">
      <c r="A62" s="64" t="n">
        <v>4</v>
      </c>
      <c r="B62" s="66" t="n">
        <v>2001.01856038589</v>
      </c>
      <c r="C62" s="66" t="n">
        <v>485.346981468476</v>
      </c>
      <c r="D62" s="66" t="n">
        <f aca="false">D61</f>
        <v>1861.91924010742</v>
      </c>
      <c r="E62" s="66" t="n">
        <f aca="false">E61</f>
        <v>1388.87924010742</v>
      </c>
      <c r="G62" s="67" t="n">
        <v>47.253332074198</v>
      </c>
      <c r="H62" s="66" t="n">
        <f aca="false">MAX(0,$B62+(I$7-8327))</f>
        <v>2001.01856038589</v>
      </c>
      <c r="I62" s="66" t="n">
        <f aca="false">C62</f>
        <v>485.346981468476</v>
      </c>
      <c r="J62" s="66" t="n">
        <f aca="false">J61</f>
        <v>1861.91924010742</v>
      </c>
      <c r="K62" s="66" t="n">
        <f aca="false">K61</f>
        <v>1388.87924010742</v>
      </c>
      <c r="L62" s="71" t="n">
        <f aca="false">I62/J62</f>
        <v>0.260670264860938</v>
      </c>
      <c r="N62" s="72" t="s">
        <v>31</v>
      </c>
      <c r="O62" s="73" t="n">
        <f aca="false">J6</f>
        <v>27</v>
      </c>
      <c r="P62" s="73" t="n">
        <f aca="false">ROUND(O62*(1+L$59),2)</f>
        <v>65.2</v>
      </c>
      <c r="Q62" s="74" t="n">
        <f aca="false">ROUND(O62*(1+L$64),2)</f>
        <v>42.06</v>
      </c>
    </row>
    <row r="63" customFormat="false" ht="12.75" hidden="false" customHeight="false" outlineLevel="0" collapsed="false">
      <c r="A63" s="75" t="n">
        <v>5</v>
      </c>
      <c r="B63" s="77" t="n">
        <v>2149.75800344595</v>
      </c>
      <c r="C63" s="77" t="n">
        <v>519.298289635094</v>
      </c>
      <c r="D63" s="77" t="n">
        <f aca="false">D62</f>
        <v>1861.91924010742</v>
      </c>
      <c r="E63" s="77" t="n">
        <f aca="false">E62</f>
        <v>1388.87924010742</v>
      </c>
      <c r="G63" s="78" t="n">
        <v>47.6373041221063</v>
      </c>
      <c r="H63" s="76" t="n">
        <f aca="false">MAX(0,$B63+(I$7-8327))</f>
        <v>2149.75800344595</v>
      </c>
      <c r="I63" s="77" t="n">
        <f aca="false">C63</f>
        <v>519.298289635094</v>
      </c>
      <c r="J63" s="66" t="n">
        <f aca="false">J62</f>
        <v>1861.91924010742</v>
      </c>
      <c r="K63" s="66" t="n">
        <f aca="false">K62</f>
        <v>1388.87924010742</v>
      </c>
      <c r="L63" s="79" t="n">
        <f aca="false">I63/J63</f>
        <v>0.278904841009718</v>
      </c>
    </row>
    <row r="64" customFormat="false" ht="12.75" hidden="false" customHeight="false" outlineLevel="0" collapsed="false">
      <c r="A64" s="92" t="s">
        <v>63</v>
      </c>
      <c r="B64" s="81" t="n">
        <f aca="false">AVERAGE(B59:B63)</f>
        <v>2229.52987052877</v>
      </c>
      <c r="C64" s="81" t="n">
        <f aca="false">AVERAGE(C59:C63)</f>
        <v>1038.82954397523</v>
      </c>
      <c r="D64" s="81" t="n">
        <f aca="false">AVERAGE(D59:D63)</f>
        <v>1861.91924010742</v>
      </c>
      <c r="E64" s="82" t="n">
        <f aca="false">AVERAGE(E59:E63)</f>
        <v>1388.87924010742</v>
      </c>
      <c r="G64" s="93" t="n">
        <f aca="false">AVERAGE(G59:G63)</f>
        <v>70.4952186688521</v>
      </c>
      <c r="H64" s="84" t="n">
        <f aca="false">AVERAGE(H59:H63)</f>
        <v>2229.52987052877</v>
      </c>
      <c r="I64" s="85" t="n">
        <f aca="false">AVERAGE(I59:I63)</f>
        <v>1038.82954397523</v>
      </c>
      <c r="J64" s="85" t="n">
        <f aca="false">AVERAGE(J59:J63)</f>
        <v>1861.91924010742</v>
      </c>
      <c r="K64" s="85" t="n">
        <f aca="false">AVERAGE(K59:K63)</f>
        <v>1388.87924010742</v>
      </c>
      <c r="L64" s="86" t="n">
        <f aca="false">AVERAGE(L59:L63)</f>
        <v>0.557934802755085</v>
      </c>
    </row>
  </sheetData>
  <mergeCells count="6">
    <mergeCell ref="H2:K2"/>
    <mergeCell ref="A13:Q13"/>
    <mergeCell ref="A14:Q14"/>
    <mergeCell ref="P19:Q19"/>
    <mergeCell ref="P31:Q31"/>
    <mergeCell ref="P56:Q5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2001-02-27T14:07:57Z</dcterms:created>
  <dc:creator>Preferred Customer</dc:creator>
  <dc:description/>
  <dc:language>en-US</dc:language>
  <cp:lastModifiedBy>Preferred Customer</cp:lastModifiedBy>
  <cp:lastPrinted>2001-03-07T13:53:41Z</cp:lastPrinted>
  <cp:revision>0</cp:revision>
  <dc:subject/>
  <dc:title/>
</cp:coreProperties>
</file>